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defaultThemeVersion="124226"/>
  <bookViews>
    <workbookView xWindow="240" yWindow="105" windowWidth="14805" windowHeight="8010" activeTab="5"/>
  </bookViews>
  <sheets>
    <sheet name="CONSOLIDADO " sheetId="1" r:id="rId1"/>
    <sheet name="ENERO" sheetId="2" r:id="rId2"/>
    <sheet name="FEBRERO" sheetId="3" r:id="rId3"/>
    <sheet name="MARZO" sheetId="4" r:id="rId4"/>
    <sheet name="ABRIL" sheetId="5" r:id="rId5"/>
    <sheet name="MAYO" sheetId="6" r:id="rId6"/>
    <sheet name="JUNIO" sheetId="7" r:id="rId7"/>
    <sheet name="JULIO" sheetId="8" r:id="rId8"/>
    <sheet name="AGOSTO" sheetId="9" r:id="rId9"/>
    <sheet name="SEPTIEMBRE" sheetId="10" r:id="rId10"/>
    <sheet name="OCTUBRE" sheetId="11" r:id="rId11"/>
    <sheet name="NOVIEMBRE" sheetId="12" r:id="rId12"/>
    <sheet name="DICIEMBRE" sheetId="13" r:id="rId13"/>
  </sheets>
  <externalReferences>
    <externalReference r:id="rId14"/>
    <externalReference r:id="rId15"/>
    <externalReference r:id="rId16"/>
  </externalReferences>
  <calcPr calcId="144525"/>
</workbook>
</file>

<file path=xl/calcChain.xml><?xml version="1.0" encoding="utf-8"?>
<calcChain xmlns="http://schemas.openxmlformats.org/spreadsheetml/2006/main">
  <c r="BU229" i="6" l="1"/>
  <c r="BT229" i="6"/>
  <c r="BU228" i="6"/>
  <c r="BT228" i="6"/>
  <c r="BU227" i="6"/>
  <c r="BT227" i="6"/>
  <c r="BU226" i="6"/>
  <c r="BT226" i="6"/>
  <c r="BU225" i="6"/>
  <c r="BT225" i="6"/>
  <c r="BZ224" i="6"/>
  <c r="BY224" i="6"/>
  <c r="BX224" i="6"/>
  <c r="BW224" i="6"/>
  <c r="BV224" i="6"/>
  <c r="BU224" i="6"/>
  <c r="BT224" i="6"/>
  <c r="BZ223" i="6"/>
  <c r="BY223" i="6"/>
  <c r="BX223" i="6"/>
  <c r="BW223" i="6"/>
  <c r="BV223" i="6"/>
  <c r="BU223" i="6"/>
  <c r="BT223" i="6"/>
  <c r="BZ222" i="6"/>
  <c r="BY222" i="6"/>
  <c r="BX222" i="6"/>
  <c r="BW222" i="6"/>
  <c r="BV222" i="6"/>
  <c r="BU222" i="6"/>
  <c r="BT222" i="6"/>
  <c r="BZ221" i="6"/>
  <c r="BY221" i="6"/>
  <c r="BX221" i="6"/>
  <c r="BW221" i="6"/>
  <c r="BV221" i="6"/>
  <c r="BU221" i="6"/>
  <c r="BT221" i="6"/>
  <c r="BZ220" i="6"/>
  <c r="BY220" i="6"/>
  <c r="BX220" i="6"/>
  <c r="BW220" i="6"/>
  <c r="BV220" i="6"/>
  <c r="BU220" i="6"/>
  <c r="BT220" i="6"/>
  <c r="BY209" i="6"/>
  <c r="BW209" i="6"/>
  <c r="BV209" i="6"/>
  <c r="BU209" i="6"/>
  <c r="BT209" i="6"/>
  <c r="BF209" i="6"/>
  <c r="BE209" i="6"/>
  <c r="BD209" i="6"/>
  <c r="BC209" i="6"/>
  <c r="BB209" i="6"/>
  <c r="BA209" i="6"/>
  <c r="BZ208" i="6"/>
  <c r="BY208" i="6"/>
  <c r="BX208" i="6"/>
  <c r="BV208" i="6"/>
  <c r="BU208" i="6"/>
  <c r="BF208" i="6"/>
  <c r="BE208" i="6"/>
  <c r="E208" i="6"/>
  <c r="BC208" i="6" s="1"/>
  <c r="D208" i="6"/>
  <c r="BB208" i="6" s="1"/>
  <c r="C208" i="6"/>
  <c r="BD208" i="6" s="1"/>
  <c r="BW207" i="6"/>
  <c r="BT207" i="6"/>
  <c r="E207" i="6"/>
  <c r="BV207" i="6" s="1"/>
  <c r="D207" i="6"/>
  <c r="BU207" i="6" s="1"/>
  <c r="C207" i="6"/>
  <c r="BA207" i="6" s="1"/>
  <c r="BZ206" i="6"/>
  <c r="BY206" i="6"/>
  <c r="BX206" i="6"/>
  <c r="BH206" i="6"/>
  <c r="BG206" i="6"/>
  <c r="BF206" i="6"/>
  <c r="BE206" i="6"/>
  <c r="E206" i="6"/>
  <c r="D206" i="6"/>
  <c r="BU206" i="6" s="1"/>
  <c r="BZ205" i="6"/>
  <c r="BY205" i="6"/>
  <c r="BX205" i="6"/>
  <c r="BH205" i="6"/>
  <c r="BG205" i="6"/>
  <c r="BF205" i="6"/>
  <c r="BE205" i="6"/>
  <c r="BZ204" i="6"/>
  <c r="BY204" i="6"/>
  <c r="BX204" i="6"/>
  <c r="BH204" i="6"/>
  <c r="BG204" i="6"/>
  <c r="BF204" i="6"/>
  <c r="BE204" i="6"/>
  <c r="BZ203" i="6"/>
  <c r="BY203" i="6"/>
  <c r="BX203" i="6"/>
  <c r="BH203" i="6"/>
  <c r="BG203" i="6"/>
  <c r="BF203" i="6"/>
  <c r="BE203" i="6"/>
  <c r="BZ202" i="6"/>
  <c r="BY202" i="6"/>
  <c r="BX202" i="6"/>
  <c r="BH202" i="6"/>
  <c r="BG202" i="6"/>
  <c r="BF202" i="6"/>
  <c r="BE202" i="6"/>
  <c r="BZ201" i="6"/>
  <c r="BY201" i="6"/>
  <c r="BV201" i="6"/>
  <c r="BU201" i="6"/>
  <c r="BQ201" i="6"/>
  <c r="BP201" i="6"/>
  <c r="BO201" i="6"/>
  <c r="BN201" i="6"/>
  <c r="BM201" i="6"/>
  <c r="BL201" i="6"/>
  <c r="BK201" i="6"/>
  <c r="BJ201" i="6"/>
  <c r="BI201" i="6"/>
  <c r="BH201" i="6"/>
  <c r="BG201" i="6"/>
  <c r="BF201" i="6"/>
  <c r="E201" i="6"/>
  <c r="D201" i="6"/>
  <c r="BB201" i="6" s="1"/>
  <c r="BZ200" i="6"/>
  <c r="BY200" i="6"/>
  <c r="BV200" i="6"/>
  <c r="BU200" i="6"/>
  <c r="BQ200" i="6"/>
  <c r="BP200" i="6"/>
  <c r="BO200" i="6"/>
  <c r="BN200" i="6"/>
  <c r="BM200" i="6"/>
  <c r="BL200" i="6"/>
  <c r="BK200" i="6"/>
  <c r="BJ200" i="6"/>
  <c r="BI200" i="6"/>
  <c r="BH200" i="6"/>
  <c r="BG200" i="6"/>
  <c r="BF200" i="6"/>
  <c r="BD200" i="6"/>
  <c r="BC200" i="6"/>
  <c r="E200" i="6"/>
  <c r="D200" i="6"/>
  <c r="BB200" i="6" s="1"/>
  <c r="BZ199" i="6"/>
  <c r="BY199" i="6"/>
  <c r="BU199" i="6"/>
  <c r="BQ199" i="6"/>
  <c r="BP199" i="6"/>
  <c r="BO199" i="6"/>
  <c r="BN199" i="6"/>
  <c r="BM199" i="6"/>
  <c r="BL199" i="6"/>
  <c r="BK199" i="6"/>
  <c r="BJ199" i="6"/>
  <c r="BI199" i="6"/>
  <c r="BH199" i="6"/>
  <c r="BG199" i="6"/>
  <c r="BF199" i="6"/>
  <c r="BD199" i="6"/>
  <c r="BC199" i="6"/>
  <c r="E199" i="6"/>
  <c r="BV199" i="6" s="1"/>
  <c r="D199" i="6"/>
  <c r="BB199" i="6" s="1"/>
  <c r="BZ198" i="6"/>
  <c r="BY198" i="6"/>
  <c r="BU198" i="6"/>
  <c r="BQ198" i="6"/>
  <c r="BP198" i="6"/>
  <c r="BO198" i="6"/>
  <c r="BN198" i="6"/>
  <c r="BM198" i="6"/>
  <c r="BL198" i="6"/>
  <c r="BK198" i="6"/>
  <c r="BJ198" i="6"/>
  <c r="BI198" i="6"/>
  <c r="BH198" i="6"/>
  <c r="BG198" i="6"/>
  <c r="BF198" i="6"/>
  <c r="E198" i="6"/>
  <c r="D198" i="6"/>
  <c r="BB198" i="6" s="1"/>
  <c r="BZ197" i="6"/>
  <c r="BY197" i="6"/>
  <c r="BV197" i="6"/>
  <c r="BU197" i="6"/>
  <c r="BQ197" i="6"/>
  <c r="BP197" i="6"/>
  <c r="BO197" i="6"/>
  <c r="BN197" i="6"/>
  <c r="BM197" i="6"/>
  <c r="BL197" i="6"/>
  <c r="BK197" i="6"/>
  <c r="BJ197" i="6"/>
  <c r="BI197" i="6"/>
  <c r="BH197" i="6"/>
  <c r="BG197" i="6"/>
  <c r="BF197" i="6"/>
  <c r="E197" i="6"/>
  <c r="D197" i="6"/>
  <c r="BB197" i="6" s="1"/>
  <c r="BZ196" i="6"/>
  <c r="BY196" i="6"/>
  <c r="BV196" i="6"/>
  <c r="BU196" i="6"/>
  <c r="BD196" i="6"/>
  <c r="BC196" i="6"/>
  <c r="E196" i="6"/>
  <c r="D196" i="6"/>
  <c r="BB196" i="6" s="1"/>
  <c r="BZ195" i="6"/>
  <c r="BY195" i="6"/>
  <c r="BZ194" i="6"/>
  <c r="BY194" i="6"/>
  <c r="BZ193" i="6"/>
  <c r="BY193" i="6"/>
  <c r="BZ192" i="6"/>
  <c r="BY192" i="6"/>
  <c r="BY191" i="6"/>
  <c r="BX191" i="6"/>
  <c r="BU191" i="6"/>
  <c r="BF191" i="6"/>
  <c r="BE191" i="6"/>
  <c r="E191" i="6"/>
  <c r="D191" i="6"/>
  <c r="BB191" i="6" s="1"/>
  <c r="BY190" i="6"/>
  <c r="BX190" i="6"/>
  <c r="BU190" i="6"/>
  <c r="BF190" i="6"/>
  <c r="BE190" i="6"/>
  <c r="E190" i="6"/>
  <c r="D190" i="6"/>
  <c r="BB190" i="6" s="1"/>
  <c r="BY189" i="6"/>
  <c r="BX189" i="6"/>
  <c r="BU189" i="6"/>
  <c r="BF189" i="6"/>
  <c r="BE189" i="6"/>
  <c r="BC189" i="6"/>
  <c r="E189" i="6"/>
  <c r="D189" i="6"/>
  <c r="BB189" i="6" s="1"/>
  <c r="BY188" i="6"/>
  <c r="BX188" i="6"/>
  <c r="BU188" i="6"/>
  <c r="BF188" i="6"/>
  <c r="BE188" i="6"/>
  <c r="BC188" i="6"/>
  <c r="E188" i="6"/>
  <c r="D188" i="6"/>
  <c r="BB188" i="6" s="1"/>
  <c r="BY187" i="6"/>
  <c r="BX187" i="6"/>
  <c r="BU187" i="6"/>
  <c r="BF187" i="6"/>
  <c r="BE187" i="6"/>
  <c r="E187" i="6"/>
  <c r="D187" i="6"/>
  <c r="BB187" i="6" s="1"/>
  <c r="BY186" i="6"/>
  <c r="BX186" i="6"/>
  <c r="BU186" i="6"/>
  <c r="BF186" i="6"/>
  <c r="BE186" i="6"/>
  <c r="E186" i="6"/>
  <c r="D186" i="6"/>
  <c r="BB186" i="6" s="1"/>
  <c r="BY185" i="6"/>
  <c r="BX185" i="6"/>
  <c r="BU185" i="6"/>
  <c r="BF185" i="6"/>
  <c r="BE185" i="6"/>
  <c r="BC185" i="6"/>
  <c r="E185" i="6"/>
  <c r="D185" i="6"/>
  <c r="BB185" i="6" s="1"/>
  <c r="BY184" i="6"/>
  <c r="BX184" i="6"/>
  <c r="BU184" i="6"/>
  <c r="BT184" i="6"/>
  <c r="BF184" i="6"/>
  <c r="BE184" i="6"/>
  <c r="BC184" i="6"/>
  <c r="BA184" i="6"/>
  <c r="E184" i="6"/>
  <c r="BV184" i="6" s="1"/>
  <c r="D184" i="6"/>
  <c r="BB184" i="6" s="1"/>
  <c r="C184" i="6"/>
  <c r="BY183" i="6"/>
  <c r="BX183" i="6"/>
  <c r="BU183" i="6"/>
  <c r="BF183" i="6"/>
  <c r="BE183" i="6"/>
  <c r="E183" i="6"/>
  <c r="D183" i="6"/>
  <c r="BB183" i="6" s="1"/>
  <c r="BY182" i="6"/>
  <c r="BX182" i="6"/>
  <c r="BU182" i="6"/>
  <c r="BT182" i="6"/>
  <c r="BF182" i="6"/>
  <c r="BE182" i="6"/>
  <c r="BC182" i="6"/>
  <c r="E182" i="6"/>
  <c r="BV182" i="6" s="1"/>
  <c r="C182" i="6"/>
  <c r="BX181" i="6"/>
  <c r="BE181" i="6"/>
  <c r="BB181" i="6"/>
  <c r="U181" i="6"/>
  <c r="BY181" i="6" s="1"/>
  <c r="T181" i="6"/>
  <c r="S181" i="6"/>
  <c r="R181" i="6"/>
  <c r="Q181" i="6"/>
  <c r="P181" i="6"/>
  <c r="O181" i="6"/>
  <c r="N181" i="6"/>
  <c r="M181" i="6"/>
  <c r="L181" i="6"/>
  <c r="K181" i="6"/>
  <c r="J181" i="6"/>
  <c r="I181" i="6"/>
  <c r="H181" i="6"/>
  <c r="G181" i="6"/>
  <c r="F181" i="6"/>
  <c r="E181" i="6"/>
  <c r="D181" i="6"/>
  <c r="BU181" i="6" s="1"/>
  <c r="BU176" i="6"/>
  <c r="BT176" i="6"/>
  <c r="C176" i="6"/>
  <c r="BC175" i="6"/>
  <c r="BA175" i="6"/>
  <c r="C175" i="6"/>
  <c r="BU175" i="6" s="1"/>
  <c r="BU174" i="6"/>
  <c r="BT174" i="6"/>
  <c r="C174" i="6"/>
  <c r="BC173" i="6"/>
  <c r="BA173" i="6"/>
  <c r="C173" i="6"/>
  <c r="BU173" i="6" s="1"/>
  <c r="BV169" i="6"/>
  <c r="BU169" i="6"/>
  <c r="BC169" i="6"/>
  <c r="BB169" i="6"/>
  <c r="E169" i="6"/>
  <c r="D169" i="6"/>
  <c r="C169" i="6"/>
  <c r="BV168" i="6"/>
  <c r="BC168" i="6"/>
  <c r="BB168" i="6"/>
  <c r="E168" i="6"/>
  <c r="D168" i="6"/>
  <c r="BU168" i="6" s="1"/>
  <c r="C168" i="6"/>
  <c r="BC167" i="6"/>
  <c r="E167" i="6"/>
  <c r="BV167" i="6" s="1"/>
  <c r="D167" i="6"/>
  <c r="BU163" i="6"/>
  <c r="E163" i="6"/>
  <c r="D163" i="6"/>
  <c r="BB163" i="6" s="1"/>
  <c r="E162" i="6"/>
  <c r="BV162" i="6" s="1"/>
  <c r="D162" i="6"/>
  <c r="BU161" i="6"/>
  <c r="E161" i="6"/>
  <c r="D161" i="6"/>
  <c r="BB161" i="6" s="1"/>
  <c r="BZ157" i="6"/>
  <c r="BY157" i="6"/>
  <c r="BW157" i="6"/>
  <c r="BG157" i="6"/>
  <c r="BF157" i="6"/>
  <c r="BC157" i="6"/>
  <c r="BB157" i="6"/>
  <c r="BA157" i="6"/>
  <c r="F157" i="6"/>
  <c r="E157" i="6"/>
  <c r="BU157" i="6" s="1"/>
  <c r="D157" i="6"/>
  <c r="BT157" i="6" s="1"/>
  <c r="BY156" i="6"/>
  <c r="BU156" i="6"/>
  <c r="BD156" i="6"/>
  <c r="BC156" i="6"/>
  <c r="F156" i="6"/>
  <c r="E156" i="6"/>
  <c r="BF156" i="6" s="1"/>
  <c r="BZ155" i="6"/>
  <c r="BY155" i="6"/>
  <c r="BW155" i="6"/>
  <c r="BG155" i="6"/>
  <c r="BF155" i="6"/>
  <c r="BC155" i="6"/>
  <c r="BB155" i="6"/>
  <c r="BA155" i="6"/>
  <c r="F155" i="6"/>
  <c r="E155" i="6"/>
  <c r="BU155" i="6" s="1"/>
  <c r="D155" i="6"/>
  <c r="BT155" i="6" s="1"/>
  <c r="BW154" i="6"/>
  <c r="BE154" i="6"/>
  <c r="BD154" i="6"/>
  <c r="BB154" i="6"/>
  <c r="F154" i="6"/>
  <c r="E154" i="6"/>
  <c r="BU154" i="6" s="1"/>
  <c r="BZ153" i="6"/>
  <c r="BX153" i="6"/>
  <c r="BW153" i="6"/>
  <c r="BG153" i="6"/>
  <c r="BF153" i="6"/>
  <c r="BC153" i="6"/>
  <c r="BB153" i="6"/>
  <c r="F153" i="6"/>
  <c r="BE153" i="6" s="1"/>
  <c r="E153" i="6"/>
  <c r="BZ152" i="6"/>
  <c r="BX152" i="6"/>
  <c r="BV152" i="6"/>
  <c r="BE152" i="6"/>
  <c r="BD152" i="6"/>
  <c r="F152" i="6"/>
  <c r="BW152" i="6" s="1"/>
  <c r="E152" i="6"/>
  <c r="BZ151" i="6"/>
  <c r="BX151" i="6"/>
  <c r="BW151" i="6"/>
  <c r="BG151" i="6"/>
  <c r="BF151" i="6"/>
  <c r="BC151" i="6"/>
  <c r="BB151" i="6"/>
  <c r="F151" i="6"/>
  <c r="BE151" i="6" s="1"/>
  <c r="E151" i="6"/>
  <c r="BZ150" i="6"/>
  <c r="BX150" i="6"/>
  <c r="BV150" i="6"/>
  <c r="BE150" i="6"/>
  <c r="BD150" i="6"/>
  <c r="F150" i="6"/>
  <c r="BW150" i="6" s="1"/>
  <c r="E150" i="6"/>
  <c r="BZ149" i="6"/>
  <c r="BX149" i="6"/>
  <c r="BW149" i="6"/>
  <c r="BG149" i="6"/>
  <c r="BF149" i="6"/>
  <c r="BC149" i="6"/>
  <c r="BB149" i="6"/>
  <c r="F149" i="6"/>
  <c r="BE149" i="6" s="1"/>
  <c r="E149" i="6"/>
  <c r="BZ148" i="6"/>
  <c r="BY148" i="6"/>
  <c r="BX148" i="6"/>
  <c r="BV148" i="6"/>
  <c r="BU148" i="6"/>
  <c r="BE148" i="6"/>
  <c r="BD148" i="6"/>
  <c r="BB148" i="6"/>
  <c r="F148" i="6"/>
  <c r="BW148" i="6" s="1"/>
  <c r="E148" i="6"/>
  <c r="BZ147" i="6"/>
  <c r="BX147" i="6"/>
  <c r="BW147" i="6"/>
  <c r="BG147" i="6"/>
  <c r="BF147" i="6"/>
  <c r="BC147" i="6"/>
  <c r="BB147" i="6"/>
  <c r="F147" i="6"/>
  <c r="BE147" i="6" s="1"/>
  <c r="E147" i="6"/>
  <c r="BZ146" i="6"/>
  <c r="BX146" i="6"/>
  <c r="BV146" i="6"/>
  <c r="BU146" i="6"/>
  <c r="BE146" i="6"/>
  <c r="BD146" i="6"/>
  <c r="BB146" i="6"/>
  <c r="F146" i="6"/>
  <c r="BW146" i="6" s="1"/>
  <c r="E146" i="6"/>
  <c r="BY146" i="6" s="1"/>
  <c r="BZ145" i="6"/>
  <c r="BX145" i="6"/>
  <c r="BW145" i="6"/>
  <c r="BG145" i="6"/>
  <c r="BF145" i="6"/>
  <c r="BC145" i="6"/>
  <c r="BB145" i="6"/>
  <c r="F145" i="6"/>
  <c r="BE145" i="6" s="1"/>
  <c r="E145" i="6"/>
  <c r="BZ144" i="6"/>
  <c r="BX144" i="6"/>
  <c r="BV144" i="6"/>
  <c r="BE144" i="6"/>
  <c r="BD144" i="6"/>
  <c r="F144" i="6"/>
  <c r="BW144" i="6" s="1"/>
  <c r="E144" i="6"/>
  <c r="BU144" i="6" s="1"/>
  <c r="BZ143" i="6"/>
  <c r="BV143" i="6"/>
  <c r="BT143" i="6"/>
  <c r="BG143" i="6"/>
  <c r="BC143" i="6"/>
  <c r="BA143" i="6"/>
  <c r="F143" i="6"/>
  <c r="BX143" i="6" s="1"/>
  <c r="D143" i="6"/>
  <c r="BZ142" i="6"/>
  <c r="BG142" i="6"/>
  <c r="BC142" i="6"/>
  <c r="F142" i="6"/>
  <c r="E142" i="6"/>
  <c r="BF142" i="6" s="1"/>
  <c r="BY141" i="6"/>
  <c r="BU141" i="6"/>
  <c r="F141" i="6"/>
  <c r="BE141" i="6" s="1"/>
  <c r="E141" i="6"/>
  <c r="BF141" i="6" s="1"/>
  <c r="BZ140" i="6"/>
  <c r="BY140" i="6"/>
  <c r="BU140" i="6"/>
  <c r="BG140" i="6"/>
  <c r="BC140" i="6"/>
  <c r="BB140" i="6"/>
  <c r="F140" i="6"/>
  <c r="E140" i="6"/>
  <c r="BF140" i="6" s="1"/>
  <c r="D140" i="6"/>
  <c r="BZ139" i="6"/>
  <c r="BY139" i="6"/>
  <c r="BX139" i="6"/>
  <c r="BW139" i="6"/>
  <c r="BV139" i="6"/>
  <c r="BU139" i="6"/>
  <c r="BT139" i="6"/>
  <c r="BG139" i="6"/>
  <c r="BF139" i="6"/>
  <c r="BE139" i="6"/>
  <c r="BD139" i="6"/>
  <c r="BC139" i="6"/>
  <c r="X139" i="6" s="1"/>
  <c r="BB139" i="6"/>
  <c r="BA139" i="6"/>
  <c r="F138" i="6"/>
  <c r="E138" i="6"/>
  <c r="BZ137" i="6"/>
  <c r="BX137" i="6"/>
  <c r="BV137" i="6"/>
  <c r="BF137" i="6"/>
  <c r="BE137" i="6"/>
  <c r="BD137" i="6"/>
  <c r="F137" i="6"/>
  <c r="BW137" i="6" s="1"/>
  <c r="E137" i="6"/>
  <c r="BU137" i="6" s="1"/>
  <c r="D137" i="6"/>
  <c r="BT137" i="6" s="1"/>
  <c r="BZ136" i="6"/>
  <c r="BD136" i="6"/>
  <c r="BC136" i="6"/>
  <c r="F136" i="6"/>
  <c r="E136" i="6"/>
  <c r="BZ135" i="6"/>
  <c r="BX135" i="6"/>
  <c r="BV135" i="6"/>
  <c r="BF135" i="6"/>
  <c r="BE135" i="6"/>
  <c r="BD135" i="6"/>
  <c r="F135" i="6"/>
  <c r="BW135" i="6" s="1"/>
  <c r="E135" i="6"/>
  <c r="BU135" i="6" s="1"/>
  <c r="D135" i="6"/>
  <c r="BT135" i="6" s="1"/>
  <c r="F134" i="6"/>
  <c r="BD134" i="6" s="1"/>
  <c r="E134" i="6"/>
  <c r="BZ133" i="6"/>
  <c r="BX133" i="6"/>
  <c r="BV133" i="6"/>
  <c r="BF133" i="6"/>
  <c r="BE133" i="6"/>
  <c r="BD133" i="6"/>
  <c r="F133" i="6"/>
  <c r="BW133" i="6" s="1"/>
  <c r="E133" i="6"/>
  <c r="BU133" i="6" s="1"/>
  <c r="D133" i="6"/>
  <c r="BT133" i="6" s="1"/>
  <c r="BZ132" i="6"/>
  <c r="BD132" i="6"/>
  <c r="BC132" i="6"/>
  <c r="F132" i="6"/>
  <c r="E132" i="6"/>
  <c r="BZ131" i="6"/>
  <c r="BX131" i="6"/>
  <c r="BV131" i="6"/>
  <c r="BF131" i="6"/>
  <c r="BE131" i="6"/>
  <c r="BD131" i="6"/>
  <c r="F131" i="6"/>
  <c r="BW131" i="6" s="1"/>
  <c r="E131" i="6"/>
  <c r="BU131" i="6" s="1"/>
  <c r="D131" i="6"/>
  <c r="BT131" i="6" s="1"/>
  <c r="F130" i="6"/>
  <c r="BD130" i="6" s="1"/>
  <c r="E130" i="6"/>
  <c r="BZ129" i="6"/>
  <c r="BY129" i="6"/>
  <c r="BX129" i="6"/>
  <c r="BW129" i="6"/>
  <c r="BV129" i="6"/>
  <c r="BU129" i="6"/>
  <c r="BT129" i="6"/>
  <c r="BG129" i="6"/>
  <c r="BF129" i="6"/>
  <c r="BE129" i="6"/>
  <c r="BD129" i="6"/>
  <c r="BC129" i="6"/>
  <c r="BB129" i="6"/>
  <c r="BA129" i="6"/>
  <c r="X129" i="6"/>
  <c r="BY128" i="6"/>
  <c r="BU128" i="6"/>
  <c r="F128" i="6"/>
  <c r="BW128" i="6" s="1"/>
  <c r="E128" i="6"/>
  <c r="BF128" i="6" s="1"/>
  <c r="BW124" i="6"/>
  <c r="BU124" i="6"/>
  <c r="BB124" i="6"/>
  <c r="F124" i="6"/>
  <c r="BV124" i="6" s="1"/>
  <c r="E124" i="6"/>
  <c r="BD124" i="6" s="1"/>
  <c r="BW123" i="6"/>
  <c r="BV123" i="6"/>
  <c r="BU123" i="6"/>
  <c r="BE123" i="6"/>
  <c r="BD123" i="6"/>
  <c r="BC123" i="6"/>
  <c r="F123" i="6"/>
  <c r="BX123" i="6" s="1"/>
  <c r="E123" i="6"/>
  <c r="BB123" i="6" s="1"/>
  <c r="D123" i="6"/>
  <c r="BT123" i="6" s="1"/>
  <c r="BU122" i="6"/>
  <c r="BB122" i="6"/>
  <c r="F122" i="6"/>
  <c r="E122" i="6"/>
  <c r="BD122" i="6" s="1"/>
  <c r="BW121" i="6"/>
  <c r="BV121" i="6"/>
  <c r="BU121" i="6"/>
  <c r="BD121" i="6"/>
  <c r="BC121" i="6"/>
  <c r="F121" i="6"/>
  <c r="E121" i="6"/>
  <c r="BB121" i="6" s="1"/>
  <c r="BX120" i="6"/>
  <c r="BE120" i="6"/>
  <c r="BC120" i="6"/>
  <c r="F120" i="6"/>
  <c r="BV120" i="6" s="1"/>
  <c r="E120" i="6"/>
  <c r="BD120" i="6" s="1"/>
  <c r="D120" i="6"/>
  <c r="BW119" i="6"/>
  <c r="BV119" i="6"/>
  <c r="BU119" i="6"/>
  <c r="BE119" i="6"/>
  <c r="BD119" i="6"/>
  <c r="BC119" i="6"/>
  <c r="F119" i="6"/>
  <c r="BX119" i="6" s="1"/>
  <c r="E119" i="6"/>
  <c r="BB119" i="6" s="1"/>
  <c r="D119" i="6"/>
  <c r="BT119" i="6" s="1"/>
  <c r="BX118" i="6"/>
  <c r="BU118" i="6"/>
  <c r="BE118" i="6"/>
  <c r="BB118" i="6"/>
  <c r="F118" i="6"/>
  <c r="E118" i="6"/>
  <c r="BD118" i="6" s="1"/>
  <c r="D118" i="6"/>
  <c r="BT118" i="6" s="1"/>
  <c r="BV117" i="6"/>
  <c r="BE117" i="6"/>
  <c r="F117" i="6"/>
  <c r="BX117" i="6" s="1"/>
  <c r="E117" i="6"/>
  <c r="BU117" i="6" s="1"/>
  <c r="D117" i="6"/>
  <c r="BT117" i="6" s="1"/>
  <c r="BX116" i="6"/>
  <c r="BE116" i="6"/>
  <c r="F116" i="6"/>
  <c r="BC116" i="6" s="1"/>
  <c r="E116" i="6"/>
  <c r="BW116" i="6" s="1"/>
  <c r="D116" i="6"/>
  <c r="BA116" i="6" s="1"/>
  <c r="BW115" i="6"/>
  <c r="BU115" i="6"/>
  <c r="BD115" i="6"/>
  <c r="F115" i="6"/>
  <c r="BE115" i="6" s="1"/>
  <c r="E115" i="6"/>
  <c r="BB115" i="6" s="1"/>
  <c r="BX114" i="6"/>
  <c r="BU114" i="6"/>
  <c r="BE114" i="6"/>
  <c r="F114" i="6"/>
  <c r="BV114" i="6" s="1"/>
  <c r="E114" i="6"/>
  <c r="BB114" i="6" s="1"/>
  <c r="BX113" i="6"/>
  <c r="BU113" i="6"/>
  <c r="BE113" i="6"/>
  <c r="F113" i="6"/>
  <c r="BV113" i="6" s="1"/>
  <c r="E113" i="6"/>
  <c r="BB113" i="6" s="1"/>
  <c r="BX112" i="6"/>
  <c r="BU112" i="6"/>
  <c r="BE112" i="6"/>
  <c r="F112" i="6"/>
  <c r="BV112" i="6" s="1"/>
  <c r="E112" i="6"/>
  <c r="BB112" i="6" s="1"/>
  <c r="BX111" i="6"/>
  <c r="BU111" i="6"/>
  <c r="BE111" i="6"/>
  <c r="F111" i="6"/>
  <c r="BV111" i="6" s="1"/>
  <c r="E111" i="6"/>
  <c r="BB111" i="6" s="1"/>
  <c r="F110" i="6"/>
  <c r="BF110" i="6" s="1"/>
  <c r="BZ109" i="6"/>
  <c r="BY109" i="6"/>
  <c r="BX109" i="6"/>
  <c r="BV109" i="6"/>
  <c r="BU109" i="6"/>
  <c r="BT109" i="6"/>
  <c r="BE109" i="6"/>
  <c r="BD109" i="6"/>
  <c r="F109" i="6"/>
  <c r="BW109" i="6" s="1"/>
  <c r="E109" i="6"/>
  <c r="BF109" i="6" s="1"/>
  <c r="D109" i="6"/>
  <c r="BA109" i="6" s="1"/>
  <c r="BZ108" i="6"/>
  <c r="BV108" i="6"/>
  <c r="F108" i="6"/>
  <c r="BX108" i="6" s="1"/>
  <c r="E108" i="6"/>
  <c r="BY108" i="6" s="1"/>
  <c r="BZ107" i="6"/>
  <c r="BY107" i="6"/>
  <c r="BX107" i="6"/>
  <c r="BV107" i="6"/>
  <c r="BU107" i="6"/>
  <c r="BT107" i="6"/>
  <c r="BE107" i="6"/>
  <c r="BD107" i="6"/>
  <c r="F107" i="6"/>
  <c r="BW107" i="6" s="1"/>
  <c r="E107" i="6"/>
  <c r="BF107" i="6" s="1"/>
  <c r="D107" i="6"/>
  <c r="BA107" i="6" s="1"/>
  <c r="BY105" i="6"/>
  <c r="BW105" i="6"/>
  <c r="BV105" i="6"/>
  <c r="BU105" i="6"/>
  <c r="BF105" i="6"/>
  <c r="BE105" i="6"/>
  <c r="BD105" i="6"/>
  <c r="F105" i="6"/>
  <c r="BC105" i="6" s="1"/>
  <c r="E105" i="6"/>
  <c r="BB105" i="6" s="1"/>
  <c r="D105" i="6"/>
  <c r="BT105" i="6" s="1"/>
  <c r="BY104" i="6"/>
  <c r="BW104" i="6"/>
  <c r="BV104" i="6"/>
  <c r="BU104" i="6"/>
  <c r="BF104" i="6"/>
  <c r="BE104" i="6"/>
  <c r="BD104" i="6"/>
  <c r="F104" i="6"/>
  <c r="BC104" i="6" s="1"/>
  <c r="E104" i="6"/>
  <c r="BB104" i="6" s="1"/>
  <c r="D104" i="6"/>
  <c r="BA104" i="6" s="1"/>
  <c r="W104" i="6" s="1"/>
  <c r="BY103" i="6"/>
  <c r="BW103" i="6"/>
  <c r="BV103" i="6"/>
  <c r="BU103" i="6"/>
  <c r="BF103" i="6"/>
  <c r="BE103" i="6"/>
  <c r="BD103" i="6"/>
  <c r="F103" i="6"/>
  <c r="BC103" i="6" s="1"/>
  <c r="E103" i="6"/>
  <c r="BB103" i="6" s="1"/>
  <c r="D103" i="6"/>
  <c r="BA103" i="6" s="1"/>
  <c r="BY102" i="6"/>
  <c r="BW102" i="6"/>
  <c r="BV102" i="6"/>
  <c r="BU102" i="6"/>
  <c r="BF102" i="6"/>
  <c r="BE102" i="6"/>
  <c r="BD102" i="6"/>
  <c r="F102" i="6"/>
  <c r="BC102" i="6" s="1"/>
  <c r="E102" i="6"/>
  <c r="BB102" i="6" s="1"/>
  <c r="D102" i="6"/>
  <c r="BA102" i="6" s="1"/>
  <c r="W102" i="6" s="1"/>
  <c r="BX101" i="6"/>
  <c r="F101" i="6"/>
  <c r="BV101" i="6" s="1"/>
  <c r="E101" i="6"/>
  <c r="BX100" i="6"/>
  <c r="BW100" i="6"/>
  <c r="BV100" i="6"/>
  <c r="BE100" i="6"/>
  <c r="BD100" i="6"/>
  <c r="F100" i="6"/>
  <c r="BC100" i="6" s="1"/>
  <c r="E100" i="6"/>
  <c r="BB100" i="6" s="1"/>
  <c r="D100" i="6"/>
  <c r="BT100" i="6" s="1"/>
  <c r="BX99" i="6"/>
  <c r="F99" i="6"/>
  <c r="BV99" i="6" s="1"/>
  <c r="E99" i="6"/>
  <c r="BX98" i="6"/>
  <c r="BW98" i="6"/>
  <c r="BV98" i="6"/>
  <c r="BE98" i="6"/>
  <c r="BD98" i="6"/>
  <c r="F98" i="6"/>
  <c r="BC98" i="6" s="1"/>
  <c r="E98" i="6"/>
  <c r="BB98" i="6" s="1"/>
  <c r="D98" i="6"/>
  <c r="BT98" i="6" s="1"/>
  <c r="BX97" i="6"/>
  <c r="BB97" i="6"/>
  <c r="F97" i="6"/>
  <c r="BV97" i="6" s="1"/>
  <c r="E97" i="6"/>
  <c r="BT96" i="6"/>
  <c r="BA96" i="6"/>
  <c r="BY95" i="6"/>
  <c r="BW95" i="6"/>
  <c r="BV95" i="6"/>
  <c r="BU95" i="6"/>
  <c r="BE95" i="6"/>
  <c r="BD95" i="6"/>
  <c r="F95" i="6"/>
  <c r="BX95" i="6" s="1"/>
  <c r="E95" i="6"/>
  <c r="BF95" i="6" s="1"/>
  <c r="D95" i="6"/>
  <c r="BT95" i="6" s="1"/>
  <c r="D91" i="6"/>
  <c r="BA91" i="6" s="1"/>
  <c r="F91" i="6" s="1"/>
  <c r="BA90" i="6"/>
  <c r="F90" i="6"/>
  <c r="E90" i="6"/>
  <c r="D90" i="6"/>
  <c r="BT90" i="6" s="1"/>
  <c r="C90" i="6"/>
  <c r="BT89" i="6"/>
  <c r="BA89" i="6"/>
  <c r="F89" i="6"/>
  <c r="BT88" i="6"/>
  <c r="BA88" i="6"/>
  <c r="F88" i="6" s="1"/>
  <c r="BT87" i="6"/>
  <c r="BA87" i="6"/>
  <c r="F87" i="6"/>
  <c r="BT86" i="6"/>
  <c r="BA86" i="6"/>
  <c r="F86" i="6"/>
  <c r="E85" i="6"/>
  <c r="E91" i="6" s="1"/>
  <c r="D85" i="6"/>
  <c r="BA85" i="6" s="1"/>
  <c r="F85" i="6" s="1"/>
  <c r="C85" i="6"/>
  <c r="C91" i="6" s="1"/>
  <c r="BT84" i="6"/>
  <c r="BA84" i="6"/>
  <c r="F84" i="6"/>
  <c r="BT83" i="6"/>
  <c r="BA83" i="6"/>
  <c r="F83" i="6"/>
  <c r="BT82" i="6"/>
  <c r="BA82" i="6"/>
  <c r="F82" i="6"/>
  <c r="C78" i="6"/>
  <c r="BT78" i="6" s="1"/>
  <c r="C77" i="6"/>
  <c r="C76" i="6"/>
  <c r="C75" i="6"/>
  <c r="C74" i="6"/>
  <c r="BW73" i="6"/>
  <c r="BV73" i="6"/>
  <c r="BU73" i="6"/>
  <c r="BT73" i="6"/>
  <c r="BW72" i="6"/>
  <c r="BV72" i="6"/>
  <c r="BU72" i="6"/>
  <c r="BT72" i="6"/>
  <c r="BW71" i="6"/>
  <c r="BV71" i="6"/>
  <c r="BU71" i="6"/>
  <c r="BT71" i="6"/>
  <c r="BW70" i="6"/>
  <c r="BV70" i="6"/>
  <c r="BU70" i="6"/>
  <c r="BT70" i="6"/>
  <c r="BY69" i="6"/>
  <c r="BX69" i="6"/>
  <c r="BW69" i="6"/>
  <c r="BU69" i="6"/>
  <c r="BC69" i="6"/>
  <c r="E69" i="6"/>
  <c r="D69" i="6"/>
  <c r="BB69" i="6" s="1"/>
  <c r="BY68" i="6"/>
  <c r="BX68" i="6"/>
  <c r="BW68" i="6"/>
  <c r="BV68" i="6"/>
  <c r="BU68" i="6"/>
  <c r="BT68" i="6"/>
  <c r="E68" i="6"/>
  <c r="BC68" i="6" s="1"/>
  <c r="D68" i="6"/>
  <c r="BB68" i="6" s="1"/>
  <c r="C68" i="6"/>
  <c r="BA68" i="6" s="1"/>
  <c r="Y68" i="6" s="1"/>
  <c r="BY67" i="6"/>
  <c r="BX67" i="6"/>
  <c r="BW67" i="6"/>
  <c r="BV67" i="6"/>
  <c r="BU67" i="6"/>
  <c r="E67" i="6"/>
  <c r="BC67" i="6" s="1"/>
  <c r="D67" i="6"/>
  <c r="BB67" i="6" s="1"/>
  <c r="C67" i="6"/>
  <c r="BT67" i="6" s="1"/>
  <c r="BY66" i="6"/>
  <c r="BX66" i="6"/>
  <c r="BW66" i="6"/>
  <c r="E66" i="6"/>
  <c r="C66" i="6" s="1"/>
  <c r="D66" i="6"/>
  <c r="BU66" i="6" s="1"/>
  <c r="BY65" i="6"/>
  <c r="BX65" i="6"/>
  <c r="BW65" i="6"/>
  <c r="BV65" i="6"/>
  <c r="BU65" i="6"/>
  <c r="BT65" i="6"/>
  <c r="BY64" i="6"/>
  <c r="BX64" i="6"/>
  <c r="BW64" i="6"/>
  <c r="BV64" i="6"/>
  <c r="BU64" i="6"/>
  <c r="BT64" i="6"/>
  <c r="BY63" i="6"/>
  <c r="BX63" i="6"/>
  <c r="BW63" i="6"/>
  <c r="BV63" i="6"/>
  <c r="BU63" i="6"/>
  <c r="BT63" i="6"/>
  <c r="BY62" i="6"/>
  <c r="BX62" i="6"/>
  <c r="BW62" i="6"/>
  <c r="BV62" i="6"/>
  <c r="BU62" i="6"/>
  <c r="BT62" i="6"/>
  <c r="BY61" i="6"/>
  <c r="BX61" i="6"/>
  <c r="BW61" i="6"/>
  <c r="BV61" i="6"/>
  <c r="BU61" i="6"/>
  <c r="BT61" i="6"/>
  <c r="BS61" i="6"/>
  <c r="BR61" i="6"/>
  <c r="BQ61" i="6"/>
  <c r="BP61" i="6"/>
  <c r="BO61" i="6"/>
  <c r="BN61" i="6"/>
  <c r="BM61" i="6"/>
  <c r="BL61" i="6"/>
  <c r="BK61" i="6"/>
  <c r="BJ61" i="6"/>
  <c r="BI61" i="6"/>
  <c r="BH61" i="6"/>
  <c r="BG61" i="6"/>
  <c r="BF61" i="6"/>
  <c r="BE61" i="6"/>
  <c r="BD61" i="6"/>
  <c r="E61" i="6"/>
  <c r="BC61" i="6" s="1"/>
  <c r="V61" i="6" s="1"/>
  <c r="D61" i="6"/>
  <c r="BB61" i="6" s="1"/>
  <c r="C61" i="6"/>
  <c r="BA61" i="6" s="1"/>
  <c r="BY60" i="6"/>
  <c r="BX60" i="6"/>
  <c r="BW60" i="6"/>
  <c r="BV60" i="6"/>
  <c r="BU60" i="6"/>
  <c r="BS60" i="6"/>
  <c r="BR60" i="6"/>
  <c r="BQ60" i="6"/>
  <c r="BP60" i="6"/>
  <c r="BO60" i="6"/>
  <c r="BN60" i="6"/>
  <c r="BM60" i="6"/>
  <c r="BL60" i="6"/>
  <c r="BK60" i="6"/>
  <c r="BJ60" i="6"/>
  <c r="BI60" i="6"/>
  <c r="BH60" i="6"/>
  <c r="BG60" i="6"/>
  <c r="BF60" i="6"/>
  <c r="BE60" i="6"/>
  <c r="BD60" i="6"/>
  <c r="BA60" i="6"/>
  <c r="V60" i="6" s="1"/>
  <c r="E60" i="6"/>
  <c r="BC60" i="6" s="1"/>
  <c r="D60" i="6"/>
  <c r="BB60" i="6" s="1"/>
  <c r="C60" i="6"/>
  <c r="BT60" i="6" s="1"/>
  <c r="BY59" i="6"/>
  <c r="BX59" i="6"/>
  <c r="BW59" i="6"/>
  <c r="BV59" i="6"/>
  <c r="BS59" i="6"/>
  <c r="BR59" i="6"/>
  <c r="BQ59" i="6"/>
  <c r="BP59" i="6"/>
  <c r="BO59" i="6"/>
  <c r="BN59" i="6"/>
  <c r="BM59" i="6"/>
  <c r="BL59" i="6"/>
  <c r="BK59" i="6"/>
  <c r="BJ59" i="6"/>
  <c r="BI59" i="6"/>
  <c r="BH59" i="6"/>
  <c r="BG59" i="6"/>
  <c r="BF59" i="6"/>
  <c r="BE59" i="6"/>
  <c r="BD59" i="6"/>
  <c r="BB59" i="6"/>
  <c r="E59" i="6"/>
  <c r="BC59" i="6" s="1"/>
  <c r="D59" i="6"/>
  <c r="BY58" i="6"/>
  <c r="BX58" i="6"/>
  <c r="BW58" i="6"/>
  <c r="BU58" i="6"/>
  <c r="BS58" i="6"/>
  <c r="BR58" i="6"/>
  <c r="BQ58" i="6"/>
  <c r="BP58" i="6"/>
  <c r="BO58" i="6"/>
  <c r="BN58" i="6"/>
  <c r="BM58" i="6"/>
  <c r="BL58" i="6"/>
  <c r="BK58" i="6"/>
  <c r="BJ58" i="6"/>
  <c r="BI58" i="6"/>
  <c r="BH58" i="6"/>
  <c r="BG58" i="6"/>
  <c r="BF58" i="6"/>
  <c r="BE58" i="6"/>
  <c r="BD58" i="6"/>
  <c r="E58" i="6"/>
  <c r="D58" i="6"/>
  <c r="BB58" i="6" s="1"/>
  <c r="BU54" i="6"/>
  <c r="BB54" i="6"/>
  <c r="BY53" i="6"/>
  <c r="BX53" i="6"/>
  <c r="BW53" i="6"/>
  <c r="BV53" i="6"/>
  <c r="BU53" i="6"/>
  <c r="BF53" i="6"/>
  <c r="BE53" i="6"/>
  <c r="BD53" i="6"/>
  <c r="BC53" i="6"/>
  <c r="BB53" i="6"/>
  <c r="BA53" i="6"/>
  <c r="C53" i="6"/>
  <c r="BT53" i="6" s="1"/>
  <c r="BY52" i="6"/>
  <c r="BX52" i="6"/>
  <c r="BW52" i="6"/>
  <c r="BV52" i="6"/>
  <c r="BU52" i="6"/>
  <c r="BF52" i="6"/>
  <c r="BE52" i="6"/>
  <c r="BD52" i="6"/>
  <c r="BC52" i="6"/>
  <c r="BB52" i="6"/>
  <c r="C52" i="6"/>
  <c r="BA52" i="6" s="1"/>
  <c r="L52" i="6" s="1"/>
  <c r="BY51" i="6"/>
  <c r="BX51" i="6"/>
  <c r="BW51" i="6"/>
  <c r="BV51" i="6"/>
  <c r="BU51" i="6"/>
  <c r="BF51" i="6"/>
  <c r="BE51" i="6"/>
  <c r="BD51" i="6"/>
  <c r="BC51" i="6"/>
  <c r="BB51" i="6"/>
  <c r="BA51" i="6"/>
  <c r="L51" i="6" s="1"/>
  <c r="C51" i="6"/>
  <c r="BT51" i="6" s="1"/>
  <c r="BY50" i="6"/>
  <c r="BX50" i="6"/>
  <c r="BW50" i="6"/>
  <c r="BV50" i="6"/>
  <c r="BU50" i="6"/>
  <c r="BF50" i="6"/>
  <c r="BE50" i="6"/>
  <c r="BD50" i="6"/>
  <c r="BC50" i="6"/>
  <c r="BB50" i="6"/>
  <c r="C50" i="6"/>
  <c r="BA50" i="6" s="1"/>
  <c r="L50" i="6" s="1"/>
  <c r="C46" i="6"/>
  <c r="C40" i="6"/>
  <c r="C39" i="6"/>
  <c r="C38" i="6"/>
  <c r="C37" i="6"/>
  <c r="C36" i="6"/>
  <c r="C35" i="6"/>
  <c r="C34" i="6"/>
  <c r="C33" i="6"/>
  <c r="I32" i="6"/>
  <c r="H32" i="6"/>
  <c r="G32" i="6"/>
  <c r="F32" i="6"/>
  <c r="C32" i="6" s="1"/>
  <c r="E32" i="6"/>
  <c r="D32" i="6"/>
  <c r="BT18" i="6"/>
  <c r="BA18" i="6"/>
  <c r="D18" i="6"/>
  <c r="C14" i="6"/>
  <c r="C13" i="6"/>
  <c r="C12" i="6"/>
  <c r="BU11" i="6"/>
  <c r="C11" i="6"/>
  <c r="BB10" i="6"/>
  <c r="BA10" i="6"/>
  <c r="J10" i="6" s="1"/>
  <c r="C10" i="6"/>
  <c r="BA12" i="6" s="1"/>
  <c r="J12" i="6" s="1"/>
  <c r="A5" i="6"/>
  <c r="A4" i="6"/>
  <c r="A3" i="6"/>
  <c r="A2" i="6"/>
  <c r="BT46" i="6" l="1"/>
  <c r="BA46" i="6"/>
  <c r="F46" i="6" s="1"/>
  <c r="BV58" i="6"/>
  <c r="C58" i="6"/>
  <c r="BA77" i="6"/>
  <c r="K77" i="6" s="1"/>
  <c r="BT77" i="6"/>
  <c r="BD99" i="6"/>
  <c r="BU99" i="6"/>
  <c r="BW99" i="6"/>
  <c r="D99" i="6"/>
  <c r="BT66" i="6"/>
  <c r="BA66" i="6"/>
  <c r="Y66" i="6" s="1"/>
  <c r="BX70" i="6"/>
  <c r="BD66" i="6"/>
  <c r="BA74" i="6"/>
  <c r="K74" i="6" s="1"/>
  <c r="BT74" i="6"/>
  <c r="BT91" i="6"/>
  <c r="L53" i="6"/>
  <c r="BU59" i="6"/>
  <c r="C59" i="6"/>
  <c r="BC66" i="6"/>
  <c r="BA67" i="6"/>
  <c r="Y67" i="6" s="1"/>
  <c r="BA75" i="6"/>
  <c r="K75" i="6" s="1"/>
  <c r="BT75" i="6"/>
  <c r="BD97" i="6"/>
  <c r="BW97" i="6"/>
  <c r="D97" i="6"/>
  <c r="BU97" i="6"/>
  <c r="BB99" i="6"/>
  <c r="BD101" i="6"/>
  <c r="BU101" i="6"/>
  <c r="BW101" i="6"/>
  <c r="D101" i="6"/>
  <c r="BB101" i="6"/>
  <c r="BC58" i="6"/>
  <c r="BA78" i="6"/>
  <c r="BB78" i="6"/>
  <c r="BU78" i="6"/>
  <c r="W107" i="6"/>
  <c r="BT50" i="6"/>
  <c r="BT52" i="6"/>
  <c r="BV66" i="6"/>
  <c r="C69" i="6"/>
  <c r="BV69" i="6"/>
  <c r="BA76" i="6"/>
  <c r="K76" i="6" s="1"/>
  <c r="BT76" i="6"/>
  <c r="BT85" i="6"/>
  <c r="W103" i="6"/>
  <c r="BB108" i="6"/>
  <c r="BF108" i="6"/>
  <c r="BD110" i="6"/>
  <c r="BW110" i="6"/>
  <c r="BC111" i="6"/>
  <c r="BC112" i="6"/>
  <c r="BC113" i="6"/>
  <c r="BC115" i="6"/>
  <c r="BT120" i="6"/>
  <c r="BA120" i="6"/>
  <c r="W120" i="6" s="1"/>
  <c r="BV122" i="6"/>
  <c r="BC122" i="6"/>
  <c r="BE128" i="6"/>
  <c r="BY130" i="6"/>
  <c r="BU130" i="6"/>
  <c r="D130" i="6"/>
  <c r="BB130" i="6"/>
  <c r="BF130" i="6"/>
  <c r="BF150" i="6"/>
  <c r="D150" i="6"/>
  <c r="V184" i="6"/>
  <c r="BW198" i="6"/>
  <c r="C198" i="6"/>
  <c r="BV198" i="6"/>
  <c r="BC198" i="6"/>
  <c r="BA95" i="6"/>
  <c r="BC99" i="6"/>
  <c r="BC101" i="6"/>
  <c r="BA105" i="6"/>
  <c r="W105" i="6" s="1"/>
  <c r="BC108" i="6"/>
  <c r="BW108" i="6"/>
  <c r="BY110" i="6"/>
  <c r="BV115" i="6"/>
  <c r="BB116" i="6"/>
  <c r="W116" i="6" s="1"/>
  <c r="BT116" i="6"/>
  <c r="BA117" i="6"/>
  <c r="BA119" i="6"/>
  <c r="W119" i="6" s="1"/>
  <c r="BA137" i="6"/>
  <c r="BE138" i="6"/>
  <c r="BX138" i="6"/>
  <c r="BG138" i="6"/>
  <c r="BW138" i="6"/>
  <c r="BV138" i="6"/>
  <c r="BW141" i="6"/>
  <c r="BU142" i="6"/>
  <c r="BF152" i="6"/>
  <c r="D152" i="6"/>
  <c r="BW169" i="6"/>
  <c r="BD169" i="6"/>
  <c r="BT169" i="6"/>
  <c r="BA169" i="6"/>
  <c r="BT10" i="6"/>
  <c r="BA11" i="6"/>
  <c r="J11" i="6" s="1"/>
  <c r="BU10" i="6"/>
  <c r="BT11" i="6"/>
  <c r="BB66" i="6"/>
  <c r="BC95" i="6"/>
  <c r="BE97" i="6"/>
  <c r="BU98" i="6"/>
  <c r="BE99" i="6"/>
  <c r="BU100" i="6"/>
  <c r="BE101" i="6"/>
  <c r="BT102" i="6"/>
  <c r="BX102" i="6"/>
  <c r="BT103" i="6"/>
  <c r="BX103" i="6"/>
  <c r="BT104" i="6"/>
  <c r="BX104" i="6"/>
  <c r="BX105" i="6"/>
  <c r="BC107" i="6"/>
  <c r="BG107" i="6"/>
  <c r="D108" i="6"/>
  <c r="BE108" i="6"/>
  <c r="BU108" i="6"/>
  <c r="BC109" i="6"/>
  <c r="BG109" i="6"/>
  <c r="D110" i="6"/>
  <c r="BC110" i="6"/>
  <c r="BV110" i="6"/>
  <c r="BF111" i="6"/>
  <c r="BW111" i="6"/>
  <c r="BF112" i="6"/>
  <c r="BW112" i="6"/>
  <c r="BF113" i="6"/>
  <c r="BW113" i="6"/>
  <c r="BF114" i="6"/>
  <c r="BW114" i="6"/>
  <c r="BX115" i="6"/>
  <c r="BD116" i="6"/>
  <c r="BV116" i="6"/>
  <c r="BD117" i="6"/>
  <c r="BW117" i="6"/>
  <c r="BA118" i="6"/>
  <c r="W118" i="6" s="1"/>
  <c r="BB120" i="6"/>
  <c r="BW120" i="6"/>
  <c r="BE122" i="6"/>
  <c r="BA123" i="6"/>
  <c r="W123" i="6" s="1"/>
  <c r="BE124" i="6"/>
  <c r="BD128" i="6"/>
  <c r="BA131" i="6"/>
  <c r="BE132" i="6"/>
  <c r="BX132" i="6"/>
  <c r="BG132" i="6"/>
  <c r="BW132" i="6"/>
  <c r="BV132" i="6"/>
  <c r="BA135" i="6"/>
  <c r="BE136" i="6"/>
  <c r="BX136" i="6"/>
  <c r="BG136" i="6"/>
  <c r="BW136" i="6"/>
  <c r="BV136" i="6"/>
  <c r="BD138" i="6"/>
  <c r="D142" i="6"/>
  <c r="BB144" i="6"/>
  <c r="BF148" i="6"/>
  <c r="D148" i="6"/>
  <c r="BB152" i="6"/>
  <c r="BU152" i="6"/>
  <c r="C183" i="6"/>
  <c r="BC183" i="6"/>
  <c r="BV183" i="6"/>
  <c r="C206" i="6"/>
  <c r="BC206" i="6"/>
  <c r="BV206" i="6"/>
  <c r="BC114" i="6"/>
  <c r="BZ128" i="6"/>
  <c r="BV128" i="6"/>
  <c r="BX128" i="6"/>
  <c r="BG128" i="6"/>
  <c r="D128" i="6"/>
  <c r="BY134" i="6"/>
  <c r="BU134" i="6"/>
  <c r="D134" i="6"/>
  <c r="BB134" i="6"/>
  <c r="BF134" i="6"/>
  <c r="BY138" i="6"/>
  <c r="BU138" i="6"/>
  <c r="D138" i="6"/>
  <c r="BB138" i="6"/>
  <c r="BF138" i="6"/>
  <c r="BZ141" i="6"/>
  <c r="BV141" i="6"/>
  <c r="BC141" i="6"/>
  <c r="BX141" i="6"/>
  <c r="BG141" i="6"/>
  <c r="D141" i="6"/>
  <c r="BB162" i="6"/>
  <c r="C162" i="6"/>
  <c r="BC97" i="6"/>
  <c r="BA98" i="6"/>
  <c r="W98" i="6" s="1"/>
  <c r="BA100" i="6"/>
  <c r="W100" i="6" s="1"/>
  <c r="BG108" i="6"/>
  <c r="BD111" i="6"/>
  <c r="BY111" i="6"/>
  <c r="BD112" i="6"/>
  <c r="BY112" i="6"/>
  <c r="BD113" i="6"/>
  <c r="BY113" i="6"/>
  <c r="BD114" i="6"/>
  <c r="BY114" i="6"/>
  <c r="BE130" i="6"/>
  <c r="BX130" i="6"/>
  <c r="BG130" i="6"/>
  <c r="BW130" i="6"/>
  <c r="BV130" i="6"/>
  <c r="BA133" i="6"/>
  <c r="BE134" i="6"/>
  <c r="BX134" i="6"/>
  <c r="BG134" i="6"/>
  <c r="BW134" i="6"/>
  <c r="BV134" i="6"/>
  <c r="BF144" i="6"/>
  <c r="D144" i="6"/>
  <c r="BY150" i="6"/>
  <c r="M173" i="6"/>
  <c r="BV190" i="6"/>
  <c r="C190" i="6"/>
  <c r="BC190" i="6"/>
  <c r="BV191" i="6"/>
  <c r="C191" i="6"/>
  <c r="BC191" i="6"/>
  <c r="BD198" i="6"/>
  <c r="BB95" i="6"/>
  <c r="BB107" i="6"/>
  <c r="BD108" i="6"/>
  <c r="BB109" i="6"/>
  <c r="W109" i="6" s="1"/>
  <c r="D111" i="6"/>
  <c r="D112" i="6"/>
  <c r="D113" i="6"/>
  <c r="D114" i="6"/>
  <c r="D115" i="6"/>
  <c r="BU116" i="6"/>
  <c r="BB117" i="6"/>
  <c r="BV118" i="6"/>
  <c r="BC118" i="6"/>
  <c r="BU120" i="6"/>
  <c r="BX121" i="6"/>
  <c r="D121" i="6"/>
  <c r="BE121" i="6"/>
  <c r="D122" i="6"/>
  <c r="BX122" i="6"/>
  <c r="D124" i="6"/>
  <c r="BC124" i="6"/>
  <c r="BX124" i="6"/>
  <c r="BC128" i="6"/>
  <c r="BC130" i="6"/>
  <c r="BZ130" i="6"/>
  <c r="BY132" i="6"/>
  <c r="BU132" i="6"/>
  <c r="D132" i="6"/>
  <c r="BB132" i="6"/>
  <c r="BF132" i="6"/>
  <c r="BC134" i="6"/>
  <c r="BZ134" i="6"/>
  <c r="BY136" i="6"/>
  <c r="BU136" i="6"/>
  <c r="D136" i="6"/>
  <c r="BB136" i="6"/>
  <c r="BF136" i="6"/>
  <c r="BC138" i="6"/>
  <c r="BZ138" i="6"/>
  <c r="BT140" i="6"/>
  <c r="BA140" i="6"/>
  <c r="BD141" i="6"/>
  <c r="BB142" i="6"/>
  <c r="BY142" i="6"/>
  <c r="BY144" i="6"/>
  <c r="BF146" i="6"/>
  <c r="D146" i="6"/>
  <c r="BB150" i="6"/>
  <c r="BU150" i="6"/>
  <c r="BY152" i="6"/>
  <c r="BF154" i="6"/>
  <c r="D154" i="6"/>
  <c r="BY154" i="6"/>
  <c r="BV161" i="6"/>
  <c r="C161" i="6"/>
  <c r="BC161" i="6"/>
  <c r="BU162" i="6"/>
  <c r="BV186" i="6"/>
  <c r="C186" i="6"/>
  <c r="BC186" i="6"/>
  <c r="BV187" i="6"/>
  <c r="C187" i="6"/>
  <c r="BC187" i="6"/>
  <c r="BW197" i="6"/>
  <c r="C197" i="6"/>
  <c r="BC197" i="6"/>
  <c r="BD197" i="6"/>
  <c r="BB131" i="6"/>
  <c r="BY131" i="6"/>
  <c r="BB133" i="6"/>
  <c r="BY133" i="6"/>
  <c r="BB135" i="6"/>
  <c r="BY135" i="6"/>
  <c r="BB137" i="6"/>
  <c r="BY137" i="6"/>
  <c r="BX140" i="6"/>
  <c r="BD140" i="6"/>
  <c r="BE140" i="6"/>
  <c r="BV140" i="6"/>
  <c r="BX142" i="6"/>
  <c r="BD142" i="6"/>
  <c r="BE142" i="6"/>
  <c r="BV142" i="6"/>
  <c r="BY145" i="6"/>
  <c r="BU145" i="6"/>
  <c r="D145" i="6"/>
  <c r="BY147" i="6"/>
  <c r="BU147" i="6"/>
  <c r="D147" i="6"/>
  <c r="BY149" i="6"/>
  <c r="BU149" i="6"/>
  <c r="D149" i="6"/>
  <c r="BY151" i="6"/>
  <c r="BU151" i="6"/>
  <c r="D151" i="6"/>
  <c r="BY153" i="6"/>
  <c r="BU153" i="6"/>
  <c r="D153" i="6"/>
  <c r="BV163" i="6"/>
  <c r="C163" i="6"/>
  <c r="BU167" i="6"/>
  <c r="BB167" i="6"/>
  <c r="C167" i="6"/>
  <c r="BW168" i="6"/>
  <c r="BD168" i="6"/>
  <c r="BT168" i="6"/>
  <c r="BA168" i="6"/>
  <c r="S168" i="6" s="1"/>
  <c r="BV176" i="6"/>
  <c r="BB176" i="6"/>
  <c r="BA176" i="6"/>
  <c r="BC176" i="6"/>
  <c r="BW184" i="6"/>
  <c r="BD184" i="6"/>
  <c r="BW201" i="6"/>
  <c r="C201" i="6"/>
  <c r="BC201" i="6"/>
  <c r="BD201" i="6"/>
  <c r="BC117" i="6"/>
  <c r="BW118" i="6"/>
  <c r="BW122" i="6"/>
  <c r="BW140" i="6"/>
  <c r="BW142" i="6"/>
  <c r="BD145" i="6"/>
  <c r="BV145" i="6"/>
  <c r="BD147" i="6"/>
  <c r="BV147" i="6"/>
  <c r="BD149" i="6"/>
  <c r="BV149" i="6"/>
  <c r="BD151" i="6"/>
  <c r="BV151" i="6"/>
  <c r="BD153" i="6"/>
  <c r="BV153" i="6"/>
  <c r="BZ156" i="6"/>
  <c r="BV156" i="6"/>
  <c r="BW156" i="6"/>
  <c r="BE156" i="6"/>
  <c r="BX156" i="6"/>
  <c r="BG156" i="6"/>
  <c r="D156" i="6"/>
  <c r="BC162" i="6"/>
  <c r="BC163" i="6"/>
  <c r="BV174" i="6"/>
  <c r="BB174" i="6"/>
  <c r="BA174" i="6"/>
  <c r="BC174" i="6"/>
  <c r="C181" i="6"/>
  <c r="BV181" i="6"/>
  <c r="BC181" i="6"/>
  <c r="BF181" i="6"/>
  <c r="BB128" i="6"/>
  <c r="BC131" i="6"/>
  <c r="BG131" i="6"/>
  <c r="BC133" i="6"/>
  <c r="BG133" i="6"/>
  <c r="BC135" i="6"/>
  <c r="BG135" i="6"/>
  <c r="BC137" i="6"/>
  <c r="BG137" i="6"/>
  <c r="BB141" i="6"/>
  <c r="BE143" i="6"/>
  <c r="X143" i="6" s="1"/>
  <c r="BC144" i="6"/>
  <c r="BG144" i="6"/>
  <c r="BC146" i="6"/>
  <c r="BG146" i="6"/>
  <c r="BC148" i="6"/>
  <c r="BG148" i="6"/>
  <c r="BC150" i="6"/>
  <c r="BG150" i="6"/>
  <c r="BC152" i="6"/>
  <c r="BG152" i="6"/>
  <c r="BZ154" i="6"/>
  <c r="BV154" i="6"/>
  <c r="BC154" i="6"/>
  <c r="BG154" i="6"/>
  <c r="BX154" i="6"/>
  <c r="BX155" i="6"/>
  <c r="BD155" i="6"/>
  <c r="BE155" i="6"/>
  <c r="X155" i="6" s="1"/>
  <c r="BV155" i="6"/>
  <c r="BX157" i="6"/>
  <c r="BD157" i="6"/>
  <c r="BE157" i="6"/>
  <c r="X157" i="6" s="1"/>
  <c r="BV157" i="6"/>
  <c r="BV188" i="6"/>
  <c r="C188" i="6"/>
  <c r="BW196" i="6"/>
  <c r="C196" i="6"/>
  <c r="BW200" i="6"/>
  <c r="C200" i="6"/>
  <c r="BD207" i="6"/>
  <c r="BV173" i="6"/>
  <c r="BB173" i="6"/>
  <c r="BT173" i="6"/>
  <c r="BV175" i="6"/>
  <c r="BB175" i="6"/>
  <c r="M175" i="6" s="1"/>
  <c r="BT175" i="6"/>
  <c r="BW182" i="6"/>
  <c r="BA182" i="6"/>
  <c r="BD182" i="6"/>
  <c r="BV185" i="6"/>
  <c r="C185" i="6"/>
  <c r="BV189" i="6"/>
  <c r="C189" i="6"/>
  <c r="BW199" i="6"/>
  <c r="C199" i="6"/>
  <c r="BW208" i="6"/>
  <c r="BT208" i="6"/>
  <c r="BA208" i="6"/>
  <c r="O208" i="6" s="1"/>
  <c r="BB156" i="6"/>
  <c r="BB206" i="6"/>
  <c r="BC207" i="6"/>
  <c r="BB207" i="6"/>
  <c r="BU229" i="4"/>
  <c r="BT229" i="4"/>
  <c r="BU228" i="4"/>
  <c r="BT228" i="4"/>
  <c r="BU227" i="4"/>
  <c r="BT227" i="4"/>
  <c r="BU226" i="4"/>
  <c r="BT226" i="4"/>
  <c r="BU225" i="4"/>
  <c r="BT225" i="4"/>
  <c r="BZ224" i="4"/>
  <c r="BY224" i="4"/>
  <c r="BX224" i="4"/>
  <c r="BW224" i="4"/>
  <c r="BV224" i="4"/>
  <c r="BU224" i="4"/>
  <c r="BT224" i="4"/>
  <c r="BZ223" i="4"/>
  <c r="BY223" i="4"/>
  <c r="BX223" i="4"/>
  <c r="BW223" i="4"/>
  <c r="BV223" i="4"/>
  <c r="BU223" i="4"/>
  <c r="BT223" i="4"/>
  <c r="BZ222" i="4"/>
  <c r="BY222" i="4"/>
  <c r="BX222" i="4"/>
  <c r="BW222" i="4"/>
  <c r="BV222" i="4"/>
  <c r="BU222" i="4"/>
  <c r="BT222" i="4"/>
  <c r="BZ221" i="4"/>
  <c r="BY221" i="4"/>
  <c r="BX221" i="4"/>
  <c r="BW221" i="4"/>
  <c r="BV221" i="4"/>
  <c r="BU221" i="4"/>
  <c r="BT221" i="4"/>
  <c r="BZ220" i="4"/>
  <c r="BY220" i="4"/>
  <c r="BX220" i="4"/>
  <c r="BW220" i="4"/>
  <c r="BV220" i="4"/>
  <c r="BU220" i="4"/>
  <c r="BT220" i="4"/>
  <c r="BY209" i="4"/>
  <c r="BW209" i="4"/>
  <c r="BV209" i="4"/>
  <c r="BU209" i="4"/>
  <c r="BT209" i="4"/>
  <c r="BF209" i="4"/>
  <c r="BE209" i="4"/>
  <c r="BD209" i="4"/>
  <c r="BC209" i="4"/>
  <c r="BB209" i="4"/>
  <c r="BA209" i="4"/>
  <c r="BZ208" i="4"/>
  <c r="BY208" i="4"/>
  <c r="BX208" i="4"/>
  <c r="BF208" i="4"/>
  <c r="BE208" i="4"/>
  <c r="E208" i="4"/>
  <c r="BV208" i="4" s="1"/>
  <c r="D208" i="4"/>
  <c r="C208" i="4" s="1"/>
  <c r="E207" i="4"/>
  <c r="BV207" i="4" s="1"/>
  <c r="D207" i="4"/>
  <c r="BZ206" i="4"/>
  <c r="BY206" i="4"/>
  <c r="BX206" i="4"/>
  <c r="BV206" i="4"/>
  <c r="BH206" i="4"/>
  <c r="BG206" i="4"/>
  <c r="BF206" i="4"/>
  <c r="BE206" i="4"/>
  <c r="E206" i="4"/>
  <c r="D206" i="4"/>
  <c r="BU206" i="4" s="1"/>
  <c r="BZ205" i="4"/>
  <c r="BY205" i="4"/>
  <c r="BX205" i="4"/>
  <c r="BH205" i="4"/>
  <c r="BG205" i="4"/>
  <c r="BF205" i="4"/>
  <c r="BE205" i="4"/>
  <c r="BZ204" i="4"/>
  <c r="BY204" i="4"/>
  <c r="BX204" i="4"/>
  <c r="BH204" i="4"/>
  <c r="BG204" i="4"/>
  <c r="BF204" i="4"/>
  <c r="BE204" i="4"/>
  <c r="BZ203" i="4"/>
  <c r="BY203" i="4"/>
  <c r="BX203" i="4"/>
  <c r="BH203" i="4"/>
  <c r="BG203" i="4"/>
  <c r="BF203" i="4"/>
  <c r="BE203" i="4"/>
  <c r="BZ202" i="4"/>
  <c r="BY202" i="4"/>
  <c r="BX202" i="4"/>
  <c r="BH202" i="4"/>
  <c r="BG202" i="4"/>
  <c r="BF202" i="4"/>
  <c r="BE202" i="4"/>
  <c r="BZ201" i="4"/>
  <c r="BY201" i="4"/>
  <c r="BW201" i="4"/>
  <c r="BU201" i="4"/>
  <c r="BQ201" i="4"/>
  <c r="BP201" i="4"/>
  <c r="BO201" i="4"/>
  <c r="BN201" i="4"/>
  <c r="BM201" i="4"/>
  <c r="BL201" i="4"/>
  <c r="BK201" i="4"/>
  <c r="BJ201" i="4"/>
  <c r="BI201" i="4"/>
  <c r="BH201" i="4"/>
  <c r="BG201" i="4"/>
  <c r="BF201" i="4"/>
  <c r="BC201" i="4"/>
  <c r="E201" i="4"/>
  <c r="D201" i="4"/>
  <c r="BB201" i="4" s="1"/>
  <c r="C201" i="4"/>
  <c r="BZ200" i="4"/>
  <c r="BY200" i="4"/>
  <c r="BW200" i="4"/>
  <c r="BU200" i="4"/>
  <c r="BQ200" i="4"/>
  <c r="BP200" i="4"/>
  <c r="BO200" i="4"/>
  <c r="BN200" i="4"/>
  <c r="BM200" i="4"/>
  <c r="BL200" i="4"/>
  <c r="BK200" i="4"/>
  <c r="BJ200" i="4"/>
  <c r="BI200" i="4"/>
  <c r="BH200" i="4"/>
  <c r="BG200" i="4"/>
  <c r="BF200" i="4"/>
  <c r="E200" i="4"/>
  <c r="D200" i="4"/>
  <c r="BB200" i="4" s="1"/>
  <c r="BZ199" i="4"/>
  <c r="BY199" i="4"/>
  <c r="BW199" i="4"/>
  <c r="BU199" i="4"/>
  <c r="BQ199" i="4"/>
  <c r="BP199" i="4"/>
  <c r="BO199" i="4"/>
  <c r="BN199" i="4"/>
  <c r="BM199" i="4"/>
  <c r="BL199" i="4"/>
  <c r="BK199" i="4"/>
  <c r="BJ199" i="4"/>
  <c r="BI199" i="4"/>
  <c r="BH199" i="4"/>
  <c r="BG199" i="4"/>
  <c r="BF199" i="4"/>
  <c r="BC199" i="4"/>
  <c r="E199" i="4"/>
  <c r="D199" i="4"/>
  <c r="BB199" i="4" s="1"/>
  <c r="C199" i="4"/>
  <c r="BZ198" i="4"/>
  <c r="BY198" i="4"/>
  <c r="BW198" i="4"/>
  <c r="BU198" i="4"/>
  <c r="BQ198" i="4"/>
  <c r="BP198" i="4"/>
  <c r="BO198" i="4"/>
  <c r="BN198" i="4"/>
  <c r="BM198" i="4"/>
  <c r="BL198" i="4"/>
  <c r="BK198" i="4"/>
  <c r="BJ198" i="4"/>
  <c r="BI198" i="4"/>
  <c r="BH198" i="4"/>
  <c r="BG198" i="4"/>
  <c r="BF198" i="4"/>
  <c r="E198" i="4"/>
  <c r="D198" i="4"/>
  <c r="BB198" i="4" s="1"/>
  <c r="BZ197" i="4"/>
  <c r="BY197" i="4"/>
  <c r="BW197" i="4"/>
  <c r="BU197" i="4"/>
  <c r="BQ197" i="4"/>
  <c r="BP197" i="4"/>
  <c r="BO197" i="4"/>
  <c r="BN197" i="4"/>
  <c r="BM197" i="4"/>
  <c r="BL197" i="4"/>
  <c r="BK197" i="4"/>
  <c r="BJ197" i="4"/>
  <c r="BI197" i="4"/>
  <c r="BH197" i="4"/>
  <c r="BG197" i="4"/>
  <c r="BF197" i="4"/>
  <c r="BE197" i="4"/>
  <c r="BC197" i="4"/>
  <c r="E197" i="4"/>
  <c r="D197" i="4"/>
  <c r="BB197" i="4" s="1"/>
  <c r="C197" i="4"/>
  <c r="BA197" i="4" s="1"/>
  <c r="BZ196" i="4"/>
  <c r="BY196" i="4"/>
  <c r="BU196" i="4"/>
  <c r="E196" i="4"/>
  <c r="D196" i="4"/>
  <c r="BB196" i="4" s="1"/>
  <c r="BZ195" i="4"/>
  <c r="BY195" i="4"/>
  <c r="BZ194" i="4"/>
  <c r="BY194" i="4"/>
  <c r="BZ193" i="4"/>
  <c r="BY193" i="4"/>
  <c r="BZ192" i="4"/>
  <c r="BY192" i="4"/>
  <c r="BY191" i="4"/>
  <c r="BX191" i="4"/>
  <c r="BV191" i="4"/>
  <c r="BU191" i="4"/>
  <c r="BF191" i="4"/>
  <c r="BE191" i="4"/>
  <c r="E191" i="4"/>
  <c r="D191" i="4"/>
  <c r="BB191" i="4" s="1"/>
  <c r="BY190" i="4"/>
  <c r="BX190" i="4"/>
  <c r="BU190" i="4"/>
  <c r="BF190" i="4"/>
  <c r="BE190" i="4"/>
  <c r="E190" i="4"/>
  <c r="D190" i="4"/>
  <c r="BB190" i="4" s="1"/>
  <c r="BY189" i="4"/>
  <c r="BX189" i="4"/>
  <c r="BV189" i="4"/>
  <c r="BU189" i="4"/>
  <c r="BF189" i="4"/>
  <c r="BE189" i="4"/>
  <c r="E189" i="4"/>
  <c r="D189" i="4"/>
  <c r="BB189" i="4" s="1"/>
  <c r="BY188" i="4"/>
  <c r="BX188" i="4"/>
  <c r="BU188" i="4"/>
  <c r="BF188" i="4"/>
  <c r="BE188" i="4"/>
  <c r="E188" i="4"/>
  <c r="D188" i="4"/>
  <c r="BB188" i="4" s="1"/>
  <c r="BY187" i="4"/>
  <c r="BX187" i="4"/>
  <c r="BV187" i="4"/>
  <c r="BU187" i="4"/>
  <c r="BF187" i="4"/>
  <c r="BE187" i="4"/>
  <c r="E187" i="4"/>
  <c r="D187" i="4"/>
  <c r="BB187" i="4" s="1"/>
  <c r="BY186" i="4"/>
  <c r="BX186" i="4"/>
  <c r="BU186" i="4"/>
  <c r="BF186" i="4"/>
  <c r="BE186" i="4"/>
  <c r="E186" i="4"/>
  <c r="D186" i="4"/>
  <c r="BB186" i="4" s="1"/>
  <c r="BY185" i="4"/>
  <c r="BX185" i="4"/>
  <c r="BV185" i="4"/>
  <c r="BU185" i="4"/>
  <c r="BF185" i="4"/>
  <c r="BE185" i="4"/>
  <c r="E185" i="4"/>
  <c r="D185" i="4"/>
  <c r="BB185" i="4" s="1"/>
  <c r="BY184" i="4"/>
  <c r="BX184" i="4"/>
  <c r="BU184" i="4"/>
  <c r="BF184" i="4"/>
  <c r="BE184" i="4"/>
  <c r="E184" i="4"/>
  <c r="D184" i="4"/>
  <c r="BB184" i="4" s="1"/>
  <c r="BY183" i="4"/>
  <c r="BX183" i="4"/>
  <c r="BV183" i="4"/>
  <c r="BU183" i="4"/>
  <c r="BF183" i="4"/>
  <c r="BE183" i="4"/>
  <c r="E183" i="4"/>
  <c r="D183" i="4"/>
  <c r="BB183" i="4" s="1"/>
  <c r="BY182" i="4"/>
  <c r="BX182" i="4"/>
  <c r="BV182" i="4"/>
  <c r="BU182" i="4"/>
  <c r="BT182" i="4"/>
  <c r="BF182" i="4"/>
  <c r="BE182" i="4"/>
  <c r="BC182" i="4"/>
  <c r="E182" i="4"/>
  <c r="C182" i="4"/>
  <c r="BE181" i="4"/>
  <c r="U181" i="4"/>
  <c r="T181" i="4"/>
  <c r="S181" i="4"/>
  <c r="BX181" i="4" s="1"/>
  <c r="R181" i="4"/>
  <c r="Q181" i="4"/>
  <c r="P181" i="4"/>
  <c r="O181" i="4"/>
  <c r="N181" i="4"/>
  <c r="M181" i="4"/>
  <c r="L181" i="4"/>
  <c r="K181" i="4"/>
  <c r="J181" i="4"/>
  <c r="I181" i="4"/>
  <c r="H181" i="4"/>
  <c r="G181" i="4"/>
  <c r="F181" i="4"/>
  <c r="E181" i="4"/>
  <c r="D181" i="4"/>
  <c r="BB181" i="4" s="1"/>
  <c r="BU176" i="4"/>
  <c r="BC176" i="4"/>
  <c r="BA176" i="4"/>
  <c r="C176" i="4"/>
  <c r="BU175" i="4"/>
  <c r="BC175" i="4"/>
  <c r="BA175" i="4"/>
  <c r="C175" i="4"/>
  <c r="BU174" i="4"/>
  <c r="BC174" i="4"/>
  <c r="BA174" i="4"/>
  <c r="C174" i="4"/>
  <c r="BU173" i="4"/>
  <c r="BC173" i="4"/>
  <c r="BA173" i="4"/>
  <c r="C173" i="4"/>
  <c r="BC169" i="4"/>
  <c r="E169" i="4"/>
  <c r="BV169" i="4" s="1"/>
  <c r="D169" i="4"/>
  <c r="BU168" i="4"/>
  <c r="BB168" i="4"/>
  <c r="E168" i="4"/>
  <c r="D168" i="4"/>
  <c r="BV167" i="4"/>
  <c r="BU167" i="4"/>
  <c r="BC167" i="4"/>
  <c r="E167" i="4"/>
  <c r="D167" i="4"/>
  <c r="BB167" i="4" s="1"/>
  <c r="BU163" i="4"/>
  <c r="BC163" i="4"/>
  <c r="E163" i="4"/>
  <c r="BV163" i="4" s="1"/>
  <c r="D163" i="4"/>
  <c r="BB163" i="4" s="1"/>
  <c r="C163" i="4"/>
  <c r="BT163" i="4" s="1"/>
  <c r="BV162" i="4"/>
  <c r="BC162" i="4"/>
  <c r="E162" i="4"/>
  <c r="D162" i="4"/>
  <c r="BU162" i="4" s="1"/>
  <c r="C162" i="4"/>
  <c r="BU161" i="4"/>
  <c r="BC161" i="4"/>
  <c r="E161" i="4"/>
  <c r="BV161" i="4" s="1"/>
  <c r="D161" i="4"/>
  <c r="BB161" i="4" s="1"/>
  <c r="C161" i="4"/>
  <c r="BT161" i="4" s="1"/>
  <c r="BU157" i="4"/>
  <c r="BF157" i="4"/>
  <c r="F157" i="4"/>
  <c r="E157" i="4"/>
  <c r="BY156" i="4"/>
  <c r="BX156" i="4"/>
  <c r="BW156" i="4"/>
  <c r="BU156" i="4"/>
  <c r="BG156" i="4"/>
  <c r="BE156" i="4"/>
  <c r="BC156" i="4"/>
  <c r="F156" i="4"/>
  <c r="E156" i="4"/>
  <c r="BF156" i="4" s="1"/>
  <c r="D156" i="4"/>
  <c r="BT156" i="4" s="1"/>
  <c r="BF155" i="4"/>
  <c r="BE155" i="4"/>
  <c r="F155" i="4"/>
  <c r="BW155" i="4" s="1"/>
  <c r="E155" i="4"/>
  <c r="F154" i="4"/>
  <c r="E154" i="4"/>
  <c r="BZ153" i="4"/>
  <c r="BX153" i="4"/>
  <c r="BV153" i="4"/>
  <c r="BU153" i="4"/>
  <c r="BF153" i="4"/>
  <c r="BE153" i="4"/>
  <c r="BD153" i="4"/>
  <c r="F153" i="4"/>
  <c r="BW153" i="4" s="1"/>
  <c r="E153" i="4"/>
  <c r="BY153" i="4" s="1"/>
  <c r="D153" i="4"/>
  <c r="BT153" i="4" s="1"/>
  <c r="BZ152" i="4"/>
  <c r="BD152" i="4"/>
  <c r="BC152" i="4"/>
  <c r="F152" i="4"/>
  <c r="E152" i="4"/>
  <c r="BZ151" i="4"/>
  <c r="BX151" i="4"/>
  <c r="BV151" i="4"/>
  <c r="BU151" i="4"/>
  <c r="BF151" i="4"/>
  <c r="BE151" i="4"/>
  <c r="BD151" i="4"/>
  <c r="F151" i="4"/>
  <c r="BW151" i="4" s="1"/>
  <c r="E151" i="4"/>
  <c r="BY151" i="4" s="1"/>
  <c r="D151" i="4"/>
  <c r="BT151" i="4" s="1"/>
  <c r="BZ150" i="4"/>
  <c r="BD150" i="4"/>
  <c r="BC150" i="4"/>
  <c r="F150" i="4"/>
  <c r="E150" i="4"/>
  <c r="BZ149" i="4"/>
  <c r="BX149" i="4"/>
  <c r="BV149" i="4"/>
  <c r="BU149" i="4"/>
  <c r="BF149" i="4"/>
  <c r="BE149" i="4"/>
  <c r="BD149" i="4"/>
  <c r="F149" i="4"/>
  <c r="BW149" i="4" s="1"/>
  <c r="E149" i="4"/>
  <c r="BY149" i="4" s="1"/>
  <c r="D149" i="4"/>
  <c r="BT149" i="4" s="1"/>
  <c r="F148" i="4"/>
  <c r="E148" i="4"/>
  <c r="BZ147" i="4"/>
  <c r="BX147" i="4"/>
  <c r="BV147" i="4"/>
  <c r="BU147" i="4"/>
  <c r="BF147" i="4"/>
  <c r="BE147" i="4"/>
  <c r="BD147" i="4"/>
  <c r="F147" i="4"/>
  <c r="BW147" i="4" s="1"/>
  <c r="E147" i="4"/>
  <c r="BY147" i="4" s="1"/>
  <c r="D147" i="4"/>
  <c r="BT147" i="4" s="1"/>
  <c r="BZ146" i="4"/>
  <c r="BV146" i="4"/>
  <c r="BT146" i="4"/>
  <c r="BE146" i="4"/>
  <c r="BD146" i="4"/>
  <c r="F146" i="4"/>
  <c r="BX146" i="4" s="1"/>
  <c r="E146" i="4"/>
  <c r="D146" i="4"/>
  <c r="BA146" i="4" s="1"/>
  <c r="BZ145" i="4"/>
  <c r="F145" i="4"/>
  <c r="E145" i="4"/>
  <c r="BY144" i="4"/>
  <c r="BX144" i="4"/>
  <c r="BU144" i="4"/>
  <c r="BT144" i="4"/>
  <c r="BE144" i="4"/>
  <c r="BD144" i="4"/>
  <c r="F144" i="4"/>
  <c r="BW144" i="4" s="1"/>
  <c r="E144" i="4"/>
  <c r="BF144" i="4" s="1"/>
  <c r="D144" i="4"/>
  <c r="BA144" i="4" s="1"/>
  <c r="BZ143" i="4"/>
  <c r="BG143" i="4"/>
  <c r="F143" i="4"/>
  <c r="BX143" i="4" s="1"/>
  <c r="BZ142" i="4"/>
  <c r="BY142" i="4"/>
  <c r="BX142" i="4"/>
  <c r="BV142" i="4"/>
  <c r="BF142" i="4"/>
  <c r="BE142" i="4"/>
  <c r="BD142" i="4"/>
  <c r="F142" i="4"/>
  <c r="BW142" i="4" s="1"/>
  <c r="E142" i="4"/>
  <c r="BU142" i="4" s="1"/>
  <c r="BX141" i="4"/>
  <c r="BW141" i="4"/>
  <c r="BD141" i="4"/>
  <c r="BC141" i="4"/>
  <c r="F141" i="4"/>
  <c r="E141" i="4"/>
  <c r="BF141" i="4" s="1"/>
  <c r="BZ140" i="4"/>
  <c r="BX140" i="4"/>
  <c r="BV140" i="4"/>
  <c r="BU140" i="4"/>
  <c r="BE140" i="4"/>
  <c r="BD140" i="4"/>
  <c r="BB140" i="4"/>
  <c r="F140" i="4"/>
  <c r="BW140" i="4" s="1"/>
  <c r="E140" i="4"/>
  <c r="BY140" i="4" s="1"/>
  <c r="D140" i="4"/>
  <c r="BT140" i="4" s="1"/>
  <c r="BZ139" i="4"/>
  <c r="BY139" i="4"/>
  <c r="BX139" i="4"/>
  <c r="BW139" i="4"/>
  <c r="BV139" i="4"/>
  <c r="BU139" i="4"/>
  <c r="BT139" i="4"/>
  <c r="BG139" i="4"/>
  <c r="BF139" i="4"/>
  <c r="BE139" i="4"/>
  <c r="BD139" i="4"/>
  <c r="BC139" i="4"/>
  <c r="X139" i="4" s="1"/>
  <c r="BB139" i="4"/>
  <c r="BA139" i="4"/>
  <c r="BZ138" i="4"/>
  <c r="F138" i="4"/>
  <c r="E138" i="4"/>
  <c r="BY137" i="4"/>
  <c r="BX137" i="4"/>
  <c r="BU137" i="4"/>
  <c r="BT137" i="4"/>
  <c r="BE137" i="4"/>
  <c r="BD137" i="4"/>
  <c r="F137" i="4"/>
  <c r="BW137" i="4" s="1"/>
  <c r="E137" i="4"/>
  <c r="BF137" i="4" s="1"/>
  <c r="D137" i="4"/>
  <c r="BA137" i="4" s="1"/>
  <c r="BZ136" i="4"/>
  <c r="F136" i="4"/>
  <c r="E136" i="4"/>
  <c r="BY135" i="4"/>
  <c r="BX135" i="4"/>
  <c r="BU135" i="4"/>
  <c r="BT135" i="4"/>
  <c r="BE135" i="4"/>
  <c r="BD135" i="4"/>
  <c r="F135" i="4"/>
  <c r="BW135" i="4" s="1"/>
  <c r="E135" i="4"/>
  <c r="BF135" i="4" s="1"/>
  <c r="D135" i="4"/>
  <c r="BA135" i="4" s="1"/>
  <c r="BZ134" i="4"/>
  <c r="F134" i="4"/>
  <c r="E134" i="4"/>
  <c r="BY133" i="4"/>
  <c r="BX133" i="4"/>
  <c r="BU133" i="4"/>
  <c r="BT133" i="4"/>
  <c r="BE133" i="4"/>
  <c r="BD133" i="4"/>
  <c r="F133" i="4"/>
  <c r="BW133" i="4" s="1"/>
  <c r="E133" i="4"/>
  <c r="BF133" i="4" s="1"/>
  <c r="D133" i="4"/>
  <c r="BA133" i="4" s="1"/>
  <c r="BZ132" i="4"/>
  <c r="F132" i="4"/>
  <c r="E132" i="4"/>
  <c r="BY131" i="4"/>
  <c r="BX131" i="4"/>
  <c r="BU131" i="4"/>
  <c r="BT131" i="4"/>
  <c r="BE131" i="4"/>
  <c r="BD131" i="4"/>
  <c r="F131" i="4"/>
  <c r="BW131" i="4" s="1"/>
  <c r="E131" i="4"/>
  <c r="BF131" i="4" s="1"/>
  <c r="D131" i="4"/>
  <c r="BA131" i="4" s="1"/>
  <c r="BZ130" i="4"/>
  <c r="BG130" i="4"/>
  <c r="BF130" i="4"/>
  <c r="BB130" i="4"/>
  <c r="BA130" i="4"/>
  <c r="F130" i="4"/>
  <c r="BV130" i="4" s="1"/>
  <c r="E130" i="4"/>
  <c r="D130" i="4"/>
  <c r="BT130" i="4" s="1"/>
  <c r="BZ129" i="4"/>
  <c r="BY129" i="4"/>
  <c r="BX129" i="4"/>
  <c r="BW129" i="4"/>
  <c r="BV129" i="4"/>
  <c r="BU129" i="4"/>
  <c r="BT129" i="4"/>
  <c r="BG129" i="4"/>
  <c r="BF129" i="4"/>
  <c r="BE129" i="4"/>
  <c r="BD129" i="4"/>
  <c r="BC129" i="4"/>
  <c r="BB129" i="4"/>
  <c r="BA129" i="4"/>
  <c r="X129" i="4" s="1"/>
  <c r="F128" i="4"/>
  <c r="BW128" i="4" s="1"/>
  <c r="E128" i="4"/>
  <c r="D128" i="4" s="1"/>
  <c r="BX124" i="4"/>
  <c r="BW124" i="4"/>
  <c r="BV124" i="4"/>
  <c r="BE124" i="4"/>
  <c r="F124" i="4"/>
  <c r="BC124" i="4" s="1"/>
  <c r="E124" i="4"/>
  <c r="BD124" i="4" s="1"/>
  <c r="D124" i="4"/>
  <c r="BT124" i="4" s="1"/>
  <c r="BU123" i="4"/>
  <c r="BD123" i="4"/>
  <c r="F123" i="4"/>
  <c r="BX123" i="4" s="1"/>
  <c r="E123" i="4"/>
  <c r="BB123" i="4" s="1"/>
  <c r="BX122" i="4"/>
  <c r="BW122" i="4"/>
  <c r="BV122" i="4"/>
  <c r="BE122" i="4"/>
  <c r="F122" i="4"/>
  <c r="BC122" i="4" s="1"/>
  <c r="E122" i="4"/>
  <c r="BD122" i="4" s="1"/>
  <c r="D122" i="4"/>
  <c r="BT122" i="4" s="1"/>
  <c r="BU121" i="4"/>
  <c r="BD121" i="4"/>
  <c r="F121" i="4"/>
  <c r="BX121" i="4" s="1"/>
  <c r="E121" i="4"/>
  <c r="BB121" i="4" s="1"/>
  <c r="BX120" i="4"/>
  <c r="BW120" i="4"/>
  <c r="BV120" i="4"/>
  <c r="BE120" i="4"/>
  <c r="F120" i="4"/>
  <c r="BC120" i="4" s="1"/>
  <c r="E120" i="4"/>
  <c r="BD120" i="4" s="1"/>
  <c r="D120" i="4"/>
  <c r="BT120" i="4" s="1"/>
  <c r="BU119" i="4"/>
  <c r="BD119" i="4"/>
  <c r="F119" i="4"/>
  <c r="BX119" i="4" s="1"/>
  <c r="E119" i="4"/>
  <c r="BB119" i="4" s="1"/>
  <c r="BX118" i="4"/>
  <c r="BW118" i="4"/>
  <c r="BV118" i="4"/>
  <c r="BE118" i="4"/>
  <c r="F118" i="4"/>
  <c r="BC118" i="4" s="1"/>
  <c r="E118" i="4"/>
  <c r="BD118" i="4" s="1"/>
  <c r="D118" i="4"/>
  <c r="BT118" i="4" s="1"/>
  <c r="BU117" i="4"/>
  <c r="BD117" i="4"/>
  <c r="F117" i="4"/>
  <c r="BX117" i="4" s="1"/>
  <c r="E117" i="4"/>
  <c r="BB117" i="4" s="1"/>
  <c r="BX116" i="4"/>
  <c r="BW116" i="4"/>
  <c r="BV116" i="4"/>
  <c r="BE116" i="4"/>
  <c r="F116" i="4"/>
  <c r="BC116" i="4" s="1"/>
  <c r="E116" i="4"/>
  <c r="BD116" i="4" s="1"/>
  <c r="D116" i="4"/>
  <c r="BT116" i="4" s="1"/>
  <c r="BU115" i="4"/>
  <c r="BD115" i="4"/>
  <c r="F115" i="4"/>
  <c r="BX115" i="4" s="1"/>
  <c r="E115" i="4"/>
  <c r="BB115" i="4" s="1"/>
  <c r="BX114" i="4"/>
  <c r="BU114" i="4"/>
  <c r="F114" i="4"/>
  <c r="BW114" i="4" s="1"/>
  <c r="E114" i="4"/>
  <c r="BB114" i="4" s="1"/>
  <c r="BX113" i="4"/>
  <c r="BU113" i="4"/>
  <c r="F113" i="4"/>
  <c r="BW113" i="4" s="1"/>
  <c r="E113" i="4"/>
  <c r="BB113" i="4" s="1"/>
  <c r="BX112" i="4"/>
  <c r="BU112" i="4"/>
  <c r="F112" i="4"/>
  <c r="BW112" i="4" s="1"/>
  <c r="E112" i="4"/>
  <c r="BB112" i="4" s="1"/>
  <c r="BX111" i="4"/>
  <c r="BU111" i="4"/>
  <c r="BE111" i="4"/>
  <c r="F111" i="4"/>
  <c r="BW111" i="4" s="1"/>
  <c r="E111" i="4"/>
  <c r="BB111" i="4" s="1"/>
  <c r="BW110" i="4"/>
  <c r="BD110" i="4"/>
  <c r="F110" i="4"/>
  <c r="BZ109" i="4"/>
  <c r="BY109" i="4"/>
  <c r="BX109" i="4"/>
  <c r="BV109" i="4"/>
  <c r="BU109" i="4"/>
  <c r="BT109" i="4"/>
  <c r="BE109" i="4"/>
  <c r="BD109" i="4"/>
  <c r="F109" i="4"/>
  <c r="BW109" i="4" s="1"/>
  <c r="E109" i="4"/>
  <c r="BF109" i="4" s="1"/>
  <c r="D109" i="4"/>
  <c r="BA109" i="4" s="1"/>
  <c r="BZ108" i="4"/>
  <c r="BV108" i="4"/>
  <c r="F108" i="4"/>
  <c r="BE108" i="4" s="1"/>
  <c r="E108" i="4"/>
  <c r="BZ107" i="4"/>
  <c r="BY107" i="4"/>
  <c r="BX107" i="4"/>
  <c r="BV107" i="4"/>
  <c r="BU107" i="4"/>
  <c r="BT107" i="4"/>
  <c r="BE107" i="4"/>
  <c r="BD107" i="4"/>
  <c r="F107" i="4"/>
  <c r="BW107" i="4" s="1"/>
  <c r="E107" i="4"/>
  <c r="BF107" i="4" s="1"/>
  <c r="D107" i="4"/>
  <c r="BA107" i="4" s="1"/>
  <c r="BY105" i="4"/>
  <c r="BW105" i="4"/>
  <c r="BV105" i="4"/>
  <c r="BU105" i="4"/>
  <c r="BF105" i="4"/>
  <c r="BE105" i="4"/>
  <c r="BD105" i="4"/>
  <c r="F105" i="4"/>
  <c r="BC105" i="4" s="1"/>
  <c r="E105" i="4"/>
  <c r="BX105" i="4" s="1"/>
  <c r="D105" i="4"/>
  <c r="BT105" i="4" s="1"/>
  <c r="BY104" i="4"/>
  <c r="BW104" i="4"/>
  <c r="BV104" i="4"/>
  <c r="BU104" i="4"/>
  <c r="BF104" i="4"/>
  <c r="BE104" i="4"/>
  <c r="BD104" i="4"/>
  <c r="F104" i="4"/>
  <c r="BC104" i="4" s="1"/>
  <c r="E104" i="4"/>
  <c r="BX104" i="4" s="1"/>
  <c r="D104" i="4"/>
  <c r="BT104" i="4" s="1"/>
  <c r="BY103" i="4"/>
  <c r="BW103" i="4"/>
  <c r="BV103" i="4"/>
  <c r="BU103" i="4"/>
  <c r="BF103" i="4"/>
  <c r="BE103" i="4"/>
  <c r="BD103" i="4"/>
  <c r="F103" i="4"/>
  <c r="BC103" i="4" s="1"/>
  <c r="E103" i="4"/>
  <c r="BX103" i="4" s="1"/>
  <c r="D103" i="4"/>
  <c r="BT103" i="4" s="1"/>
  <c r="BY102" i="4"/>
  <c r="BW102" i="4"/>
  <c r="BV102" i="4"/>
  <c r="BU102" i="4"/>
  <c r="BF102" i="4"/>
  <c r="BE102" i="4"/>
  <c r="BD102" i="4"/>
  <c r="F102" i="4"/>
  <c r="BC102" i="4" s="1"/>
  <c r="E102" i="4"/>
  <c r="BX102" i="4" s="1"/>
  <c r="D102" i="4"/>
  <c r="BT102" i="4" s="1"/>
  <c r="BX101" i="4"/>
  <c r="F101" i="4"/>
  <c r="BE101" i="4" s="1"/>
  <c r="E101" i="4"/>
  <c r="BB101" i="4" s="1"/>
  <c r="BX100" i="4"/>
  <c r="BW100" i="4"/>
  <c r="BV100" i="4"/>
  <c r="BE100" i="4"/>
  <c r="BD100" i="4"/>
  <c r="F100" i="4"/>
  <c r="BC100" i="4" s="1"/>
  <c r="E100" i="4"/>
  <c r="BU100" i="4" s="1"/>
  <c r="D100" i="4"/>
  <c r="BT100" i="4" s="1"/>
  <c r="BX99" i="4"/>
  <c r="BB99" i="4"/>
  <c r="F99" i="4"/>
  <c r="BE99" i="4" s="1"/>
  <c r="E99" i="4"/>
  <c r="BX98" i="4"/>
  <c r="BW98" i="4"/>
  <c r="BV98" i="4"/>
  <c r="BE98" i="4"/>
  <c r="BD98" i="4"/>
  <c r="F98" i="4"/>
  <c r="BC98" i="4" s="1"/>
  <c r="E98" i="4"/>
  <c r="BU98" i="4" s="1"/>
  <c r="D98" i="4"/>
  <c r="BX97" i="4"/>
  <c r="BC97" i="4"/>
  <c r="BB97" i="4"/>
  <c r="F97" i="4"/>
  <c r="E97" i="4"/>
  <c r="BT96" i="4"/>
  <c r="BA96" i="4"/>
  <c r="BY95" i="4"/>
  <c r="BW95" i="4"/>
  <c r="BV95" i="4"/>
  <c r="BU95" i="4"/>
  <c r="BE95" i="4"/>
  <c r="BD95" i="4"/>
  <c r="F95" i="4"/>
  <c r="BX95" i="4" s="1"/>
  <c r="E95" i="4"/>
  <c r="BF95" i="4" s="1"/>
  <c r="D95" i="4"/>
  <c r="BT95" i="4" s="1"/>
  <c r="BA90" i="4"/>
  <c r="F90" i="4" s="1"/>
  <c r="E90" i="4"/>
  <c r="D90" i="4"/>
  <c r="BT90" i="4" s="1"/>
  <c r="C90" i="4"/>
  <c r="BT89" i="4"/>
  <c r="BA89" i="4"/>
  <c r="F89" i="4"/>
  <c r="BT88" i="4"/>
  <c r="BA88" i="4"/>
  <c r="F88" i="4" s="1"/>
  <c r="BT87" i="4"/>
  <c r="BA87" i="4"/>
  <c r="F87" i="4"/>
  <c r="BT86" i="4"/>
  <c r="BA86" i="4"/>
  <c r="F86" i="4"/>
  <c r="BT85" i="4"/>
  <c r="E85" i="4"/>
  <c r="E91" i="4" s="1"/>
  <c r="D85" i="4"/>
  <c r="D91" i="4" s="1"/>
  <c r="C85" i="4"/>
  <c r="BT84" i="4"/>
  <c r="BA84" i="4"/>
  <c r="F84" i="4" s="1"/>
  <c r="BT83" i="4"/>
  <c r="BA83" i="4"/>
  <c r="F83" i="4"/>
  <c r="BT82" i="4"/>
  <c r="BA82" i="4"/>
  <c r="F82" i="4"/>
  <c r="C78" i="4"/>
  <c r="BT78" i="4" s="1"/>
  <c r="C77" i="4"/>
  <c r="C76" i="4"/>
  <c r="C75" i="4"/>
  <c r="C74" i="4"/>
  <c r="BW73" i="4"/>
  <c r="BV73" i="4"/>
  <c r="BU73" i="4"/>
  <c r="BT73" i="4"/>
  <c r="BW72" i="4"/>
  <c r="BV72" i="4"/>
  <c r="BU72" i="4"/>
  <c r="BT72" i="4"/>
  <c r="BW71" i="4"/>
  <c r="BV71" i="4"/>
  <c r="BU71" i="4"/>
  <c r="BT71" i="4"/>
  <c r="BW70" i="4"/>
  <c r="BV70" i="4"/>
  <c r="BU70" i="4"/>
  <c r="BT70" i="4"/>
  <c r="BY69" i="4"/>
  <c r="BX69" i="4"/>
  <c r="BW69" i="4"/>
  <c r="E69" i="4"/>
  <c r="BV69" i="4" s="1"/>
  <c r="D69" i="4"/>
  <c r="BB69" i="4" s="1"/>
  <c r="BY68" i="4"/>
  <c r="BX68" i="4"/>
  <c r="BW68" i="4"/>
  <c r="E68" i="4"/>
  <c r="BC68" i="4" s="1"/>
  <c r="D68" i="4"/>
  <c r="BB68" i="4" s="1"/>
  <c r="BY67" i="4"/>
  <c r="BX67" i="4"/>
  <c r="BW67" i="4"/>
  <c r="BU67" i="4"/>
  <c r="E67" i="4"/>
  <c r="BC67" i="4" s="1"/>
  <c r="D67" i="4"/>
  <c r="BB67" i="4" s="1"/>
  <c r="C67" i="4"/>
  <c r="BT67" i="4" s="1"/>
  <c r="BY66" i="4"/>
  <c r="BX66" i="4"/>
  <c r="BW66" i="4"/>
  <c r="E66" i="4"/>
  <c r="BV66" i="4" s="1"/>
  <c r="D66" i="4"/>
  <c r="BU66" i="4" s="1"/>
  <c r="BY65" i="4"/>
  <c r="BX65" i="4"/>
  <c r="BW65" i="4"/>
  <c r="BV65" i="4"/>
  <c r="BU65" i="4"/>
  <c r="BT65" i="4"/>
  <c r="BY64" i="4"/>
  <c r="BX64" i="4"/>
  <c r="BW64" i="4"/>
  <c r="BV64" i="4"/>
  <c r="BU64" i="4"/>
  <c r="BT64" i="4"/>
  <c r="BY63" i="4"/>
  <c r="BX63" i="4"/>
  <c r="BW63" i="4"/>
  <c r="BV63" i="4"/>
  <c r="BU63" i="4"/>
  <c r="BT63" i="4"/>
  <c r="BY62" i="4"/>
  <c r="BX62" i="4"/>
  <c r="BW62" i="4"/>
  <c r="BV62" i="4"/>
  <c r="BU62" i="4"/>
  <c r="BT62" i="4"/>
  <c r="BY61" i="4"/>
  <c r="BX61" i="4"/>
  <c r="BW61" i="4"/>
  <c r="BS61" i="4"/>
  <c r="BR61" i="4"/>
  <c r="BQ61" i="4"/>
  <c r="BP61" i="4"/>
  <c r="BO61" i="4"/>
  <c r="BN61" i="4"/>
  <c r="BM61" i="4"/>
  <c r="BL61" i="4"/>
  <c r="BK61" i="4"/>
  <c r="BJ61" i="4"/>
  <c r="BI61" i="4"/>
  <c r="BH61" i="4"/>
  <c r="BG61" i="4"/>
  <c r="BF61" i="4"/>
  <c r="BE61" i="4"/>
  <c r="BD61" i="4"/>
  <c r="E61" i="4"/>
  <c r="BC61" i="4" s="1"/>
  <c r="D61" i="4"/>
  <c r="BB61" i="4" s="1"/>
  <c r="BY60" i="4"/>
  <c r="BX60" i="4"/>
  <c r="BW60" i="4"/>
  <c r="BU60" i="4"/>
  <c r="BS60" i="4"/>
  <c r="BR60" i="4"/>
  <c r="BQ60" i="4"/>
  <c r="BP60" i="4"/>
  <c r="BO60" i="4"/>
  <c r="BN60" i="4"/>
  <c r="BM60" i="4"/>
  <c r="BL60" i="4"/>
  <c r="BK60" i="4"/>
  <c r="BJ60" i="4"/>
  <c r="BI60" i="4"/>
  <c r="BH60" i="4"/>
  <c r="BG60" i="4"/>
  <c r="BF60" i="4"/>
  <c r="BE60" i="4"/>
  <c r="BD60" i="4"/>
  <c r="E60" i="4"/>
  <c r="BC60" i="4" s="1"/>
  <c r="D60" i="4"/>
  <c r="BB60" i="4" s="1"/>
  <c r="C60" i="4"/>
  <c r="BT60" i="4" s="1"/>
  <c r="BY59" i="4"/>
  <c r="BX59" i="4"/>
  <c r="BW59" i="4"/>
  <c r="BV59" i="4"/>
  <c r="BS59" i="4"/>
  <c r="BR59" i="4"/>
  <c r="BQ59" i="4"/>
  <c r="BP59" i="4"/>
  <c r="BO59" i="4"/>
  <c r="BN59" i="4"/>
  <c r="BM59" i="4"/>
  <c r="BL59" i="4"/>
  <c r="BK59" i="4"/>
  <c r="BJ59" i="4"/>
  <c r="BI59" i="4"/>
  <c r="BH59" i="4"/>
  <c r="BG59" i="4"/>
  <c r="BF59" i="4"/>
  <c r="BE59" i="4"/>
  <c r="BD59" i="4"/>
  <c r="E59" i="4"/>
  <c r="BC59" i="4" s="1"/>
  <c r="D59" i="4"/>
  <c r="BU59" i="4" s="1"/>
  <c r="BY58" i="4"/>
  <c r="BX58" i="4"/>
  <c r="BW58" i="4"/>
  <c r="BS58" i="4"/>
  <c r="BR58" i="4"/>
  <c r="BQ58" i="4"/>
  <c r="BP58" i="4"/>
  <c r="BO58" i="4"/>
  <c r="BN58" i="4"/>
  <c r="BM58" i="4"/>
  <c r="BL58" i="4"/>
  <c r="BK58" i="4"/>
  <c r="BJ58" i="4"/>
  <c r="BI58" i="4"/>
  <c r="BH58" i="4"/>
  <c r="BG58" i="4"/>
  <c r="BF58" i="4"/>
  <c r="BE58" i="4"/>
  <c r="BD58" i="4"/>
  <c r="E58" i="4"/>
  <c r="BV58" i="4" s="1"/>
  <c r="D58" i="4"/>
  <c r="BB58" i="4" s="1"/>
  <c r="BU54" i="4"/>
  <c r="BB54" i="4"/>
  <c r="BY53" i="4"/>
  <c r="BX53" i="4"/>
  <c r="BW53" i="4"/>
  <c r="BV53" i="4"/>
  <c r="BU53" i="4"/>
  <c r="BF53" i="4"/>
  <c r="BE53" i="4"/>
  <c r="BD53" i="4"/>
  <c r="BC53" i="4"/>
  <c r="BB53" i="4"/>
  <c r="BA53" i="4"/>
  <c r="C53" i="4"/>
  <c r="BT53" i="4" s="1"/>
  <c r="BY52" i="4"/>
  <c r="BX52" i="4"/>
  <c r="BW52" i="4"/>
  <c r="BV52" i="4"/>
  <c r="BU52" i="4"/>
  <c r="BF52" i="4"/>
  <c r="BE52" i="4"/>
  <c r="BD52" i="4"/>
  <c r="BC52" i="4"/>
  <c r="BB52" i="4"/>
  <c r="C52" i="4"/>
  <c r="BA52" i="4" s="1"/>
  <c r="BY51" i="4"/>
  <c r="BX51" i="4"/>
  <c r="BW51" i="4"/>
  <c r="BV51" i="4"/>
  <c r="BU51" i="4"/>
  <c r="BF51" i="4"/>
  <c r="BE51" i="4"/>
  <c r="BD51" i="4"/>
  <c r="BC51" i="4"/>
  <c r="BB51" i="4"/>
  <c r="BA51" i="4"/>
  <c r="C51" i="4"/>
  <c r="BT51" i="4" s="1"/>
  <c r="BY50" i="4"/>
  <c r="BX50" i="4"/>
  <c r="BW50" i="4"/>
  <c r="BV50" i="4"/>
  <c r="BU50" i="4"/>
  <c r="BF50" i="4"/>
  <c r="BE50" i="4"/>
  <c r="BD50" i="4"/>
  <c r="BC50" i="4"/>
  <c r="BB50" i="4"/>
  <c r="C50" i="4"/>
  <c r="BT50" i="4" s="1"/>
  <c r="C46" i="4"/>
  <c r="BT46" i="4" s="1"/>
  <c r="C40" i="4"/>
  <c r="C39" i="4"/>
  <c r="C38" i="4"/>
  <c r="C37" i="4"/>
  <c r="C36" i="4"/>
  <c r="C35" i="4"/>
  <c r="C34" i="4"/>
  <c r="C33" i="4"/>
  <c r="I32" i="4"/>
  <c r="H32" i="4"/>
  <c r="G32" i="4"/>
  <c r="F32" i="4"/>
  <c r="E32" i="4"/>
  <c r="D32" i="4"/>
  <c r="C32" i="4" s="1"/>
  <c r="BT18" i="4"/>
  <c r="BA18" i="4"/>
  <c r="D18" i="4" s="1"/>
  <c r="C14" i="4"/>
  <c r="C13" i="4"/>
  <c r="BA12" i="4"/>
  <c r="J12" i="4" s="1"/>
  <c r="C12" i="4"/>
  <c r="BU11" i="4"/>
  <c r="BT11" i="4"/>
  <c r="C11" i="4"/>
  <c r="BU10" i="4"/>
  <c r="BA10" i="4"/>
  <c r="C10" i="4"/>
  <c r="BB10" i="4" s="1"/>
  <c r="A5" i="4"/>
  <c r="A4" i="4"/>
  <c r="A3" i="4"/>
  <c r="A2" i="4"/>
  <c r="BE196" i="6" l="1"/>
  <c r="BA196" i="6"/>
  <c r="X196" i="6" s="1"/>
  <c r="BX196" i="6"/>
  <c r="BT196" i="6"/>
  <c r="BW167" i="6"/>
  <c r="BD167" i="6"/>
  <c r="BA167" i="6"/>
  <c r="S167" i="6" s="1"/>
  <c r="BT167" i="6"/>
  <c r="BT154" i="6"/>
  <c r="BA154" i="6"/>
  <c r="X154" i="6" s="1"/>
  <c r="BA132" i="6"/>
  <c r="X132" i="6" s="1"/>
  <c r="BT132" i="6"/>
  <c r="BT124" i="6"/>
  <c r="BA124" i="6"/>
  <c r="W124" i="6" s="1"/>
  <c r="BT121" i="6"/>
  <c r="BA121" i="6"/>
  <c r="W121" i="6" s="1"/>
  <c r="BA114" i="6"/>
  <c r="W114" i="6" s="1"/>
  <c r="BT114" i="6"/>
  <c r="BT110" i="6"/>
  <c r="BA110" i="6"/>
  <c r="W110" i="6" s="1"/>
  <c r="BA58" i="6"/>
  <c r="V58" i="6" s="1"/>
  <c r="BT58" i="6"/>
  <c r="BT181" i="6"/>
  <c r="BW181" i="6"/>
  <c r="BA181" i="6"/>
  <c r="BA186" i="6"/>
  <c r="BW186" i="6"/>
  <c r="BT186" i="6"/>
  <c r="BD186" i="6"/>
  <c r="BA146" i="6"/>
  <c r="X146" i="6" s="1"/>
  <c r="BT146" i="6"/>
  <c r="BA113" i="6"/>
  <c r="W113" i="6" s="1"/>
  <c r="BT113" i="6"/>
  <c r="BA148" i="6"/>
  <c r="X148" i="6" s="1"/>
  <c r="BT148" i="6"/>
  <c r="X131" i="6"/>
  <c r="BT108" i="6"/>
  <c r="BA108" i="6"/>
  <c r="W108" i="6" s="1"/>
  <c r="BA97" i="6"/>
  <c r="W97" i="6" s="1"/>
  <c r="BT97" i="6"/>
  <c r="BE199" i="6"/>
  <c r="BA199" i="6"/>
  <c r="BX199" i="6"/>
  <c r="BT199" i="6"/>
  <c r="BA185" i="6"/>
  <c r="BW185" i="6"/>
  <c r="BT185" i="6"/>
  <c r="BD185" i="6"/>
  <c r="BE200" i="6"/>
  <c r="BA200" i="6"/>
  <c r="BX200" i="6"/>
  <c r="BT200" i="6"/>
  <c r="BA188" i="6"/>
  <c r="BW188" i="6"/>
  <c r="BD188" i="6"/>
  <c r="BT188" i="6"/>
  <c r="BA153" i="6"/>
  <c r="X153" i="6" s="1"/>
  <c r="BT153" i="6"/>
  <c r="BA145" i="6"/>
  <c r="X145" i="6" s="1"/>
  <c r="BT145" i="6"/>
  <c r="BA187" i="6"/>
  <c r="BW187" i="6"/>
  <c r="BT187" i="6"/>
  <c r="BD187" i="6"/>
  <c r="BT122" i="6"/>
  <c r="BA122" i="6"/>
  <c r="W122" i="6" s="1"/>
  <c r="BA112" i="6"/>
  <c r="W112" i="6" s="1"/>
  <c r="BT112" i="6"/>
  <c r="BA190" i="6"/>
  <c r="BW190" i="6"/>
  <c r="BT190" i="6"/>
  <c r="BD190" i="6"/>
  <c r="X133" i="6"/>
  <c r="BT141" i="6"/>
  <c r="BA141" i="6"/>
  <c r="X141" i="6" s="1"/>
  <c r="BA138" i="6"/>
  <c r="X138" i="6" s="1"/>
  <c r="BT138" i="6"/>
  <c r="BA128" i="6"/>
  <c r="X128" i="6" s="1"/>
  <c r="BT128" i="6"/>
  <c r="BT206" i="6"/>
  <c r="BA206" i="6"/>
  <c r="BW206" i="6"/>
  <c r="BD206" i="6"/>
  <c r="BD181" i="6"/>
  <c r="S169" i="6"/>
  <c r="BA152" i="6"/>
  <c r="X152" i="6" s="1"/>
  <c r="BT152" i="6"/>
  <c r="BE198" i="6"/>
  <c r="BA198" i="6"/>
  <c r="BX198" i="6"/>
  <c r="BT198" i="6"/>
  <c r="BA150" i="6"/>
  <c r="X150" i="6" s="1"/>
  <c r="BT150" i="6"/>
  <c r="BA130" i="6"/>
  <c r="X130" i="6" s="1"/>
  <c r="BT130" i="6"/>
  <c r="BA99" i="6"/>
  <c r="W99" i="6" s="1"/>
  <c r="BT99" i="6"/>
  <c r="BA189" i="6"/>
  <c r="BW189" i="6"/>
  <c r="BT189" i="6"/>
  <c r="BD189" i="6"/>
  <c r="BA156" i="6"/>
  <c r="X156" i="6" s="1"/>
  <c r="BT156" i="6"/>
  <c r="BE201" i="6"/>
  <c r="BA201" i="6"/>
  <c r="BX201" i="6"/>
  <c r="BT201" i="6"/>
  <c r="BA149" i="6"/>
  <c r="X149" i="6" s="1"/>
  <c r="BT149" i="6"/>
  <c r="BT162" i="6"/>
  <c r="BA162" i="6"/>
  <c r="R162" i="6" s="1"/>
  <c r="BT142" i="6"/>
  <c r="BA142" i="6"/>
  <c r="X142" i="6" s="1"/>
  <c r="BT59" i="6"/>
  <c r="BA59" i="6"/>
  <c r="V59" i="6" s="1"/>
  <c r="V182" i="6"/>
  <c r="M176" i="6"/>
  <c r="BA151" i="6"/>
  <c r="X151" i="6" s="1"/>
  <c r="BT151" i="6"/>
  <c r="BA161" i="6"/>
  <c r="R161" i="6" s="1"/>
  <c r="BT161" i="6"/>
  <c r="BA136" i="6"/>
  <c r="X136" i="6" s="1"/>
  <c r="BT136" i="6"/>
  <c r="BW183" i="6"/>
  <c r="BA183" i="6"/>
  <c r="BT183" i="6"/>
  <c r="BD183" i="6"/>
  <c r="W117" i="6"/>
  <c r="O207" i="6"/>
  <c r="M174" i="6"/>
  <c r="BA163" i="6"/>
  <c r="R163" i="6" s="1"/>
  <c r="BT163" i="6"/>
  <c r="BA147" i="6"/>
  <c r="X147" i="6" s="1"/>
  <c r="BT147" i="6"/>
  <c r="BE197" i="6"/>
  <c r="BA197" i="6"/>
  <c r="X197" i="6" s="1"/>
  <c r="BX197" i="6"/>
  <c r="BT197" i="6"/>
  <c r="X140" i="6"/>
  <c r="BA115" i="6"/>
  <c r="W115" i="6" s="1"/>
  <c r="BT115" i="6"/>
  <c r="BA111" i="6"/>
  <c r="W111" i="6" s="1"/>
  <c r="BT111" i="6"/>
  <c r="BA191" i="6"/>
  <c r="V191" i="6" s="1"/>
  <c r="BW191" i="6"/>
  <c r="BT191" i="6"/>
  <c r="BD191" i="6"/>
  <c r="BA144" i="6"/>
  <c r="X144" i="6" s="1"/>
  <c r="BT144" i="6"/>
  <c r="BA134" i="6"/>
  <c r="X134" i="6" s="1"/>
  <c r="BT134" i="6"/>
  <c r="X135" i="6"/>
  <c r="X137" i="6"/>
  <c r="W95" i="6"/>
  <c r="BA69" i="6"/>
  <c r="Y69" i="6" s="1"/>
  <c r="BT69" i="6"/>
  <c r="K78" i="6"/>
  <c r="BT101" i="6"/>
  <c r="BA101" i="6"/>
  <c r="W101" i="6" s="1"/>
  <c r="L51" i="4"/>
  <c r="L52" i="4"/>
  <c r="L53" i="4"/>
  <c r="J10" i="4"/>
  <c r="BA91" i="4"/>
  <c r="F91" i="4" s="1"/>
  <c r="BT91" i="4"/>
  <c r="BT52" i="4"/>
  <c r="BB59" i="4"/>
  <c r="BC66" i="4"/>
  <c r="BA67" i="4"/>
  <c r="Y67" i="4" s="1"/>
  <c r="BV60" i="4"/>
  <c r="C61" i="4"/>
  <c r="BU61" i="4"/>
  <c r="BV67" i="4"/>
  <c r="C68" i="4"/>
  <c r="BU68" i="4"/>
  <c r="C91" i="4"/>
  <c r="BW97" i="4"/>
  <c r="D97" i="4"/>
  <c r="BD97" i="4"/>
  <c r="BW99" i="4"/>
  <c r="D99" i="4"/>
  <c r="BD99" i="4"/>
  <c r="BU99" i="4"/>
  <c r="BA128" i="4"/>
  <c r="BT128" i="4"/>
  <c r="BC58" i="4"/>
  <c r="BA60" i="4"/>
  <c r="V60" i="4" s="1"/>
  <c r="BC69" i="4"/>
  <c r="BT76" i="4"/>
  <c r="BA76" i="4"/>
  <c r="K76" i="4" s="1"/>
  <c r="BA95" i="4"/>
  <c r="BT98" i="4"/>
  <c r="BA98" i="4"/>
  <c r="W98" i="4" s="1"/>
  <c r="BY108" i="4"/>
  <c r="BU108" i="4"/>
  <c r="D108" i="4"/>
  <c r="BT10" i="4"/>
  <c r="BA11" i="4"/>
  <c r="J11" i="4" s="1"/>
  <c r="BA46" i="4"/>
  <c r="F46" i="4" s="1"/>
  <c r="BA50" i="4"/>
  <c r="L50" i="4" s="1"/>
  <c r="C58" i="4"/>
  <c r="BU58" i="4"/>
  <c r="BV61" i="4"/>
  <c r="C66" i="4"/>
  <c r="BV68" i="4"/>
  <c r="C69" i="4"/>
  <c r="BU69" i="4"/>
  <c r="BT75" i="4"/>
  <c r="BA75" i="4"/>
  <c r="K75" i="4" s="1"/>
  <c r="BT77" i="4"/>
  <c r="BA77" i="4"/>
  <c r="K77" i="4" s="1"/>
  <c r="BA85" i="4"/>
  <c r="F85" i="4" s="1"/>
  <c r="BE97" i="4"/>
  <c r="BV97" i="4"/>
  <c r="BU97" i="4"/>
  <c r="BB108" i="4"/>
  <c r="BV110" i="4"/>
  <c r="BC110" i="4"/>
  <c r="D110" i="4"/>
  <c r="BY110" i="4"/>
  <c r="BF110" i="4"/>
  <c r="BT74" i="4"/>
  <c r="BA74" i="4"/>
  <c r="K74" i="4" s="1"/>
  <c r="BB78" i="4"/>
  <c r="BA78" i="4"/>
  <c r="C59" i="4"/>
  <c r="BB66" i="4"/>
  <c r="BU78" i="4"/>
  <c r="BW101" i="4"/>
  <c r="D101" i="4"/>
  <c r="BD101" i="4"/>
  <c r="BU101" i="4"/>
  <c r="BF108" i="4"/>
  <c r="BC111" i="4"/>
  <c r="BC112" i="4"/>
  <c r="BC113" i="4"/>
  <c r="BC114" i="4"/>
  <c r="BC115" i="4"/>
  <c r="BA116" i="4"/>
  <c r="BC117" i="4"/>
  <c r="BA118" i="4"/>
  <c r="BC119" i="4"/>
  <c r="BA120" i="4"/>
  <c r="BC121" i="4"/>
  <c r="BA122" i="4"/>
  <c r="BC123" i="4"/>
  <c r="BA124" i="4"/>
  <c r="BC128" i="4"/>
  <c r="BG128" i="4"/>
  <c r="BX128" i="4"/>
  <c r="BY132" i="4"/>
  <c r="BU132" i="4"/>
  <c r="D132" i="4"/>
  <c r="BF132" i="4"/>
  <c r="BY134" i="4"/>
  <c r="BU134" i="4"/>
  <c r="D134" i="4"/>
  <c r="BF134" i="4"/>
  <c r="BY136" i="4"/>
  <c r="BU136" i="4"/>
  <c r="D136" i="4"/>
  <c r="BF136" i="4"/>
  <c r="BY138" i="4"/>
  <c r="BU138" i="4"/>
  <c r="D138" i="4"/>
  <c r="BF138" i="4"/>
  <c r="BY145" i="4"/>
  <c r="BU145" i="4"/>
  <c r="D145" i="4"/>
  <c r="BF145" i="4"/>
  <c r="BE148" i="4"/>
  <c r="BX148" i="4"/>
  <c r="BG148" i="4"/>
  <c r="BW148" i="4"/>
  <c r="BV148" i="4"/>
  <c r="BA153" i="4"/>
  <c r="BU154" i="4"/>
  <c r="D154" i="4"/>
  <c r="BY154" i="4"/>
  <c r="BB154" i="4"/>
  <c r="BF154" i="4"/>
  <c r="BX157" i="4"/>
  <c r="BD157" i="4"/>
  <c r="BG157" i="4"/>
  <c r="BW157" i="4"/>
  <c r="BE157" i="4"/>
  <c r="BV157" i="4"/>
  <c r="BC157" i="4"/>
  <c r="BZ157" i="4"/>
  <c r="BT162" i="4"/>
  <c r="BA162" i="4"/>
  <c r="M174" i="4"/>
  <c r="BC181" i="4"/>
  <c r="C181" i="4"/>
  <c r="BD181" i="4" s="1"/>
  <c r="BF181" i="4"/>
  <c r="BY181" i="4"/>
  <c r="BC184" i="4"/>
  <c r="C184" i="4"/>
  <c r="BV184" i="4"/>
  <c r="BV196" i="4"/>
  <c r="BD196" i="4"/>
  <c r="BC196" i="4"/>
  <c r="C196" i="4"/>
  <c r="BX201" i="4"/>
  <c r="BT201" i="4"/>
  <c r="BA201" i="4"/>
  <c r="X201" i="4" s="1"/>
  <c r="BE201" i="4"/>
  <c r="BC99" i="4"/>
  <c r="BA100" i="4"/>
  <c r="BC101" i="4"/>
  <c r="BA102" i="4"/>
  <c r="BA103" i="4"/>
  <c r="BA104" i="4"/>
  <c r="BA105" i="4"/>
  <c r="W105" i="4" s="1"/>
  <c r="BC108" i="4"/>
  <c r="BG108" i="4"/>
  <c r="BW108" i="4"/>
  <c r="BD111" i="4"/>
  <c r="BY111" i="4"/>
  <c r="BD112" i="4"/>
  <c r="BY112" i="4"/>
  <c r="BD113" i="4"/>
  <c r="BY113" i="4"/>
  <c r="BD114" i="4"/>
  <c r="BY114" i="4"/>
  <c r="BV115" i="4"/>
  <c r="BB116" i="4"/>
  <c r="BV117" i="4"/>
  <c r="BB118" i="4"/>
  <c r="BV119" i="4"/>
  <c r="BB120" i="4"/>
  <c r="BV121" i="4"/>
  <c r="BB122" i="4"/>
  <c r="BV123" i="4"/>
  <c r="BB124" i="4"/>
  <c r="BD128" i="4"/>
  <c r="BZ128" i="4"/>
  <c r="BE132" i="4"/>
  <c r="BX132" i="4"/>
  <c r="BD132" i="4"/>
  <c r="BG132" i="4"/>
  <c r="BE134" i="4"/>
  <c r="BX134" i="4"/>
  <c r="BD134" i="4"/>
  <c r="BG134" i="4"/>
  <c r="BE136" i="4"/>
  <c r="BX136" i="4"/>
  <c r="BD136" i="4"/>
  <c r="BG136" i="4"/>
  <c r="BE138" i="4"/>
  <c r="BX138" i="4"/>
  <c r="BD138" i="4"/>
  <c r="BG138" i="4"/>
  <c r="BE145" i="4"/>
  <c r="BX145" i="4"/>
  <c r="BD145" i="4"/>
  <c r="BG145" i="4"/>
  <c r="BC148" i="4"/>
  <c r="BZ148" i="4"/>
  <c r="BA151" i="4"/>
  <c r="BY152" i="4"/>
  <c r="BU152" i="4"/>
  <c r="D152" i="4"/>
  <c r="BB152" i="4"/>
  <c r="BF152" i="4"/>
  <c r="BZ154" i="4"/>
  <c r="BV154" i="4"/>
  <c r="BE154" i="4"/>
  <c r="BG154" i="4"/>
  <c r="BX154" i="4"/>
  <c r="BW154" i="4"/>
  <c r="BA161" i="4"/>
  <c r="R161" i="4" s="1"/>
  <c r="BC186" i="4"/>
  <c r="C186" i="4"/>
  <c r="BV186" i="4"/>
  <c r="BX199" i="4"/>
  <c r="BT199" i="4"/>
  <c r="BA199" i="4"/>
  <c r="BE199" i="4"/>
  <c r="BB95" i="4"/>
  <c r="BB98" i="4"/>
  <c r="BV99" i="4"/>
  <c r="BB100" i="4"/>
  <c r="BV101" i="4"/>
  <c r="BB102" i="4"/>
  <c r="BB103" i="4"/>
  <c r="BB104" i="4"/>
  <c r="BB105" i="4"/>
  <c r="BB107" i="4"/>
  <c r="W107" i="4" s="1"/>
  <c r="BD108" i="4"/>
  <c r="BX108" i="4"/>
  <c r="BB109" i="4"/>
  <c r="D111" i="4"/>
  <c r="BV111" i="4"/>
  <c r="D112" i="4"/>
  <c r="BE112" i="4"/>
  <c r="BV112" i="4"/>
  <c r="D113" i="4"/>
  <c r="BE113" i="4"/>
  <c r="BV113" i="4"/>
  <c r="D114" i="4"/>
  <c r="BE114" i="4"/>
  <c r="BV114" i="4"/>
  <c r="D115" i="4"/>
  <c r="BE115" i="4"/>
  <c r="BW115" i="4"/>
  <c r="BU116" i="4"/>
  <c r="D117" i="4"/>
  <c r="BE117" i="4"/>
  <c r="BW117" i="4"/>
  <c r="BU118" i="4"/>
  <c r="D119" i="4"/>
  <c r="BE119" i="4"/>
  <c r="BW119" i="4"/>
  <c r="BU120" i="4"/>
  <c r="D121" i="4"/>
  <c r="BE121" i="4"/>
  <c r="BW121" i="4"/>
  <c r="BU122" i="4"/>
  <c r="D123" i="4"/>
  <c r="BE123" i="4"/>
  <c r="BW123" i="4"/>
  <c r="BU124" i="4"/>
  <c r="BE128" i="4"/>
  <c r="BV128" i="4"/>
  <c r="BY130" i="4"/>
  <c r="BU130" i="4"/>
  <c r="BC130" i="4"/>
  <c r="X130" i="4" s="1"/>
  <c r="BB132" i="4"/>
  <c r="BV132" i="4"/>
  <c r="BB134" i="4"/>
  <c r="BV134" i="4"/>
  <c r="BB136" i="4"/>
  <c r="BV136" i="4"/>
  <c r="BB138" i="4"/>
  <c r="BV138" i="4"/>
  <c r="BZ141" i="4"/>
  <c r="BV141" i="4"/>
  <c r="BE141" i="4"/>
  <c r="BG141" i="4"/>
  <c r="D142" i="4"/>
  <c r="BB142" i="4"/>
  <c r="BB145" i="4"/>
  <c r="BV145" i="4"/>
  <c r="BD148" i="4"/>
  <c r="BA149" i="4"/>
  <c r="BY150" i="4"/>
  <c r="BU150" i="4"/>
  <c r="D150" i="4"/>
  <c r="BB150" i="4"/>
  <c r="BF150" i="4"/>
  <c r="BE152" i="4"/>
  <c r="BX152" i="4"/>
  <c r="BG152" i="4"/>
  <c r="BW152" i="4"/>
  <c r="BV152" i="4"/>
  <c r="BC154" i="4"/>
  <c r="BY155" i="4"/>
  <c r="BB155" i="4"/>
  <c r="D155" i="4"/>
  <c r="BU155" i="4"/>
  <c r="BC168" i="4"/>
  <c r="C168" i="4"/>
  <c r="BV168" i="4"/>
  <c r="BC188" i="4"/>
  <c r="C188" i="4"/>
  <c r="BV188" i="4"/>
  <c r="BC95" i="4"/>
  <c r="BC107" i="4"/>
  <c r="BG107" i="4"/>
  <c r="BC109" i="4"/>
  <c r="BG109" i="4"/>
  <c r="BF111" i="4"/>
  <c r="BF112" i="4"/>
  <c r="BF113" i="4"/>
  <c r="BF114" i="4"/>
  <c r="BY128" i="4"/>
  <c r="BU128" i="4"/>
  <c r="BB128" i="4"/>
  <c r="BF128" i="4"/>
  <c r="BX130" i="4"/>
  <c r="BD130" i="4"/>
  <c r="BE130" i="4"/>
  <c r="BW130" i="4"/>
  <c r="BC132" i="4"/>
  <c r="BW132" i="4"/>
  <c r="BC134" i="4"/>
  <c r="BW134" i="4"/>
  <c r="BC136" i="4"/>
  <c r="BW136" i="4"/>
  <c r="BC138" i="4"/>
  <c r="BW138" i="4"/>
  <c r="BA140" i="4"/>
  <c r="BF140" i="4"/>
  <c r="BC145" i="4"/>
  <c r="BW145" i="4"/>
  <c r="BA147" i="4"/>
  <c r="X147" i="4" s="1"/>
  <c r="BY148" i="4"/>
  <c r="BU148" i="4"/>
  <c r="D148" i="4"/>
  <c r="BB148" i="4"/>
  <c r="BF148" i="4"/>
  <c r="BE150" i="4"/>
  <c r="BX150" i="4"/>
  <c r="BG150" i="4"/>
  <c r="BW150" i="4"/>
  <c r="BV150" i="4"/>
  <c r="BD154" i="4"/>
  <c r="BX155" i="4"/>
  <c r="BD155" i="4"/>
  <c r="BG155" i="4"/>
  <c r="BV155" i="4"/>
  <c r="BC155" i="4"/>
  <c r="BZ155" i="4"/>
  <c r="BB162" i="4"/>
  <c r="BV181" i="4"/>
  <c r="BC190" i="4"/>
  <c r="C190" i="4"/>
  <c r="BV190" i="4"/>
  <c r="BW196" i="4"/>
  <c r="C207" i="4"/>
  <c r="BB207" i="4"/>
  <c r="BU207" i="4"/>
  <c r="BB131" i="4"/>
  <c r="X131" i="4" s="1"/>
  <c r="BV131" i="4"/>
  <c r="BZ131" i="4"/>
  <c r="BB133" i="4"/>
  <c r="X133" i="4" s="1"/>
  <c r="BV133" i="4"/>
  <c r="BZ133" i="4"/>
  <c r="BB135" i="4"/>
  <c r="X135" i="4" s="1"/>
  <c r="BV135" i="4"/>
  <c r="BZ135" i="4"/>
  <c r="BB137" i="4"/>
  <c r="X137" i="4" s="1"/>
  <c r="BV137" i="4"/>
  <c r="BZ137" i="4"/>
  <c r="BC140" i="4"/>
  <c r="BG140" i="4"/>
  <c r="D141" i="4"/>
  <c r="BU141" i="4"/>
  <c r="BY141" i="4"/>
  <c r="BC142" i="4"/>
  <c r="BG142" i="4"/>
  <c r="D143" i="4"/>
  <c r="BC143" i="4"/>
  <c r="BV143" i="4"/>
  <c r="BB144" i="4"/>
  <c r="X144" i="4" s="1"/>
  <c r="BV144" i="4"/>
  <c r="BZ144" i="4"/>
  <c r="BY146" i="4"/>
  <c r="BU146" i="4"/>
  <c r="BB146" i="4"/>
  <c r="X146" i="4" s="1"/>
  <c r="BF146" i="4"/>
  <c r="BW146" i="4"/>
  <c r="BB147" i="4"/>
  <c r="BB149" i="4"/>
  <c r="BB151" i="4"/>
  <c r="BB153" i="4"/>
  <c r="BA156" i="4"/>
  <c r="C167" i="4"/>
  <c r="BU169" i="4"/>
  <c r="BB169" i="4"/>
  <c r="C169" i="4"/>
  <c r="BD182" i="4"/>
  <c r="BW182" i="4"/>
  <c r="BA182" i="4"/>
  <c r="BC183" i="4"/>
  <c r="C183" i="4"/>
  <c r="BC185" i="4"/>
  <c r="C185" i="4"/>
  <c r="BC187" i="4"/>
  <c r="C187" i="4"/>
  <c r="BC189" i="4"/>
  <c r="C189" i="4"/>
  <c r="BC191" i="4"/>
  <c r="C191" i="4"/>
  <c r="BV198" i="4"/>
  <c r="BD198" i="4"/>
  <c r="BC198" i="4"/>
  <c r="C198" i="4"/>
  <c r="BV200" i="4"/>
  <c r="BD200" i="4"/>
  <c r="BC200" i="4"/>
  <c r="C200" i="4"/>
  <c r="BC206" i="4"/>
  <c r="C206" i="4"/>
  <c r="BC131" i="4"/>
  <c r="BG131" i="4"/>
  <c r="BC133" i="4"/>
  <c r="BG133" i="4"/>
  <c r="BC135" i="4"/>
  <c r="BG135" i="4"/>
  <c r="BC137" i="4"/>
  <c r="BG137" i="4"/>
  <c r="BB141" i="4"/>
  <c r="BE143" i="4"/>
  <c r="BC144" i="4"/>
  <c r="BG144" i="4"/>
  <c r="BC146" i="4"/>
  <c r="BG146" i="4"/>
  <c r="BY157" i="4"/>
  <c r="BB157" i="4"/>
  <c r="D157" i="4"/>
  <c r="BA163" i="4"/>
  <c r="R163" i="4" s="1"/>
  <c r="BX197" i="4"/>
  <c r="BT197" i="4"/>
  <c r="BC147" i="4"/>
  <c r="BG147" i="4"/>
  <c r="BC149" i="4"/>
  <c r="BG149" i="4"/>
  <c r="BC151" i="4"/>
  <c r="BG151" i="4"/>
  <c r="BC153" i="4"/>
  <c r="BG153" i="4"/>
  <c r="BZ156" i="4"/>
  <c r="BV156" i="4"/>
  <c r="BD156" i="4"/>
  <c r="BT173" i="4"/>
  <c r="BV173" i="4"/>
  <c r="BB173" i="4"/>
  <c r="M173" i="4" s="1"/>
  <c r="BT174" i="4"/>
  <c r="BV174" i="4"/>
  <c r="BB174" i="4"/>
  <c r="BT175" i="4"/>
  <c r="BV175" i="4"/>
  <c r="BB175" i="4"/>
  <c r="M175" i="4" s="1"/>
  <c r="BT176" i="4"/>
  <c r="BV176" i="4"/>
  <c r="BB176" i="4"/>
  <c r="M176" i="4" s="1"/>
  <c r="BV197" i="4"/>
  <c r="BD197" i="4"/>
  <c r="X197" i="4" s="1"/>
  <c r="BV199" i="4"/>
  <c r="BD199" i="4"/>
  <c r="BV201" i="4"/>
  <c r="BD201" i="4"/>
  <c r="BB208" i="4"/>
  <c r="BU208" i="4"/>
  <c r="BA208" i="4"/>
  <c r="BT208" i="4"/>
  <c r="BD208" i="4"/>
  <c r="BW208" i="4"/>
  <c r="BB156" i="4"/>
  <c r="BU181" i="4"/>
  <c r="BB206" i="4"/>
  <c r="BC207" i="4"/>
  <c r="BC208" i="4"/>
  <c r="N208" i="1"/>
  <c r="M208" i="1"/>
  <c r="L208" i="1"/>
  <c r="K208" i="1"/>
  <c r="J208" i="1"/>
  <c r="I208" i="1"/>
  <c r="H208" i="1"/>
  <c r="G208" i="1"/>
  <c r="F208" i="1"/>
  <c r="N207" i="1"/>
  <c r="M207" i="1"/>
  <c r="L207" i="1"/>
  <c r="K207" i="1"/>
  <c r="J207" i="1"/>
  <c r="I207" i="1"/>
  <c r="H207" i="1"/>
  <c r="G207" i="1"/>
  <c r="F207" i="1"/>
  <c r="N206" i="1"/>
  <c r="M206" i="1"/>
  <c r="L206" i="1"/>
  <c r="K206" i="1"/>
  <c r="J206" i="1"/>
  <c r="I206" i="1"/>
  <c r="H206" i="1"/>
  <c r="G206" i="1"/>
  <c r="F206" i="1"/>
  <c r="W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W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J200" i="1"/>
  <c r="I200" i="1"/>
  <c r="H200" i="1"/>
  <c r="G200" i="1"/>
  <c r="F200" i="1"/>
  <c r="W199" i="1"/>
  <c r="V199" i="1"/>
  <c r="U199" i="1"/>
  <c r="T199" i="1"/>
  <c r="S199" i="1"/>
  <c r="R199" i="1"/>
  <c r="Q199" i="1"/>
  <c r="P199" i="1"/>
  <c r="O199" i="1"/>
  <c r="N199" i="1"/>
  <c r="M199" i="1"/>
  <c r="L199" i="1"/>
  <c r="K199" i="1"/>
  <c r="J199" i="1"/>
  <c r="I199" i="1"/>
  <c r="H199" i="1"/>
  <c r="G199" i="1"/>
  <c r="F199" i="1"/>
  <c r="W198" i="1"/>
  <c r="V198" i="1"/>
  <c r="U198" i="1"/>
  <c r="T198" i="1"/>
  <c r="S198" i="1"/>
  <c r="R198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W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U191" i="1"/>
  <c r="T191" i="1"/>
  <c r="S191" i="1"/>
  <c r="R191" i="1"/>
  <c r="Q191" i="1"/>
  <c r="P191" i="1"/>
  <c r="O191" i="1"/>
  <c r="N191" i="1"/>
  <c r="M191" i="1"/>
  <c r="L191" i="1"/>
  <c r="K191" i="1"/>
  <c r="J191" i="1"/>
  <c r="I191" i="1"/>
  <c r="H191" i="1"/>
  <c r="G191" i="1"/>
  <c r="F191" i="1"/>
  <c r="U190" i="1"/>
  <c r="T190" i="1"/>
  <c r="S190" i="1"/>
  <c r="R190" i="1"/>
  <c r="Q190" i="1"/>
  <c r="P190" i="1"/>
  <c r="O190" i="1"/>
  <c r="N190" i="1"/>
  <c r="M190" i="1"/>
  <c r="L190" i="1"/>
  <c r="K190" i="1"/>
  <c r="J190" i="1"/>
  <c r="I190" i="1"/>
  <c r="H190" i="1"/>
  <c r="G190" i="1"/>
  <c r="F190" i="1"/>
  <c r="U189" i="1"/>
  <c r="T189" i="1"/>
  <c r="S189" i="1"/>
  <c r="R189" i="1"/>
  <c r="Q189" i="1"/>
  <c r="P189" i="1"/>
  <c r="O189" i="1"/>
  <c r="N189" i="1"/>
  <c r="M189" i="1"/>
  <c r="L189" i="1"/>
  <c r="K189" i="1"/>
  <c r="J189" i="1"/>
  <c r="I189" i="1"/>
  <c r="H189" i="1"/>
  <c r="G189" i="1"/>
  <c r="F189" i="1"/>
  <c r="U188" i="1"/>
  <c r="T188" i="1"/>
  <c r="S188" i="1"/>
  <c r="R188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U187" i="1"/>
  <c r="T187" i="1"/>
  <c r="S187" i="1"/>
  <c r="R187" i="1"/>
  <c r="Q187" i="1"/>
  <c r="P187" i="1"/>
  <c r="O187" i="1"/>
  <c r="N187" i="1"/>
  <c r="M187" i="1"/>
  <c r="L187" i="1"/>
  <c r="K187" i="1"/>
  <c r="J187" i="1"/>
  <c r="I187" i="1"/>
  <c r="H187" i="1"/>
  <c r="G187" i="1"/>
  <c r="F187" i="1"/>
  <c r="U186" i="1"/>
  <c r="T186" i="1"/>
  <c r="S186" i="1"/>
  <c r="R186" i="1"/>
  <c r="Q186" i="1"/>
  <c r="P186" i="1"/>
  <c r="O186" i="1"/>
  <c r="N186" i="1"/>
  <c r="M186" i="1"/>
  <c r="L186" i="1"/>
  <c r="K186" i="1"/>
  <c r="J186" i="1"/>
  <c r="I186" i="1"/>
  <c r="H186" i="1"/>
  <c r="G186" i="1"/>
  <c r="F186" i="1"/>
  <c r="U185" i="1"/>
  <c r="T185" i="1"/>
  <c r="S185" i="1"/>
  <c r="R185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U184" i="1"/>
  <c r="T184" i="1"/>
  <c r="S184" i="1"/>
  <c r="R184" i="1"/>
  <c r="Q184" i="1"/>
  <c r="P184" i="1"/>
  <c r="O184" i="1"/>
  <c r="N184" i="1"/>
  <c r="M184" i="1"/>
  <c r="L184" i="1"/>
  <c r="K184" i="1"/>
  <c r="J184" i="1"/>
  <c r="I184" i="1"/>
  <c r="H184" i="1"/>
  <c r="G184" i="1"/>
  <c r="F184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I183" i="1"/>
  <c r="H183" i="1"/>
  <c r="G183" i="1"/>
  <c r="F183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I182" i="1"/>
  <c r="H182" i="1"/>
  <c r="G182" i="1"/>
  <c r="F182" i="1"/>
  <c r="W157" i="1"/>
  <c r="V157" i="1"/>
  <c r="U157" i="1"/>
  <c r="T157" i="1"/>
  <c r="S157" i="1"/>
  <c r="R157" i="1"/>
  <c r="Q157" i="1"/>
  <c r="P157" i="1"/>
  <c r="O157" i="1"/>
  <c r="N157" i="1"/>
  <c r="M157" i="1"/>
  <c r="L157" i="1"/>
  <c r="K157" i="1"/>
  <c r="J157" i="1"/>
  <c r="I157" i="1"/>
  <c r="H157" i="1"/>
  <c r="G157" i="1"/>
  <c r="W156" i="1"/>
  <c r="V156" i="1"/>
  <c r="U156" i="1"/>
  <c r="T156" i="1"/>
  <c r="S156" i="1"/>
  <c r="R156" i="1"/>
  <c r="Q156" i="1"/>
  <c r="P156" i="1"/>
  <c r="O156" i="1"/>
  <c r="N156" i="1"/>
  <c r="M156" i="1"/>
  <c r="L156" i="1"/>
  <c r="K156" i="1"/>
  <c r="J156" i="1"/>
  <c r="I156" i="1"/>
  <c r="H156" i="1"/>
  <c r="G156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I155" i="1"/>
  <c r="H155" i="1"/>
  <c r="G155" i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W153" i="1"/>
  <c r="V153" i="1"/>
  <c r="U153" i="1"/>
  <c r="T153" i="1"/>
  <c r="S153" i="1"/>
  <c r="R153" i="1"/>
  <c r="Q153" i="1"/>
  <c r="P153" i="1"/>
  <c r="O153" i="1"/>
  <c r="N153" i="1"/>
  <c r="M153" i="1"/>
  <c r="L153" i="1"/>
  <c r="K153" i="1"/>
  <c r="J153" i="1"/>
  <c r="I153" i="1"/>
  <c r="H153" i="1"/>
  <c r="G153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H152" i="1"/>
  <c r="G152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W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I149" i="1"/>
  <c r="H149" i="1"/>
  <c r="G149" i="1"/>
  <c r="W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I148" i="1"/>
  <c r="H148" i="1"/>
  <c r="G148" i="1"/>
  <c r="W147" i="1"/>
  <c r="V147" i="1"/>
  <c r="U147" i="1"/>
  <c r="T147" i="1"/>
  <c r="S147" i="1"/>
  <c r="R147" i="1"/>
  <c r="Q147" i="1"/>
  <c r="P147" i="1"/>
  <c r="O147" i="1"/>
  <c r="N147" i="1"/>
  <c r="M147" i="1"/>
  <c r="L147" i="1"/>
  <c r="K147" i="1"/>
  <c r="J147" i="1"/>
  <c r="I147" i="1"/>
  <c r="H147" i="1"/>
  <c r="G147" i="1"/>
  <c r="W146" i="1"/>
  <c r="V146" i="1"/>
  <c r="U146" i="1"/>
  <c r="T146" i="1"/>
  <c r="S146" i="1"/>
  <c r="R146" i="1"/>
  <c r="Q146" i="1"/>
  <c r="P146" i="1"/>
  <c r="O146" i="1"/>
  <c r="N146" i="1"/>
  <c r="M146" i="1"/>
  <c r="L146" i="1"/>
  <c r="K146" i="1"/>
  <c r="J146" i="1"/>
  <c r="I146" i="1"/>
  <c r="H146" i="1"/>
  <c r="G146" i="1"/>
  <c r="W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I145" i="1"/>
  <c r="H145" i="1"/>
  <c r="G145" i="1"/>
  <c r="W144" i="1"/>
  <c r="V144" i="1"/>
  <c r="U144" i="1"/>
  <c r="T144" i="1"/>
  <c r="S144" i="1"/>
  <c r="R144" i="1"/>
  <c r="Q144" i="1"/>
  <c r="P144" i="1"/>
  <c r="O144" i="1"/>
  <c r="N144" i="1"/>
  <c r="M144" i="1"/>
  <c r="L144" i="1"/>
  <c r="K144" i="1"/>
  <c r="J144" i="1"/>
  <c r="I144" i="1"/>
  <c r="H144" i="1"/>
  <c r="G144" i="1"/>
  <c r="W143" i="1"/>
  <c r="V143" i="1"/>
  <c r="U143" i="1"/>
  <c r="T143" i="1"/>
  <c r="S143" i="1"/>
  <c r="R143" i="1"/>
  <c r="Q143" i="1"/>
  <c r="P143" i="1"/>
  <c r="O143" i="1"/>
  <c r="N143" i="1"/>
  <c r="M143" i="1"/>
  <c r="L143" i="1"/>
  <c r="K143" i="1"/>
  <c r="J143" i="1"/>
  <c r="I143" i="1"/>
  <c r="H143" i="1"/>
  <c r="G143" i="1"/>
  <c r="W142" i="1"/>
  <c r="V142" i="1"/>
  <c r="U142" i="1"/>
  <c r="T142" i="1"/>
  <c r="S142" i="1"/>
  <c r="R142" i="1"/>
  <c r="Q142" i="1"/>
  <c r="P142" i="1"/>
  <c r="O142" i="1"/>
  <c r="N142" i="1"/>
  <c r="M142" i="1"/>
  <c r="L142" i="1"/>
  <c r="K142" i="1"/>
  <c r="J142" i="1"/>
  <c r="I142" i="1"/>
  <c r="H142" i="1"/>
  <c r="G142" i="1"/>
  <c r="W141" i="1"/>
  <c r="V141" i="1"/>
  <c r="U141" i="1"/>
  <c r="T141" i="1"/>
  <c r="S141" i="1"/>
  <c r="R141" i="1"/>
  <c r="Q141" i="1"/>
  <c r="P141" i="1"/>
  <c r="O141" i="1"/>
  <c r="N141" i="1"/>
  <c r="M141" i="1"/>
  <c r="L141" i="1"/>
  <c r="K141" i="1"/>
  <c r="J141" i="1"/>
  <c r="I141" i="1"/>
  <c r="H141" i="1"/>
  <c r="G141" i="1"/>
  <c r="W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G140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H138" i="1"/>
  <c r="G138" i="1"/>
  <c r="W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J137" i="1"/>
  <c r="I137" i="1"/>
  <c r="H137" i="1"/>
  <c r="G137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H136" i="1"/>
  <c r="G136" i="1"/>
  <c r="W135" i="1"/>
  <c r="V135" i="1"/>
  <c r="U135" i="1"/>
  <c r="T135" i="1"/>
  <c r="S135" i="1"/>
  <c r="R135" i="1"/>
  <c r="Q135" i="1"/>
  <c r="P135" i="1"/>
  <c r="O135" i="1"/>
  <c r="N135" i="1"/>
  <c r="M135" i="1"/>
  <c r="L135" i="1"/>
  <c r="K135" i="1"/>
  <c r="J135" i="1"/>
  <c r="I135" i="1"/>
  <c r="H135" i="1"/>
  <c r="G135" i="1"/>
  <c r="W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I134" i="1"/>
  <c r="H134" i="1"/>
  <c r="G134" i="1"/>
  <c r="W133" i="1"/>
  <c r="V133" i="1"/>
  <c r="U133" i="1"/>
  <c r="T133" i="1"/>
  <c r="S133" i="1"/>
  <c r="R133" i="1"/>
  <c r="Q133" i="1"/>
  <c r="P133" i="1"/>
  <c r="O133" i="1"/>
  <c r="N133" i="1"/>
  <c r="M133" i="1"/>
  <c r="L133" i="1"/>
  <c r="K133" i="1"/>
  <c r="J133" i="1"/>
  <c r="I133" i="1"/>
  <c r="H133" i="1"/>
  <c r="G133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J131" i="1"/>
  <c r="I131" i="1"/>
  <c r="H131" i="1"/>
  <c r="G131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G130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V118" i="1"/>
  <c r="U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V117" i="1"/>
  <c r="U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V114" i="1"/>
  <c r="U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V113" i="1"/>
  <c r="U113" i="1"/>
  <c r="T113" i="1"/>
  <c r="S113" i="1"/>
  <c r="R113" i="1"/>
  <c r="Q113" i="1"/>
  <c r="P113" i="1"/>
  <c r="O113" i="1"/>
  <c r="N113" i="1"/>
  <c r="M113" i="1"/>
  <c r="L113" i="1"/>
  <c r="K113" i="1"/>
  <c r="J113" i="1"/>
  <c r="I113" i="1"/>
  <c r="H113" i="1"/>
  <c r="G113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V111" i="1"/>
  <c r="U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H111" i="1"/>
  <c r="G111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V109" i="1"/>
  <c r="U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H109" i="1"/>
  <c r="G109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V104" i="1"/>
  <c r="U104" i="1"/>
  <c r="T104" i="1"/>
  <c r="S104" i="1"/>
  <c r="R104" i="1"/>
  <c r="Q104" i="1"/>
  <c r="P104" i="1"/>
  <c r="O104" i="1"/>
  <c r="N104" i="1"/>
  <c r="M104" i="1"/>
  <c r="L104" i="1"/>
  <c r="K104" i="1"/>
  <c r="J104" i="1"/>
  <c r="I104" i="1"/>
  <c r="H104" i="1"/>
  <c r="G104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H98" i="1"/>
  <c r="G98" i="1"/>
  <c r="V97" i="1"/>
  <c r="U97" i="1"/>
  <c r="T97" i="1"/>
  <c r="S97" i="1"/>
  <c r="R97" i="1"/>
  <c r="Q97" i="1"/>
  <c r="P97" i="1"/>
  <c r="O97" i="1"/>
  <c r="N97" i="1"/>
  <c r="M97" i="1"/>
  <c r="L97" i="1"/>
  <c r="K97" i="1"/>
  <c r="J97" i="1"/>
  <c r="I97" i="1"/>
  <c r="H97" i="1"/>
  <c r="G97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H96" i="1"/>
  <c r="G96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X69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X67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X66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U60" i="1"/>
  <c r="T60" i="1"/>
  <c r="S60" i="1"/>
  <c r="R60" i="1"/>
  <c r="Q60" i="1"/>
  <c r="P60" i="1"/>
  <c r="O60" i="1"/>
  <c r="N60" i="1"/>
  <c r="M60" i="1"/>
  <c r="L60" i="1"/>
  <c r="K60" i="1"/>
  <c r="J60" i="1"/>
  <c r="I60" i="1"/>
  <c r="H60" i="1"/>
  <c r="G60" i="1"/>
  <c r="F60" i="1"/>
  <c r="U59" i="1"/>
  <c r="T59" i="1"/>
  <c r="S59" i="1"/>
  <c r="R59" i="1"/>
  <c r="Q59" i="1"/>
  <c r="P59" i="1"/>
  <c r="O59" i="1"/>
  <c r="N59" i="1"/>
  <c r="M59" i="1"/>
  <c r="L59" i="1"/>
  <c r="K59" i="1"/>
  <c r="J59" i="1"/>
  <c r="I59" i="1"/>
  <c r="H59" i="1"/>
  <c r="G59" i="1"/>
  <c r="F59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H58" i="1"/>
  <c r="G58" i="1"/>
  <c r="F58" i="1"/>
  <c r="C19" i="1"/>
  <c r="C20" i="1"/>
  <c r="C21" i="1"/>
  <c r="C22" i="1"/>
  <c r="C23" i="1"/>
  <c r="C24" i="1"/>
  <c r="C25" i="1"/>
  <c r="C26" i="1"/>
  <c r="C27" i="1"/>
  <c r="C28" i="1"/>
  <c r="C18" i="1"/>
  <c r="BU229" i="13"/>
  <c r="BT229" i="13"/>
  <c r="BU228" i="13"/>
  <c r="BT228" i="13"/>
  <c r="BU227" i="13"/>
  <c r="BT227" i="13"/>
  <c r="BU226" i="13"/>
  <c r="BT226" i="13"/>
  <c r="BU225" i="13"/>
  <c r="BT225" i="13"/>
  <c r="BZ224" i="13"/>
  <c r="BY224" i="13"/>
  <c r="BX224" i="13"/>
  <c r="BW224" i="13"/>
  <c r="BV224" i="13"/>
  <c r="BU224" i="13"/>
  <c r="BT224" i="13"/>
  <c r="BZ223" i="13"/>
  <c r="BY223" i="13"/>
  <c r="BX223" i="13"/>
  <c r="BW223" i="13"/>
  <c r="BV223" i="13"/>
  <c r="BU223" i="13"/>
  <c r="BT223" i="13"/>
  <c r="BZ222" i="13"/>
  <c r="BY222" i="13"/>
  <c r="BX222" i="13"/>
  <c r="BW222" i="13"/>
  <c r="BV222" i="13"/>
  <c r="BU222" i="13"/>
  <c r="BT222" i="13"/>
  <c r="BZ221" i="13"/>
  <c r="BY221" i="13"/>
  <c r="BX221" i="13"/>
  <c r="BW221" i="13"/>
  <c r="BV221" i="13"/>
  <c r="BU221" i="13"/>
  <c r="BT221" i="13"/>
  <c r="BZ220" i="13"/>
  <c r="BY220" i="13"/>
  <c r="BX220" i="13"/>
  <c r="BW220" i="13"/>
  <c r="BV220" i="13"/>
  <c r="BU220" i="13"/>
  <c r="BT220" i="13"/>
  <c r="BY209" i="13"/>
  <c r="BW209" i="13"/>
  <c r="BV209" i="13"/>
  <c r="BU209" i="13"/>
  <c r="BT209" i="13"/>
  <c r="BF209" i="13"/>
  <c r="BE209" i="13"/>
  <c r="BD209" i="13"/>
  <c r="BC209" i="13"/>
  <c r="BB209" i="13"/>
  <c r="BA209" i="13"/>
  <c r="BZ208" i="13"/>
  <c r="BY208" i="13"/>
  <c r="BX208" i="13"/>
  <c r="BV208" i="13"/>
  <c r="BF208" i="13"/>
  <c r="BE208" i="13"/>
  <c r="BB208" i="13"/>
  <c r="BA208" i="13"/>
  <c r="E208" i="13"/>
  <c r="BC208" i="13" s="1"/>
  <c r="D208" i="13"/>
  <c r="BU208" i="13" s="1"/>
  <c r="C208" i="13"/>
  <c r="BU207" i="13"/>
  <c r="BB207" i="13"/>
  <c r="BA207" i="13"/>
  <c r="E207" i="13"/>
  <c r="BV207" i="13" s="1"/>
  <c r="D207" i="13"/>
  <c r="C207" i="13"/>
  <c r="BZ206" i="13"/>
  <c r="BY206" i="13"/>
  <c r="BX206" i="13"/>
  <c r="BW206" i="13"/>
  <c r="BT206" i="13"/>
  <c r="BH206" i="13"/>
  <c r="BG206" i="13"/>
  <c r="BF206" i="13"/>
  <c r="BE206" i="13"/>
  <c r="BD206" i="13"/>
  <c r="E206" i="13"/>
  <c r="BV206" i="13" s="1"/>
  <c r="D206" i="13"/>
  <c r="BU206" i="13" s="1"/>
  <c r="C206" i="13"/>
  <c r="BA206" i="13" s="1"/>
  <c r="BZ205" i="13"/>
  <c r="BY205" i="13"/>
  <c r="BX205" i="13"/>
  <c r="BH205" i="13"/>
  <c r="BG205" i="13"/>
  <c r="BF205" i="13"/>
  <c r="BE205" i="13"/>
  <c r="BZ204" i="13"/>
  <c r="BY204" i="13"/>
  <c r="BX204" i="13"/>
  <c r="BH204" i="13"/>
  <c r="BG204" i="13"/>
  <c r="BF204" i="13"/>
  <c r="BE204" i="13"/>
  <c r="BZ203" i="13"/>
  <c r="BY203" i="13"/>
  <c r="BX203" i="13"/>
  <c r="BH203" i="13"/>
  <c r="BG203" i="13"/>
  <c r="BF203" i="13"/>
  <c r="BE203" i="13"/>
  <c r="BZ202" i="13"/>
  <c r="BY202" i="13"/>
  <c r="BX202" i="13"/>
  <c r="BH202" i="13"/>
  <c r="BG202" i="13"/>
  <c r="BF202" i="13"/>
  <c r="BE202" i="13"/>
  <c r="BZ201" i="13"/>
  <c r="BY201" i="13"/>
  <c r="BW201" i="13"/>
  <c r="BV201" i="13"/>
  <c r="BQ201" i="13"/>
  <c r="BP201" i="13"/>
  <c r="BO201" i="13"/>
  <c r="BN201" i="13"/>
  <c r="BM201" i="13"/>
  <c r="BL201" i="13"/>
  <c r="BK201" i="13"/>
  <c r="BJ201" i="13"/>
  <c r="BI201" i="13"/>
  <c r="BH201" i="13"/>
  <c r="BG201" i="13"/>
  <c r="BF201" i="13"/>
  <c r="BD201" i="13"/>
  <c r="BA201" i="13"/>
  <c r="E201" i="13"/>
  <c r="BC201" i="13" s="1"/>
  <c r="D201" i="13"/>
  <c r="BU201" i="13" s="1"/>
  <c r="C201" i="13"/>
  <c r="BZ200" i="13"/>
  <c r="BY200" i="13"/>
  <c r="BW200" i="13"/>
  <c r="BV200" i="13"/>
  <c r="BQ200" i="13"/>
  <c r="BP200" i="13"/>
  <c r="BO200" i="13"/>
  <c r="BN200" i="13"/>
  <c r="BM200" i="13"/>
  <c r="BL200" i="13"/>
  <c r="BK200" i="13"/>
  <c r="BJ200" i="13"/>
  <c r="BI200" i="13"/>
  <c r="BH200" i="13"/>
  <c r="BG200" i="13"/>
  <c r="BF200" i="13"/>
  <c r="BD200" i="13"/>
  <c r="E200" i="13"/>
  <c r="BC200" i="13" s="1"/>
  <c r="D200" i="13"/>
  <c r="BU200" i="13" s="1"/>
  <c r="C200" i="13"/>
  <c r="BZ199" i="13"/>
  <c r="BY199" i="13"/>
  <c r="BW199" i="13"/>
  <c r="BV199" i="13"/>
  <c r="BQ199" i="13"/>
  <c r="BP199" i="13"/>
  <c r="BO199" i="13"/>
  <c r="BN199" i="13"/>
  <c r="BM199" i="13"/>
  <c r="BL199" i="13"/>
  <c r="BK199" i="13"/>
  <c r="BJ199" i="13"/>
  <c r="BI199" i="13"/>
  <c r="BH199" i="13"/>
  <c r="BG199" i="13"/>
  <c r="BF199" i="13"/>
  <c r="BE199" i="13"/>
  <c r="BD199" i="13"/>
  <c r="E199" i="13"/>
  <c r="BC199" i="13" s="1"/>
  <c r="D199" i="13"/>
  <c r="BU199" i="13" s="1"/>
  <c r="C199" i="13"/>
  <c r="BZ198" i="13"/>
  <c r="BY198" i="13"/>
  <c r="BW198" i="13"/>
  <c r="BV198" i="13"/>
  <c r="BQ198" i="13"/>
  <c r="BP198" i="13"/>
  <c r="BO198" i="13"/>
  <c r="BN198" i="13"/>
  <c r="BM198" i="13"/>
  <c r="BL198" i="13"/>
  <c r="BK198" i="13"/>
  <c r="BJ198" i="13"/>
  <c r="BI198" i="13"/>
  <c r="BH198" i="13"/>
  <c r="BG198" i="13"/>
  <c r="BF198" i="13"/>
  <c r="BE198" i="13"/>
  <c r="BD198" i="13"/>
  <c r="E198" i="13"/>
  <c r="BC198" i="13" s="1"/>
  <c r="D198" i="13"/>
  <c r="BU198" i="13" s="1"/>
  <c r="C198" i="13"/>
  <c r="BZ197" i="13"/>
  <c r="BY197" i="13"/>
  <c r="BW197" i="13"/>
  <c r="BV197" i="13"/>
  <c r="BQ197" i="13"/>
  <c r="BP197" i="13"/>
  <c r="BO197" i="13"/>
  <c r="BN197" i="13"/>
  <c r="BM197" i="13"/>
  <c r="BL197" i="13"/>
  <c r="BK197" i="13"/>
  <c r="BJ197" i="13"/>
  <c r="BI197" i="13"/>
  <c r="BH197" i="13"/>
  <c r="BG197" i="13"/>
  <c r="BF197" i="13"/>
  <c r="BD197" i="13"/>
  <c r="BA197" i="13"/>
  <c r="E197" i="13"/>
  <c r="BC197" i="13" s="1"/>
  <c r="D197" i="13"/>
  <c r="BU197" i="13" s="1"/>
  <c r="C197" i="13"/>
  <c r="BZ196" i="13"/>
  <c r="BY196" i="13"/>
  <c r="BW196" i="13"/>
  <c r="BV196" i="13"/>
  <c r="BD196" i="13"/>
  <c r="E196" i="13"/>
  <c r="BC196" i="13" s="1"/>
  <c r="D196" i="13"/>
  <c r="BU196" i="13" s="1"/>
  <c r="C196" i="13"/>
  <c r="BA196" i="13" s="1"/>
  <c r="BZ195" i="13"/>
  <c r="BY195" i="13"/>
  <c r="BZ194" i="13"/>
  <c r="BY194" i="13"/>
  <c r="BZ193" i="13"/>
  <c r="BY193" i="13"/>
  <c r="BZ192" i="13"/>
  <c r="BY192" i="13"/>
  <c r="BY191" i="13"/>
  <c r="BX191" i="13"/>
  <c r="BV191" i="13"/>
  <c r="BU191" i="13"/>
  <c r="BF191" i="13"/>
  <c r="BE191" i="13"/>
  <c r="E191" i="13"/>
  <c r="BC191" i="13" s="1"/>
  <c r="D191" i="13"/>
  <c r="BB191" i="13" s="1"/>
  <c r="C191" i="13"/>
  <c r="BY190" i="13"/>
  <c r="BX190" i="13"/>
  <c r="BV190" i="13"/>
  <c r="BU190" i="13"/>
  <c r="BF190" i="13"/>
  <c r="BE190" i="13"/>
  <c r="E190" i="13"/>
  <c r="BC190" i="13" s="1"/>
  <c r="D190" i="13"/>
  <c r="BB190" i="13" s="1"/>
  <c r="C190" i="13"/>
  <c r="BY189" i="13"/>
  <c r="BX189" i="13"/>
  <c r="BV189" i="13"/>
  <c r="BU189" i="13"/>
  <c r="BF189" i="13"/>
  <c r="BE189" i="13"/>
  <c r="BA189" i="13"/>
  <c r="E189" i="13"/>
  <c r="BC189" i="13" s="1"/>
  <c r="D189" i="13"/>
  <c r="BB189" i="13" s="1"/>
  <c r="C189" i="13"/>
  <c r="BY188" i="13"/>
  <c r="BX188" i="13"/>
  <c r="BV188" i="13"/>
  <c r="BU188" i="13"/>
  <c r="BF188" i="13"/>
  <c r="BE188" i="13"/>
  <c r="E188" i="13"/>
  <c r="BC188" i="13" s="1"/>
  <c r="D188" i="13"/>
  <c r="BB188" i="13" s="1"/>
  <c r="C188" i="13"/>
  <c r="BA188" i="13" s="1"/>
  <c r="BY187" i="13"/>
  <c r="BX187" i="13"/>
  <c r="BV187" i="13"/>
  <c r="BU187" i="13"/>
  <c r="BF187" i="13"/>
  <c r="BE187" i="13"/>
  <c r="E187" i="13"/>
  <c r="BC187" i="13" s="1"/>
  <c r="D187" i="13"/>
  <c r="BB187" i="13" s="1"/>
  <c r="C187" i="13"/>
  <c r="BY186" i="13"/>
  <c r="BX186" i="13"/>
  <c r="BV186" i="13"/>
  <c r="BU186" i="13"/>
  <c r="BF186" i="13"/>
  <c r="BE186" i="13"/>
  <c r="E186" i="13"/>
  <c r="BC186" i="13" s="1"/>
  <c r="D186" i="13"/>
  <c r="BB186" i="13" s="1"/>
  <c r="C186" i="13"/>
  <c r="BY185" i="13"/>
  <c r="BX185" i="13"/>
  <c r="BV185" i="13"/>
  <c r="BU185" i="13"/>
  <c r="BF185" i="13"/>
  <c r="BE185" i="13"/>
  <c r="BA185" i="13"/>
  <c r="E185" i="13"/>
  <c r="BC185" i="13" s="1"/>
  <c r="D185" i="13"/>
  <c r="BB185" i="13" s="1"/>
  <c r="C185" i="13"/>
  <c r="BY184" i="13"/>
  <c r="BX184" i="13"/>
  <c r="BV184" i="13"/>
  <c r="BU184" i="13"/>
  <c r="BF184" i="13"/>
  <c r="BE184" i="13"/>
  <c r="E184" i="13"/>
  <c r="BC184" i="13" s="1"/>
  <c r="D184" i="13"/>
  <c r="BB184" i="13" s="1"/>
  <c r="C184" i="13"/>
  <c r="BY183" i="13"/>
  <c r="BX183" i="13"/>
  <c r="BV183" i="13"/>
  <c r="BU183" i="13"/>
  <c r="BF183" i="13"/>
  <c r="BE183" i="13"/>
  <c r="BD183" i="13"/>
  <c r="BB183" i="13"/>
  <c r="E183" i="13"/>
  <c r="BC183" i="13" s="1"/>
  <c r="D183" i="13"/>
  <c r="C183" i="13" s="1"/>
  <c r="BY182" i="13"/>
  <c r="BX182" i="13"/>
  <c r="BU182" i="13"/>
  <c r="BF182" i="13"/>
  <c r="BE182" i="13"/>
  <c r="E182" i="13"/>
  <c r="BU181" i="13"/>
  <c r="U181" i="13"/>
  <c r="T181" i="13"/>
  <c r="S181" i="13"/>
  <c r="R181" i="13"/>
  <c r="Q181" i="13"/>
  <c r="P181" i="13"/>
  <c r="O181" i="13"/>
  <c r="N181" i="13"/>
  <c r="M181" i="13"/>
  <c r="L181" i="13"/>
  <c r="K181" i="13"/>
  <c r="J181" i="13"/>
  <c r="I181" i="13"/>
  <c r="H181" i="13"/>
  <c r="G181" i="13"/>
  <c r="F181" i="13"/>
  <c r="E181" i="13"/>
  <c r="BV181" i="13" s="1"/>
  <c r="D181" i="13"/>
  <c r="BV176" i="13"/>
  <c r="BU176" i="13"/>
  <c r="BT176" i="13"/>
  <c r="BB176" i="13"/>
  <c r="M176" i="13" s="1"/>
  <c r="BA176" i="13"/>
  <c r="C176" i="13"/>
  <c r="BC176" i="13" s="1"/>
  <c r="BV175" i="13"/>
  <c r="BU175" i="13"/>
  <c r="BT175" i="13"/>
  <c r="BB175" i="13"/>
  <c r="BA175" i="13"/>
  <c r="M175" i="13" s="1"/>
  <c r="C175" i="13"/>
  <c r="BC175" i="13" s="1"/>
  <c r="BV174" i="13"/>
  <c r="BU174" i="13"/>
  <c r="BT174" i="13"/>
  <c r="BB174" i="13"/>
  <c r="BA174" i="13"/>
  <c r="M174" i="13" s="1"/>
  <c r="C174" i="13"/>
  <c r="BC174" i="13" s="1"/>
  <c r="BV173" i="13"/>
  <c r="BU173" i="13"/>
  <c r="BT173" i="13"/>
  <c r="BB173" i="13"/>
  <c r="BA173" i="13"/>
  <c r="M173" i="13"/>
  <c r="C173" i="13"/>
  <c r="BC173" i="13" s="1"/>
  <c r="BU169" i="13"/>
  <c r="BB169" i="13"/>
  <c r="E169" i="13"/>
  <c r="D169" i="13"/>
  <c r="BV168" i="13"/>
  <c r="BU168" i="13"/>
  <c r="BC168" i="13"/>
  <c r="BB168" i="13"/>
  <c r="E168" i="13"/>
  <c r="D168" i="13"/>
  <c r="C168" i="13" s="1"/>
  <c r="BV167" i="13"/>
  <c r="BC167" i="13"/>
  <c r="E167" i="13"/>
  <c r="D167" i="13"/>
  <c r="BV163" i="13"/>
  <c r="BB163" i="13"/>
  <c r="BA163" i="13"/>
  <c r="R163" i="13" s="1"/>
  <c r="E163" i="13"/>
  <c r="BC163" i="13" s="1"/>
  <c r="D163" i="13"/>
  <c r="BU163" i="13" s="1"/>
  <c r="C163" i="13"/>
  <c r="BT163" i="13" s="1"/>
  <c r="BC162" i="13"/>
  <c r="BB162" i="13"/>
  <c r="E162" i="13"/>
  <c r="BV162" i="13" s="1"/>
  <c r="D162" i="13"/>
  <c r="BV161" i="13"/>
  <c r="BB161" i="13"/>
  <c r="E161" i="13"/>
  <c r="BC161" i="13" s="1"/>
  <c r="D161" i="13"/>
  <c r="BU161" i="13" s="1"/>
  <c r="C161" i="13"/>
  <c r="BF157" i="13"/>
  <c r="BB157" i="13"/>
  <c r="F157" i="13"/>
  <c r="E157" i="13"/>
  <c r="BZ156" i="13"/>
  <c r="BX156" i="13"/>
  <c r="BV156" i="13"/>
  <c r="BE156" i="13"/>
  <c r="BD156" i="13"/>
  <c r="F156" i="13"/>
  <c r="BW156" i="13" s="1"/>
  <c r="E156" i="13"/>
  <c r="BF155" i="13"/>
  <c r="BB155" i="13"/>
  <c r="F155" i="13"/>
  <c r="E155" i="13"/>
  <c r="BZ154" i="13"/>
  <c r="BY154" i="13"/>
  <c r="BX154" i="13"/>
  <c r="BV154" i="13"/>
  <c r="BF154" i="13"/>
  <c r="BE154" i="13"/>
  <c r="BD154" i="13"/>
  <c r="BB154" i="13"/>
  <c r="BA154" i="13"/>
  <c r="F154" i="13"/>
  <c r="BW154" i="13" s="1"/>
  <c r="E154" i="13"/>
  <c r="BU154" i="13" s="1"/>
  <c r="D154" i="13"/>
  <c r="BT154" i="13" s="1"/>
  <c r="BF153" i="13"/>
  <c r="BB153" i="13"/>
  <c r="F153" i="13"/>
  <c r="E153" i="13"/>
  <c r="BY152" i="13"/>
  <c r="BU152" i="13"/>
  <c r="BE152" i="13"/>
  <c r="F152" i="13"/>
  <c r="E152" i="13"/>
  <c r="BF152" i="13" s="1"/>
  <c r="BZ151" i="13"/>
  <c r="BG151" i="13"/>
  <c r="BC151" i="13"/>
  <c r="F151" i="13"/>
  <c r="E151" i="13"/>
  <c r="BF151" i="13" s="1"/>
  <c r="BY150" i="13"/>
  <c r="BU150" i="13"/>
  <c r="F150" i="13"/>
  <c r="BD150" i="13" s="1"/>
  <c r="E150" i="13"/>
  <c r="BF150" i="13" s="1"/>
  <c r="BZ149" i="13"/>
  <c r="BY149" i="13"/>
  <c r="BU149" i="13"/>
  <c r="BG149" i="13"/>
  <c r="BC149" i="13"/>
  <c r="BB149" i="13"/>
  <c r="F149" i="13"/>
  <c r="E149" i="13"/>
  <c r="BF149" i="13" s="1"/>
  <c r="D149" i="13"/>
  <c r="BY148" i="13"/>
  <c r="BW148" i="13"/>
  <c r="BU148" i="13"/>
  <c r="BE148" i="13"/>
  <c r="BD148" i="13"/>
  <c r="F148" i="13"/>
  <c r="E148" i="13"/>
  <c r="BF148" i="13" s="1"/>
  <c r="BZ147" i="13"/>
  <c r="BY147" i="13"/>
  <c r="BG147" i="13"/>
  <c r="BC147" i="13"/>
  <c r="BB147" i="13"/>
  <c r="F147" i="13"/>
  <c r="E147" i="13"/>
  <c r="BF147" i="13" s="1"/>
  <c r="D147" i="13"/>
  <c r="BY146" i="13"/>
  <c r="BU146" i="13"/>
  <c r="BE146" i="13"/>
  <c r="BD146" i="13"/>
  <c r="F146" i="13"/>
  <c r="E146" i="13"/>
  <c r="BF146" i="13" s="1"/>
  <c r="BZ145" i="13"/>
  <c r="BG145" i="13"/>
  <c r="BC145" i="13"/>
  <c r="F145" i="13"/>
  <c r="E145" i="13"/>
  <c r="BF145" i="13" s="1"/>
  <c r="D145" i="13"/>
  <c r="BY144" i="13"/>
  <c r="BU144" i="13"/>
  <c r="BE144" i="13"/>
  <c r="F144" i="13"/>
  <c r="E144" i="13"/>
  <c r="BF144" i="13" s="1"/>
  <c r="BZ143" i="13"/>
  <c r="BX143" i="13"/>
  <c r="BE143" i="13"/>
  <c r="F143" i="13"/>
  <c r="BZ142" i="13"/>
  <c r="BX142" i="13"/>
  <c r="BV142" i="13"/>
  <c r="BE142" i="13"/>
  <c r="BD142" i="13"/>
  <c r="F142" i="13"/>
  <c r="BW142" i="13" s="1"/>
  <c r="E142" i="13"/>
  <c r="BZ141" i="13"/>
  <c r="BX141" i="13"/>
  <c r="BW141" i="13"/>
  <c r="BG141" i="13"/>
  <c r="BF141" i="13"/>
  <c r="BC141" i="13"/>
  <c r="BB141" i="13"/>
  <c r="F141" i="13"/>
  <c r="BE141" i="13" s="1"/>
  <c r="E141" i="13"/>
  <c r="BZ140" i="13"/>
  <c r="BY140" i="13"/>
  <c r="BX140" i="13"/>
  <c r="BV140" i="13"/>
  <c r="BU140" i="13"/>
  <c r="BE140" i="13"/>
  <c r="BD140" i="13"/>
  <c r="BB140" i="13"/>
  <c r="F140" i="13"/>
  <c r="BW140" i="13" s="1"/>
  <c r="E140" i="13"/>
  <c r="BZ139" i="13"/>
  <c r="BY139" i="13"/>
  <c r="BX139" i="13"/>
  <c r="BW139" i="13"/>
  <c r="BV139" i="13"/>
  <c r="BU139" i="13"/>
  <c r="BT139" i="13"/>
  <c r="BG139" i="13"/>
  <c r="BF139" i="13"/>
  <c r="BE139" i="13"/>
  <c r="BD139" i="13"/>
  <c r="BC139" i="13"/>
  <c r="BB139" i="13"/>
  <c r="BA139" i="13"/>
  <c r="X139" i="13"/>
  <c r="BY138" i="13"/>
  <c r="BF138" i="13"/>
  <c r="BB138" i="13"/>
  <c r="F138" i="13"/>
  <c r="BW138" i="13" s="1"/>
  <c r="E138" i="13"/>
  <c r="BU138" i="13" s="1"/>
  <c r="BY137" i="13"/>
  <c r="BX137" i="13"/>
  <c r="BU137" i="13"/>
  <c r="BG137" i="13"/>
  <c r="BC137" i="13"/>
  <c r="BA137" i="13"/>
  <c r="F137" i="13"/>
  <c r="E137" i="13"/>
  <c r="BF137" i="13" s="1"/>
  <c r="D137" i="13"/>
  <c r="BT137" i="13" s="1"/>
  <c r="BY136" i="13"/>
  <c r="BF136" i="13"/>
  <c r="BE136" i="13"/>
  <c r="BB136" i="13"/>
  <c r="F136" i="13"/>
  <c r="E136" i="13"/>
  <c r="BU136" i="13" s="1"/>
  <c r="BY135" i="13"/>
  <c r="BX135" i="13"/>
  <c r="BU135" i="13"/>
  <c r="BT135" i="13"/>
  <c r="BG135" i="13"/>
  <c r="BC135" i="13"/>
  <c r="BA135" i="13"/>
  <c r="F135" i="13"/>
  <c r="E135" i="13"/>
  <c r="BF135" i="13" s="1"/>
  <c r="D135" i="13"/>
  <c r="BY134" i="13"/>
  <c r="BW134" i="13"/>
  <c r="BF134" i="13"/>
  <c r="BE134" i="13"/>
  <c r="BB134" i="13"/>
  <c r="F134" i="13"/>
  <c r="E134" i="13"/>
  <c r="BU134" i="13" s="1"/>
  <c r="BY133" i="13"/>
  <c r="BX133" i="13"/>
  <c r="BU133" i="13"/>
  <c r="BT133" i="13"/>
  <c r="BG133" i="13"/>
  <c r="BC133" i="13"/>
  <c r="BA133" i="13"/>
  <c r="F133" i="13"/>
  <c r="E133" i="13"/>
  <c r="BF133" i="13" s="1"/>
  <c r="D133" i="13"/>
  <c r="BY132" i="13"/>
  <c r="BW132" i="13"/>
  <c r="BV132" i="13"/>
  <c r="BF132" i="13"/>
  <c r="BE132" i="13"/>
  <c r="BB132" i="13"/>
  <c r="F132" i="13"/>
  <c r="E132" i="13"/>
  <c r="BU132" i="13" s="1"/>
  <c r="BY131" i="13"/>
  <c r="BX131" i="13"/>
  <c r="BU131" i="13"/>
  <c r="BG131" i="13"/>
  <c r="BC131" i="13"/>
  <c r="F131" i="13"/>
  <c r="E131" i="13"/>
  <c r="BF131" i="13" s="1"/>
  <c r="D131" i="13"/>
  <c r="BA131" i="13" s="1"/>
  <c r="BY130" i="13"/>
  <c r="BF130" i="13"/>
  <c r="BB130" i="13"/>
  <c r="F130" i="13"/>
  <c r="E130" i="13"/>
  <c r="BU130" i="13" s="1"/>
  <c r="BZ129" i="13"/>
  <c r="BY129" i="13"/>
  <c r="BX129" i="13"/>
  <c r="BW129" i="13"/>
  <c r="BV129" i="13"/>
  <c r="BU129" i="13"/>
  <c r="BT129" i="13"/>
  <c r="BG129" i="13"/>
  <c r="BF129" i="13"/>
  <c r="BE129" i="13"/>
  <c r="BD129" i="13"/>
  <c r="BC129" i="13"/>
  <c r="BB129" i="13"/>
  <c r="BA129" i="13"/>
  <c r="X129" i="13" s="1"/>
  <c r="BZ128" i="13"/>
  <c r="BX128" i="13"/>
  <c r="BW128" i="13"/>
  <c r="BG128" i="13"/>
  <c r="BF128" i="13"/>
  <c r="BC128" i="13"/>
  <c r="BB128" i="13"/>
  <c r="F128" i="13"/>
  <c r="BE128" i="13" s="1"/>
  <c r="E128" i="13"/>
  <c r="BW124" i="13"/>
  <c r="BE124" i="13"/>
  <c r="BD124" i="13"/>
  <c r="BB124" i="13"/>
  <c r="F124" i="13"/>
  <c r="E124" i="13"/>
  <c r="BU124" i="13" s="1"/>
  <c r="BX123" i="13"/>
  <c r="BE123" i="13"/>
  <c r="BC123" i="13"/>
  <c r="F123" i="13"/>
  <c r="BV123" i="13" s="1"/>
  <c r="E123" i="13"/>
  <c r="BD123" i="13" s="1"/>
  <c r="BU122" i="13"/>
  <c r="BB122" i="13"/>
  <c r="F122" i="13"/>
  <c r="E122" i="13"/>
  <c r="BW122" i="13" s="1"/>
  <c r="BV121" i="13"/>
  <c r="BC121" i="13"/>
  <c r="F121" i="13"/>
  <c r="BX121" i="13" s="1"/>
  <c r="E121" i="13"/>
  <c r="BW120" i="13"/>
  <c r="BD120" i="13"/>
  <c r="BB120" i="13"/>
  <c r="F120" i="13"/>
  <c r="E120" i="13"/>
  <c r="BU120" i="13" s="1"/>
  <c r="BX119" i="13"/>
  <c r="BE119" i="13"/>
  <c r="BC119" i="13"/>
  <c r="F119" i="13"/>
  <c r="BV119" i="13" s="1"/>
  <c r="E119" i="13"/>
  <c r="BW119" i="13" s="1"/>
  <c r="BX118" i="13"/>
  <c r="BV118" i="13"/>
  <c r="BU118" i="13"/>
  <c r="BC118" i="13"/>
  <c r="BB118" i="13"/>
  <c r="F118" i="13"/>
  <c r="BE118" i="13" s="1"/>
  <c r="E118" i="13"/>
  <c r="BW118" i="13" s="1"/>
  <c r="D118" i="13"/>
  <c r="F117" i="13"/>
  <c r="E117" i="13"/>
  <c r="BD117" i="13" s="1"/>
  <c r="BW116" i="13"/>
  <c r="BV116" i="13"/>
  <c r="BT116" i="13"/>
  <c r="BD116" i="13"/>
  <c r="BB116" i="13"/>
  <c r="BA116" i="13"/>
  <c r="F116" i="13"/>
  <c r="BC116" i="13" s="1"/>
  <c r="E116" i="13"/>
  <c r="BU116" i="13" s="1"/>
  <c r="D116" i="13"/>
  <c r="BX115" i="13"/>
  <c r="BU115" i="13"/>
  <c r="BT115" i="13"/>
  <c r="BE115" i="13"/>
  <c r="BC115" i="13"/>
  <c r="BB115" i="13"/>
  <c r="BA115" i="13"/>
  <c r="F115" i="13"/>
  <c r="BV115" i="13" s="1"/>
  <c r="E115" i="13"/>
  <c r="BD115" i="13" s="1"/>
  <c r="D115" i="13"/>
  <c r="BY114" i="13"/>
  <c r="BU114" i="13"/>
  <c r="BE114" i="13"/>
  <c r="BB114" i="13"/>
  <c r="F114" i="13"/>
  <c r="E114" i="13"/>
  <c r="BX114" i="13" s="1"/>
  <c r="BX113" i="13"/>
  <c r="BU113" i="13"/>
  <c r="BE113" i="13"/>
  <c r="F113" i="13"/>
  <c r="E113" i="13"/>
  <c r="BX112" i="13"/>
  <c r="BB112" i="13"/>
  <c r="F112" i="13"/>
  <c r="BD112" i="13" s="1"/>
  <c r="E112" i="13"/>
  <c r="BW111" i="13"/>
  <c r="BV111" i="13"/>
  <c r="BF111" i="13"/>
  <c r="BC111" i="13"/>
  <c r="F111" i="13"/>
  <c r="BY111" i="13" s="1"/>
  <c r="E111" i="13"/>
  <c r="F110" i="13"/>
  <c r="BY109" i="13"/>
  <c r="BU109" i="13"/>
  <c r="BF109" i="13"/>
  <c r="BB109" i="13"/>
  <c r="F109" i="13"/>
  <c r="E109" i="13"/>
  <c r="BZ108" i="13"/>
  <c r="BY108" i="13"/>
  <c r="BW108" i="13"/>
  <c r="BV108" i="13"/>
  <c r="BG108" i="13"/>
  <c r="BE108" i="13"/>
  <c r="BC108" i="13"/>
  <c r="BB108" i="13"/>
  <c r="F108" i="13"/>
  <c r="BX108" i="13" s="1"/>
  <c r="E108" i="13"/>
  <c r="BF108" i="13" s="1"/>
  <c r="D108" i="13"/>
  <c r="BT108" i="13" s="1"/>
  <c r="BV107" i="13"/>
  <c r="BD107" i="13"/>
  <c r="F107" i="13"/>
  <c r="BE107" i="13" s="1"/>
  <c r="E107" i="13"/>
  <c r="BW105" i="13"/>
  <c r="BV105" i="13"/>
  <c r="BF105" i="13"/>
  <c r="BC105" i="13"/>
  <c r="F105" i="13"/>
  <c r="BY105" i="13" s="1"/>
  <c r="E105" i="13"/>
  <c r="BU105" i="13" s="1"/>
  <c r="BV104" i="13"/>
  <c r="BU104" i="13"/>
  <c r="BE104" i="13"/>
  <c r="BD104" i="13"/>
  <c r="BB104" i="13"/>
  <c r="F104" i="13"/>
  <c r="BC104" i="13" s="1"/>
  <c r="E104" i="13"/>
  <c r="BX104" i="13" s="1"/>
  <c r="BV103" i="13"/>
  <c r="BD103" i="13"/>
  <c r="F103" i="13"/>
  <c r="E103" i="13"/>
  <c r="BW102" i="13"/>
  <c r="BU102" i="13"/>
  <c r="BD102" i="13"/>
  <c r="BC102" i="13"/>
  <c r="F102" i="13"/>
  <c r="BV102" i="13" s="1"/>
  <c r="E102" i="13"/>
  <c r="BE102" i="13" s="1"/>
  <c r="D102" i="13"/>
  <c r="BA102" i="13" s="1"/>
  <c r="BU101" i="13"/>
  <c r="F101" i="13"/>
  <c r="BX101" i="13" s="1"/>
  <c r="E101" i="13"/>
  <c r="BW100" i="13"/>
  <c r="BV100" i="13"/>
  <c r="BD100" i="13"/>
  <c r="BB100" i="13"/>
  <c r="F100" i="13"/>
  <c r="BC100" i="13" s="1"/>
  <c r="E100" i="13"/>
  <c r="BU100" i="13" s="1"/>
  <c r="D100" i="13"/>
  <c r="BT100" i="13" s="1"/>
  <c r="BX99" i="13"/>
  <c r="BU99" i="13"/>
  <c r="BT99" i="13"/>
  <c r="BE99" i="13"/>
  <c r="BC99" i="13"/>
  <c r="BB99" i="13"/>
  <c r="BA99" i="13"/>
  <c r="F99" i="13"/>
  <c r="BV99" i="13" s="1"/>
  <c r="E99" i="13"/>
  <c r="BD99" i="13" s="1"/>
  <c r="D99" i="13"/>
  <c r="BX98" i="13"/>
  <c r="F98" i="13"/>
  <c r="BE98" i="13" s="1"/>
  <c r="E98" i="13"/>
  <c r="BW98" i="13" s="1"/>
  <c r="BV97" i="13"/>
  <c r="BU97" i="13"/>
  <c r="BC97" i="13"/>
  <c r="F97" i="13"/>
  <c r="BX97" i="13" s="1"/>
  <c r="E97" i="13"/>
  <c r="BT96" i="13"/>
  <c r="BA96" i="13"/>
  <c r="BY95" i="13"/>
  <c r="BV95" i="13"/>
  <c r="BU95" i="13"/>
  <c r="BF95" i="13"/>
  <c r="BD95" i="13"/>
  <c r="BB95" i="13"/>
  <c r="F95" i="13"/>
  <c r="E95" i="13"/>
  <c r="D95" i="13"/>
  <c r="BT95" i="13" s="1"/>
  <c r="D91" i="13"/>
  <c r="BT91" i="13" s="1"/>
  <c r="E90" i="13"/>
  <c r="BA90" i="13" s="1"/>
  <c r="F90" i="13" s="1"/>
  <c r="D90" i="13"/>
  <c r="C90" i="13"/>
  <c r="BT89" i="13"/>
  <c r="BA89" i="13"/>
  <c r="F89" i="13" s="1"/>
  <c r="BT88" i="13"/>
  <c r="BA88" i="13"/>
  <c r="F88" i="13"/>
  <c r="BT87" i="13"/>
  <c r="BA87" i="13"/>
  <c r="F87" i="13"/>
  <c r="BT86" i="13"/>
  <c r="BA86" i="13"/>
  <c r="F86" i="13"/>
  <c r="E85" i="13"/>
  <c r="E91" i="13" s="1"/>
  <c r="D85" i="13"/>
  <c r="C85" i="13"/>
  <c r="C91" i="13" s="1"/>
  <c r="BT84" i="13"/>
  <c r="BA84" i="13"/>
  <c r="F84" i="13" s="1"/>
  <c r="BT83" i="13"/>
  <c r="BA83" i="13"/>
  <c r="F83" i="13"/>
  <c r="BT82" i="13"/>
  <c r="BA82" i="13"/>
  <c r="F82" i="13"/>
  <c r="BU78" i="13"/>
  <c r="BB78" i="13"/>
  <c r="BA78" i="13"/>
  <c r="K78" i="13"/>
  <c r="C78" i="13"/>
  <c r="BT78" i="13" s="1"/>
  <c r="BT77" i="13"/>
  <c r="BA77" i="13"/>
  <c r="K77" i="13"/>
  <c r="C77" i="13"/>
  <c r="BT76" i="13"/>
  <c r="BA76" i="13"/>
  <c r="K76" i="13"/>
  <c r="C76" i="13"/>
  <c r="BT75" i="13"/>
  <c r="BA75" i="13"/>
  <c r="K75" i="13"/>
  <c r="C75" i="13"/>
  <c r="BT74" i="13"/>
  <c r="BA74" i="13"/>
  <c r="K74" i="13"/>
  <c r="C74" i="13"/>
  <c r="BW73" i="13"/>
  <c r="BV73" i="13"/>
  <c r="BU73" i="13"/>
  <c r="BT73" i="13"/>
  <c r="BW72" i="13"/>
  <c r="BV72" i="13"/>
  <c r="BU72" i="13"/>
  <c r="BT72" i="13"/>
  <c r="BW71" i="13"/>
  <c r="BV71" i="13"/>
  <c r="BU71" i="13"/>
  <c r="BT71" i="13"/>
  <c r="BW70" i="13"/>
  <c r="BV70" i="13"/>
  <c r="BU70" i="13"/>
  <c r="BT70" i="13"/>
  <c r="BY69" i="13"/>
  <c r="BX69" i="13"/>
  <c r="BW69" i="13"/>
  <c r="BV69" i="13"/>
  <c r="BU69" i="13"/>
  <c r="BT69" i="13"/>
  <c r="E69" i="13"/>
  <c r="BC69" i="13" s="1"/>
  <c r="D69" i="13"/>
  <c r="BB69" i="13" s="1"/>
  <c r="C69" i="13"/>
  <c r="BA69" i="13" s="1"/>
  <c r="BY68" i="13"/>
  <c r="BX68" i="13"/>
  <c r="BW68" i="13"/>
  <c r="BV68" i="13"/>
  <c r="BU68" i="13"/>
  <c r="E68" i="13"/>
  <c r="BC68" i="13" s="1"/>
  <c r="D68" i="13"/>
  <c r="BB68" i="13" s="1"/>
  <c r="C68" i="13"/>
  <c r="BT68" i="13" s="1"/>
  <c r="BY67" i="13"/>
  <c r="BX67" i="13"/>
  <c r="BW67" i="13"/>
  <c r="BV67" i="13"/>
  <c r="E67" i="13"/>
  <c r="BC67" i="13" s="1"/>
  <c r="D67" i="13"/>
  <c r="BU67" i="13" s="1"/>
  <c r="BY66" i="13"/>
  <c r="BX66" i="13"/>
  <c r="BW66" i="13"/>
  <c r="BD66" i="13"/>
  <c r="E66" i="13"/>
  <c r="BV66" i="13" s="1"/>
  <c r="D66" i="13"/>
  <c r="BU66" i="13" s="1"/>
  <c r="C66" i="13"/>
  <c r="BX70" i="13" s="1"/>
  <c r="BY65" i="13"/>
  <c r="BX65" i="13"/>
  <c r="BW65" i="13"/>
  <c r="BV65" i="13"/>
  <c r="BU65" i="13"/>
  <c r="BT65" i="13"/>
  <c r="BY64" i="13"/>
  <c r="BX64" i="13"/>
  <c r="BW64" i="13"/>
  <c r="BV64" i="13"/>
  <c r="BU64" i="13"/>
  <c r="BT64" i="13"/>
  <c r="BY63" i="13"/>
  <c r="BX63" i="13"/>
  <c r="BW63" i="13"/>
  <c r="BV63" i="13"/>
  <c r="BU63" i="13"/>
  <c r="BT63" i="13"/>
  <c r="BY62" i="13"/>
  <c r="BX62" i="13"/>
  <c r="BW62" i="13"/>
  <c r="BV62" i="13"/>
  <c r="BU62" i="13"/>
  <c r="BT62" i="13"/>
  <c r="BY61" i="13"/>
  <c r="BX61" i="13"/>
  <c r="BW61" i="13"/>
  <c r="BV61" i="13"/>
  <c r="BU61" i="13"/>
  <c r="BS61" i="13"/>
  <c r="BR61" i="13"/>
  <c r="BQ61" i="13"/>
  <c r="BP61" i="13"/>
  <c r="BO61" i="13"/>
  <c r="BN61" i="13"/>
  <c r="BM61" i="13"/>
  <c r="BL61" i="13"/>
  <c r="BK61" i="13"/>
  <c r="BJ61" i="13"/>
  <c r="BI61" i="13"/>
  <c r="BH61" i="13"/>
  <c r="BG61" i="13"/>
  <c r="BF61" i="13"/>
  <c r="BE61" i="13"/>
  <c r="BD61" i="13"/>
  <c r="E61" i="13"/>
  <c r="BC61" i="13" s="1"/>
  <c r="D61" i="13"/>
  <c r="BB61" i="13" s="1"/>
  <c r="C61" i="13"/>
  <c r="BT61" i="13" s="1"/>
  <c r="BY60" i="13"/>
  <c r="BX60" i="13"/>
  <c r="BW60" i="13"/>
  <c r="BV60" i="13"/>
  <c r="BS60" i="13"/>
  <c r="BR60" i="13"/>
  <c r="BQ60" i="13"/>
  <c r="BP60" i="13"/>
  <c r="BO60" i="13"/>
  <c r="BN60" i="13"/>
  <c r="BM60" i="13"/>
  <c r="BL60" i="13"/>
  <c r="BK60" i="13"/>
  <c r="BJ60" i="13"/>
  <c r="BI60" i="13"/>
  <c r="BH60" i="13"/>
  <c r="BG60" i="13"/>
  <c r="BF60" i="13"/>
  <c r="BE60" i="13"/>
  <c r="BD60" i="13"/>
  <c r="E60" i="13"/>
  <c r="BC60" i="13" s="1"/>
  <c r="D60" i="13"/>
  <c r="BU60" i="13" s="1"/>
  <c r="BY59" i="13"/>
  <c r="BX59" i="13"/>
  <c r="BW59" i="13"/>
  <c r="BU59" i="13"/>
  <c r="BS59" i="13"/>
  <c r="BR59" i="13"/>
  <c r="BQ59" i="13"/>
  <c r="BP59" i="13"/>
  <c r="BO59" i="13"/>
  <c r="BN59" i="13"/>
  <c r="BM59" i="13"/>
  <c r="BL59" i="13"/>
  <c r="BK59" i="13"/>
  <c r="BJ59" i="13"/>
  <c r="BI59" i="13"/>
  <c r="BH59" i="13"/>
  <c r="BG59" i="13"/>
  <c r="BF59" i="13"/>
  <c r="BE59" i="13"/>
  <c r="BD59" i="13"/>
  <c r="E59" i="13"/>
  <c r="BV59" i="13" s="1"/>
  <c r="D59" i="13"/>
  <c r="BB59" i="13" s="1"/>
  <c r="BY58" i="13"/>
  <c r="BX58" i="13"/>
  <c r="BW58" i="13"/>
  <c r="BV58" i="13"/>
  <c r="BU58" i="13"/>
  <c r="BT58" i="13"/>
  <c r="BS58" i="13"/>
  <c r="BR58" i="13"/>
  <c r="BQ58" i="13"/>
  <c r="BP58" i="13"/>
  <c r="BO58" i="13"/>
  <c r="BN58" i="13"/>
  <c r="BM58" i="13"/>
  <c r="BL58" i="13"/>
  <c r="BK58" i="13"/>
  <c r="BJ58" i="13"/>
  <c r="BI58" i="13"/>
  <c r="BH58" i="13"/>
  <c r="BG58" i="13"/>
  <c r="BF58" i="13"/>
  <c r="BE58" i="13"/>
  <c r="BD58" i="13"/>
  <c r="E58" i="13"/>
  <c r="BC58" i="13" s="1"/>
  <c r="D58" i="13"/>
  <c r="BB58" i="13" s="1"/>
  <c r="C58" i="13"/>
  <c r="BA58" i="13" s="1"/>
  <c r="V58" i="13" s="1"/>
  <c r="BU54" i="13"/>
  <c r="BB54" i="13"/>
  <c r="BY53" i="13"/>
  <c r="BX53" i="13"/>
  <c r="BW53" i="13"/>
  <c r="BV53" i="13"/>
  <c r="BU53" i="13"/>
  <c r="BF53" i="13"/>
  <c r="BE53" i="13"/>
  <c r="BD53" i="13"/>
  <c r="BC53" i="13"/>
  <c r="BB53" i="13"/>
  <c r="C53" i="13"/>
  <c r="BA53" i="13" s="1"/>
  <c r="L53" i="13" s="1"/>
  <c r="BY52" i="13"/>
  <c r="BX52" i="13"/>
  <c r="BW52" i="13"/>
  <c r="BV52" i="13"/>
  <c r="BU52" i="13"/>
  <c r="BF52" i="13"/>
  <c r="BE52" i="13"/>
  <c r="BD52" i="13"/>
  <c r="BC52" i="13"/>
  <c r="BB52" i="13"/>
  <c r="BA52" i="13"/>
  <c r="L52" i="13"/>
  <c r="C52" i="13"/>
  <c r="BT52" i="13" s="1"/>
  <c r="BY51" i="13"/>
  <c r="BX51" i="13"/>
  <c r="BW51" i="13"/>
  <c r="BV51" i="13"/>
  <c r="BU51" i="13"/>
  <c r="BF51" i="13"/>
  <c r="BE51" i="13"/>
  <c r="BD51" i="13"/>
  <c r="BC51" i="13"/>
  <c r="BB51" i="13"/>
  <c r="C51" i="13"/>
  <c r="BA51" i="13" s="1"/>
  <c r="L51" i="13" s="1"/>
  <c r="BY50" i="13"/>
  <c r="BX50" i="13"/>
  <c r="BW50" i="13"/>
  <c r="BV50" i="13"/>
  <c r="BU50" i="13"/>
  <c r="BF50" i="13"/>
  <c r="BE50" i="13"/>
  <c r="BD50" i="13"/>
  <c r="L50" i="13" s="1"/>
  <c r="BC50" i="13"/>
  <c r="BB50" i="13"/>
  <c r="BA50" i="13"/>
  <c r="C50" i="13"/>
  <c r="BT50" i="13" s="1"/>
  <c r="BT46" i="13"/>
  <c r="BA46" i="13"/>
  <c r="F46" i="13"/>
  <c r="C46" i="13"/>
  <c r="C40" i="13"/>
  <c r="C39" i="13"/>
  <c r="C38" i="13"/>
  <c r="C37" i="13"/>
  <c r="C36" i="13"/>
  <c r="C35" i="13"/>
  <c r="C34" i="13"/>
  <c r="C33" i="13"/>
  <c r="I32" i="13"/>
  <c r="H32" i="13"/>
  <c r="G32" i="13"/>
  <c r="F32" i="13"/>
  <c r="E32" i="13"/>
  <c r="D32" i="13"/>
  <c r="C32" i="13"/>
  <c r="BT18" i="13"/>
  <c r="BA18" i="13"/>
  <c r="D18" i="13"/>
  <c r="C14" i="13"/>
  <c r="C13" i="13"/>
  <c r="C12" i="13"/>
  <c r="C11" i="13"/>
  <c r="BB10" i="13"/>
  <c r="C10" i="13"/>
  <c r="A5" i="13"/>
  <c r="A4" i="13"/>
  <c r="A3" i="13"/>
  <c r="A2" i="13"/>
  <c r="BU229" i="12"/>
  <c r="BT229" i="12"/>
  <c r="BU228" i="12"/>
  <c r="BT228" i="12"/>
  <c r="BU227" i="12"/>
  <c r="BT227" i="12"/>
  <c r="BU226" i="12"/>
  <c r="BT226" i="12"/>
  <c r="BU225" i="12"/>
  <c r="BT225" i="12"/>
  <c r="BZ224" i="12"/>
  <c r="BY224" i="12"/>
  <c r="BX224" i="12"/>
  <c r="BW224" i="12"/>
  <c r="BV224" i="12"/>
  <c r="BU224" i="12"/>
  <c r="BT224" i="12"/>
  <c r="BZ223" i="12"/>
  <c r="BY223" i="12"/>
  <c r="BX223" i="12"/>
  <c r="BW223" i="12"/>
  <c r="BV223" i="12"/>
  <c r="BU223" i="12"/>
  <c r="BT223" i="12"/>
  <c r="BZ222" i="12"/>
  <c r="BY222" i="12"/>
  <c r="BX222" i="12"/>
  <c r="BW222" i="12"/>
  <c r="BV222" i="12"/>
  <c r="BU222" i="12"/>
  <c r="BT222" i="12"/>
  <c r="BZ221" i="12"/>
  <c r="BY221" i="12"/>
  <c r="BX221" i="12"/>
  <c r="BW221" i="12"/>
  <c r="BV221" i="12"/>
  <c r="BU221" i="12"/>
  <c r="BT221" i="12"/>
  <c r="BZ220" i="12"/>
  <c r="BY220" i="12"/>
  <c r="BX220" i="12"/>
  <c r="BW220" i="12"/>
  <c r="BV220" i="12"/>
  <c r="BU220" i="12"/>
  <c r="BT220" i="12"/>
  <c r="BY209" i="12"/>
  <c r="BW209" i="12"/>
  <c r="BV209" i="12"/>
  <c r="BU209" i="12"/>
  <c r="BT209" i="12"/>
  <c r="BF209" i="12"/>
  <c r="BE209" i="12"/>
  <c r="BD209" i="12"/>
  <c r="BC209" i="12"/>
  <c r="BB209" i="12"/>
  <c r="BA209" i="12"/>
  <c r="BZ208" i="12"/>
  <c r="BY208" i="12"/>
  <c r="BX208" i="12"/>
  <c r="BV208" i="12"/>
  <c r="BF208" i="12"/>
  <c r="BE208" i="12"/>
  <c r="BB208" i="12"/>
  <c r="BA208" i="12"/>
  <c r="E208" i="12"/>
  <c r="BC208" i="12" s="1"/>
  <c r="D208" i="12"/>
  <c r="BU208" i="12" s="1"/>
  <c r="C208" i="12"/>
  <c r="BU207" i="12"/>
  <c r="BB207" i="12"/>
  <c r="BA207" i="12"/>
  <c r="E207" i="12"/>
  <c r="BV207" i="12" s="1"/>
  <c r="D207" i="12"/>
  <c r="C207" i="12"/>
  <c r="BZ206" i="12"/>
  <c r="BY206" i="12"/>
  <c r="BX206" i="12"/>
  <c r="BW206" i="12"/>
  <c r="BT206" i="12"/>
  <c r="BH206" i="12"/>
  <c r="BG206" i="12"/>
  <c r="BF206" i="12"/>
  <c r="BE206" i="12"/>
  <c r="BD206" i="12"/>
  <c r="E206" i="12"/>
  <c r="BV206" i="12" s="1"/>
  <c r="D206" i="12"/>
  <c r="BU206" i="12" s="1"/>
  <c r="C206" i="12"/>
  <c r="BA206" i="12" s="1"/>
  <c r="BZ205" i="12"/>
  <c r="BY205" i="12"/>
  <c r="BX205" i="12"/>
  <c r="BH205" i="12"/>
  <c r="BG205" i="12"/>
  <c r="BF205" i="12"/>
  <c r="BE205" i="12"/>
  <c r="BZ204" i="12"/>
  <c r="BY204" i="12"/>
  <c r="BX204" i="12"/>
  <c r="BH204" i="12"/>
  <c r="BG204" i="12"/>
  <c r="BF204" i="12"/>
  <c r="BE204" i="12"/>
  <c r="BZ203" i="12"/>
  <c r="BY203" i="12"/>
  <c r="BX203" i="12"/>
  <c r="BH203" i="12"/>
  <c r="BG203" i="12"/>
  <c r="BF203" i="12"/>
  <c r="BE203" i="12"/>
  <c r="BZ202" i="12"/>
  <c r="BY202" i="12"/>
  <c r="BX202" i="12"/>
  <c r="BH202" i="12"/>
  <c r="BG202" i="12"/>
  <c r="BF202" i="12"/>
  <c r="BE202" i="12"/>
  <c r="BZ201" i="12"/>
  <c r="BY201" i="12"/>
  <c r="BW201" i="12"/>
  <c r="BV201" i="12"/>
  <c r="BQ201" i="12"/>
  <c r="BP201" i="12"/>
  <c r="BO201" i="12"/>
  <c r="BN201" i="12"/>
  <c r="BM201" i="12"/>
  <c r="BL201" i="12"/>
  <c r="BK201" i="12"/>
  <c r="BJ201" i="12"/>
  <c r="BI201" i="12"/>
  <c r="BH201" i="12"/>
  <c r="BG201" i="12"/>
  <c r="BF201" i="12"/>
  <c r="BD201" i="12"/>
  <c r="BA201" i="12"/>
  <c r="E201" i="12"/>
  <c r="BC201" i="12" s="1"/>
  <c r="D201" i="12"/>
  <c r="BU201" i="12" s="1"/>
  <c r="C201" i="12"/>
  <c r="BZ200" i="12"/>
  <c r="BY200" i="12"/>
  <c r="BW200" i="12"/>
  <c r="BV200" i="12"/>
  <c r="BQ200" i="12"/>
  <c r="BP200" i="12"/>
  <c r="BO200" i="12"/>
  <c r="BN200" i="12"/>
  <c r="BM200" i="12"/>
  <c r="BL200" i="12"/>
  <c r="BK200" i="12"/>
  <c r="BJ200" i="12"/>
  <c r="BI200" i="12"/>
  <c r="BH200" i="12"/>
  <c r="BG200" i="12"/>
  <c r="BF200" i="12"/>
  <c r="BD200" i="12"/>
  <c r="E200" i="12"/>
  <c r="BC200" i="12" s="1"/>
  <c r="D200" i="12"/>
  <c r="BU200" i="12" s="1"/>
  <c r="C200" i="12"/>
  <c r="BZ199" i="12"/>
  <c r="BY199" i="12"/>
  <c r="BW199" i="12"/>
  <c r="BV199" i="12"/>
  <c r="BQ199" i="12"/>
  <c r="BP199" i="12"/>
  <c r="BO199" i="12"/>
  <c r="BN199" i="12"/>
  <c r="BM199" i="12"/>
  <c r="BL199" i="12"/>
  <c r="BK199" i="12"/>
  <c r="BJ199" i="12"/>
  <c r="BI199" i="12"/>
  <c r="BH199" i="12"/>
  <c r="BG199" i="12"/>
  <c r="BF199" i="12"/>
  <c r="BE199" i="12"/>
  <c r="BD199" i="12"/>
  <c r="E199" i="12"/>
  <c r="BC199" i="12" s="1"/>
  <c r="D199" i="12"/>
  <c r="BU199" i="12" s="1"/>
  <c r="C199" i="12"/>
  <c r="BZ198" i="12"/>
  <c r="BY198" i="12"/>
  <c r="BW198" i="12"/>
  <c r="BV198" i="12"/>
  <c r="BQ198" i="12"/>
  <c r="BP198" i="12"/>
  <c r="BO198" i="12"/>
  <c r="BN198" i="12"/>
  <c r="BM198" i="12"/>
  <c r="BL198" i="12"/>
  <c r="BK198" i="12"/>
  <c r="BJ198" i="12"/>
  <c r="BI198" i="12"/>
  <c r="BH198" i="12"/>
  <c r="BG198" i="12"/>
  <c r="BF198" i="12"/>
  <c r="BE198" i="12"/>
  <c r="BD198" i="12"/>
  <c r="E198" i="12"/>
  <c r="BC198" i="12" s="1"/>
  <c r="D198" i="12"/>
  <c r="BU198" i="12" s="1"/>
  <c r="C198" i="12"/>
  <c r="BZ197" i="12"/>
  <c r="BY197" i="12"/>
  <c r="BW197" i="12"/>
  <c r="BV197" i="12"/>
  <c r="BQ197" i="12"/>
  <c r="BP197" i="12"/>
  <c r="BO197" i="12"/>
  <c r="BN197" i="12"/>
  <c r="BM197" i="12"/>
  <c r="BL197" i="12"/>
  <c r="BK197" i="12"/>
  <c r="BJ197" i="12"/>
  <c r="BI197" i="12"/>
  <c r="BH197" i="12"/>
  <c r="BG197" i="12"/>
  <c r="BF197" i="12"/>
  <c r="BD197" i="12"/>
  <c r="BA197" i="12"/>
  <c r="E197" i="12"/>
  <c r="BC197" i="12" s="1"/>
  <c r="D197" i="12"/>
  <c r="BU197" i="12" s="1"/>
  <c r="C197" i="12"/>
  <c r="BZ196" i="12"/>
  <c r="BY196" i="12"/>
  <c r="BW196" i="12"/>
  <c r="BV196" i="12"/>
  <c r="BD196" i="12"/>
  <c r="E196" i="12"/>
  <c r="BC196" i="12" s="1"/>
  <c r="D196" i="12"/>
  <c r="BU196" i="12" s="1"/>
  <c r="C196" i="12"/>
  <c r="BA196" i="12" s="1"/>
  <c r="BZ195" i="12"/>
  <c r="BY195" i="12"/>
  <c r="BZ194" i="12"/>
  <c r="BY194" i="12"/>
  <c r="BZ193" i="12"/>
  <c r="BY193" i="12"/>
  <c r="BZ192" i="12"/>
  <c r="BY192" i="12"/>
  <c r="BY191" i="12"/>
  <c r="BX191" i="12"/>
  <c r="BV191" i="12"/>
  <c r="BU191" i="12"/>
  <c r="BF191" i="12"/>
  <c r="BE191" i="12"/>
  <c r="E191" i="12"/>
  <c r="BC191" i="12" s="1"/>
  <c r="D191" i="12"/>
  <c r="BB191" i="12" s="1"/>
  <c r="C191" i="12"/>
  <c r="BY190" i="12"/>
  <c r="BX190" i="12"/>
  <c r="BV190" i="12"/>
  <c r="BU190" i="12"/>
  <c r="BF190" i="12"/>
  <c r="BE190" i="12"/>
  <c r="E190" i="12"/>
  <c r="BC190" i="12" s="1"/>
  <c r="D190" i="12"/>
  <c r="BB190" i="12" s="1"/>
  <c r="C190" i="12"/>
  <c r="BY189" i="12"/>
  <c r="BX189" i="12"/>
  <c r="BV189" i="12"/>
  <c r="BU189" i="12"/>
  <c r="BF189" i="12"/>
  <c r="BE189" i="12"/>
  <c r="BA189" i="12"/>
  <c r="E189" i="12"/>
  <c r="BC189" i="12" s="1"/>
  <c r="D189" i="12"/>
  <c r="BB189" i="12" s="1"/>
  <c r="C189" i="12"/>
  <c r="BY188" i="12"/>
  <c r="BX188" i="12"/>
  <c r="BV188" i="12"/>
  <c r="BU188" i="12"/>
  <c r="BF188" i="12"/>
  <c r="BE188" i="12"/>
  <c r="E188" i="12"/>
  <c r="BC188" i="12" s="1"/>
  <c r="D188" i="12"/>
  <c r="BB188" i="12" s="1"/>
  <c r="C188" i="12"/>
  <c r="BY187" i="12"/>
  <c r="BX187" i="12"/>
  <c r="BV187" i="12"/>
  <c r="BU187" i="12"/>
  <c r="BF187" i="12"/>
  <c r="BE187" i="12"/>
  <c r="E187" i="12"/>
  <c r="BC187" i="12" s="1"/>
  <c r="D187" i="12"/>
  <c r="BB187" i="12" s="1"/>
  <c r="C187" i="12"/>
  <c r="BY186" i="12"/>
  <c r="BX186" i="12"/>
  <c r="BV186" i="12"/>
  <c r="BU186" i="12"/>
  <c r="BF186" i="12"/>
  <c r="BE186" i="12"/>
  <c r="E186" i="12"/>
  <c r="BC186" i="12" s="1"/>
  <c r="D186" i="12"/>
  <c r="BB186" i="12" s="1"/>
  <c r="C186" i="12"/>
  <c r="BY185" i="12"/>
  <c r="BX185" i="12"/>
  <c r="BV185" i="12"/>
  <c r="BU185" i="12"/>
  <c r="BF185" i="12"/>
  <c r="BE185" i="12"/>
  <c r="BA185" i="12"/>
  <c r="E185" i="12"/>
  <c r="BC185" i="12" s="1"/>
  <c r="D185" i="12"/>
  <c r="BB185" i="12" s="1"/>
  <c r="C185" i="12"/>
  <c r="BY184" i="12"/>
  <c r="BX184" i="12"/>
  <c r="BV184" i="12"/>
  <c r="BU184" i="12"/>
  <c r="BF184" i="12"/>
  <c r="BE184" i="12"/>
  <c r="BB184" i="12"/>
  <c r="E184" i="12"/>
  <c r="BC184" i="12" s="1"/>
  <c r="D184" i="12"/>
  <c r="C184" i="12"/>
  <c r="BY183" i="12"/>
  <c r="BX183" i="12"/>
  <c r="BW183" i="12"/>
  <c r="BV183" i="12"/>
  <c r="BF183" i="12"/>
  <c r="BE183" i="12"/>
  <c r="BD183" i="12"/>
  <c r="E183" i="12"/>
  <c r="BC183" i="12" s="1"/>
  <c r="D183" i="12"/>
  <c r="BU183" i="12" s="1"/>
  <c r="C183" i="12"/>
  <c r="BT183" i="12" s="1"/>
  <c r="BY182" i="12"/>
  <c r="BX182" i="12"/>
  <c r="BV182" i="12"/>
  <c r="BU182" i="12"/>
  <c r="BF182" i="12"/>
  <c r="BE182" i="12"/>
  <c r="E182" i="12"/>
  <c r="BX181" i="12"/>
  <c r="BF181" i="12"/>
  <c r="U181" i="12"/>
  <c r="BY181" i="12" s="1"/>
  <c r="T181" i="12"/>
  <c r="BE181" i="12" s="1"/>
  <c r="S181" i="12"/>
  <c r="R181" i="12"/>
  <c r="Q181" i="12"/>
  <c r="P181" i="12"/>
  <c r="O181" i="12"/>
  <c r="N181" i="12"/>
  <c r="M181" i="12"/>
  <c r="L181" i="12"/>
  <c r="K181" i="12"/>
  <c r="J181" i="12"/>
  <c r="I181" i="12"/>
  <c r="H181" i="12"/>
  <c r="G181" i="12"/>
  <c r="F181" i="12"/>
  <c r="D181" i="12" s="1"/>
  <c r="E181" i="12"/>
  <c r="BV176" i="12"/>
  <c r="BU176" i="12"/>
  <c r="BT176" i="12"/>
  <c r="BB176" i="12"/>
  <c r="BA176" i="12"/>
  <c r="C176" i="12"/>
  <c r="BC176" i="12" s="1"/>
  <c r="M176" i="12" s="1"/>
  <c r="BV175" i="12"/>
  <c r="BU175" i="12"/>
  <c r="BT175" i="12"/>
  <c r="BB175" i="12"/>
  <c r="M175" i="12" s="1"/>
  <c r="BA175" i="12"/>
  <c r="C175" i="12"/>
  <c r="BC175" i="12" s="1"/>
  <c r="BV174" i="12"/>
  <c r="BU174" i="12"/>
  <c r="BT174" i="12"/>
  <c r="BB174" i="12"/>
  <c r="BA174" i="12"/>
  <c r="M174" i="12" s="1"/>
  <c r="C174" i="12"/>
  <c r="BC174" i="12" s="1"/>
  <c r="BV173" i="12"/>
  <c r="BU173" i="12"/>
  <c r="BT173" i="12"/>
  <c r="BB173" i="12"/>
  <c r="BA173" i="12"/>
  <c r="M173" i="12"/>
  <c r="C173" i="12"/>
  <c r="BC173" i="12" s="1"/>
  <c r="BV169" i="12"/>
  <c r="BU169" i="12"/>
  <c r="BC169" i="12"/>
  <c r="BB169" i="12"/>
  <c r="E169" i="12"/>
  <c r="D169" i="12"/>
  <c r="C169" i="12" s="1"/>
  <c r="BV168" i="12"/>
  <c r="BC168" i="12"/>
  <c r="E168" i="12"/>
  <c r="D168" i="12"/>
  <c r="E167" i="12"/>
  <c r="BV167" i="12" s="1"/>
  <c r="D167" i="12"/>
  <c r="BV163" i="12"/>
  <c r="BB163" i="12"/>
  <c r="E163" i="12"/>
  <c r="BC163" i="12" s="1"/>
  <c r="D163" i="12"/>
  <c r="BC162" i="12"/>
  <c r="E162" i="12"/>
  <c r="BV162" i="12" s="1"/>
  <c r="D162" i="12"/>
  <c r="BV161" i="12"/>
  <c r="E161" i="12"/>
  <c r="BC161" i="12" s="1"/>
  <c r="D161" i="12"/>
  <c r="BZ157" i="12"/>
  <c r="BX157" i="12"/>
  <c r="BW157" i="12"/>
  <c r="BG157" i="12"/>
  <c r="BF157" i="12"/>
  <c r="BC157" i="12"/>
  <c r="BB157" i="12"/>
  <c r="F157" i="12"/>
  <c r="BE157" i="12" s="1"/>
  <c r="E157" i="12"/>
  <c r="BZ156" i="12"/>
  <c r="BX156" i="12"/>
  <c r="BV156" i="12"/>
  <c r="BE156" i="12"/>
  <c r="BD156" i="12"/>
  <c r="F156" i="12"/>
  <c r="BW156" i="12" s="1"/>
  <c r="E156" i="12"/>
  <c r="BZ155" i="12"/>
  <c r="BX155" i="12"/>
  <c r="BW155" i="12"/>
  <c r="BG155" i="12"/>
  <c r="BF155" i="12"/>
  <c r="BC155" i="12"/>
  <c r="BB155" i="12"/>
  <c r="F155" i="12"/>
  <c r="BE155" i="12" s="1"/>
  <c r="E155" i="12"/>
  <c r="BZ154" i="12"/>
  <c r="BY154" i="12"/>
  <c r="BX154" i="12"/>
  <c r="BV154" i="12"/>
  <c r="BU154" i="12"/>
  <c r="BE154" i="12"/>
  <c r="BD154" i="12"/>
  <c r="BB154" i="12"/>
  <c r="F154" i="12"/>
  <c r="BW154" i="12" s="1"/>
  <c r="E154" i="12"/>
  <c r="BZ153" i="12"/>
  <c r="BX153" i="12"/>
  <c r="BW153" i="12"/>
  <c r="BG153" i="12"/>
  <c r="BF153" i="12"/>
  <c r="BC153" i="12"/>
  <c r="BB153" i="12"/>
  <c r="F153" i="12"/>
  <c r="BE153" i="12" s="1"/>
  <c r="E153" i="12"/>
  <c r="BZ152" i="12"/>
  <c r="BY152" i="12"/>
  <c r="BV152" i="12"/>
  <c r="BU152" i="12"/>
  <c r="BT152" i="12"/>
  <c r="BE152" i="12"/>
  <c r="BD152" i="12"/>
  <c r="F152" i="12"/>
  <c r="BW152" i="12" s="1"/>
  <c r="E152" i="12"/>
  <c r="BF152" i="12" s="1"/>
  <c r="D152" i="12"/>
  <c r="BA152" i="12" s="1"/>
  <c r="BZ151" i="12"/>
  <c r="BG151" i="12"/>
  <c r="F151" i="12"/>
  <c r="E151" i="12"/>
  <c r="BZ150" i="12"/>
  <c r="BY150" i="12"/>
  <c r="BX150" i="12"/>
  <c r="BV150" i="12"/>
  <c r="BE150" i="12"/>
  <c r="BD150" i="12"/>
  <c r="F150" i="12"/>
  <c r="BW150" i="12" s="1"/>
  <c r="E150" i="12"/>
  <c r="BF150" i="12" s="1"/>
  <c r="D150" i="12"/>
  <c r="BT150" i="12" s="1"/>
  <c r="BZ149" i="12"/>
  <c r="BX149" i="12"/>
  <c r="BG149" i="12"/>
  <c r="BC149" i="12"/>
  <c r="BB149" i="12"/>
  <c r="F149" i="12"/>
  <c r="BE149" i="12" s="1"/>
  <c r="E149" i="12"/>
  <c r="BZ148" i="12"/>
  <c r="BX148" i="12"/>
  <c r="BV148" i="12"/>
  <c r="BU148" i="12"/>
  <c r="BF148" i="12"/>
  <c r="BE148" i="12"/>
  <c r="BD148" i="12"/>
  <c r="F148" i="12"/>
  <c r="BW148" i="12" s="1"/>
  <c r="E148" i="12"/>
  <c r="BY148" i="12" s="1"/>
  <c r="D148" i="12"/>
  <c r="BT148" i="12" s="1"/>
  <c r="BZ147" i="12"/>
  <c r="BX147" i="12"/>
  <c r="BG147" i="12"/>
  <c r="BC147" i="12"/>
  <c r="F147" i="12"/>
  <c r="BE147" i="12" s="1"/>
  <c r="E147" i="12"/>
  <c r="BZ146" i="12"/>
  <c r="BX146" i="12"/>
  <c r="BV146" i="12"/>
  <c r="BU146" i="12"/>
  <c r="BF146" i="12"/>
  <c r="BE146" i="12"/>
  <c r="BD146" i="12"/>
  <c r="F146" i="12"/>
  <c r="BW146" i="12" s="1"/>
  <c r="E146" i="12"/>
  <c r="BY146" i="12" s="1"/>
  <c r="D146" i="12"/>
  <c r="BT146" i="12" s="1"/>
  <c r="BZ145" i="12"/>
  <c r="BX145" i="12"/>
  <c r="BG145" i="12"/>
  <c r="BC145" i="12"/>
  <c r="F145" i="12"/>
  <c r="BE145" i="12" s="1"/>
  <c r="E145" i="12"/>
  <c r="BZ144" i="12"/>
  <c r="BX144" i="12"/>
  <c r="BV144" i="12"/>
  <c r="BU144" i="12"/>
  <c r="BF144" i="12"/>
  <c r="BE144" i="12"/>
  <c r="BD144" i="12"/>
  <c r="F144" i="12"/>
  <c r="BW144" i="12" s="1"/>
  <c r="E144" i="12"/>
  <c r="BY144" i="12" s="1"/>
  <c r="D144" i="12"/>
  <c r="BT144" i="12" s="1"/>
  <c r="BZ143" i="12"/>
  <c r="BV143" i="12"/>
  <c r="BG143" i="12"/>
  <c r="BC143" i="12"/>
  <c r="BA143" i="12"/>
  <c r="F143" i="12"/>
  <c r="BX143" i="12" s="1"/>
  <c r="D143" i="12"/>
  <c r="BT143" i="12" s="1"/>
  <c r="F142" i="12"/>
  <c r="BZ142" i="12" s="1"/>
  <c r="E142" i="12"/>
  <c r="BY141" i="12"/>
  <c r="BX141" i="12"/>
  <c r="BW141" i="12"/>
  <c r="BU141" i="12"/>
  <c r="BG141" i="12"/>
  <c r="BE141" i="12"/>
  <c r="BC141" i="12"/>
  <c r="F141" i="12"/>
  <c r="E141" i="12"/>
  <c r="BF141" i="12" s="1"/>
  <c r="D141" i="12"/>
  <c r="BT141" i="12" s="1"/>
  <c r="BE140" i="12"/>
  <c r="F140" i="12"/>
  <c r="E140" i="12"/>
  <c r="BU140" i="12" s="1"/>
  <c r="BZ139" i="12"/>
  <c r="BY139" i="12"/>
  <c r="BX139" i="12"/>
  <c r="BW139" i="12"/>
  <c r="BV139" i="12"/>
  <c r="BU139" i="12"/>
  <c r="BT139" i="12"/>
  <c r="BG139" i="12"/>
  <c r="BF139" i="12"/>
  <c r="BE139" i="12"/>
  <c r="BD139" i="12"/>
  <c r="BC139" i="12"/>
  <c r="BB139" i="12"/>
  <c r="BA139" i="12"/>
  <c r="X139" i="12"/>
  <c r="BW138" i="12"/>
  <c r="BV138" i="12"/>
  <c r="BF138" i="12"/>
  <c r="BD138" i="12"/>
  <c r="BB138" i="12"/>
  <c r="F138" i="12"/>
  <c r="E138" i="12"/>
  <c r="BZ137" i="12"/>
  <c r="BY137" i="12"/>
  <c r="BX137" i="12"/>
  <c r="BV137" i="12"/>
  <c r="BF137" i="12"/>
  <c r="BE137" i="12"/>
  <c r="BD137" i="12"/>
  <c r="BB137" i="12"/>
  <c r="BA137" i="12"/>
  <c r="F137" i="12"/>
  <c r="BW137" i="12" s="1"/>
  <c r="E137" i="12"/>
  <c r="BU137" i="12" s="1"/>
  <c r="D137" i="12"/>
  <c r="BT137" i="12" s="1"/>
  <c r="BW136" i="12"/>
  <c r="BF136" i="12"/>
  <c r="BD136" i="12"/>
  <c r="BB136" i="12"/>
  <c r="F136" i="12"/>
  <c r="E136" i="12"/>
  <c r="BZ135" i="12"/>
  <c r="BX135" i="12"/>
  <c r="BV135" i="12"/>
  <c r="BE135" i="12"/>
  <c r="BD135" i="12"/>
  <c r="BB135" i="12"/>
  <c r="F135" i="12"/>
  <c r="BW135" i="12" s="1"/>
  <c r="E135" i="12"/>
  <c r="BU135" i="12" s="1"/>
  <c r="D135" i="12"/>
  <c r="BA135" i="12" s="1"/>
  <c r="BF134" i="12"/>
  <c r="BD134" i="12"/>
  <c r="BB134" i="12"/>
  <c r="F134" i="12"/>
  <c r="E134" i="12"/>
  <c r="BZ133" i="12"/>
  <c r="BX133" i="12"/>
  <c r="BV133" i="12"/>
  <c r="BE133" i="12"/>
  <c r="BD133" i="12"/>
  <c r="F133" i="12"/>
  <c r="BW133" i="12" s="1"/>
  <c r="E133" i="12"/>
  <c r="BU133" i="12" s="1"/>
  <c r="BF132" i="12"/>
  <c r="BB132" i="12"/>
  <c r="F132" i="12"/>
  <c r="BW132" i="12" s="1"/>
  <c r="E132" i="12"/>
  <c r="BZ131" i="12"/>
  <c r="BY131" i="12"/>
  <c r="BX131" i="12"/>
  <c r="BV131" i="12"/>
  <c r="BF131" i="12"/>
  <c r="BE131" i="12"/>
  <c r="BD131" i="12"/>
  <c r="BB131" i="12"/>
  <c r="BA131" i="12"/>
  <c r="F131" i="12"/>
  <c r="BW131" i="12" s="1"/>
  <c r="E131" i="12"/>
  <c r="BU131" i="12" s="1"/>
  <c r="D131" i="12"/>
  <c r="BT131" i="12" s="1"/>
  <c r="BW130" i="12"/>
  <c r="BV130" i="12"/>
  <c r="BF130" i="12"/>
  <c r="BD130" i="12"/>
  <c r="BB130" i="12"/>
  <c r="F130" i="12"/>
  <c r="E130" i="12"/>
  <c r="BZ129" i="12"/>
  <c r="BY129" i="12"/>
  <c r="BX129" i="12"/>
  <c r="BW129" i="12"/>
  <c r="BV129" i="12"/>
  <c r="BU129" i="12"/>
  <c r="BT129" i="12"/>
  <c r="BG129" i="12"/>
  <c r="BF129" i="12"/>
  <c r="BE129" i="12"/>
  <c r="BD129" i="12"/>
  <c r="BC129" i="12"/>
  <c r="BB129" i="12"/>
  <c r="BA129" i="12"/>
  <c r="X129" i="12" s="1"/>
  <c r="BY128" i="12"/>
  <c r="BU128" i="12"/>
  <c r="F128" i="12"/>
  <c r="BD128" i="12" s="1"/>
  <c r="E128" i="12"/>
  <c r="BF128" i="12" s="1"/>
  <c r="BX124" i="12"/>
  <c r="BE124" i="12"/>
  <c r="BC124" i="12"/>
  <c r="F124" i="12"/>
  <c r="BV124" i="12" s="1"/>
  <c r="E124" i="12"/>
  <c r="BX123" i="12"/>
  <c r="BV123" i="12"/>
  <c r="BU123" i="12"/>
  <c r="BC123" i="12"/>
  <c r="BB123" i="12"/>
  <c r="F123" i="12"/>
  <c r="BE123" i="12" s="1"/>
  <c r="E123" i="12"/>
  <c r="BW123" i="12" s="1"/>
  <c r="D123" i="12"/>
  <c r="F122" i="12"/>
  <c r="E122" i="12"/>
  <c r="BW121" i="12"/>
  <c r="BV121" i="12"/>
  <c r="BT121" i="12"/>
  <c r="BD121" i="12"/>
  <c r="BB121" i="12"/>
  <c r="BA121" i="12"/>
  <c r="F121" i="12"/>
  <c r="BC121" i="12" s="1"/>
  <c r="E121" i="12"/>
  <c r="BU121" i="12" s="1"/>
  <c r="D121" i="12"/>
  <c r="BX120" i="12"/>
  <c r="BU120" i="12"/>
  <c r="BT120" i="12"/>
  <c r="BE120" i="12"/>
  <c r="BC120" i="12"/>
  <c r="BB120" i="12"/>
  <c r="BA120" i="12"/>
  <c r="F120" i="12"/>
  <c r="BV120" i="12" s="1"/>
  <c r="E120" i="12"/>
  <c r="BD120" i="12" s="1"/>
  <c r="D120" i="12"/>
  <c r="BX119" i="12"/>
  <c r="BV119" i="12"/>
  <c r="BD119" i="12"/>
  <c r="BC119" i="12"/>
  <c r="F119" i="12"/>
  <c r="BE119" i="12" s="1"/>
  <c r="E119" i="12"/>
  <c r="D119" i="12"/>
  <c r="BU118" i="12"/>
  <c r="BE118" i="12"/>
  <c r="F118" i="12"/>
  <c r="E118" i="12"/>
  <c r="BW117" i="12"/>
  <c r="BV117" i="12"/>
  <c r="BD117" i="12"/>
  <c r="BB117" i="12"/>
  <c r="F117" i="12"/>
  <c r="BC117" i="12" s="1"/>
  <c r="E117" i="12"/>
  <c r="BU117" i="12" s="1"/>
  <c r="D117" i="12"/>
  <c r="BX116" i="12"/>
  <c r="BU116" i="12"/>
  <c r="BE116" i="12"/>
  <c r="BC116" i="12"/>
  <c r="BB116" i="12"/>
  <c r="F116" i="12"/>
  <c r="BV116" i="12" s="1"/>
  <c r="E116" i="12"/>
  <c r="BD116" i="12" s="1"/>
  <c r="D116" i="12"/>
  <c r="BT116" i="12" s="1"/>
  <c r="BD115" i="12"/>
  <c r="F115" i="12"/>
  <c r="E115" i="12"/>
  <c r="BW114" i="12"/>
  <c r="BV114" i="12"/>
  <c r="BF114" i="12"/>
  <c r="BC114" i="12"/>
  <c r="F114" i="12"/>
  <c r="BY114" i="12" s="1"/>
  <c r="E114" i="12"/>
  <c r="BU113" i="12"/>
  <c r="BE113" i="12"/>
  <c r="BB113" i="12"/>
  <c r="F113" i="12"/>
  <c r="BV113" i="12" s="1"/>
  <c r="E113" i="12"/>
  <c r="BX113" i="12" s="1"/>
  <c r="BV112" i="12"/>
  <c r="BE112" i="12"/>
  <c r="BD112" i="12"/>
  <c r="F112" i="12"/>
  <c r="E112" i="12"/>
  <c r="BW111" i="12"/>
  <c r="BD111" i="12"/>
  <c r="BC111" i="12"/>
  <c r="F111" i="12"/>
  <c r="BV111" i="12" s="1"/>
  <c r="E111" i="12"/>
  <c r="BW110" i="12"/>
  <c r="BV110" i="12"/>
  <c r="BD110" i="12"/>
  <c r="BC110" i="12"/>
  <c r="F110" i="12"/>
  <c r="BY110" i="12" s="1"/>
  <c r="D110" i="12"/>
  <c r="BA110" i="12" s="1"/>
  <c r="BW109" i="12"/>
  <c r="BV109" i="12"/>
  <c r="BG109" i="12"/>
  <c r="BC109" i="12"/>
  <c r="F109" i="12"/>
  <c r="BX109" i="12" s="1"/>
  <c r="E109" i="12"/>
  <c r="F108" i="12"/>
  <c r="E108" i="12"/>
  <c r="BY107" i="12"/>
  <c r="BU107" i="12"/>
  <c r="BF107" i="12"/>
  <c r="BD107" i="12"/>
  <c r="BB107" i="12"/>
  <c r="F107" i="12"/>
  <c r="BE107" i="12" s="1"/>
  <c r="E107" i="12"/>
  <c r="BV105" i="12"/>
  <c r="BD105" i="12"/>
  <c r="F105" i="12"/>
  <c r="E105" i="12"/>
  <c r="BX105" i="12" s="1"/>
  <c r="BW104" i="12"/>
  <c r="BU104" i="12"/>
  <c r="BD104" i="12"/>
  <c r="BC104" i="12"/>
  <c r="F104" i="12"/>
  <c r="BV104" i="12" s="1"/>
  <c r="E104" i="12"/>
  <c r="BE104" i="12" s="1"/>
  <c r="D104" i="12"/>
  <c r="BA104" i="12" s="1"/>
  <c r="BW103" i="12"/>
  <c r="BV103" i="12"/>
  <c r="BF103" i="12"/>
  <c r="BC103" i="12"/>
  <c r="BB103" i="12"/>
  <c r="F103" i="12"/>
  <c r="BY103" i="12" s="1"/>
  <c r="E103" i="12"/>
  <c r="BU103" i="12" s="1"/>
  <c r="D103" i="12"/>
  <c r="BA103" i="12" s="1"/>
  <c r="BV102" i="12"/>
  <c r="BU102" i="12"/>
  <c r="BE102" i="12"/>
  <c r="BD102" i="12"/>
  <c r="BB102" i="12"/>
  <c r="F102" i="12"/>
  <c r="BC102" i="12" s="1"/>
  <c r="E102" i="12"/>
  <c r="BX102" i="12" s="1"/>
  <c r="D102" i="12"/>
  <c r="BT102" i="12" s="1"/>
  <c r="BX101" i="12"/>
  <c r="BU101" i="12"/>
  <c r="BT101" i="12"/>
  <c r="BE101" i="12"/>
  <c r="BC101" i="12"/>
  <c r="BB101" i="12"/>
  <c r="BA101" i="12"/>
  <c r="F101" i="12"/>
  <c r="BV101" i="12" s="1"/>
  <c r="E101" i="12"/>
  <c r="BD101" i="12" s="1"/>
  <c r="D101" i="12"/>
  <c r="BX100" i="12"/>
  <c r="F100" i="12"/>
  <c r="BE100" i="12" s="1"/>
  <c r="E100" i="12"/>
  <c r="BW100" i="12" s="1"/>
  <c r="BV99" i="12"/>
  <c r="BU99" i="12"/>
  <c r="BC99" i="12"/>
  <c r="F99" i="12"/>
  <c r="BX99" i="12" s="1"/>
  <c r="E99" i="12"/>
  <c r="BW98" i="12"/>
  <c r="BD98" i="12"/>
  <c r="BB98" i="12"/>
  <c r="F98" i="12"/>
  <c r="BC98" i="12" s="1"/>
  <c r="E98" i="12"/>
  <c r="BU98" i="12" s="1"/>
  <c r="BX97" i="12"/>
  <c r="BU97" i="12"/>
  <c r="BE97" i="12"/>
  <c r="BC97" i="12"/>
  <c r="BB97" i="12"/>
  <c r="F97" i="12"/>
  <c r="BV97" i="12" s="1"/>
  <c r="E97" i="12"/>
  <c r="BD97" i="12" s="1"/>
  <c r="D97" i="12"/>
  <c r="BT97" i="12" s="1"/>
  <c r="BW95" i="12"/>
  <c r="BD95" i="12"/>
  <c r="F95" i="12"/>
  <c r="E95" i="12"/>
  <c r="BU95" i="12" s="1"/>
  <c r="BA90" i="12"/>
  <c r="F90" i="12" s="1"/>
  <c r="E90" i="12"/>
  <c r="D90" i="12"/>
  <c r="BT90" i="12" s="1"/>
  <c r="C90" i="12"/>
  <c r="BT89" i="12"/>
  <c r="BA89" i="12"/>
  <c r="F89" i="12"/>
  <c r="BT88" i="12"/>
  <c r="BA88" i="12"/>
  <c r="F88" i="12"/>
  <c r="BT87" i="12"/>
  <c r="BA87" i="12"/>
  <c r="F87" i="12" s="1"/>
  <c r="BT86" i="12"/>
  <c r="BA86" i="12"/>
  <c r="F86" i="12"/>
  <c r="E85" i="12"/>
  <c r="BA85" i="12" s="1"/>
  <c r="F85" i="12" s="1"/>
  <c r="D85" i="12"/>
  <c r="D91" i="12" s="1"/>
  <c r="C85" i="12"/>
  <c r="C91" i="12" s="1"/>
  <c r="BT84" i="12"/>
  <c r="BA84" i="12"/>
  <c r="F84" i="12" s="1"/>
  <c r="BT83" i="12"/>
  <c r="BA83" i="12"/>
  <c r="F83" i="12"/>
  <c r="BT82" i="12"/>
  <c r="BA82" i="12"/>
  <c r="F82" i="12"/>
  <c r="BU78" i="12"/>
  <c r="BB78" i="12"/>
  <c r="BA78" i="12"/>
  <c r="K78" i="12"/>
  <c r="C78" i="12"/>
  <c r="BT78" i="12" s="1"/>
  <c r="BT77" i="12"/>
  <c r="BA77" i="12"/>
  <c r="K77" i="12"/>
  <c r="C77" i="12"/>
  <c r="BT76" i="12"/>
  <c r="BA76" i="12"/>
  <c r="K76" i="12"/>
  <c r="C76" i="12"/>
  <c r="BT75" i="12"/>
  <c r="BA75" i="12"/>
  <c r="K75" i="12"/>
  <c r="C75" i="12"/>
  <c r="BT74" i="12"/>
  <c r="BA74" i="12"/>
  <c r="K74" i="12"/>
  <c r="C74" i="12"/>
  <c r="BW73" i="12"/>
  <c r="BV73" i="12"/>
  <c r="BU73" i="12"/>
  <c r="BT73" i="12"/>
  <c r="BW72" i="12"/>
  <c r="BV72" i="12"/>
  <c r="BU72" i="12"/>
  <c r="BT72" i="12"/>
  <c r="BW71" i="12"/>
  <c r="BV71" i="12"/>
  <c r="BU71" i="12"/>
  <c r="BT71" i="12"/>
  <c r="BW70" i="12"/>
  <c r="BV70" i="12"/>
  <c r="BU70" i="12"/>
  <c r="BT70" i="12"/>
  <c r="BY69" i="12"/>
  <c r="BX69" i="12"/>
  <c r="BW69" i="12"/>
  <c r="BV69" i="12"/>
  <c r="BU69" i="12"/>
  <c r="BT69" i="12"/>
  <c r="E69" i="12"/>
  <c r="BC69" i="12" s="1"/>
  <c r="D69" i="12"/>
  <c r="BB69" i="12" s="1"/>
  <c r="C69" i="12"/>
  <c r="BA69" i="12" s="1"/>
  <c r="BY68" i="12"/>
  <c r="BX68" i="12"/>
  <c r="BW68" i="12"/>
  <c r="BV68" i="12"/>
  <c r="BU68" i="12"/>
  <c r="E68" i="12"/>
  <c r="BC68" i="12" s="1"/>
  <c r="D68" i="12"/>
  <c r="BB68" i="12" s="1"/>
  <c r="C68" i="12"/>
  <c r="BT68" i="12" s="1"/>
  <c r="BY67" i="12"/>
  <c r="BX67" i="12"/>
  <c r="BW67" i="12"/>
  <c r="BV67" i="12"/>
  <c r="E67" i="12"/>
  <c r="BC67" i="12" s="1"/>
  <c r="D67" i="12"/>
  <c r="BU67" i="12" s="1"/>
  <c r="BY66" i="12"/>
  <c r="BX66" i="12"/>
  <c r="BW66" i="12"/>
  <c r="BD66" i="12"/>
  <c r="E66" i="12"/>
  <c r="BV66" i="12" s="1"/>
  <c r="D66" i="12"/>
  <c r="BU66" i="12" s="1"/>
  <c r="C66" i="12"/>
  <c r="BT66" i="12" s="1"/>
  <c r="BY65" i="12"/>
  <c r="BX65" i="12"/>
  <c r="BW65" i="12"/>
  <c r="BV65" i="12"/>
  <c r="BU65" i="12"/>
  <c r="BT65" i="12"/>
  <c r="BY64" i="12"/>
  <c r="BX64" i="12"/>
  <c r="BW64" i="12"/>
  <c r="BV64" i="12"/>
  <c r="BU64" i="12"/>
  <c r="BT64" i="12"/>
  <c r="BY63" i="12"/>
  <c r="BX63" i="12"/>
  <c r="BW63" i="12"/>
  <c r="BV63" i="12"/>
  <c r="BU63" i="12"/>
  <c r="BT63" i="12"/>
  <c r="BY62" i="12"/>
  <c r="BX62" i="12"/>
  <c r="BW62" i="12"/>
  <c r="BV62" i="12"/>
  <c r="BU62" i="12"/>
  <c r="BT62" i="12"/>
  <c r="BY61" i="12"/>
  <c r="BX61" i="12"/>
  <c r="BW61" i="12"/>
  <c r="BV61" i="12"/>
  <c r="BU61" i="12"/>
  <c r="BS61" i="12"/>
  <c r="BR61" i="12"/>
  <c r="BQ61" i="12"/>
  <c r="BP61" i="12"/>
  <c r="BO61" i="12"/>
  <c r="BN61" i="12"/>
  <c r="BM61" i="12"/>
  <c r="BL61" i="12"/>
  <c r="BK61" i="12"/>
  <c r="BJ61" i="12"/>
  <c r="BI61" i="12"/>
  <c r="BH61" i="12"/>
  <c r="BG61" i="12"/>
  <c r="BF61" i="12"/>
  <c r="BE61" i="12"/>
  <c r="BD61" i="12"/>
  <c r="E61" i="12"/>
  <c r="BC61" i="12" s="1"/>
  <c r="D61" i="12"/>
  <c r="BB61" i="12" s="1"/>
  <c r="C61" i="12"/>
  <c r="BT61" i="12" s="1"/>
  <c r="BY60" i="12"/>
  <c r="BX60" i="12"/>
  <c r="BW60" i="12"/>
  <c r="BV60" i="12"/>
  <c r="BS60" i="12"/>
  <c r="BR60" i="12"/>
  <c r="BQ60" i="12"/>
  <c r="BP60" i="12"/>
  <c r="BO60" i="12"/>
  <c r="BN60" i="12"/>
  <c r="BM60" i="12"/>
  <c r="BL60" i="12"/>
  <c r="BK60" i="12"/>
  <c r="BJ60" i="12"/>
  <c r="BI60" i="12"/>
  <c r="BH60" i="12"/>
  <c r="BG60" i="12"/>
  <c r="BF60" i="12"/>
  <c r="BE60" i="12"/>
  <c r="BD60" i="12"/>
  <c r="E60" i="12"/>
  <c r="BC60" i="12" s="1"/>
  <c r="D60" i="12"/>
  <c r="BU60" i="12" s="1"/>
  <c r="BY59" i="12"/>
  <c r="BX59" i="12"/>
  <c r="BW59" i="12"/>
  <c r="BU59" i="12"/>
  <c r="BS59" i="12"/>
  <c r="BR59" i="12"/>
  <c r="BQ59" i="12"/>
  <c r="BP59" i="12"/>
  <c r="BO59" i="12"/>
  <c r="BN59" i="12"/>
  <c r="BM59" i="12"/>
  <c r="BL59" i="12"/>
  <c r="BK59" i="12"/>
  <c r="BJ59" i="12"/>
  <c r="BI59" i="12"/>
  <c r="BH59" i="12"/>
  <c r="BG59" i="12"/>
  <c r="BF59" i="12"/>
  <c r="BE59" i="12"/>
  <c r="BD59" i="12"/>
  <c r="E59" i="12"/>
  <c r="BV59" i="12" s="1"/>
  <c r="D59" i="12"/>
  <c r="BB59" i="12" s="1"/>
  <c r="BY58" i="12"/>
  <c r="BX58" i="12"/>
  <c r="BW58" i="12"/>
  <c r="BV58" i="12"/>
  <c r="BU58" i="12"/>
  <c r="BT58" i="12"/>
  <c r="BS58" i="12"/>
  <c r="BR58" i="12"/>
  <c r="BQ58" i="12"/>
  <c r="BP58" i="12"/>
  <c r="BO58" i="12"/>
  <c r="BN58" i="12"/>
  <c r="BM58" i="12"/>
  <c r="BL58" i="12"/>
  <c r="BK58" i="12"/>
  <c r="BJ58" i="12"/>
  <c r="BI58" i="12"/>
  <c r="BH58" i="12"/>
  <c r="BG58" i="12"/>
  <c r="BF58" i="12"/>
  <c r="BE58" i="12"/>
  <c r="BD58" i="12"/>
  <c r="E58" i="12"/>
  <c r="BC58" i="12" s="1"/>
  <c r="D58" i="12"/>
  <c r="BB58" i="12" s="1"/>
  <c r="C58" i="12"/>
  <c r="BA58" i="12" s="1"/>
  <c r="V58" i="12" s="1"/>
  <c r="BU54" i="12"/>
  <c r="BB54" i="12"/>
  <c r="BY53" i="12"/>
  <c r="BX53" i="12"/>
  <c r="BW53" i="12"/>
  <c r="BV53" i="12"/>
  <c r="BU53" i="12"/>
  <c r="BF53" i="12"/>
  <c r="BE53" i="12"/>
  <c r="BD53" i="12"/>
  <c r="BC53" i="12"/>
  <c r="BB53" i="12"/>
  <c r="C53" i="12"/>
  <c r="BA53" i="12" s="1"/>
  <c r="L53" i="12" s="1"/>
  <c r="BY52" i="12"/>
  <c r="BX52" i="12"/>
  <c r="BW52" i="12"/>
  <c r="BV52" i="12"/>
  <c r="BU52" i="12"/>
  <c r="BF52" i="12"/>
  <c r="BE52" i="12"/>
  <c r="BD52" i="12"/>
  <c r="L52" i="12" s="1"/>
  <c r="BC52" i="12"/>
  <c r="BB52" i="12"/>
  <c r="BA52" i="12"/>
  <c r="C52" i="12"/>
  <c r="BT52" i="12" s="1"/>
  <c r="BY51" i="12"/>
  <c r="BX51" i="12"/>
  <c r="BW51" i="12"/>
  <c r="BV51" i="12"/>
  <c r="BU51" i="12"/>
  <c r="BF51" i="12"/>
  <c r="BE51" i="12"/>
  <c r="BD51" i="12"/>
  <c r="BC51" i="12"/>
  <c r="BB51" i="12"/>
  <c r="C51" i="12"/>
  <c r="BA51" i="12" s="1"/>
  <c r="L51" i="12" s="1"/>
  <c r="BY50" i="12"/>
  <c r="BX50" i="12"/>
  <c r="BW50" i="12"/>
  <c r="BV50" i="12"/>
  <c r="BU50" i="12"/>
  <c r="BF50" i="12"/>
  <c r="BE50" i="12"/>
  <c r="BD50" i="12"/>
  <c r="L50" i="12" s="1"/>
  <c r="BC50" i="12"/>
  <c r="BB50" i="12"/>
  <c r="BA50" i="12"/>
  <c r="C50" i="12"/>
  <c r="BT50" i="12" s="1"/>
  <c r="BT46" i="12"/>
  <c r="BA46" i="12"/>
  <c r="F46" i="12"/>
  <c r="C46" i="12"/>
  <c r="C40" i="12"/>
  <c r="C39" i="12"/>
  <c r="C38" i="12"/>
  <c r="C37" i="12"/>
  <c r="C36" i="12"/>
  <c r="C35" i="12"/>
  <c r="C34" i="12"/>
  <c r="C33" i="12"/>
  <c r="I32" i="12"/>
  <c r="H32" i="12"/>
  <c r="G32" i="12"/>
  <c r="F32" i="12"/>
  <c r="E32" i="12"/>
  <c r="D32" i="12"/>
  <c r="C32" i="12"/>
  <c r="BT18" i="12"/>
  <c r="BA18" i="12"/>
  <c r="D18" i="12"/>
  <c r="C14" i="12"/>
  <c r="C13" i="12"/>
  <c r="C12" i="12"/>
  <c r="C11" i="12"/>
  <c r="BB10" i="12"/>
  <c r="C10" i="12"/>
  <c r="A5" i="12"/>
  <c r="A4" i="12"/>
  <c r="A3" i="12"/>
  <c r="A2" i="12"/>
  <c r="BU229" i="11"/>
  <c r="BT229" i="11"/>
  <c r="BU228" i="11"/>
  <c r="BT228" i="11"/>
  <c r="BU227" i="11"/>
  <c r="BT227" i="11"/>
  <c r="BU226" i="11"/>
  <c r="BT226" i="11"/>
  <c r="BU225" i="11"/>
  <c r="BT225" i="11"/>
  <c r="BZ224" i="11"/>
  <c r="BY224" i="11"/>
  <c r="BX224" i="11"/>
  <c r="BW224" i="11"/>
  <c r="BV224" i="11"/>
  <c r="BU224" i="11"/>
  <c r="BT224" i="11"/>
  <c r="BZ223" i="11"/>
  <c r="BY223" i="11"/>
  <c r="BX223" i="11"/>
  <c r="BW223" i="11"/>
  <c r="BV223" i="11"/>
  <c r="BU223" i="11"/>
  <c r="BT223" i="11"/>
  <c r="BZ222" i="11"/>
  <c r="BY222" i="11"/>
  <c r="BX222" i="11"/>
  <c r="BW222" i="11"/>
  <c r="BV222" i="11"/>
  <c r="BU222" i="11"/>
  <c r="BT222" i="11"/>
  <c r="BZ221" i="11"/>
  <c r="BY221" i="11"/>
  <c r="BX221" i="11"/>
  <c r="BW221" i="11"/>
  <c r="BV221" i="11"/>
  <c r="BU221" i="11"/>
  <c r="BT221" i="11"/>
  <c r="BZ220" i="11"/>
  <c r="BY220" i="11"/>
  <c r="BX220" i="11"/>
  <c r="BW220" i="11"/>
  <c r="BV220" i="11"/>
  <c r="BU220" i="11"/>
  <c r="BT220" i="11"/>
  <c r="BY209" i="11"/>
  <c r="BW209" i="11"/>
  <c r="BV209" i="11"/>
  <c r="BU209" i="11"/>
  <c r="BT209" i="11"/>
  <c r="BF209" i="11"/>
  <c r="BE209" i="11"/>
  <c r="BD209" i="11"/>
  <c r="BC209" i="11"/>
  <c r="BB209" i="11"/>
  <c r="BA209" i="11"/>
  <c r="BZ208" i="11"/>
  <c r="BY208" i="11"/>
  <c r="BX208" i="11"/>
  <c r="BV208" i="11"/>
  <c r="BF208" i="11"/>
  <c r="BE208" i="11"/>
  <c r="BB208" i="11"/>
  <c r="BA208" i="11"/>
  <c r="E208" i="11"/>
  <c r="BC208" i="11" s="1"/>
  <c r="D208" i="11"/>
  <c r="BU208" i="11" s="1"/>
  <c r="C208" i="11"/>
  <c r="BU207" i="11"/>
  <c r="BB207" i="11"/>
  <c r="BA207" i="11"/>
  <c r="E207" i="11"/>
  <c r="BV207" i="11" s="1"/>
  <c r="D207" i="11"/>
  <c r="C207" i="11"/>
  <c r="BZ206" i="11"/>
  <c r="BY206" i="11"/>
  <c r="BX206" i="11"/>
  <c r="BW206" i="11"/>
  <c r="BT206" i="11"/>
  <c r="BH206" i="11"/>
  <c r="BG206" i="11"/>
  <c r="BF206" i="11"/>
  <c r="BE206" i="11"/>
  <c r="BD206" i="11"/>
  <c r="E206" i="11"/>
  <c r="BV206" i="11" s="1"/>
  <c r="D206" i="11"/>
  <c r="BU206" i="11" s="1"/>
  <c r="C206" i="11"/>
  <c r="BA206" i="11" s="1"/>
  <c r="BZ205" i="11"/>
  <c r="BY205" i="11"/>
  <c r="BX205" i="11"/>
  <c r="BH205" i="11"/>
  <c r="BG205" i="11"/>
  <c r="BF205" i="11"/>
  <c r="BE205" i="11"/>
  <c r="BZ204" i="11"/>
  <c r="BY204" i="11"/>
  <c r="BX204" i="11"/>
  <c r="BH204" i="11"/>
  <c r="BG204" i="11"/>
  <c r="BF204" i="11"/>
  <c r="BE204" i="11"/>
  <c r="BZ203" i="11"/>
  <c r="BY203" i="11"/>
  <c r="BX203" i="11"/>
  <c r="BH203" i="11"/>
  <c r="BG203" i="11"/>
  <c r="BF203" i="11"/>
  <c r="BE203" i="11"/>
  <c r="BZ202" i="11"/>
  <c r="BY202" i="11"/>
  <c r="BX202" i="11"/>
  <c r="BH202" i="11"/>
  <c r="BG202" i="11"/>
  <c r="BF202" i="11"/>
  <c r="BE202" i="11"/>
  <c r="BZ201" i="11"/>
  <c r="BY201" i="11"/>
  <c r="BW201" i="11"/>
  <c r="BV201" i="11"/>
  <c r="BQ201" i="11"/>
  <c r="BP201" i="11"/>
  <c r="BO201" i="11"/>
  <c r="BN201" i="11"/>
  <c r="BM201" i="11"/>
  <c r="BL201" i="11"/>
  <c r="BK201" i="11"/>
  <c r="BJ201" i="11"/>
  <c r="BI201" i="11"/>
  <c r="BH201" i="11"/>
  <c r="BG201" i="11"/>
  <c r="BF201" i="11"/>
  <c r="BD201" i="11"/>
  <c r="BA201" i="11"/>
  <c r="E201" i="11"/>
  <c r="BC201" i="11" s="1"/>
  <c r="D201" i="11"/>
  <c r="BU201" i="11" s="1"/>
  <c r="C201" i="11"/>
  <c r="BZ200" i="11"/>
  <c r="BY200" i="11"/>
  <c r="BW200" i="11"/>
  <c r="BV200" i="11"/>
  <c r="BQ200" i="11"/>
  <c r="BP200" i="11"/>
  <c r="BO200" i="11"/>
  <c r="BN200" i="11"/>
  <c r="BM200" i="11"/>
  <c r="BL200" i="11"/>
  <c r="BK200" i="11"/>
  <c r="BJ200" i="11"/>
  <c r="BI200" i="11"/>
  <c r="BH200" i="11"/>
  <c r="BG200" i="11"/>
  <c r="BF200" i="11"/>
  <c r="BD200" i="11"/>
  <c r="E200" i="11"/>
  <c r="BC200" i="11" s="1"/>
  <c r="D200" i="11"/>
  <c r="BU200" i="11" s="1"/>
  <c r="C200" i="11"/>
  <c r="BZ199" i="11"/>
  <c r="BY199" i="11"/>
  <c r="BW199" i="11"/>
  <c r="BV199" i="11"/>
  <c r="BQ199" i="11"/>
  <c r="BP199" i="11"/>
  <c r="BO199" i="11"/>
  <c r="BN199" i="11"/>
  <c r="BM199" i="11"/>
  <c r="BL199" i="11"/>
  <c r="BK199" i="11"/>
  <c r="BJ199" i="11"/>
  <c r="BI199" i="11"/>
  <c r="BH199" i="11"/>
  <c r="BG199" i="11"/>
  <c r="BF199" i="11"/>
  <c r="BE199" i="11"/>
  <c r="BD199" i="11"/>
  <c r="E199" i="11"/>
  <c r="BC199" i="11" s="1"/>
  <c r="D199" i="11"/>
  <c r="BU199" i="11" s="1"/>
  <c r="C199" i="11"/>
  <c r="BZ198" i="11"/>
  <c r="BY198" i="11"/>
  <c r="BW198" i="11"/>
  <c r="BV198" i="11"/>
  <c r="BQ198" i="11"/>
  <c r="BP198" i="11"/>
  <c r="BO198" i="11"/>
  <c r="BN198" i="11"/>
  <c r="BM198" i="11"/>
  <c r="BL198" i="11"/>
  <c r="BK198" i="11"/>
  <c r="BJ198" i="11"/>
  <c r="BI198" i="11"/>
  <c r="BH198" i="11"/>
  <c r="BG198" i="11"/>
  <c r="BF198" i="11"/>
  <c r="BE198" i="11"/>
  <c r="BD198" i="11"/>
  <c r="E198" i="11"/>
  <c r="BC198" i="11" s="1"/>
  <c r="D198" i="11"/>
  <c r="BU198" i="11" s="1"/>
  <c r="C198" i="11"/>
  <c r="BZ197" i="11"/>
  <c r="BY197" i="11"/>
  <c r="BW197" i="11"/>
  <c r="BV197" i="11"/>
  <c r="BQ197" i="11"/>
  <c r="BP197" i="11"/>
  <c r="BO197" i="11"/>
  <c r="BN197" i="11"/>
  <c r="BM197" i="11"/>
  <c r="BL197" i="11"/>
  <c r="BK197" i="11"/>
  <c r="BJ197" i="11"/>
  <c r="BI197" i="11"/>
  <c r="BH197" i="11"/>
  <c r="BG197" i="11"/>
  <c r="BF197" i="11"/>
  <c r="BD197" i="11"/>
  <c r="BA197" i="11"/>
  <c r="E197" i="11"/>
  <c r="BC197" i="11" s="1"/>
  <c r="D197" i="11"/>
  <c r="BU197" i="11" s="1"/>
  <c r="C197" i="11"/>
  <c r="BZ196" i="11"/>
  <c r="BY196" i="11"/>
  <c r="BW196" i="11"/>
  <c r="BV196" i="11"/>
  <c r="BD196" i="11"/>
  <c r="E196" i="11"/>
  <c r="BC196" i="11" s="1"/>
  <c r="D196" i="11"/>
  <c r="BU196" i="11" s="1"/>
  <c r="C196" i="11"/>
  <c r="BZ195" i="11"/>
  <c r="BY195" i="11"/>
  <c r="BZ194" i="11"/>
  <c r="BY194" i="11"/>
  <c r="BZ193" i="11"/>
  <c r="BY193" i="11"/>
  <c r="BZ192" i="11"/>
  <c r="BY192" i="11"/>
  <c r="BY191" i="11"/>
  <c r="BX191" i="11"/>
  <c r="BV191" i="11"/>
  <c r="BU191" i="11"/>
  <c r="BF191" i="11"/>
  <c r="BE191" i="11"/>
  <c r="E191" i="11"/>
  <c r="BC191" i="11" s="1"/>
  <c r="D191" i="11"/>
  <c r="BB191" i="11" s="1"/>
  <c r="C191" i="11"/>
  <c r="BY190" i="11"/>
  <c r="BX190" i="11"/>
  <c r="BV190" i="11"/>
  <c r="BU190" i="11"/>
  <c r="BF190" i="11"/>
  <c r="BE190" i="11"/>
  <c r="E190" i="11"/>
  <c r="BC190" i="11" s="1"/>
  <c r="D190" i="11"/>
  <c r="BB190" i="11" s="1"/>
  <c r="C190" i="11"/>
  <c r="BY189" i="11"/>
  <c r="BX189" i="11"/>
  <c r="BV189" i="11"/>
  <c r="BU189" i="11"/>
  <c r="BF189" i="11"/>
  <c r="BE189" i="11"/>
  <c r="BA189" i="11"/>
  <c r="E189" i="11"/>
  <c r="BC189" i="11" s="1"/>
  <c r="D189" i="11"/>
  <c r="BB189" i="11" s="1"/>
  <c r="C189" i="11"/>
  <c r="BY188" i="11"/>
  <c r="BX188" i="11"/>
  <c r="BV188" i="11"/>
  <c r="BU188" i="11"/>
  <c r="BF188" i="11"/>
  <c r="BE188" i="11"/>
  <c r="E188" i="11"/>
  <c r="BC188" i="11" s="1"/>
  <c r="D188" i="11"/>
  <c r="BB188" i="11" s="1"/>
  <c r="C188" i="11"/>
  <c r="BY187" i="11"/>
  <c r="BX187" i="11"/>
  <c r="BV187" i="11"/>
  <c r="BU187" i="11"/>
  <c r="BF187" i="11"/>
  <c r="BE187" i="11"/>
  <c r="E187" i="11"/>
  <c r="BC187" i="11" s="1"/>
  <c r="D187" i="11"/>
  <c r="BB187" i="11" s="1"/>
  <c r="C187" i="11"/>
  <c r="BY186" i="11"/>
  <c r="BX186" i="11"/>
  <c r="BV186" i="11"/>
  <c r="BU186" i="11"/>
  <c r="BF186" i="11"/>
  <c r="BE186" i="11"/>
  <c r="E186" i="11"/>
  <c r="BC186" i="11" s="1"/>
  <c r="D186" i="11"/>
  <c r="BB186" i="11" s="1"/>
  <c r="C186" i="11"/>
  <c r="BY185" i="11"/>
  <c r="BX185" i="11"/>
  <c r="BV185" i="11"/>
  <c r="BU185" i="11"/>
  <c r="BF185" i="11"/>
  <c r="BE185" i="11"/>
  <c r="BA185" i="11"/>
  <c r="E185" i="11"/>
  <c r="BC185" i="11" s="1"/>
  <c r="D185" i="11"/>
  <c r="BB185" i="11" s="1"/>
  <c r="C185" i="11"/>
  <c r="BY184" i="11"/>
  <c r="BX184" i="11"/>
  <c r="BV184" i="11"/>
  <c r="BU184" i="11"/>
  <c r="BF184" i="11"/>
  <c r="BE184" i="11"/>
  <c r="E184" i="11"/>
  <c r="BC184" i="11" s="1"/>
  <c r="D184" i="11"/>
  <c r="BB184" i="11" s="1"/>
  <c r="C184" i="11"/>
  <c r="BY183" i="11"/>
  <c r="BX183" i="11"/>
  <c r="BV183" i="11"/>
  <c r="BU183" i="11"/>
  <c r="BF183" i="11"/>
  <c r="BE183" i="11"/>
  <c r="BD183" i="11"/>
  <c r="BB183" i="11"/>
  <c r="E183" i="11"/>
  <c r="BC183" i="11" s="1"/>
  <c r="D183" i="11"/>
  <c r="C183" i="11" s="1"/>
  <c r="BY182" i="11"/>
  <c r="BX182" i="11"/>
  <c r="BU182" i="11"/>
  <c r="BF182" i="11"/>
  <c r="BE182" i="11"/>
  <c r="E182" i="11"/>
  <c r="BU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BV181" i="11" s="1"/>
  <c r="D181" i="11"/>
  <c r="BV176" i="11"/>
  <c r="BU176" i="11"/>
  <c r="BT176" i="11"/>
  <c r="BB176" i="11"/>
  <c r="M176" i="11" s="1"/>
  <c r="BA176" i="11"/>
  <c r="C176" i="11"/>
  <c r="BC176" i="11" s="1"/>
  <c r="BV175" i="11"/>
  <c r="BU175" i="11"/>
  <c r="BT175" i="11"/>
  <c r="BB175" i="11"/>
  <c r="BA175" i="11"/>
  <c r="M175" i="11" s="1"/>
  <c r="C175" i="11"/>
  <c r="BC175" i="11" s="1"/>
  <c r="BV174" i="11"/>
  <c r="BU174" i="11"/>
  <c r="BT174" i="11"/>
  <c r="BB174" i="11"/>
  <c r="BA174" i="11"/>
  <c r="M174" i="11" s="1"/>
  <c r="C174" i="11"/>
  <c r="BC174" i="11" s="1"/>
  <c r="BV173" i="11"/>
  <c r="BU173" i="11"/>
  <c r="BT173" i="11"/>
  <c r="BB173" i="11"/>
  <c r="BA173" i="11"/>
  <c r="M173" i="11"/>
  <c r="C173" i="11"/>
  <c r="BC173" i="11" s="1"/>
  <c r="BU169" i="11"/>
  <c r="BB169" i="11"/>
  <c r="E169" i="11"/>
  <c r="D169" i="11"/>
  <c r="BV168" i="11"/>
  <c r="BU168" i="11"/>
  <c r="BC168" i="11"/>
  <c r="BB168" i="11"/>
  <c r="E168" i="11"/>
  <c r="D168" i="11"/>
  <c r="C168" i="11" s="1"/>
  <c r="BV167" i="11"/>
  <c r="BC167" i="11"/>
  <c r="E167" i="11"/>
  <c r="D167" i="11"/>
  <c r="BV163" i="11"/>
  <c r="BB163" i="11"/>
  <c r="BA163" i="11"/>
  <c r="R163" i="11" s="1"/>
  <c r="E163" i="11"/>
  <c r="BC163" i="11" s="1"/>
  <c r="D163" i="11"/>
  <c r="BU163" i="11" s="1"/>
  <c r="C163" i="11"/>
  <c r="BT163" i="11" s="1"/>
  <c r="BC162" i="11"/>
  <c r="BB162" i="11"/>
  <c r="E162" i="11"/>
  <c r="BV162" i="11" s="1"/>
  <c r="D162" i="11"/>
  <c r="BV161" i="11"/>
  <c r="BB161" i="11"/>
  <c r="E161" i="11"/>
  <c r="BC161" i="11" s="1"/>
  <c r="D161" i="11"/>
  <c r="BU161" i="11" s="1"/>
  <c r="C161" i="11"/>
  <c r="BF157" i="11"/>
  <c r="BB157" i="11"/>
  <c r="F157" i="11"/>
  <c r="E157" i="11"/>
  <c r="BZ156" i="11"/>
  <c r="BX156" i="11"/>
  <c r="BV156" i="11"/>
  <c r="BE156" i="11"/>
  <c r="BD156" i="11"/>
  <c r="F156" i="11"/>
  <c r="BW156" i="11" s="1"/>
  <c r="E156" i="11"/>
  <c r="BW155" i="11"/>
  <c r="BV155" i="11"/>
  <c r="BG155" i="11"/>
  <c r="BF155" i="11"/>
  <c r="BD155" i="11"/>
  <c r="BB155" i="11"/>
  <c r="F155" i="11"/>
  <c r="E155" i="11"/>
  <c r="BZ154" i="11"/>
  <c r="BX154" i="11"/>
  <c r="BV154" i="11"/>
  <c r="BE154" i="11"/>
  <c r="BD154" i="11"/>
  <c r="F154" i="11"/>
  <c r="BW154" i="11" s="1"/>
  <c r="E154" i="11"/>
  <c r="BF154" i="11" s="1"/>
  <c r="D154" i="11"/>
  <c r="BA154" i="11" s="1"/>
  <c r="BW153" i="11"/>
  <c r="BV153" i="11"/>
  <c r="BG153" i="11"/>
  <c r="BF153" i="11"/>
  <c r="BD153" i="11"/>
  <c r="BB153" i="11"/>
  <c r="F153" i="11"/>
  <c r="E153" i="11"/>
  <c r="BZ152" i="11"/>
  <c r="BY152" i="11"/>
  <c r="BU152" i="11"/>
  <c r="BG152" i="11"/>
  <c r="BC152" i="11"/>
  <c r="BA152" i="11"/>
  <c r="F152" i="11"/>
  <c r="E152" i="11"/>
  <c r="BF152" i="11" s="1"/>
  <c r="D152" i="11"/>
  <c r="BT152" i="11" s="1"/>
  <c r="BY151" i="11"/>
  <c r="BF151" i="11"/>
  <c r="BE151" i="11"/>
  <c r="BB151" i="11"/>
  <c r="F151" i="11"/>
  <c r="E151" i="11"/>
  <c r="BU151" i="11" s="1"/>
  <c r="BY150" i="11"/>
  <c r="BX150" i="11"/>
  <c r="BU150" i="11"/>
  <c r="BT150" i="11"/>
  <c r="BG150" i="11"/>
  <c r="BC150" i="11"/>
  <c r="BA150" i="11"/>
  <c r="F150" i="11"/>
  <c r="E150" i="11"/>
  <c r="BF150" i="11" s="1"/>
  <c r="D150" i="11"/>
  <c r="BY149" i="11"/>
  <c r="BW149" i="11"/>
  <c r="BF149" i="11"/>
  <c r="BE149" i="11"/>
  <c r="BB149" i="11"/>
  <c r="F149" i="11"/>
  <c r="E149" i="11"/>
  <c r="BU149" i="11" s="1"/>
  <c r="BY148" i="11"/>
  <c r="BX148" i="11"/>
  <c r="BU148" i="11"/>
  <c r="BT148" i="11"/>
  <c r="BG148" i="11"/>
  <c r="BC148" i="11"/>
  <c r="BA148" i="11"/>
  <c r="F148" i="11"/>
  <c r="E148" i="11"/>
  <c r="BF148" i="11" s="1"/>
  <c r="D148" i="11"/>
  <c r="BY147" i="11"/>
  <c r="BW147" i="11"/>
  <c r="BV147" i="11"/>
  <c r="BF147" i="11"/>
  <c r="BE147" i="11"/>
  <c r="BB147" i="11"/>
  <c r="F147" i="11"/>
  <c r="E147" i="11"/>
  <c r="BU147" i="11" s="1"/>
  <c r="BY146" i="11"/>
  <c r="BX146" i="11"/>
  <c r="BU146" i="11"/>
  <c r="BG146" i="11"/>
  <c r="BC146" i="11"/>
  <c r="F146" i="11"/>
  <c r="E146" i="11"/>
  <c r="BF146" i="11" s="1"/>
  <c r="D146" i="11"/>
  <c r="BA146" i="11" s="1"/>
  <c r="BY145" i="11"/>
  <c r="BF145" i="11"/>
  <c r="BB145" i="11"/>
  <c r="F145" i="11"/>
  <c r="E145" i="11"/>
  <c r="BU145" i="11" s="1"/>
  <c r="BY144" i="11"/>
  <c r="BX144" i="11"/>
  <c r="BU144" i="11"/>
  <c r="BG144" i="11"/>
  <c r="BC144" i="11"/>
  <c r="BA144" i="11"/>
  <c r="F144" i="11"/>
  <c r="E144" i="11"/>
  <c r="BF144" i="11" s="1"/>
  <c r="D144" i="11"/>
  <c r="BT144" i="11" s="1"/>
  <c r="F143" i="11"/>
  <c r="BZ142" i="11"/>
  <c r="BX142" i="11"/>
  <c r="BV142" i="11"/>
  <c r="BF142" i="11"/>
  <c r="BE142" i="11"/>
  <c r="BD142" i="11"/>
  <c r="F142" i="11"/>
  <c r="BW142" i="11" s="1"/>
  <c r="E142" i="11"/>
  <c r="BU142" i="11" s="1"/>
  <c r="D142" i="11"/>
  <c r="BT142" i="11" s="1"/>
  <c r="F141" i="11"/>
  <c r="E141" i="11"/>
  <c r="BZ140" i="11"/>
  <c r="BX140" i="11"/>
  <c r="BV140" i="11"/>
  <c r="BF140" i="11"/>
  <c r="BE140" i="11"/>
  <c r="BD140" i="11"/>
  <c r="F140" i="11"/>
  <c r="BW140" i="11" s="1"/>
  <c r="E140" i="11"/>
  <c r="BU140" i="11" s="1"/>
  <c r="D140" i="11"/>
  <c r="BT140" i="11" s="1"/>
  <c r="BZ139" i="11"/>
  <c r="BY139" i="11"/>
  <c r="BX139" i="11"/>
  <c r="BW139" i="11"/>
  <c r="BV139" i="11"/>
  <c r="BU139" i="11"/>
  <c r="BT139" i="11"/>
  <c r="BG139" i="11"/>
  <c r="BF139" i="11"/>
  <c r="BE139" i="11"/>
  <c r="BD139" i="11"/>
  <c r="BC139" i="11"/>
  <c r="BB139" i="11"/>
  <c r="BA139" i="11"/>
  <c r="BZ138" i="11"/>
  <c r="BY138" i="11"/>
  <c r="BG138" i="11"/>
  <c r="BC138" i="11"/>
  <c r="BB138" i="11"/>
  <c r="F138" i="11"/>
  <c r="E138" i="11"/>
  <c r="BF138" i="11" s="1"/>
  <c r="D138" i="11"/>
  <c r="BY137" i="11"/>
  <c r="BU137" i="11"/>
  <c r="BE137" i="11"/>
  <c r="BD137" i="11"/>
  <c r="F137" i="11"/>
  <c r="E137" i="11"/>
  <c r="BF137" i="11" s="1"/>
  <c r="BZ136" i="11"/>
  <c r="BG136" i="11"/>
  <c r="BC136" i="11"/>
  <c r="F136" i="11"/>
  <c r="E136" i="11"/>
  <c r="BF136" i="11" s="1"/>
  <c r="D136" i="11"/>
  <c r="BY135" i="11"/>
  <c r="BU135" i="11"/>
  <c r="BE135" i="11"/>
  <c r="F135" i="11"/>
  <c r="E135" i="11"/>
  <c r="BF135" i="11" s="1"/>
  <c r="BZ134" i="11"/>
  <c r="BG134" i="11"/>
  <c r="BC134" i="11"/>
  <c r="F134" i="11"/>
  <c r="E134" i="11"/>
  <c r="BF134" i="11" s="1"/>
  <c r="BY133" i="11"/>
  <c r="BU133" i="11"/>
  <c r="F133" i="11"/>
  <c r="E133" i="11"/>
  <c r="BF133" i="11" s="1"/>
  <c r="BZ132" i="11"/>
  <c r="BY132" i="11"/>
  <c r="BU132" i="11"/>
  <c r="BG132" i="11"/>
  <c r="BC132" i="11"/>
  <c r="BB132" i="11"/>
  <c r="F132" i="11"/>
  <c r="E132" i="11"/>
  <c r="BF132" i="11" s="1"/>
  <c r="D132" i="11"/>
  <c r="BY131" i="11"/>
  <c r="BW131" i="11"/>
  <c r="BU131" i="11"/>
  <c r="BE131" i="11"/>
  <c r="BD131" i="11"/>
  <c r="F131" i="11"/>
  <c r="E131" i="11"/>
  <c r="BF131" i="11" s="1"/>
  <c r="BZ130" i="11"/>
  <c r="BY130" i="11"/>
  <c r="BG130" i="11"/>
  <c r="BC130" i="11"/>
  <c r="BB130" i="11"/>
  <c r="F130" i="11"/>
  <c r="E130" i="11"/>
  <c r="BF130" i="11" s="1"/>
  <c r="D130" i="11"/>
  <c r="BZ129" i="11"/>
  <c r="BY129" i="11"/>
  <c r="BX129" i="11"/>
  <c r="BW129" i="11"/>
  <c r="BV129" i="11"/>
  <c r="BU129" i="11"/>
  <c r="BT129" i="11"/>
  <c r="BG129" i="11"/>
  <c r="BF129" i="11"/>
  <c r="BE129" i="11"/>
  <c r="BD129" i="11"/>
  <c r="BC129" i="11"/>
  <c r="X129" i="11" s="1"/>
  <c r="BB129" i="11"/>
  <c r="BA129" i="11"/>
  <c r="F128" i="11"/>
  <c r="E128" i="11"/>
  <c r="BW124" i="11"/>
  <c r="BV124" i="11"/>
  <c r="BT124" i="11"/>
  <c r="BD124" i="11"/>
  <c r="BB124" i="11"/>
  <c r="BA124" i="11"/>
  <c r="F124" i="11"/>
  <c r="BC124" i="11" s="1"/>
  <c r="E124" i="11"/>
  <c r="BU124" i="11" s="1"/>
  <c r="D124" i="11"/>
  <c r="BX123" i="11"/>
  <c r="BU123" i="11"/>
  <c r="BT123" i="11"/>
  <c r="BE123" i="11"/>
  <c r="BC123" i="11"/>
  <c r="BB123" i="11"/>
  <c r="BA123" i="11"/>
  <c r="F123" i="11"/>
  <c r="BV123" i="11" s="1"/>
  <c r="E123" i="11"/>
  <c r="BD123" i="11" s="1"/>
  <c r="D123" i="11"/>
  <c r="BX122" i="11"/>
  <c r="BV122" i="11"/>
  <c r="BD122" i="11"/>
  <c r="BC122" i="11"/>
  <c r="F122" i="11"/>
  <c r="BE122" i="11" s="1"/>
  <c r="E122" i="11"/>
  <c r="D122" i="11"/>
  <c r="BU121" i="11"/>
  <c r="F121" i="11"/>
  <c r="E121" i="11"/>
  <c r="BW120" i="11"/>
  <c r="BV120" i="11"/>
  <c r="BD120" i="11"/>
  <c r="BB120" i="11"/>
  <c r="F120" i="11"/>
  <c r="BC120" i="11" s="1"/>
  <c r="E120" i="11"/>
  <c r="BU120" i="11" s="1"/>
  <c r="D120" i="11"/>
  <c r="BX119" i="11"/>
  <c r="BU119" i="11"/>
  <c r="BT119" i="11"/>
  <c r="BE119" i="11"/>
  <c r="BC119" i="11"/>
  <c r="BB119" i="11"/>
  <c r="BA119" i="11"/>
  <c r="F119" i="11"/>
  <c r="BV119" i="11" s="1"/>
  <c r="E119" i="11"/>
  <c r="BD119" i="11" s="1"/>
  <c r="D119" i="11"/>
  <c r="BX118" i="11"/>
  <c r="BD118" i="11"/>
  <c r="F118" i="11"/>
  <c r="E118" i="11"/>
  <c r="BV117" i="11"/>
  <c r="BU117" i="11"/>
  <c r="BC117" i="11"/>
  <c r="F117" i="11"/>
  <c r="BX117" i="11" s="1"/>
  <c r="E117" i="11"/>
  <c r="BW116" i="11"/>
  <c r="BD116" i="11"/>
  <c r="BB116" i="11"/>
  <c r="F116" i="11"/>
  <c r="E116" i="11"/>
  <c r="BU116" i="11" s="1"/>
  <c r="BX115" i="11"/>
  <c r="BE115" i="11"/>
  <c r="BC115" i="11"/>
  <c r="F115" i="11"/>
  <c r="BV115" i="11" s="1"/>
  <c r="E115" i="11"/>
  <c r="BD115" i="11" s="1"/>
  <c r="BU114" i="11"/>
  <c r="BE114" i="11"/>
  <c r="BB114" i="11"/>
  <c r="F114" i="11"/>
  <c r="BW114" i="11" s="1"/>
  <c r="E114" i="11"/>
  <c r="BX114" i="11" s="1"/>
  <c r="BX113" i="11"/>
  <c r="BV113" i="11"/>
  <c r="BD113" i="11"/>
  <c r="BC113" i="11"/>
  <c r="F113" i="11"/>
  <c r="E113" i="11"/>
  <c r="BY112" i="11"/>
  <c r="BW112" i="11"/>
  <c r="BD112" i="11"/>
  <c r="BC112" i="11"/>
  <c r="F112" i="11"/>
  <c r="BV112" i="11" s="1"/>
  <c r="E112" i="11"/>
  <c r="D112" i="11"/>
  <c r="BA112" i="11" s="1"/>
  <c r="BW111" i="11"/>
  <c r="BV111" i="11"/>
  <c r="BT111" i="11"/>
  <c r="BF111" i="11"/>
  <c r="BC111" i="11"/>
  <c r="BB111" i="11"/>
  <c r="BA111" i="11"/>
  <c r="F111" i="11"/>
  <c r="BY111" i="11" s="1"/>
  <c r="E111" i="11"/>
  <c r="D111" i="11"/>
  <c r="F110" i="11"/>
  <c r="BF110" i="11" s="1"/>
  <c r="BF109" i="11"/>
  <c r="BB109" i="11"/>
  <c r="F109" i="11"/>
  <c r="BE109" i="11" s="1"/>
  <c r="E109" i="11"/>
  <c r="BY108" i="11"/>
  <c r="BX108" i="11"/>
  <c r="BG108" i="11"/>
  <c r="BD108" i="11"/>
  <c r="BC108" i="11"/>
  <c r="F108" i="11"/>
  <c r="E108" i="11"/>
  <c r="BZ107" i="11"/>
  <c r="BY107" i="11"/>
  <c r="BU107" i="11"/>
  <c r="BF107" i="11"/>
  <c r="BD107" i="11"/>
  <c r="BB107" i="11"/>
  <c r="F107" i="11"/>
  <c r="E107" i="11"/>
  <c r="D107" i="11"/>
  <c r="BA107" i="11" s="1"/>
  <c r="BV105" i="11"/>
  <c r="BU105" i="11"/>
  <c r="BD105" i="11"/>
  <c r="BC105" i="11"/>
  <c r="F105" i="11"/>
  <c r="E105" i="11"/>
  <c r="BY104" i="11"/>
  <c r="BW104" i="11"/>
  <c r="BU104" i="11"/>
  <c r="BT104" i="11"/>
  <c r="BD104" i="11"/>
  <c r="BC104" i="11"/>
  <c r="BB104" i="11"/>
  <c r="F104" i="11"/>
  <c r="BV104" i="11" s="1"/>
  <c r="E104" i="11"/>
  <c r="BE104" i="11" s="1"/>
  <c r="D104" i="11"/>
  <c r="BA104" i="11" s="1"/>
  <c r="BX103" i="11"/>
  <c r="BW103" i="11"/>
  <c r="BV103" i="11"/>
  <c r="BF103" i="11"/>
  <c r="BC103" i="11"/>
  <c r="BB103" i="11"/>
  <c r="BA103" i="11"/>
  <c r="F103" i="11"/>
  <c r="BY103" i="11" s="1"/>
  <c r="E103" i="11"/>
  <c r="BU103" i="11" s="1"/>
  <c r="D103" i="11"/>
  <c r="BT103" i="11" s="1"/>
  <c r="BY102" i="11"/>
  <c r="BV102" i="11"/>
  <c r="BU102" i="11"/>
  <c r="BF102" i="11"/>
  <c r="BE102" i="11"/>
  <c r="BD102" i="11"/>
  <c r="BB102" i="11"/>
  <c r="BA102" i="11"/>
  <c r="F102" i="11"/>
  <c r="BC102" i="11" s="1"/>
  <c r="E102" i="11"/>
  <c r="BX102" i="11" s="1"/>
  <c r="D102" i="11"/>
  <c r="BT102" i="11" s="1"/>
  <c r="BX101" i="11"/>
  <c r="BU101" i="11"/>
  <c r="BT101" i="11"/>
  <c r="BE101" i="11"/>
  <c r="BC101" i="11"/>
  <c r="BB101" i="11"/>
  <c r="BA101" i="11"/>
  <c r="F101" i="11"/>
  <c r="BV101" i="11" s="1"/>
  <c r="E101" i="11"/>
  <c r="BD101" i="11" s="1"/>
  <c r="D101" i="11"/>
  <c r="BX100" i="11"/>
  <c r="BV100" i="11"/>
  <c r="BC100" i="11"/>
  <c r="F100" i="11"/>
  <c r="BE100" i="11" s="1"/>
  <c r="E100" i="11"/>
  <c r="BW100" i="11" s="1"/>
  <c r="D100" i="11"/>
  <c r="BA100" i="11" s="1"/>
  <c r="BU99" i="11"/>
  <c r="F99" i="11"/>
  <c r="BX99" i="11" s="1"/>
  <c r="E99" i="11"/>
  <c r="BW98" i="11"/>
  <c r="BV98" i="11"/>
  <c r="BD98" i="11"/>
  <c r="BB98" i="11"/>
  <c r="F98" i="11"/>
  <c r="BC98" i="11" s="1"/>
  <c r="E98" i="11"/>
  <c r="BU98" i="11" s="1"/>
  <c r="D98" i="11"/>
  <c r="BT98" i="11" s="1"/>
  <c r="BX97" i="11"/>
  <c r="BU97" i="11"/>
  <c r="BT97" i="11"/>
  <c r="BE97" i="11"/>
  <c r="BC97" i="11"/>
  <c r="BB97" i="11"/>
  <c r="BA97" i="11"/>
  <c r="F97" i="11"/>
  <c r="BV97" i="11" s="1"/>
  <c r="E97" i="11"/>
  <c r="BD97" i="11" s="1"/>
  <c r="D97" i="11"/>
  <c r="BT96" i="11"/>
  <c r="BW95" i="11"/>
  <c r="BU95" i="11"/>
  <c r="BD95" i="11"/>
  <c r="BC95" i="11"/>
  <c r="F95" i="11"/>
  <c r="E95" i="11"/>
  <c r="BY95" i="11" s="1"/>
  <c r="D95" i="11"/>
  <c r="BA95" i="11" s="1"/>
  <c r="C91" i="11"/>
  <c r="E90" i="11"/>
  <c r="D90" i="11"/>
  <c r="BT90" i="11" s="1"/>
  <c r="C90" i="11"/>
  <c r="BT89" i="11"/>
  <c r="BA89" i="11"/>
  <c r="F89" i="11"/>
  <c r="BT88" i="11"/>
  <c r="BA88" i="11"/>
  <c r="F88" i="11"/>
  <c r="BT87" i="11"/>
  <c r="BA87" i="11"/>
  <c r="F87" i="11" s="1"/>
  <c r="BT86" i="11"/>
  <c r="BA86" i="11"/>
  <c r="F86" i="11"/>
  <c r="E85" i="11"/>
  <c r="BA85" i="11" s="1"/>
  <c r="F85" i="11" s="1"/>
  <c r="D85" i="11"/>
  <c r="D91" i="11" s="1"/>
  <c r="C85" i="11"/>
  <c r="BT84" i="11"/>
  <c r="BA84" i="11"/>
  <c r="F84" i="11" s="1"/>
  <c r="BT83" i="11"/>
  <c r="BA83" i="11"/>
  <c r="F83" i="11"/>
  <c r="BT82" i="11"/>
  <c r="BA82" i="11"/>
  <c r="F82" i="11" s="1"/>
  <c r="BB78" i="11"/>
  <c r="C78" i="11"/>
  <c r="BA78" i="11" s="1"/>
  <c r="K78" i="11" s="1"/>
  <c r="BT77" i="11"/>
  <c r="C77" i="11"/>
  <c r="BA77" i="11" s="1"/>
  <c r="K77" i="11" s="1"/>
  <c r="BT76" i="11"/>
  <c r="C76" i="11"/>
  <c r="BA76" i="11" s="1"/>
  <c r="K76" i="11" s="1"/>
  <c r="BT75" i="11"/>
  <c r="C75" i="11"/>
  <c r="BA75" i="11" s="1"/>
  <c r="K75" i="11" s="1"/>
  <c r="BT74" i="11"/>
  <c r="C74" i="11"/>
  <c r="BA74" i="11" s="1"/>
  <c r="K74" i="11" s="1"/>
  <c r="BW73" i="11"/>
  <c r="BV73" i="11"/>
  <c r="BU73" i="11"/>
  <c r="BT73" i="11"/>
  <c r="BW72" i="11"/>
  <c r="BV72" i="11"/>
  <c r="BU72" i="11"/>
  <c r="BT72" i="11"/>
  <c r="BW71" i="11"/>
  <c r="BV71" i="11"/>
  <c r="BU71" i="11"/>
  <c r="BT71" i="11"/>
  <c r="BW70" i="11"/>
  <c r="BV70" i="11"/>
  <c r="BU70" i="11"/>
  <c r="BT70" i="11"/>
  <c r="BY69" i="11"/>
  <c r="BX69" i="11"/>
  <c r="BW69" i="11"/>
  <c r="BV69" i="11"/>
  <c r="E69" i="11"/>
  <c r="BC69" i="11" s="1"/>
  <c r="D69" i="11"/>
  <c r="BU69" i="11" s="1"/>
  <c r="BY68" i="11"/>
  <c r="BX68" i="11"/>
  <c r="BW68" i="11"/>
  <c r="BU68" i="11"/>
  <c r="E68" i="11"/>
  <c r="BV68" i="11" s="1"/>
  <c r="D68" i="11"/>
  <c r="BB68" i="11" s="1"/>
  <c r="BY67" i="11"/>
  <c r="BX67" i="11"/>
  <c r="BW67" i="11"/>
  <c r="BV67" i="11"/>
  <c r="BU67" i="11"/>
  <c r="BT67" i="11"/>
  <c r="E67" i="11"/>
  <c r="BC67" i="11" s="1"/>
  <c r="D67" i="11"/>
  <c r="BB67" i="11" s="1"/>
  <c r="C67" i="11"/>
  <c r="BA67" i="11" s="1"/>
  <c r="BY66" i="11"/>
  <c r="BX66" i="11"/>
  <c r="BW66" i="11"/>
  <c r="E66" i="11"/>
  <c r="BC66" i="11" s="1"/>
  <c r="D66" i="11"/>
  <c r="C66" i="11" s="1"/>
  <c r="BY65" i="11"/>
  <c r="BX65" i="11"/>
  <c r="BW65" i="11"/>
  <c r="BV65" i="11"/>
  <c r="BU65" i="11"/>
  <c r="BT65" i="11"/>
  <c r="BY64" i="11"/>
  <c r="BX64" i="11"/>
  <c r="BW64" i="11"/>
  <c r="BV64" i="11"/>
  <c r="BU64" i="11"/>
  <c r="BT64" i="11"/>
  <c r="BY63" i="11"/>
  <c r="BX63" i="11"/>
  <c r="BW63" i="11"/>
  <c r="BV63" i="11"/>
  <c r="BU63" i="11"/>
  <c r="BT63" i="11"/>
  <c r="BY62" i="11"/>
  <c r="BX62" i="11"/>
  <c r="BW62" i="11"/>
  <c r="BV62" i="11"/>
  <c r="BU62" i="11"/>
  <c r="BT62" i="11"/>
  <c r="BY61" i="11"/>
  <c r="BX61" i="11"/>
  <c r="BW61" i="11"/>
  <c r="BU61" i="11"/>
  <c r="BS61" i="11"/>
  <c r="BR61" i="11"/>
  <c r="BQ61" i="11"/>
  <c r="BP61" i="11"/>
  <c r="BO61" i="11"/>
  <c r="BN61" i="11"/>
  <c r="BM61" i="11"/>
  <c r="BL61" i="11"/>
  <c r="BK61" i="11"/>
  <c r="BJ61" i="11"/>
  <c r="BI61" i="11"/>
  <c r="BH61" i="11"/>
  <c r="BG61" i="11"/>
  <c r="BF61" i="11"/>
  <c r="BE61" i="11"/>
  <c r="BD61" i="11"/>
  <c r="E61" i="11"/>
  <c r="BV61" i="11" s="1"/>
  <c r="D61" i="11"/>
  <c r="BB61" i="11" s="1"/>
  <c r="BY60" i="11"/>
  <c r="BX60" i="11"/>
  <c r="BW60" i="11"/>
  <c r="BV60" i="11"/>
  <c r="BU60" i="11"/>
  <c r="BT60" i="11"/>
  <c r="BS60" i="11"/>
  <c r="BR60" i="11"/>
  <c r="BQ60" i="11"/>
  <c r="BP60" i="11"/>
  <c r="BO60" i="11"/>
  <c r="BN60" i="11"/>
  <c r="BM60" i="11"/>
  <c r="BL60" i="11"/>
  <c r="BK60" i="11"/>
  <c r="BJ60" i="11"/>
  <c r="BI60" i="11"/>
  <c r="BH60" i="11"/>
  <c r="BG60" i="11"/>
  <c r="BF60" i="11"/>
  <c r="BE60" i="11"/>
  <c r="BD60" i="11"/>
  <c r="E60" i="11"/>
  <c r="BC60" i="11" s="1"/>
  <c r="D60" i="11"/>
  <c r="BB60" i="11" s="1"/>
  <c r="C60" i="11"/>
  <c r="BA60" i="11" s="1"/>
  <c r="BY59" i="11"/>
  <c r="BX59" i="11"/>
  <c r="BW59" i="11"/>
  <c r="BV59" i="11"/>
  <c r="BU59" i="11"/>
  <c r="BS59" i="11"/>
  <c r="BR59" i="11"/>
  <c r="BQ59" i="11"/>
  <c r="BP59" i="11"/>
  <c r="BO59" i="11"/>
  <c r="BN59" i="11"/>
  <c r="BM59" i="11"/>
  <c r="BL59" i="11"/>
  <c r="BK59" i="11"/>
  <c r="BJ59" i="11"/>
  <c r="BI59" i="11"/>
  <c r="BH59" i="11"/>
  <c r="BG59" i="11"/>
  <c r="BF59" i="11"/>
  <c r="BE59" i="11"/>
  <c r="BD59" i="11"/>
  <c r="E59" i="11"/>
  <c r="BC59" i="11" s="1"/>
  <c r="D59" i="11"/>
  <c r="BB59" i="11" s="1"/>
  <c r="C59" i="11"/>
  <c r="BT59" i="11" s="1"/>
  <c r="BY58" i="11"/>
  <c r="BX58" i="11"/>
  <c r="BW58" i="11"/>
  <c r="BV58" i="11"/>
  <c r="BS58" i="11"/>
  <c r="BR58" i="11"/>
  <c r="BQ58" i="11"/>
  <c r="BP58" i="11"/>
  <c r="BO58" i="11"/>
  <c r="BN58" i="11"/>
  <c r="BM58" i="11"/>
  <c r="BL58" i="11"/>
  <c r="BK58" i="11"/>
  <c r="BJ58" i="11"/>
  <c r="BI58" i="11"/>
  <c r="BH58" i="11"/>
  <c r="BG58" i="11"/>
  <c r="BF58" i="11"/>
  <c r="BE58" i="11"/>
  <c r="BD58" i="11"/>
  <c r="E58" i="11"/>
  <c r="BC58" i="11" s="1"/>
  <c r="D58" i="11"/>
  <c r="BU58" i="11" s="1"/>
  <c r="BU54" i="11"/>
  <c r="BB54" i="11"/>
  <c r="BY53" i="11"/>
  <c r="BX53" i="11"/>
  <c r="BW53" i="11"/>
  <c r="BV53" i="11"/>
  <c r="BU53" i="11"/>
  <c r="BF53" i="11"/>
  <c r="BE53" i="11"/>
  <c r="BD53" i="11"/>
  <c r="L53" i="11" s="1"/>
  <c r="BC53" i="11"/>
  <c r="BB53" i="11"/>
  <c r="BA53" i="11"/>
  <c r="C53" i="11"/>
  <c r="BT53" i="11" s="1"/>
  <c r="BY52" i="11"/>
  <c r="BX52" i="11"/>
  <c r="BW52" i="11"/>
  <c r="BV52" i="11"/>
  <c r="BU52" i="11"/>
  <c r="BF52" i="11"/>
  <c r="BE52" i="11"/>
  <c r="BD52" i="11"/>
  <c r="BC52" i="11"/>
  <c r="BB52" i="11"/>
  <c r="C52" i="11"/>
  <c r="BA52" i="11" s="1"/>
  <c r="L52" i="11" s="1"/>
  <c r="BY51" i="11"/>
  <c r="BX51" i="11"/>
  <c r="BW51" i="11"/>
  <c r="BV51" i="11"/>
  <c r="BU51" i="11"/>
  <c r="BF51" i="11"/>
  <c r="BE51" i="11"/>
  <c r="BD51" i="11"/>
  <c r="L51" i="11" s="1"/>
  <c r="BC51" i="11"/>
  <c r="BB51" i="11"/>
  <c r="BA51" i="11"/>
  <c r="C51" i="11"/>
  <c r="BT51" i="11" s="1"/>
  <c r="BY50" i="11"/>
  <c r="BX50" i="11"/>
  <c r="BW50" i="11"/>
  <c r="BV50" i="11"/>
  <c r="BU50" i="11"/>
  <c r="BF50" i="11"/>
  <c r="BE50" i="11"/>
  <c r="BD50" i="11"/>
  <c r="BC50" i="11"/>
  <c r="BB50" i="11"/>
  <c r="C50" i="11"/>
  <c r="BA50" i="11" s="1"/>
  <c r="L50" i="11" s="1"/>
  <c r="BT46" i="11"/>
  <c r="C46" i="11"/>
  <c r="BA46" i="11" s="1"/>
  <c r="F46" i="11" s="1"/>
  <c r="C40" i="11"/>
  <c r="C39" i="11"/>
  <c r="C38" i="11"/>
  <c r="C37" i="11"/>
  <c r="C36" i="11"/>
  <c r="C35" i="11"/>
  <c r="C34" i="11"/>
  <c r="C33" i="11"/>
  <c r="I32" i="11"/>
  <c r="H32" i="11"/>
  <c r="G32" i="11"/>
  <c r="F32" i="11"/>
  <c r="E32" i="11"/>
  <c r="C32" i="11" s="1"/>
  <c r="D32" i="11"/>
  <c r="BT18" i="11"/>
  <c r="BA18" i="11"/>
  <c r="D18" i="11" s="1"/>
  <c r="C14" i="11"/>
  <c r="C13" i="11"/>
  <c r="BA12" i="11"/>
  <c r="J12" i="11" s="1"/>
  <c r="C12" i="11"/>
  <c r="BU11" i="11"/>
  <c r="BT11" i="11"/>
  <c r="C11" i="11"/>
  <c r="BU10" i="11"/>
  <c r="BB10" i="11"/>
  <c r="BA10" i="11"/>
  <c r="J10" i="11"/>
  <c r="C10" i="11"/>
  <c r="A5" i="11"/>
  <c r="A4" i="11"/>
  <c r="A3" i="11"/>
  <c r="A2" i="11"/>
  <c r="BU229" i="10"/>
  <c r="BT229" i="10"/>
  <c r="BU228" i="10"/>
  <c r="BT228" i="10"/>
  <c r="BU227" i="10"/>
  <c r="BT227" i="10"/>
  <c r="BU226" i="10"/>
  <c r="BT226" i="10"/>
  <c r="BU225" i="10"/>
  <c r="BT225" i="10"/>
  <c r="BZ224" i="10"/>
  <c r="BY224" i="10"/>
  <c r="BX224" i="10"/>
  <c r="BW224" i="10"/>
  <c r="BV224" i="10"/>
  <c r="BU224" i="10"/>
  <c r="BT224" i="10"/>
  <c r="BZ223" i="10"/>
  <c r="BY223" i="10"/>
  <c r="BX223" i="10"/>
  <c r="BW223" i="10"/>
  <c r="BV223" i="10"/>
  <c r="BU223" i="10"/>
  <c r="BT223" i="10"/>
  <c r="BZ222" i="10"/>
  <c r="BY222" i="10"/>
  <c r="BX222" i="10"/>
  <c r="BW222" i="10"/>
  <c r="BV222" i="10"/>
  <c r="BU222" i="10"/>
  <c r="BT222" i="10"/>
  <c r="BZ221" i="10"/>
  <c r="BY221" i="10"/>
  <c r="BX221" i="10"/>
  <c r="BW221" i="10"/>
  <c r="BV221" i="10"/>
  <c r="BU221" i="10"/>
  <c r="BT221" i="10"/>
  <c r="BZ220" i="10"/>
  <c r="BY220" i="10"/>
  <c r="BX220" i="10"/>
  <c r="BW220" i="10"/>
  <c r="BV220" i="10"/>
  <c r="BU220" i="10"/>
  <c r="BT220" i="10"/>
  <c r="BY209" i="10"/>
  <c r="BW209" i="10"/>
  <c r="BV209" i="10"/>
  <c r="BU209" i="10"/>
  <c r="BT209" i="10"/>
  <c r="BF209" i="10"/>
  <c r="BE209" i="10"/>
  <c r="BD209" i="10"/>
  <c r="BC209" i="10"/>
  <c r="BB209" i="10"/>
  <c r="BA209" i="10"/>
  <c r="BZ208" i="10"/>
  <c r="BY208" i="10"/>
  <c r="BX208" i="10"/>
  <c r="BV208" i="10"/>
  <c r="BF208" i="10"/>
  <c r="BE208" i="10"/>
  <c r="BB208" i="10"/>
  <c r="BA208" i="10"/>
  <c r="E208" i="10"/>
  <c r="BC208" i="10" s="1"/>
  <c r="D208" i="10"/>
  <c r="BU208" i="10" s="1"/>
  <c r="C208" i="10"/>
  <c r="BU207" i="10"/>
  <c r="BB207" i="10"/>
  <c r="BA207" i="10"/>
  <c r="E207" i="10"/>
  <c r="BV207" i="10" s="1"/>
  <c r="D207" i="10"/>
  <c r="C207" i="10"/>
  <c r="BZ206" i="10"/>
  <c r="BY206" i="10"/>
  <c r="BX206" i="10"/>
  <c r="BW206" i="10"/>
  <c r="BT206" i="10"/>
  <c r="BH206" i="10"/>
  <c r="BG206" i="10"/>
  <c r="BF206" i="10"/>
  <c r="BE206" i="10"/>
  <c r="BD206" i="10"/>
  <c r="E206" i="10"/>
  <c r="BV206" i="10" s="1"/>
  <c r="D206" i="10"/>
  <c r="BU206" i="10" s="1"/>
  <c r="C206" i="10"/>
  <c r="BA206" i="10" s="1"/>
  <c r="BZ205" i="10"/>
  <c r="BY205" i="10"/>
  <c r="BX205" i="10"/>
  <c r="BH205" i="10"/>
  <c r="BG205" i="10"/>
  <c r="BF205" i="10"/>
  <c r="BE205" i="10"/>
  <c r="BZ204" i="10"/>
  <c r="BY204" i="10"/>
  <c r="BX204" i="10"/>
  <c r="BH204" i="10"/>
  <c r="BG204" i="10"/>
  <c r="BF204" i="10"/>
  <c r="BE204" i="10"/>
  <c r="BZ203" i="10"/>
  <c r="BY203" i="10"/>
  <c r="BX203" i="10"/>
  <c r="BH203" i="10"/>
  <c r="BG203" i="10"/>
  <c r="BF203" i="10"/>
  <c r="BE203" i="10"/>
  <c r="BZ202" i="10"/>
  <c r="BY202" i="10"/>
  <c r="BX202" i="10"/>
  <c r="BH202" i="10"/>
  <c r="BG202" i="10"/>
  <c r="BF202" i="10"/>
  <c r="BE202" i="10"/>
  <c r="BZ201" i="10"/>
  <c r="BY201" i="10"/>
  <c r="BW201" i="10"/>
  <c r="BV201" i="10"/>
  <c r="BQ201" i="10"/>
  <c r="BP201" i="10"/>
  <c r="BO201" i="10"/>
  <c r="BN201" i="10"/>
  <c r="BM201" i="10"/>
  <c r="BL201" i="10"/>
  <c r="BK201" i="10"/>
  <c r="BJ201" i="10"/>
  <c r="BI201" i="10"/>
  <c r="BH201" i="10"/>
  <c r="BG201" i="10"/>
  <c r="BF201" i="10"/>
  <c r="BD201" i="10"/>
  <c r="BA201" i="10"/>
  <c r="E201" i="10"/>
  <c r="BC201" i="10" s="1"/>
  <c r="D201" i="10"/>
  <c r="BU201" i="10" s="1"/>
  <c r="C201" i="10"/>
  <c r="BZ200" i="10"/>
  <c r="BY200" i="10"/>
  <c r="BW200" i="10"/>
  <c r="BV200" i="10"/>
  <c r="BQ200" i="10"/>
  <c r="BP200" i="10"/>
  <c r="BO200" i="10"/>
  <c r="BN200" i="10"/>
  <c r="BM200" i="10"/>
  <c r="BL200" i="10"/>
  <c r="BK200" i="10"/>
  <c r="BJ200" i="10"/>
  <c r="BI200" i="10"/>
  <c r="BH200" i="10"/>
  <c r="BG200" i="10"/>
  <c r="BF200" i="10"/>
  <c r="BD200" i="10"/>
  <c r="E200" i="10"/>
  <c r="BC200" i="10" s="1"/>
  <c r="D200" i="10"/>
  <c r="BU200" i="10" s="1"/>
  <c r="C200" i="10"/>
  <c r="BZ199" i="10"/>
  <c r="BY199" i="10"/>
  <c r="BW199" i="10"/>
  <c r="BV199" i="10"/>
  <c r="BQ199" i="10"/>
  <c r="BP199" i="10"/>
  <c r="BO199" i="10"/>
  <c r="BN199" i="10"/>
  <c r="BM199" i="10"/>
  <c r="BL199" i="10"/>
  <c r="BK199" i="10"/>
  <c r="BJ199" i="10"/>
  <c r="BI199" i="10"/>
  <c r="BH199" i="10"/>
  <c r="BG199" i="10"/>
  <c r="BF199" i="10"/>
  <c r="BE199" i="10"/>
  <c r="BD199" i="10"/>
  <c r="E199" i="10"/>
  <c r="BC199" i="10" s="1"/>
  <c r="D199" i="10"/>
  <c r="BU199" i="10" s="1"/>
  <c r="C199" i="10"/>
  <c r="BZ198" i="10"/>
  <c r="BY198" i="10"/>
  <c r="BW198" i="10"/>
  <c r="BV198" i="10"/>
  <c r="BQ198" i="10"/>
  <c r="BP198" i="10"/>
  <c r="BO198" i="10"/>
  <c r="BN198" i="10"/>
  <c r="BM198" i="10"/>
  <c r="BL198" i="10"/>
  <c r="BK198" i="10"/>
  <c r="BJ198" i="10"/>
  <c r="BI198" i="10"/>
  <c r="BH198" i="10"/>
  <c r="BG198" i="10"/>
  <c r="BF198" i="10"/>
  <c r="BE198" i="10"/>
  <c r="BD198" i="10"/>
  <c r="E198" i="10"/>
  <c r="BC198" i="10" s="1"/>
  <c r="D198" i="10"/>
  <c r="BU198" i="10" s="1"/>
  <c r="C198" i="10"/>
  <c r="BZ197" i="10"/>
  <c r="BY197" i="10"/>
  <c r="BW197" i="10"/>
  <c r="BV197" i="10"/>
  <c r="BQ197" i="10"/>
  <c r="BP197" i="10"/>
  <c r="BO197" i="10"/>
  <c r="BN197" i="10"/>
  <c r="BM197" i="10"/>
  <c r="BL197" i="10"/>
  <c r="BK197" i="10"/>
  <c r="BJ197" i="10"/>
  <c r="BI197" i="10"/>
  <c r="BH197" i="10"/>
  <c r="BG197" i="10"/>
  <c r="BF197" i="10"/>
  <c r="BD197" i="10"/>
  <c r="BA197" i="10"/>
  <c r="E197" i="10"/>
  <c r="BC197" i="10" s="1"/>
  <c r="D197" i="10"/>
  <c r="BU197" i="10" s="1"/>
  <c r="C197" i="10"/>
  <c r="BZ196" i="10"/>
  <c r="BY196" i="10"/>
  <c r="BW196" i="10"/>
  <c r="BV196" i="10"/>
  <c r="BD196" i="10"/>
  <c r="E196" i="10"/>
  <c r="BC196" i="10" s="1"/>
  <c r="D196" i="10"/>
  <c r="BU196" i="10" s="1"/>
  <c r="C196" i="10"/>
  <c r="BZ195" i="10"/>
  <c r="BY195" i="10"/>
  <c r="BZ194" i="10"/>
  <c r="BY194" i="10"/>
  <c r="BZ193" i="10"/>
  <c r="BY193" i="10"/>
  <c r="BZ192" i="10"/>
  <c r="BY192" i="10"/>
  <c r="BY191" i="10"/>
  <c r="BX191" i="10"/>
  <c r="BV191" i="10"/>
  <c r="BU191" i="10"/>
  <c r="BF191" i="10"/>
  <c r="BE191" i="10"/>
  <c r="E191" i="10"/>
  <c r="BC191" i="10" s="1"/>
  <c r="D191" i="10"/>
  <c r="BB191" i="10" s="1"/>
  <c r="C191" i="10"/>
  <c r="BY190" i="10"/>
  <c r="BX190" i="10"/>
  <c r="BV190" i="10"/>
  <c r="BU190" i="10"/>
  <c r="BF190" i="10"/>
  <c r="BE190" i="10"/>
  <c r="E190" i="10"/>
  <c r="BC190" i="10" s="1"/>
  <c r="D190" i="10"/>
  <c r="BB190" i="10" s="1"/>
  <c r="C190" i="10"/>
  <c r="BY189" i="10"/>
  <c r="BX189" i="10"/>
  <c r="BV189" i="10"/>
  <c r="BU189" i="10"/>
  <c r="BF189" i="10"/>
  <c r="BE189" i="10"/>
  <c r="BA189" i="10"/>
  <c r="E189" i="10"/>
  <c r="BC189" i="10" s="1"/>
  <c r="D189" i="10"/>
  <c r="BB189" i="10" s="1"/>
  <c r="C189" i="10"/>
  <c r="BY188" i="10"/>
  <c r="BX188" i="10"/>
  <c r="BV188" i="10"/>
  <c r="BU188" i="10"/>
  <c r="BF188" i="10"/>
  <c r="BE188" i="10"/>
  <c r="E188" i="10"/>
  <c r="BC188" i="10" s="1"/>
  <c r="D188" i="10"/>
  <c r="BB188" i="10" s="1"/>
  <c r="C188" i="10"/>
  <c r="BA188" i="10" s="1"/>
  <c r="BY187" i="10"/>
  <c r="BX187" i="10"/>
  <c r="BV187" i="10"/>
  <c r="BU187" i="10"/>
  <c r="BF187" i="10"/>
  <c r="BE187" i="10"/>
  <c r="E187" i="10"/>
  <c r="BC187" i="10" s="1"/>
  <c r="D187" i="10"/>
  <c r="BB187" i="10" s="1"/>
  <c r="C187" i="10"/>
  <c r="BY186" i="10"/>
  <c r="BX186" i="10"/>
  <c r="BV186" i="10"/>
  <c r="BU186" i="10"/>
  <c r="BF186" i="10"/>
  <c r="BE186" i="10"/>
  <c r="E186" i="10"/>
  <c r="BC186" i="10" s="1"/>
  <c r="D186" i="10"/>
  <c r="BB186" i="10" s="1"/>
  <c r="C186" i="10"/>
  <c r="BY185" i="10"/>
  <c r="BX185" i="10"/>
  <c r="BV185" i="10"/>
  <c r="BU185" i="10"/>
  <c r="BF185" i="10"/>
  <c r="BE185" i="10"/>
  <c r="BA185" i="10"/>
  <c r="E185" i="10"/>
  <c r="BC185" i="10" s="1"/>
  <c r="D185" i="10"/>
  <c r="BB185" i="10" s="1"/>
  <c r="C185" i="10"/>
  <c r="BY184" i="10"/>
  <c r="BX184" i="10"/>
  <c r="BV184" i="10"/>
  <c r="BU184" i="10"/>
  <c r="BF184" i="10"/>
  <c r="BE184" i="10"/>
  <c r="E184" i="10"/>
  <c r="BC184" i="10" s="1"/>
  <c r="D184" i="10"/>
  <c r="BB184" i="10" s="1"/>
  <c r="C184" i="10"/>
  <c r="BY183" i="10"/>
  <c r="BX183" i="10"/>
  <c r="BV183" i="10"/>
  <c r="BU183" i="10"/>
  <c r="BF183" i="10"/>
  <c r="BE183" i="10"/>
  <c r="BD183" i="10"/>
  <c r="BB183" i="10"/>
  <c r="E183" i="10"/>
  <c r="BC183" i="10" s="1"/>
  <c r="D183" i="10"/>
  <c r="C183" i="10" s="1"/>
  <c r="BY182" i="10"/>
  <c r="BX182" i="10"/>
  <c r="BU182" i="10"/>
  <c r="BF182" i="10"/>
  <c r="BE182" i="10"/>
  <c r="E182" i="10"/>
  <c r="BU181" i="10"/>
  <c r="U181" i="10"/>
  <c r="T181" i="10"/>
  <c r="S181" i="10"/>
  <c r="R181" i="10"/>
  <c r="Q181" i="10"/>
  <c r="P181" i="10"/>
  <c r="O181" i="10"/>
  <c r="N181" i="10"/>
  <c r="M181" i="10"/>
  <c r="L181" i="10"/>
  <c r="K181" i="10"/>
  <c r="J181" i="10"/>
  <c r="I181" i="10"/>
  <c r="H181" i="10"/>
  <c r="G181" i="10"/>
  <c r="F181" i="10"/>
  <c r="E181" i="10"/>
  <c r="BV181" i="10" s="1"/>
  <c r="D181" i="10"/>
  <c r="BV176" i="10"/>
  <c r="BU176" i="10"/>
  <c r="BT176" i="10"/>
  <c r="BB176" i="10"/>
  <c r="M176" i="10" s="1"/>
  <c r="BA176" i="10"/>
  <c r="C176" i="10"/>
  <c r="BC176" i="10" s="1"/>
  <c r="BV175" i="10"/>
  <c r="BU175" i="10"/>
  <c r="BT175" i="10"/>
  <c r="BB175" i="10"/>
  <c r="BA175" i="10"/>
  <c r="M175" i="10" s="1"/>
  <c r="C175" i="10"/>
  <c r="BC175" i="10" s="1"/>
  <c r="BV174" i="10"/>
  <c r="BU174" i="10"/>
  <c r="BT174" i="10"/>
  <c r="BB174" i="10"/>
  <c r="BA174" i="10"/>
  <c r="M174" i="10" s="1"/>
  <c r="C174" i="10"/>
  <c r="BC174" i="10" s="1"/>
  <c r="BV173" i="10"/>
  <c r="BU173" i="10"/>
  <c r="BT173" i="10"/>
  <c r="BB173" i="10"/>
  <c r="BA173" i="10"/>
  <c r="M173" i="10"/>
  <c r="C173" i="10"/>
  <c r="BC173" i="10" s="1"/>
  <c r="BU169" i="10"/>
  <c r="BB169" i="10"/>
  <c r="E169" i="10"/>
  <c r="D169" i="10"/>
  <c r="BV168" i="10"/>
  <c r="BU168" i="10"/>
  <c r="BC168" i="10"/>
  <c r="BB168" i="10"/>
  <c r="E168" i="10"/>
  <c r="D168" i="10"/>
  <c r="C168" i="10" s="1"/>
  <c r="BV167" i="10"/>
  <c r="BC167" i="10"/>
  <c r="E167" i="10"/>
  <c r="D167" i="10"/>
  <c r="BV163" i="10"/>
  <c r="BB163" i="10"/>
  <c r="BA163" i="10"/>
  <c r="R163" i="10" s="1"/>
  <c r="E163" i="10"/>
  <c r="BC163" i="10" s="1"/>
  <c r="D163" i="10"/>
  <c r="BU163" i="10" s="1"/>
  <c r="C163" i="10"/>
  <c r="BT163" i="10" s="1"/>
  <c r="BC162" i="10"/>
  <c r="BB162" i="10"/>
  <c r="E162" i="10"/>
  <c r="BV162" i="10" s="1"/>
  <c r="D162" i="10"/>
  <c r="BV161" i="10"/>
  <c r="BB161" i="10"/>
  <c r="E161" i="10"/>
  <c r="BC161" i="10" s="1"/>
  <c r="D161" i="10"/>
  <c r="BU161" i="10" s="1"/>
  <c r="C161" i="10"/>
  <c r="BF157" i="10"/>
  <c r="BB157" i="10"/>
  <c r="F157" i="10"/>
  <c r="E157" i="10"/>
  <c r="BZ156" i="10"/>
  <c r="BX156" i="10"/>
  <c r="BV156" i="10"/>
  <c r="BE156" i="10"/>
  <c r="BD156" i="10"/>
  <c r="F156" i="10"/>
  <c r="BW156" i="10" s="1"/>
  <c r="E156" i="10"/>
  <c r="BF155" i="10"/>
  <c r="BB155" i="10"/>
  <c r="F155" i="10"/>
  <c r="BV155" i="10" s="1"/>
  <c r="E155" i="10"/>
  <c r="BZ154" i="10"/>
  <c r="BY154" i="10"/>
  <c r="BX154" i="10"/>
  <c r="BV154" i="10"/>
  <c r="BF154" i="10"/>
  <c r="BE154" i="10"/>
  <c r="BD154" i="10"/>
  <c r="BB154" i="10"/>
  <c r="BA154" i="10"/>
  <c r="F154" i="10"/>
  <c r="BW154" i="10" s="1"/>
  <c r="E154" i="10"/>
  <c r="BU154" i="10" s="1"/>
  <c r="D154" i="10"/>
  <c r="BT154" i="10" s="1"/>
  <c r="BW153" i="10"/>
  <c r="BV153" i="10"/>
  <c r="BF153" i="10"/>
  <c r="BD153" i="10"/>
  <c r="BB153" i="10"/>
  <c r="F153" i="10"/>
  <c r="E153" i="10"/>
  <c r="BY152" i="10"/>
  <c r="BX152" i="10"/>
  <c r="BU152" i="10"/>
  <c r="BG152" i="10"/>
  <c r="BE152" i="10"/>
  <c r="BC152" i="10"/>
  <c r="F152" i="10"/>
  <c r="E152" i="10"/>
  <c r="BF152" i="10" s="1"/>
  <c r="D152" i="10"/>
  <c r="BT152" i="10" s="1"/>
  <c r="BE151" i="10"/>
  <c r="F151" i="10"/>
  <c r="E151" i="10"/>
  <c r="BY150" i="10"/>
  <c r="BX150" i="10"/>
  <c r="BW150" i="10"/>
  <c r="BU150" i="10"/>
  <c r="BG150" i="10"/>
  <c r="BE150" i="10"/>
  <c r="BC150" i="10"/>
  <c r="F150" i="10"/>
  <c r="E150" i="10"/>
  <c r="BF150" i="10" s="1"/>
  <c r="D150" i="10"/>
  <c r="BT150" i="10" s="1"/>
  <c r="BZ149" i="10"/>
  <c r="BE149" i="10"/>
  <c r="BC149" i="10"/>
  <c r="F149" i="10"/>
  <c r="E149" i="10"/>
  <c r="BY148" i="10"/>
  <c r="BX148" i="10"/>
  <c r="BW148" i="10"/>
  <c r="BU148" i="10"/>
  <c r="BG148" i="10"/>
  <c r="BE148" i="10"/>
  <c r="BC148" i="10"/>
  <c r="F148" i="10"/>
  <c r="E148" i="10"/>
  <c r="BF148" i="10" s="1"/>
  <c r="D148" i="10"/>
  <c r="BT148" i="10" s="1"/>
  <c r="F147" i="10"/>
  <c r="E147" i="10"/>
  <c r="BY146" i="10"/>
  <c r="BX146" i="10"/>
  <c r="BW146" i="10"/>
  <c r="BU146" i="10"/>
  <c r="BG146" i="10"/>
  <c r="BE146" i="10"/>
  <c r="BC146" i="10"/>
  <c r="F146" i="10"/>
  <c r="E146" i="10"/>
  <c r="BF146" i="10" s="1"/>
  <c r="D146" i="10"/>
  <c r="BT146" i="10" s="1"/>
  <c r="F145" i="10"/>
  <c r="E145" i="10"/>
  <c r="BY144" i="10"/>
  <c r="BX144" i="10"/>
  <c r="BW144" i="10"/>
  <c r="BU144" i="10"/>
  <c r="BG144" i="10"/>
  <c r="BE144" i="10"/>
  <c r="BC144" i="10"/>
  <c r="F144" i="10"/>
  <c r="E144" i="10"/>
  <c r="BF144" i="10" s="1"/>
  <c r="D144" i="10"/>
  <c r="BT144" i="10" s="1"/>
  <c r="F143" i="10"/>
  <c r="BZ142" i="10"/>
  <c r="BX142" i="10"/>
  <c r="BV142" i="10"/>
  <c r="BU142" i="10"/>
  <c r="BF142" i="10"/>
  <c r="BE142" i="10"/>
  <c r="BD142" i="10"/>
  <c r="F142" i="10"/>
  <c r="BW142" i="10" s="1"/>
  <c r="E142" i="10"/>
  <c r="BY142" i="10" s="1"/>
  <c r="D142" i="10"/>
  <c r="BT142" i="10" s="1"/>
  <c r="BZ141" i="10"/>
  <c r="BX141" i="10"/>
  <c r="BG141" i="10"/>
  <c r="BC141" i="10"/>
  <c r="F141" i="10"/>
  <c r="BE141" i="10" s="1"/>
  <c r="E141" i="10"/>
  <c r="BZ140" i="10"/>
  <c r="BX140" i="10"/>
  <c r="BV140" i="10"/>
  <c r="BU140" i="10"/>
  <c r="BF140" i="10"/>
  <c r="BE140" i="10"/>
  <c r="BD140" i="10"/>
  <c r="F140" i="10"/>
  <c r="BW140" i="10" s="1"/>
  <c r="E140" i="10"/>
  <c r="BY140" i="10" s="1"/>
  <c r="D140" i="10"/>
  <c r="BT140" i="10" s="1"/>
  <c r="BZ139" i="10"/>
  <c r="BY139" i="10"/>
  <c r="BX139" i="10"/>
  <c r="BW139" i="10"/>
  <c r="BV139" i="10"/>
  <c r="BU139" i="10"/>
  <c r="BT139" i="10"/>
  <c r="BG139" i="10"/>
  <c r="BF139" i="10"/>
  <c r="BE139" i="10"/>
  <c r="BD139" i="10"/>
  <c r="BC139" i="10"/>
  <c r="BB139" i="10"/>
  <c r="X139" i="10" s="1"/>
  <c r="BA139" i="10"/>
  <c r="BZ138" i="10"/>
  <c r="BY138" i="10"/>
  <c r="BW138" i="10"/>
  <c r="BG138" i="10"/>
  <c r="BF138" i="10"/>
  <c r="BC138" i="10"/>
  <c r="BB138" i="10"/>
  <c r="BA138" i="10"/>
  <c r="F138" i="10"/>
  <c r="E138" i="10"/>
  <c r="BU138" i="10" s="1"/>
  <c r="D138" i="10"/>
  <c r="BT138" i="10" s="1"/>
  <c r="BY137" i="10"/>
  <c r="BU137" i="10"/>
  <c r="BD137" i="10"/>
  <c r="BC137" i="10"/>
  <c r="F137" i="10"/>
  <c r="E137" i="10"/>
  <c r="BF137" i="10" s="1"/>
  <c r="BZ136" i="10"/>
  <c r="BY136" i="10"/>
  <c r="BW136" i="10"/>
  <c r="BG136" i="10"/>
  <c r="BF136" i="10"/>
  <c r="BC136" i="10"/>
  <c r="BB136" i="10"/>
  <c r="BA136" i="10"/>
  <c r="F136" i="10"/>
  <c r="E136" i="10"/>
  <c r="BU136" i="10" s="1"/>
  <c r="D136" i="10"/>
  <c r="BT136" i="10" s="1"/>
  <c r="BY135" i="10"/>
  <c r="BU135" i="10"/>
  <c r="F135" i="10"/>
  <c r="E135" i="10"/>
  <c r="BF135" i="10" s="1"/>
  <c r="BZ134" i="10"/>
  <c r="BY134" i="10"/>
  <c r="BW134" i="10"/>
  <c r="BG134" i="10"/>
  <c r="BF134" i="10"/>
  <c r="BC134" i="10"/>
  <c r="BB134" i="10"/>
  <c r="BA134" i="10"/>
  <c r="F134" i="10"/>
  <c r="E134" i="10"/>
  <c r="BU134" i="10" s="1"/>
  <c r="D134" i="10"/>
  <c r="BT134" i="10" s="1"/>
  <c r="BY133" i="10"/>
  <c r="BU133" i="10"/>
  <c r="BD133" i="10"/>
  <c r="BC133" i="10"/>
  <c r="F133" i="10"/>
  <c r="E133" i="10"/>
  <c r="BF133" i="10" s="1"/>
  <c r="BZ132" i="10"/>
  <c r="BY132" i="10"/>
  <c r="BW132" i="10"/>
  <c r="BG132" i="10"/>
  <c r="BF132" i="10"/>
  <c r="BC132" i="10"/>
  <c r="BB132" i="10"/>
  <c r="BA132" i="10"/>
  <c r="F132" i="10"/>
  <c r="E132" i="10"/>
  <c r="BU132" i="10" s="1"/>
  <c r="D132" i="10"/>
  <c r="BT132" i="10" s="1"/>
  <c r="BY131" i="10"/>
  <c r="BU131" i="10"/>
  <c r="F131" i="10"/>
  <c r="BC131" i="10" s="1"/>
  <c r="E131" i="10"/>
  <c r="BF131" i="10" s="1"/>
  <c r="BZ130" i="10"/>
  <c r="BY130" i="10"/>
  <c r="BW130" i="10"/>
  <c r="BG130" i="10"/>
  <c r="BF130" i="10"/>
  <c r="BC130" i="10"/>
  <c r="BB130" i="10"/>
  <c r="BA130" i="10"/>
  <c r="F130" i="10"/>
  <c r="E130" i="10"/>
  <c r="BU130" i="10" s="1"/>
  <c r="D130" i="10"/>
  <c r="BT130" i="10" s="1"/>
  <c r="BZ129" i="10"/>
  <c r="BY129" i="10"/>
  <c r="BX129" i="10"/>
  <c r="BW129" i="10"/>
  <c r="BV129" i="10"/>
  <c r="BU129" i="10"/>
  <c r="BT129" i="10"/>
  <c r="BG129" i="10"/>
  <c r="BF129" i="10"/>
  <c r="BE129" i="10"/>
  <c r="BD129" i="10"/>
  <c r="BC129" i="10"/>
  <c r="X129" i="10" s="1"/>
  <c r="BB129" i="10"/>
  <c r="BA129" i="10"/>
  <c r="BZ128" i="10"/>
  <c r="BX128" i="10"/>
  <c r="BG128" i="10"/>
  <c r="BC128" i="10"/>
  <c r="BB128" i="10"/>
  <c r="F128" i="10"/>
  <c r="BE128" i="10" s="1"/>
  <c r="E128" i="10"/>
  <c r="BX124" i="10"/>
  <c r="BW124" i="10"/>
  <c r="BD124" i="10"/>
  <c r="BB124" i="10"/>
  <c r="F124" i="10"/>
  <c r="E124" i="10"/>
  <c r="BU124" i="10" s="1"/>
  <c r="BX123" i="10"/>
  <c r="BE123" i="10"/>
  <c r="BC123" i="10"/>
  <c r="F123" i="10"/>
  <c r="BV123" i="10" s="1"/>
  <c r="E123" i="10"/>
  <c r="BX122" i="10"/>
  <c r="BV122" i="10"/>
  <c r="BU122" i="10"/>
  <c r="BC122" i="10"/>
  <c r="BB122" i="10"/>
  <c r="F122" i="10"/>
  <c r="BE122" i="10" s="1"/>
  <c r="E122" i="10"/>
  <c r="BW122" i="10" s="1"/>
  <c r="D122" i="10"/>
  <c r="BD121" i="10"/>
  <c r="F121" i="10"/>
  <c r="BE121" i="10" s="1"/>
  <c r="E121" i="10"/>
  <c r="BW120" i="10"/>
  <c r="BV120" i="10"/>
  <c r="BT120" i="10"/>
  <c r="BD120" i="10"/>
  <c r="BB120" i="10"/>
  <c r="BA120" i="10"/>
  <c r="F120" i="10"/>
  <c r="BC120" i="10" s="1"/>
  <c r="E120" i="10"/>
  <c r="BU120" i="10" s="1"/>
  <c r="D120" i="10"/>
  <c r="BX119" i="10"/>
  <c r="BU119" i="10"/>
  <c r="BT119" i="10"/>
  <c r="BE119" i="10"/>
  <c r="BC119" i="10"/>
  <c r="BB119" i="10"/>
  <c r="BA119" i="10"/>
  <c r="F119" i="10"/>
  <c r="BV119" i="10" s="1"/>
  <c r="E119" i="10"/>
  <c r="BD119" i="10" s="1"/>
  <c r="D119" i="10"/>
  <c r="BX118" i="10"/>
  <c r="BV118" i="10"/>
  <c r="BD118" i="10"/>
  <c r="BC118" i="10"/>
  <c r="F118" i="10"/>
  <c r="BE118" i="10" s="1"/>
  <c r="E118" i="10"/>
  <c r="D118" i="10"/>
  <c r="BU117" i="10"/>
  <c r="F117" i="10"/>
  <c r="E117" i="10"/>
  <c r="BW116" i="10"/>
  <c r="BV116" i="10"/>
  <c r="BD116" i="10"/>
  <c r="BB116" i="10"/>
  <c r="F116" i="10"/>
  <c r="BC116" i="10" s="1"/>
  <c r="E116" i="10"/>
  <c r="BU116" i="10" s="1"/>
  <c r="D116" i="10"/>
  <c r="BX115" i="10"/>
  <c r="BU115" i="10"/>
  <c r="BT115" i="10"/>
  <c r="BE115" i="10"/>
  <c r="BC115" i="10"/>
  <c r="BB115" i="10"/>
  <c r="BA115" i="10"/>
  <c r="F115" i="10"/>
  <c r="BV115" i="10" s="1"/>
  <c r="E115" i="10"/>
  <c r="BD115" i="10" s="1"/>
  <c r="D115" i="10"/>
  <c r="BY114" i="10"/>
  <c r="BV114" i="10"/>
  <c r="BU114" i="10"/>
  <c r="BF114" i="10"/>
  <c r="BE114" i="10"/>
  <c r="BD114" i="10"/>
  <c r="BB114" i="10"/>
  <c r="F114" i="10"/>
  <c r="BC114" i="10" s="1"/>
  <c r="E114" i="10"/>
  <c r="BX114" i="10" s="1"/>
  <c r="D114" i="10"/>
  <c r="BT114" i="10" s="1"/>
  <c r="BY113" i="10"/>
  <c r="BV113" i="10"/>
  <c r="BU113" i="10"/>
  <c r="BD113" i="10"/>
  <c r="BC113" i="10"/>
  <c r="F113" i="10"/>
  <c r="E113" i="10"/>
  <c r="BX112" i="10"/>
  <c r="BU112" i="10"/>
  <c r="BB112" i="10"/>
  <c r="F112" i="10"/>
  <c r="E112" i="10"/>
  <c r="BE112" i="10" s="1"/>
  <c r="BX111" i="10"/>
  <c r="BW111" i="10"/>
  <c r="BV111" i="10"/>
  <c r="BF111" i="10"/>
  <c r="BE111" i="10"/>
  <c r="BC111" i="10"/>
  <c r="BB111" i="10"/>
  <c r="BA111" i="10"/>
  <c r="F111" i="10"/>
  <c r="BY111" i="10" s="1"/>
  <c r="E111" i="10"/>
  <c r="BU111" i="10" s="1"/>
  <c r="D111" i="10"/>
  <c r="BT111" i="10" s="1"/>
  <c r="BY110" i="10"/>
  <c r="BV110" i="10"/>
  <c r="BF110" i="10"/>
  <c r="BC110" i="10"/>
  <c r="BA110" i="10"/>
  <c r="F110" i="10"/>
  <c r="D110" i="10"/>
  <c r="BT110" i="10" s="1"/>
  <c r="BZ109" i="10"/>
  <c r="BY109" i="10"/>
  <c r="BW109" i="10"/>
  <c r="BV109" i="10"/>
  <c r="BU109" i="10"/>
  <c r="BG109" i="10"/>
  <c r="BF109" i="10"/>
  <c r="BE109" i="10"/>
  <c r="BC109" i="10"/>
  <c r="BB109" i="10"/>
  <c r="BA109" i="10"/>
  <c r="F109" i="10"/>
  <c r="BX109" i="10" s="1"/>
  <c r="E109" i="10"/>
  <c r="D109" i="10"/>
  <c r="BT109" i="10" s="1"/>
  <c r="BZ108" i="10"/>
  <c r="BW108" i="10"/>
  <c r="BV108" i="10"/>
  <c r="BG108" i="10"/>
  <c r="BC108" i="10"/>
  <c r="BB108" i="10"/>
  <c r="F108" i="10"/>
  <c r="BE108" i="10" s="1"/>
  <c r="E108" i="10"/>
  <c r="D108" i="10"/>
  <c r="BX107" i="10"/>
  <c r="BG107" i="10"/>
  <c r="BD107" i="10"/>
  <c r="F107" i="10"/>
  <c r="E107" i="10"/>
  <c r="BY105" i="10"/>
  <c r="BW105" i="10"/>
  <c r="BU105" i="10"/>
  <c r="BT105" i="10"/>
  <c r="BD105" i="10"/>
  <c r="BC105" i="10"/>
  <c r="BB105" i="10"/>
  <c r="F105" i="10"/>
  <c r="BV105" i="10" s="1"/>
  <c r="E105" i="10"/>
  <c r="BE105" i="10" s="1"/>
  <c r="D105" i="10"/>
  <c r="BA105" i="10" s="1"/>
  <c r="BX104" i="10"/>
  <c r="BW104" i="10"/>
  <c r="BV104" i="10"/>
  <c r="BF104" i="10"/>
  <c r="BC104" i="10"/>
  <c r="BB104" i="10"/>
  <c r="BA104" i="10"/>
  <c r="F104" i="10"/>
  <c r="BY104" i="10" s="1"/>
  <c r="E104" i="10"/>
  <c r="BU104" i="10" s="1"/>
  <c r="D104" i="10"/>
  <c r="BT104" i="10" s="1"/>
  <c r="BY103" i="10"/>
  <c r="BV103" i="10"/>
  <c r="BU103" i="10"/>
  <c r="BF103" i="10"/>
  <c r="BE103" i="10"/>
  <c r="BD103" i="10"/>
  <c r="BB103" i="10"/>
  <c r="BA103" i="10"/>
  <c r="F103" i="10"/>
  <c r="BC103" i="10" s="1"/>
  <c r="E103" i="10"/>
  <c r="BX103" i="10" s="1"/>
  <c r="D103" i="10"/>
  <c r="BT103" i="10" s="1"/>
  <c r="BY102" i="10"/>
  <c r="BV102" i="10"/>
  <c r="BU102" i="10"/>
  <c r="BD102" i="10"/>
  <c r="BC102" i="10"/>
  <c r="F102" i="10"/>
  <c r="E102" i="10"/>
  <c r="BW101" i="10"/>
  <c r="BD101" i="10"/>
  <c r="BB101" i="10"/>
  <c r="F101" i="10"/>
  <c r="BC101" i="10" s="1"/>
  <c r="E101" i="10"/>
  <c r="BU101" i="10" s="1"/>
  <c r="BX100" i="10"/>
  <c r="BU100" i="10"/>
  <c r="BE100" i="10"/>
  <c r="BC100" i="10"/>
  <c r="BB100" i="10"/>
  <c r="F100" i="10"/>
  <c r="BV100" i="10" s="1"/>
  <c r="E100" i="10"/>
  <c r="BD100" i="10" s="1"/>
  <c r="D100" i="10"/>
  <c r="BT100" i="10" s="1"/>
  <c r="BU99" i="10"/>
  <c r="BB99" i="10"/>
  <c r="F99" i="10"/>
  <c r="BE99" i="10" s="1"/>
  <c r="E99" i="10"/>
  <c r="BW99" i="10" s="1"/>
  <c r="BV98" i="10"/>
  <c r="BC98" i="10"/>
  <c r="F98" i="10"/>
  <c r="BX98" i="10" s="1"/>
  <c r="E98" i="10"/>
  <c r="BW97" i="10"/>
  <c r="BD97" i="10"/>
  <c r="BB97" i="10"/>
  <c r="F97" i="10"/>
  <c r="BC97" i="10" s="1"/>
  <c r="E97" i="10"/>
  <c r="BU97" i="10" s="1"/>
  <c r="BT96" i="10"/>
  <c r="BA96" i="10"/>
  <c r="BX95" i="10"/>
  <c r="BW95" i="10"/>
  <c r="BV95" i="10"/>
  <c r="BE95" i="10"/>
  <c r="BC95" i="10"/>
  <c r="BB95" i="10"/>
  <c r="F95" i="10"/>
  <c r="BD95" i="10" s="1"/>
  <c r="E95" i="10"/>
  <c r="D95" i="10"/>
  <c r="BA95" i="10" s="1"/>
  <c r="D91" i="10"/>
  <c r="BA90" i="10"/>
  <c r="F90" i="10"/>
  <c r="E90" i="10"/>
  <c r="D90" i="10"/>
  <c r="BT90" i="10" s="1"/>
  <c r="C90" i="10"/>
  <c r="BT89" i="10"/>
  <c r="BA89" i="10"/>
  <c r="F89" i="10"/>
  <c r="BT88" i="10"/>
  <c r="BA88" i="10"/>
  <c r="F88" i="10" s="1"/>
  <c r="BT87" i="10"/>
  <c r="BA87" i="10"/>
  <c r="F87" i="10"/>
  <c r="BT86" i="10"/>
  <c r="BA86" i="10"/>
  <c r="F86" i="10" s="1"/>
  <c r="E85" i="10"/>
  <c r="BT85" i="10" s="1"/>
  <c r="D85" i="10"/>
  <c r="C85" i="10"/>
  <c r="C91" i="10" s="1"/>
  <c r="BT84" i="10"/>
  <c r="BA84" i="10"/>
  <c r="F84" i="10" s="1"/>
  <c r="BT83" i="10"/>
  <c r="BA83" i="10"/>
  <c r="F83" i="10"/>
  <c r="BT82" i="10"/>
  <c r="BA82" i="10"/>
  <c r="F82" i="10"/>
  <c r="C78" i="10"/>
  <c r="BB78" i="10" s="1"/>
  <c r="C77" i="10"/>
  <c r="BT77" i="10" s="1"/>
  <c r="BA76" i="10"/>
  <c r="K76" i="10" s="1"/>
  <c r="C76" i="10"/>
  <c r="BT76" i="10" s="1"/>
  <c r="BA75" i="10"/>
  <c r="K75" i="10"/>
  <c r="C75" i="10"/>
  <c r="BT75" i="10" s="1"/>
  <c r="C74" i="10"/>
  <c r="BT74" i="10" s="1"/>
  <c r="BW73" i="10"/>
  <c r="BV73" i="10"/>
  <c r="BU73" i="10"/>
  <c r="BT73" i="10"/>
  <c r="BW72" i="10"/>
  <c r="BV72" i="10"/>
  <c r="BU72" i="10"/>
  <c r="BT72" i="10"/>
  <c r="BW71" i="10"/>
  <c r="BV71" i="10"/>
  <c r="BU71" i="10"/>
  <c r="BT71" i="10"/>
  <c r="BW70" i="10"/>
  <c r="BV70" i="10"/>
  <c r="BU70" i="10"/>
  <c r="BT70" i="10"/>
  <c r="BY69" i="10"/>
  <c r="BX69" i="10"/>
  <c r="BW69" i="10"/>
  <c r="BU69" i="10"/>
  <c r="E69" i="10"/>
  <c r="BV69" i="10" s="1"/>
  <c r="D69" i="10"/>
  <c r="BB69" i="10" s="1"/>
  <c r="BY68" i="10"/>
  <c r="BX68" i="10"/>
  <c r="BW68" i="10"/>
  <c r="BV68" i="10"/>
  <c r="BU68" i="10"/>
  <c r="BT68" i="10"/>
  <c r="E68" i="10"/>
  <c r="BC68" i="10" s="1"/>
  <c r="D68" i="10"/>
  <c r="BB68" i="10" s="1"/>
  <c r="C68" i="10"/>
  <c r="BA68" i="10" s="1"/>
  <c r="Y68" i="10" s="1"/>
  <c r="BY67" i="10"/>
  <c r="BX67" i="10"/>
  <c r="BW67" i="10"/>
  <c r="BV67" i="10"/>
  <c r="BU67" i="10"/>
  <c r="E67" i="10"/>
  <c r="BC67" i="10" s="1"/>
  <c r="D67" i="10"/>
  <c r="BB67" i="10" s="1"/>
  <c r="C67" i="10"/>
  <c r="BT67" i="10" s="1"/>
  <c r="BY66" i="10"/>
  <c r="BX66" i="10"/>
  <c r="BW66" i="10"/>
  <c r="E66" i="10"/>
  <c r="BV66" i="10" s="1"/>
  <c r="D66" i="10"/>
  <c r="BU66" i="10" s="1"/>
  <c r="BY65" i="10"/>
  <c r="BX65" i="10"/>
  <c r="BW65" i="10"/>
  <c r="BV65" i="10"/>
  <c r="BU65" i="10"/>
  <c r="BT65" i="10"/>
  <c r="BY64" i="10"/>
  <c r="BX64" i="10"/>
  <c r="BW64" i="10"/>
  <c r="BV64" i="10"/>
  <c r="BU64" i="10"/>
  <c r="BT64" i="10"/>
  <c r="BY63" i="10"/>
  <c r="BX63" i="10"/>
  <c r="BW63" i="10"/>
  <c r="BV63" i="10"/>
  <c r="BU63" i="10"/>
  <c r="BT63" i="10"/>
  <c r="BY62" i="10"/>
  <c r="BX62" i="10"/>
  <c r="BW62" i="10"/>
  <c r="BV62" i="10"/>
  <c r="BU62" i="10"/>
  <c r="BT62" i="10"/>
  <c r="BY61" i="10"/>
  <c r="BX61" i="10"/>
  <c r="BW61" i="10"/>
  <c r="BV61" i="10"/>
  <c r="BU61" i="10"/>
  <c r="BT61" i="10"/>
  <c r="BS61" i="10"/>
  <c r="BR61" i="10"/>
  <c r="BQ61" i="10"/>
  <c r="BP61" i="10"/>
  <c r="BO61" i="10"/>
  <c r="BN61" i="10"/>
  <c r="BM61" i="10"/>
  <c r="BL61" i="10"/>
  <c r="BK61" i="10"/>
  <c r="BJ61" i="10"/>
  <c r="BI61" i="10"/>
  <c r="BH61" i="10"/>
  <c r="BG61" i="10"/>
  <c r="BF61" i="10"/>
  <c r="BE61" i="10"/>
  <c r="BD61" i="10"/>
  <c r="E61" i="10"/>
  <c r="BC61" i="10" s="1"/>
  <c r="D61" i="10"/>
  <c r="BB61" i="10" s="1"/>
  <c r="C61" i="10"/>
  <c r="BA61" i="10" s="1"/>
  <c r="BY60" i="10"/>
  <c r="BX60" i="10"/>
  <c r="BW60" i="10"/>
  <c r="BV60" i="10"/>
  <c r="BU60" i="10"/>
  <c r="BS60" i="10"/>
  <c r="BR60" i="10"/>
  <c r="BQ60" i="10"/>
  <c r="BP60" i="10"/>
  <c r="BO60" i="10"/>
  <c r="BN60" i="10"/>
  <c r="BM60" i="10"/>
  <c r="BL60" i="10"/>
  <c r="BK60" i="10"/>
  <c r="BJ60" i="10"/>
  <c r="BI60" i="10"/>
  <c r="BH60" i="10"/>
  <c r="BG60" i="10"/>
  <c r="BF60" i="10"/>
  <c r="BE60" i="10"/>
  <c r="BD60" i="10"/>
  <c r="E60" i="10"/>
  <c r="BC60" i="10" s="1"/>
  <c r="D60" i="10"/>
  <c r="BB60" i="10" s="1"/>
  <c r="C60" i="10"/>
  <c r="BT60" i="10" s="1"/>
  <c r="BY59" i="10"/>
  <c r="BX59" i="10"/>
  <c r="BW59" i="10"/>
  <c r="BV59" i="10"/>
  <c r="BS59" i="10"/>
  <c r="BR59" i="10"/>
  <c r="BQ59" i="10"/>
  <c r="BP59" i="10"/>
  <c r="BO59" i="10"/>
  <c r="BN59" i="10"/>
  <c r="BM59" i="10"/>
  <c r="BL59" i="10"/>
  <c r="BK59" i="10"/>
  <c r="BJ59" i="10"/>
  <c r="BI59" i="10"/>
  <c r="BH59" i="10"/>
  <c r="BG59" i="10"/>
  <c r="BF59" i="10"/>
  <c r="BE59" i="10"/>
  <c r="BD59" i="10"/>
  <c r="E59" i="10"/>
  <c r="BC59" i="10" s="1"/>
  <c r="D59" i="10"/>
  <c r="BU59" i="10" s="1"/>
  <c r="BY58" i="10"/>
  <c r="BX58" i="10"/>
  <c r="BW58" i="10"/>
  <c r="BU58" i="10"/>
  <c r="BS58" i="10"/>
  <c r="BR58" i="10"/>
  <c r="BQ58" i="10"/>
  <c r="BP58" i="10"/>
  <c r="BO58" i="10"/>
  <c r="BN58" i="10"/>
  <c r="BM58" i="10"/>
  <c r="BL58" i="10"/>
  <c r="BK58" i="10"/>
  <c r="BJ58" i="10"/>
  <c r="BI58" i="10"/>
  <c r="BH58" i="10"/>
  <c r="BG58" i="10"/>
  <c r="BF58" i="10"/>
  <c r="BE58" i="10"/>
  <c r="BD58" i="10"/>
  <c r="E58" i="10"/>
  <c r="BV58" i="10" s="1"/>
  <c r="D58" i="10"/>
  <c r="BB58" i="10" s="1"/>
  <c r="BU54" i="10"/>
  <c r="BB54" i="10"/>
  <c r="BY53" i="10"/>
  <c r="BX53" i="10"/>
  <c r="BW53" i="10"/>
  <c r="BV53" i="10"/>
  <c r="BU53" i="10"/>
  <c r="BF53" i="10"/>
  <c r="BE53" i="10"/>
  <c r="BD53" i="10"/>
  <c r="BC53" i="10"/>
  <c r="BB53" i="10"/>
  <c r="BA53" i="10"/>
  <c r="L53" i="10" s="1"/>
  <c r="C53" i="10"/>
  <c r="BT53" i="10" s="1"/>
  <c r="BY52" i="10"/>
  <c r="BX52" i="10"/>
  <c r="BW52" i="10"/>
  <c r="BV52" i="10"/>
  <c r="BU52" i="10"/>
  <c r="BF52" i="10"/>
  <c r="BE52" i="10"/>
  <c r="BD52" i="10"/>
  <c r="BC52" i="10"/>
  <c r="BB52" i="10"/>
  <c r="C52" i="10"/>
  <c r="BA52" i="10" s="1"/>
  <c r="L52" i="10" s="1"/>
  <c r="BY51" i="10"/>
  <c r="BX51" i="10"/>
  <c r="BW51" i="10"/>
  <c r="BV51" i="10"/>
  <c r="BU51" i="10"/>
  <c r="BF51" i="10"/>
  <c r="BE51" i="10"/>
  <c r="BD51" i="10"/>
  <c r="BC51" i="10"/>
  <c r="BB51" i="10"/>
  <c r="BA51" i="10"/>
  <c r="L51" i="10" s="1"/>
  <c r="C51" i="10"/>
  <c r="BT51" i="10" s="1"/>
  <c r="BY50" i="10"/>
  <c r="BX50" i="10"/>
  <c r="BW50" i="10"/>
  <c r="BV50" i="10"/>
  <c r="BU50" i="10"/>
  <c r="BF50" i="10"/>
  <c r="BE50" i="10"/>
  <c r="BD50" i="10"/>
  <c r="BC50" i="10"/>
  <c r="BB50" i="10"/>
  <c r="C50" i="10"/>
  <c r="BA50" i="10" s="1"/>
  <c r="L50" i="10" s="1"/>
  <c r="C46" i="10"/>
  <c r="BT46" i="10" s="1"/>
  <c r="C40" i="10"/>
  <c r="C39" i="10"/>
  <c r="C38" i="10"/>
  <c r="C37" i="10"/>
  <c r="C36" i="10"/>
  <c r="C35" i="10"/>
  <c r="C34" i="10"/>
  <c r="C33" i="10"/>
  <c r="I32" i="10"/>
  <c r="H32" i="10"/>
  <c r="G32" i="10"/>
  <c r="F32" i="10"/>
  <c r="C32" i="10" s="1"/>
  <c r="E32" i="10"/>
  <c r="D32" i="10"/>
  <c r="BT18" i="10"/>
  <c r="BA18" i="10"/>
  <c r="D18" i="10"/>
  <c r="C14" i="10"/>
  <c r="C13" i="10"/>
  <c r="C12" i="10"/>
  <c r="BU11" i="10"/>
  <c r="C11" i="10"/>
  <c r="BB10" i="10"/>
  <c r="BA10" i="10"/>
  <c r="J10" i="10" s="1"/>
  <c r="C10" i="10"/>
  <c r="A5" i="10"/>
  <c r="A4" i="10"/>
  <c r="A3" i="10"/>
  <c r="A2" i="10"/>
  <c r="BU229" i="9"/>
  <c r="BT229" i="9"/>
  <c r="BU228" i="9"/>
  <c r="BT228" i="9"/>
  <c r="BU227" i="9"/>
  <c r="BT227" i="9"/>
  <c r="BU226" i="9"/>
  <c r="BT226" i="9"/>
  <c r="BU225" i="9"/>
  <c r="BT225" i="9"/>
  <c r="BZ224" i="9"/>
  <c r="BY224" i="9"/>
  <c r="BX224" i="9"/>
  <c r="BW224" i="9"/>
  <c r="BV224" i="9"/>
  <c r="BU224" i="9"/>
  <c r="BT224" i="9"/>
  <c r="BZ223" i="9"/>
  <c r="BY223" i="9"/>
  <c r="BX223" i="9"/>
  <c r="BW223" i="9"/>
  <c r="BV223" i="9"/>
  <c r="BU223" i="9"/>
  <c r="BT223" i="9"/>
  <c r="BZ222" i="9"/>
  <c r="BY222" i="9"/>
  <c r="BX222" i="9"/>
  <c r="BW222" i="9"/>
  <c r="BV222" i="9"/>
  <c r="BU222" i="9"/>
  <c r="BT222" i="9"/>
  <c r="BZ221" i="9"/>
  <c r="BY221" i="9"/>
  <c r="BX221" i="9"/>
  <c r="BW221" i="9"/>
  <c r="BV221" i="9"/>
  <c r="BU221" i="9"/>
  <c r="BT221" i="9"/>
  <c r="BZ220" i="9"/>
  <c r="BY220" i="9"/>
  <c r="BX220" i="9"/>
  <c r="BW220" i="9"/>
  <c r="BV220" i="9"/>
  <c r="BU220" i="9"/>
  <c r="BT220" i="9"/>
  <c r="BY209" i="9"/>
  <c r="BW209" i="9"/>
  <c r="BV209" i="9"/>
  <c r="BU209" i="9"/>
  <c r="BT209" i="9"/>
  <c r="BF209" i="9"/>
  <c r="BE209" i="9"/>
  <c r="BD209" i="9"/>
  <c r="BC209" i="9"/>
  <c r="BB209" i="9"/>
  <c r="BA209" i="9"/>
  <c r="BZ208" i="9"/>
  <c r="BY208" i="9"/>
  <c r="BX208" i="9"/>
  <c r="BF208" i="9"/>
  <c r="BE208" i="9"/>
  <c r="E208" i="9"/>
  <c r="BV208" i="9" s="1"/>
  <c r="D208" i="9"/>
  <c r="E207" i="9"/>
  <c r="BV207" i="9" s="1"/>
  <c r="D207" i="9"/>
  <c r="BZ206" i="9"/>
  <c r="BY206" i="9"/>
  <c r="BX206" i="9"/>
  <c r="BT206" i="9"/>
  <c r="BH206" i="9"/>
  <c r="BG206" i="9"/>
  <c r="BF206" i="9"/>
  <c r="BE206" i="9"/>
  <c r="E206" i="9"/>
  <c r="BV206" i="9" s="1"/>
  <c r="D206" i="9"/>
  <c r="BU206" i="9" s="1"/>
  <c r="C206" i="9"/>
  <c r="BZ205" i="9"/>
  <c r="BY205" i="9"/>
  <c r="BX205" i="9"/>
  <c r="BH205" i="9"/>
  <c r="BG205" i="9"/>
  <c r="BF205" i="9"/>
  <c r="BE205" i="9"/>
  <c r="BZ204" i="9"/>
  <c r="BY204" i="9"/>
  <c r="BX204" i="9"/>
  <c r="BH204" i="9"/>
  <c r="BG204" i="9"/>
  <c r="BF204" i="9"/>
  <c r="BE204" i="9"/>
  <c r="BZ203" i="9"/>
  <c r="BY203" i="9"/>
  <c r="BX203" i="9"/>
  <c r="BH203" i="9"/>
  <c r="BG203" i="9"/>
  <c r="BF203" i="9"/>
  <c r="BE203" i="9"/>
  <c r="BZ202" i="9"/>
  <c r="BY202" i="9"/>
  <c r="BX202" i="9"/>
  <c r="BH202" i="9"/>
  <c r="BG202" i="9"/>
  <c r="BF202" i="9"/>
  <c r="BE202" i="9"/>
  <c r="BZ201" i="9"/>
  <c r="BY201" i="9"/>
  <c r="BW201" i="9"/>
  <c r="BQ201" i="9"/>
  <c r="BP201" i="9"/>
  <c r="BO201" i="9"/>
  <c r="BN201" i="9"/>
  <c r="BM201" i="9"/>
  <c r="BL201" i="9"/>
  <c r="BK201" i="9"/>
  <c r="BJ201" i="9"/>
  <c r="BI201" i="9"/>
  <c r="BH201" i="9"/>
  <c r="BG201" i="9"/>
  <c r="BF201" i="9"/>
  <c r="BE201" i="9"/>
  <c r="E201" i="9"/>
  <c r="BV201" i="9" s="1"/>
  <c r="D201" i="9"/>
  <c r="BU201" i="9" s="1"/>
  <c r="C201" i="9"/>
  <c r="BZ200" i="9"/>
  <c r="BY200" i="9"/>
  <c r="BW200" i="9"/>
  <c r="BQ200" i="9"/>
  <c r="BP200" i="9"/>
  <c r="BO200" i="9"/>
  <c r="BN200" i="9"/>
  <c r="BM200" i="9"/>
  <c r="BL200" i="9"/>
  <c r="BK200" i="9"/>
  <c r="BJ200" i="9"/>
  <c r="BI200" i="9"/>
  <c r="BH200" i="9"/>
  <c r="BG200" i="9"/>
  <c r="BF200" i="9"/>
  <c r="BE200" i="9"/>
  <c r="E200" i="9"/>
  <c r="BV200" i="9" s="1"/>
  <c r="D200" i="9"/>
  <c r="BU200" i="9" s="1"/>
  <c r="C200" i="9"/>
  <c r="BZ199" i="9"/>
  <c r="BY199" i="9"/>
  <c r="BW199" i="9"/>
  <c r="BQ199" i="9"/>
  <c r="BP199" i="9"/>
  <c r="BO199" i="9"/>
  <c r="BN199" i="9"/>
  <c r="BM199" i="9"/>
  <c r="BL199" i="9"/>
  <c r="BK199" i="9"/>
  <c r="BJ199" i="9"/>
  <c r="BI199" i="9"/>
  <c r="BH199" i="9"/>
  <c r="BG199" i="9"/>
  <c r="BF199" i="9"/>
  <c r="E199" i="9"/>
  <c r="BV199" i="9" s="1"/>
  <c r="D199" i="9"/>
  <c r="BU199" i="9" s="1"/>
  <c r="C199" i="9"/>
  <c r="BZ198" i="9"/>
  <c r="BY198" i="9"/>
  <c r="BW198" i="9"/>
  <c r="BQ198" i="9"/>
  <c r="BP198" i="9"/>
  <c r="BO198" i="9"/>
  <c r="BN198" i="9"/>
  <c r="BM198" i="9"/>
  <c r="BL198" i="9"/>
  <c r="BK198" i="9"/>
  <c r="BJ198" i="9"/>
  <c r="BI198" i="9"/>
  <c r="BH198" i="9"/>
  <c r="BG198" i="9"/>
  <c r="BF198" i="9"/>
  <c r="BE198" i="9"/>
  <c r="E198" i="9"/>
  <c r="BV198" i="9" s="1"/>
  <c r="D198" i="9"/>
  <c r="BU198" i="9" s="1"/>
  <c r="C198" i="9"/>
  <c r="BZ197" i="9"/>
  <c r="BY197" i="9"/>
  <c r="BW197" i="9"/>
  <c r="BQ197" i="9"/>
  <c r="BP197" i="9"/>
  <c r="BO197" i="9"/>
  <c r="BN197" i="9"/>
  <c r="BM197" i="9"/>
  <c r="BL197" i="9"/>
  <c r="BK197" i="9"/>
  <c r="BJ197" i="9"/>
  <c r="BI197" i="9"/>
  <c r="BH197" i="9"/>
  <c r="BG197" i="9"/>
  <c r="BF197" i="9"/>
  <c r="BE197" i="9"/>
  <c r="E197" i="9"/>
  <c r="BV197" i="9" s="1"/>
  <c r="D197" i="9"/>
  <c r="BU197" i="9" s="1"/>
  <c r="C197" i="9"/>
  <c r="BZ196" i="9"/>
  <c r="BY196" i="9"/>
  <c r="BW196" i="9"/>
  <c r="BU196" i="9"/>
  <c r="BA196" i="9"/>
  <c r="E196" i="9"/>
  <c r="BV196" i="9" s="1"/>
  <c r="D196" i="9"/>
  <c r="BB196" i="9" s="1"/>
  <c r="C196" i="9"/>
  <c r="BZ195" i="9"/>
  <c r="BY195" i="9"/>
  <c r="BZ194" i="9"/>
  <c r="BY194" i="9"/>
  <c r="BZ193" i="9"/>
  <c r="BY193" i="9"/>
  <c r="BZ192" i="9"/>
  <c r="BY192" i="9"/>
  <c r="BY191" i="9"/>
  <c r="BX191" i="9"/>
  <c r="BV191" i="9"/>
  <c r="BU191" i="9"/>
  <c r="BF191" i="9"/>
  <c r="BE191" i="9"/>
  <c r="BA191" i="9"/>
  <c r="E191" i="9"/>
  <c r="BC191" i="9" s="1"/>
  <c r="D191" i="9"/>
  <c r="BB191" i="9" s="1"/>
  <c r="C191" i="9"/>
  <c r="BY190" i="9"/>
  <c r="BX190" i="9"/>
  <c r="BV190" i="9"/>
  <c r="BU190" i="9"/>
  <c r="BF190" i="9"/>
  <c r="BE190" i="9"/>
  <c r="BA190" i="9"/>
  <c r="E190" i="9"/>
  <c r="BC190" i="9" s="1"/>
  <c r="D190" i="9"/>
  <c r="BB190" i="9" s="1"/>
  <c r="C190" i="9"/>
  <c r="BY189" i="9"/>
  <c r="BX189" i="9"/>
  <c r="BV189" i="9"/>
  <c r="BU189" i="9"/>
  <c r="BF189" i="9"/>
  <c r="BE189" i="9"/>
  <c r="BA189" i="9"/>
  <c r="E189" i="9"/>
  <c r="BC189" i="9" s="1"/>
  <c r="D189" i="9"/>
  <c r="BB189" i="9" s="1"/>
  <c r="C189" i="9"/>
  <c r="BY188" i="9"/>
  <c r="BX188" i="9"/>
  <c r="BV188" i="9"/>
  <c r="BU188" i="9"/>
  <c r="BF188" i="9"/>
  <c r="BE188" i="9"/>
  <c r="BA188" i="9"/>
  <c r="E188" i="9"/>
  <c r="BC188" i="9" s="1"/>
  <c r="D188" i="9"/>
  <c r="BB188" i="9" s="1"/>
  <c r="C188" i="9"/>
  <c r="BY187" i="9"/>
  <c r="BX187" i="9"/>
  <c r="BV187" i="9"/>
  <c r="BU187" i="9"/>
  <c r="BF187" i="9"/>
  <c r="BE187" i="9"/>
  <c r="BA187" i="9"/>
  <c r="E187" i="9"/>
  <c r="BC187" i="9" s="1"/>
  <c r="D187" i="9"/>
  <c r="BB187" i="9" s="1"/>
  <c r="C187" i="9"/>
  <c r="BY186" i="9"/>
  <c r="BX186" i="9"/>
  <c r="BV186" i="9"/>
  <c r="BU186" i="9"/>
  <c r="BF186" i="9"/>
  <c r="BE186" i="9"/>
  <c r="BA186" i="9"/>
  <c r="E186" i="9"/>
  <c r="BC186" i="9" s="1"/>
  <c r="D186" i="9"/>
  <c r="BB186" i="9" s="1"/>
  <c r="C186" i="9"/>
  <c r="BY185" i="9"/>
  <c r="BX185" i="9"/>
  <c r="BV185" i="9"/>
  <c r="BU185" i="9"/>
  <c r="BF185" i="9"/>
  <c r="BE185" i="9"/>
  <c r="BA185" i="9"/>
  <c r="E185" i="9"/>
  <c r="BC185" i="9" s="1"/>
  <c r="D185" i="9"/>
  <c r="BB185" i="9" s="1"/>
  <c r="C185" i="9"/>
  <c r="BY184" i="9"/>
  <c r="BX184" i="9"/>
  <c r="BV184" i="9"/>
  <c r="BU184" i="9"/>
  <c r="BF184" i="9"/>
  <c r="BE184" i="9"/>
  <c r="BA184" i="9"/>
  <c r="E184" i="9"/>
  <c r="BC184" i="9" s="1"/>
  <c r="D184" i="9"/>
  <c r="BB184" i="9" s="1"/>
  <c r="C184" i="9"/>
  <c r="BY183" i="9"/>
  <c r="BX183" i="9"/>
  <c r="BV183" i="9"/>
  <c r="BU183" i="9"/>
  <c r="BF183" i="9"/>
  <c r="BE183" i="9"/>
  <c r="BA183" i="9"/>
  <c r="E183" i="9"/>
  <c r="BC183" i="9" s="1"/>
  <c r="D183" i="9"/>
  <c r="BB183" i="9" s="1"/>
  <c r="C183" i="9"/>
  <c r="BY182" i="9"/>
  <c r="BX182" i="9"/>
  <c r="BV182" i="9"/>
  <c r="BU182" i="9"/>
  <c r="BF182" i="9"/>
  <c r="BE182" i="9"/>
  <c r="E182" i="9"/>
  <c r="BC182" i="9" s="1"/>
  <c r="BX181" i="9"/>
  <c r="U181" i="9"/>
  <c r="T181" i="9"/>
  <c r="BE181" i="9" s="1"/>
  <c r="S181" i="9"/>
  <c r="R181" i="9"/>
  <c r="Q181" i="9"/>
  <c r="P181" i="9"/>
  <c r="O181" i="9"/>
  <c r="N181" i="9"/>
  <c r="M181" i="9"/>
  <c r="L181" i="9"/>
  <c r="K181" i="9"/>
  <c r="J181" i="9"/>
  <c r="I181" i="9"/>
  <c r="H181" i="9"/>
  <c r="G181" i="9"/>
  <c r="F181" i="9"/>
  <c r="E181" i="9"/>
  <c r="BV181" i="9" s="1"/>
  <c r="D181" i="9"/>
  <c r="BB181" i="9" s="1"/>
  <c r="BU176" i="9"/>
  <c r="BT176" i="9"/>
  <c r="BA176" i="9"/>
  <c r="C176" i="9"/>
  <c r="BC176" i="9" s="1"/>
  <c r="BU175" i="9"/>
  <c r="BT175" i="9"/>
  <c r="BA175" i="9"/>
  <c r="C175" i="9"/>
  <c r="BC175" i="9" s="1"/>
  <c r="BU174" i="9"/>
  <c r="BT174" i="9"/>
  <c r="BA174" i="9"/>
  <c r="C174" i="9"/>
  <c r="BC174" i="9" s="1"/>
  <c r="BU173" i="9"/>
  <c r="BT173" i="9"/>
  <c r="BA173" i="9"/>
  <c r="C173" i="9"/>
  <c r="BC173" i="9" s="1"/>
  <c r="BB169" i="9"/>
  <c r="E169" i="9"/>
  <c r="D169" i="9"/>
  <c r="BC168" i="9"/>
  <c r="E168" i="9"/>
  <c r="BV168" i="9" s="1"/>
  <c r="D168" i="9"/>
  <c r="C168" i="9" s="1"/>
  <c r="BB167" i="9"/>
  <c r="E167" i="9"/>
  <c r="BC167" i="9" s="1"/>
  <c r="D167" i="9"/>
  <c r="BU163" i="9"/>
  <c r="BC163" i="9"/>
  <c r="E163" i="9"/>
  <c r="BV163" i="9" s="1"/>
  <c r="D163" i="9"/>
  <c r="BB163" i="9" s="1"/>
  <c r="BC162" i="9"/>
  <c r="E162" i="9"/>
  <c r="BV162" i="9" s="1"/>
  <c r="D162" i="9"/>
  <c r="BU161" i="9"/>
  <c r="BC161" i="9"/>
  <c r="E161" i="9"/>
  <c r="BV161" i="9" s="1"/>
  <c r="D161" i="9"/>
  <c r="BB161" i="9" s="1"/>
  <c r="BY157" i="9"/>
  <c r="BW157" i="9"/>
  <c r="BG157" i="9"/>
  <c r="BF157" i="9"/>
  <c r="BB157" i="9"/>
  <c r="BA157" i="9"/>
  <c r="F157" i="9"/>
  <c r="BZ157" i="9" s="1"/>
  <c r="E157" i="9"/>
  <c r="BU157" i="9" s="1"/>
  <c r="D157" i="9"/>
  <c r="BT157" i="9" s="1"/>
  <c r="BY156" i="9"/>
  <c r="BU156" i="9"/>
  <c r="BC156" i="9"/>
  <c r="F156" i="9"/>
  <c r="BX156" i="9" s="1"/>
  <c r="E156" i="9"/>
  <c r="BF156" i="9" s="1"/>
  <c r="BY155" i="9"/>
  <c r="BW155" i="9"/>
  <c r="BG155" i="9"/>
  <c r="BF155" i="9"/>
  <c r="BB155" i="9"/>
  <c r="BA155" i="9"/>
  <c r="F155" i="9"/>
  <c r="BZ155" i="9" s="1"/>
  <c r="E155" i="9"/>
  <c r="BU155" i="9" s="1"/>
  <c r="D155" i="9"/>
  <c r="BT155" i="9" s="1"/>
  <c r="BY154" i="9"/>
  <c r="BU154" i="9"/>
  <c r="BE154" i="9"/>
  <c r="BD154" i="9"/>
  <c r="F154" i="9"/>
  <c r="BW154" i="9" s="1"/>
  <c r="E154" i="9"/>
  <c r="BF154" i="9" s="1"/>
  <c r="D154" i="9"/>
  <c r="BA154" i="9" s="1"/>
  <c r="BW153" i="9"/>
  <c r="BV153" i="9"/>
  <c r="BC153" i="9"/>
  <c r="BB153" i="9"/>
  <c r="F153" i="9"/>
  <c r="BZ153" i="9" s="1"/>
  <c r="E153" i="9"/>
  <c r="BY152" i="9"/>
  <c r="BX152" i="9"/>
  <c r="BU152" i="9"/>
  <c r="BE152" i="9"/>
  <c r="BD152" i="9"/>
  <c r="F152" i="9"/>
  <c r="BW152" i="9" s="1"/>
  <c r="E152" i="9"/>
  <c r="BF152" i="9" s="1"/>
  <c r="D152" i="9"/>
  <c r="BA152" i="9" s="1"/>
  <c r="BW151" i="9"/>
  <c r="BV151" i="9"/>
  <c r="BC151" i="9"/>
  <c r="BB151" i="9"/>
  <c r="F151" i="9"/>
  <c r="BZ151" i="9" s="1"/>
  <c r="E151" i="9"/>
  <c r="BY150" i="9"/>
  <c r="BX150" i="9"/>
  <c r="BU150" i="9"/>
  <c r="BE150" i="9"/>
  <c r="BD150" i="9"/>
  <c r="F150" i="9"/>
  <c r="BW150" i="9" s="1"/>
  <c r="E150" i="9"/>
  <c r="BF150" i="9" s="1"/>
  <c r="D150" i="9"/>
  <c r="BA150" i="9" s="1"/>
  <c r="BW149" i="9"/>
  <c r="BV149" i="9"/>
  <c r="BC149" i="9"/>
  <c r="BB149" i="9"/>
  <c r="F149" i="9"/>
  <c r="BZ149" i="9" s="1"/>
  <c r="E149" i="9"/>
  <c r="BY148" i="9"/>
  <c r="BX148" i="9"/>
  <c r="BU148" i="9"/>
  <c r="BE148" i="9"/>
  <c r="BD148" i="9"/>
  <c r="F148" i="9"/>
  <c r="BW148" i="9" s="1"/>
  <c r="E148" i="9"/>
  <c r="BF148" i="9" s="1"/>
  <c r="D148" i="9"/>
  <c r="BA148" i="9" s="1"/>
  <c r="BW147" i="9"/>
  <c r="BV147" i="9"/>
  <c r="BC147" i="9"/>
  <c r="BB147" i="9"/>
  <c r="F147" i="9"/>
  <c r="BZ147" i="9" s="1"/>
  <c r="E147" i="9"/>
  <c r="BY146" i="9"/>
  <c r="BX146" i="9"/>
  <c r="BU146" i="9"/>
  <c r="BE146" i="9"/>
  <c r="BD146" i="9"/>
  <c r="F146" i="9"/>
  <c r="BW146" i="9" s="1"/>
  <c r="E146" i="9"/>
  <c r="BF146" i="9" s="1"/>
  <c r="D146" i="9"/>
  <c r="BA146" i="9" s="1"/>
  <c r="BW145" i="9"/>
  <c r="BV145" i="9"/>
  <c r="BC145" i="9"/>
  <c r="BB145" i="9"/>
  <c r="F145" i="9"/>
  <c r="BZ145" i="9" s="1"/>
  <c r="E145" i="9"/>
  <c r="BY144" i="9"/>
  <c r="BX144" i="9"/>
  <c r="BU144" i="9"/>
  <c r="BE144" i="9"/>
  <c r="BD144" i="9"/>
  <c r="F144" i="9"/>
  <c r="BW144" i="9" s="1"/>
  <c r="E144" i="9"/>
  <c r="BF144" i="9" s="1"/>
  <c r="D144" i="9"/>
  <c r="BA144" i="9" s="1"/>
  <c r="BZ143" i="9"/>
  <c r="BG143" i="9"/>
  <c r="F143" i="9"/>
  <c r="BX143" i="9" s="1"/>
  <c r="BZ142" i="9"/>
  <c r="BX142" i="9"/>
  <c r="BV142" i="9"/>
  <c r="BU142" i="9"/>
  <c r="BE142" i="9"/>
  <c r="BD142" i="9"/>
  <c r="BB142" i="9"/>
  <c r="F142" i="9"/>
  <c r="BW142" i="9" s="1"/>
  <c r="E142" i="9"/>
  <c r="BY142" i="9" s="1"/>
  <c r="D142" i="9"/>
  <c r="BG141" i="9"/>
  <c r="F141" i="9"/>
  <c r="E141" i="9"/>
  <c r="BF141" i="9" s="1"/>
  <c r="BZ140" i="9"/>
  <c r="BY140" i="9"/>
  <c r="BX140" i="9"/>
  <c r="BV140" i="9"/>
  <c r="BF140" i="9"/>
  <c r="BE140" i="9"/>
  <c r="BD140" i="9"/>
  <c r="F140" i="9"/>
  <c r="BW140" i="9" s="1"/>
  <c r="E140" i="9"/>
  <c r="BU140" i="9" s="1"/>
  <c r="BZ139" i="9"/>
  <c r="BY139" i="9"/>
  <c r="BX139" i="9"/>
  <c r="BW139" i="9"/>
  <c r="BV139" i="9"/>
  <c r="BU139" i="9"/>
  <c r="BT139" i="9"/>
  <c r="BG139" i="9"/>
  <c r="BF139" i="9"/>
  <c r="BE139" i="9"/>
  <c r="BD139" i="9"/>
  <c r="BC139" i="9"/>
  <c r="BB139" i="9"/>
  <c r="BA139" i="9"/>
  <c r="X139" i="9"/>
  <c r="BV138" i="9"/>
  <c r="BG138" i="9"/>
  <c r="BC138" i="9"/>
  <c r="F138" i="9"/>
  <c r="E138" i="9"/>
  <c r="BY137" i="9"/>
  <c r="BW137" i="9"/>
  <c r="BU137" i="9"/>
  <c r="BE137" i="9"/>
  <c r="F137" i="9"/>
  <c r="BC137" i="9" s="1"/>
  <c r="E137" i="9"/>
  <c r="BF137" i="9" s="1"/>
  <c r="BZ136" i="9"/>
  <c r="BG136" i="9"/>
  <c r="BC136" i="9"/>
  <c r="F136" i="9"/>
  <c r="E136" i="9"/>
  <c r="BY135" i="9"/>
  <c r="BW135" i="9"/>
  <c r="BU135" i="9"/>
  <c r="BE135" i="9"/>
  <c r="F135" i="9"/>
  <c r="BC135" i="9" s="1"/>
  <c r="E135" i="9"/>
  <c r="BF135" i="9" s="1"/>
  <c r="BZ134" i="9"/>
  <c r="BG134" i="9"/>
  <c r="BC134" i="9"/>
  <c r="F134" i="9"/>
  <c r="E134" i="9"/>
  <c r="BY133" i="9"/>
  <c r="BW133" i="9"/>
  <c r="BU133" i="9"/>
  <c r="BE133" i="9"/>
  <c r="F133" i="9"/>
  <c r="BC133" i="9" s="1"/>
  <c r="E133" i="9"/>
  <c r="BF133" i="9" s="1"/>
  <c r="BZ132" i="9"/>
  <c r="BG132" i="9"/>
  <c r="BC132" i="9"/>
  <c r="F132" i="9"/>
  <c r="E132" i="9"/>
  <c r="BU132" i="9" s="1"/>
  <c r="BY131" i="9"/>
  <c r="BW131" i="9"/>
  <c r="BU131" i="9"/>
  <c r="BE131" i="9"/>
  <c r="F131" i="9"/>
  <c r="BC131" i="9" s="1"/>
  <c r="E131" i="9"/>
  <c r="BF131" i="9" s="1"/>
  <c r="BZ130" i="9"/>
  <c r="BG130" i="9"/>
  <c r="BC130" i="9"/>
  <c r="F130" i="9"/>
  <c r="E130" i="9"/>
  <c r="BZ129" i="9"/>
  <c r="BY129" i="9"/>
  <c r="BX129" i="9"/>
  <c r="BW129" i="9"/>
  <c r="BV129" i="9"/>
  <c r="BU129" i="9"/>
  <c r="BT129" i="9"/>
  <c r="BG129" i="9"/>
  <c r="BF129" i="9"/>
  <c r="BE129" i="9"/>
  <c r="BD129" i="9"/>
  <c r="X129" i="9" s="1"/>
  <c r="BC129" i="9"/>
  <c r="BB129" i="9"/>
  <c r="BA129" i="9"/>
  <c r="BD128" i="9"/>
  <c r="F128" i="9"/>
  <c r="BV128" i="9" s="1"/>
  <c r="E128" i="9"/>
  <c r="BB128" i="9" s="1"/>
  <c r="BW124" i="9"/>
  <c r="BV124" i="9"/>
  <c r="BD124" i="9"/>
  <c r="BB124" i="9"/>
  <c r="F124" i="9"/>
  <c r="BC124" i="9" s="1"/>
  <c r="E124" i="9"/>
  <c r="BU124" i="9" s="1"/>
  <c r="D124" i="9"/>
  <c r="BX123" i="9"/>
  <c r="BC123" i="9"/>
  <c r="F123" i="9"/>
  <c r="BE123" i="9" s="1"/>
  <c r="E123" i="9"/>
  <c r="BD122" i="9"/>
  <c r="F122" i="9"/>
  <c r="BV122" i="9" s="1"/>
  <c r="E122" i="9"/>
  <c r="BU122" i="9" s="1"/>
  <c r="BW121" i="9"/>
  <c r="BE121" i="9"/>
  <c r="BD121" i="9"/>
  <c r="BB121" i="9"/>
  <c r="F121" i="9"/>
  <c r="BV121" i="9" s="1"/>
  <c r="E121" i="9"/>
  <c r="BU121" i="9" s="1"/>
  <c r="BX120" i="9"/>
  <c r="BW120" i="9"/>
  <c r="BE120" i="9"/>
  <c r="BC120" i="9"/>
  <c r="BB120" i="9"/>
  <c r="F120" i="9"/>
  <c r="BV120" i="9" s="1"/>
  <c r="E120" i="9"/>
  <c r="BD120" i="9" s="1"/>
  <c r="D120" i="9"/>
  <c r="BA120" i="9" s="1"/>
  <c r="BX119" i="9"/>
  <c r="BU119" i="9"/>
  <c r="BC119" i="9"/>
  <c r="F119" i="9"/>
  <c r="BE119" i="9" s="1"/>
  <c r="E119" i="9"/>
  <c r="BD118" i="9"/>
  <c r="F118" i="9"/>
  <c r="BV118" i="9" s="1"/>
  <c r="E118" i="9"/>
  <c r="BU118" i="9" s="1"/>
  <c r="BW117" i="9"/>
  <c r="BE117" i="9"/>
  <c r="BD117" i="9"/>
  <c r="BB117" i="9"/>
  <c r="F117" i="9"/>
  <c r="BV117" i="9" s="1"/>
  <c r="E117" i="9"/>
  <c r="BU117" i="9" s="1"/>
  <c r="BX116" i="9"/>
  <c r="BW116" i="9"/>
  <c r="BT116" i="9"/>
  <c r="BE116" i="9"/>
  <c r="BC116" i="9"/>
  <c r="BB116" i="9"/>
  <c r="F116" i="9"/>
  <c r="BV116" i="9" s="1"/>
  <c r="E116" i="9"/>
  <c r="BD116" i="9" s="1"/>
  <c r="D116" i="9"/>
  <c r="BA116" i="9" s="1"/>
  <c r="BX115" i="9"/>
  <c r="BU115" i="9"/>
  <c r="BC115" i="9"/>
  <c r="F115" i="9"/>
  <c r="BE115" i="9" s="1"/>
  <c r="E115" i="9"/>
  <c r="BW114" i="9"/>
  <c r="BV114" i="9"/>
  <c r="BF114" i="9"/>
  <c r="BE114" i="9"/>
  <c r="BC114" i="9"/>
  <c r="BB114" i="9"/>
  <c r="F114" i="9"/>
  <c r="BY114" i="9" s="1"/>
  <c r="E114" i="9"/>
  <c r="BU114" i="9" s="1"/>
  <c r="D114" i="9"/>
  <c r="BV113" i="9"/>
  <c r="BU113" i="9"/>
  <c r="BE113" i="9"/>
  <c r="BB113" i="9"/>
  <c r="F113" i="9"/>
  <c r="BY113" i="9" s="1"/>
  <c r="E113" i="9"/>
  <c r="BX113" i="9" s="1"/>
  <c r="BY112" i="9"/>
  <c r="BU112" i="9"/>
  <c r="F112" i="9"/>
  <c r="E112" i="9"/>
  <c r="BX112" i="9" s="1"/>
  <c r="BX111" i="9"/>
  <c r="BW111" i="9"/>
  <c r="BF111" i="9"/>
  <c r="BC111" i="9"/>
  <c r="F111" i="9"/>
  <c r="BV111" i="9" s="1"/>
  <c r="E111" i="9"/>
  <c r="BW110" i="9"/>
  <c r="BV110" i="9"/>
  <c r="BT110" i="9"/>
  <c r="BD110" i="9"/>
  <c r="BC110" i="9"/>
  <c r="BA110" i="9"/>
  <c r="F110" i="9"/>
  <c r="BY110" i="9" s="1"/>
  <c r="D110" i="9"/>
  <c r="BZ109" i="9"/>
  <c r="BY109" i="9"/>
  <c r="BW109" i="9"/>
  <c r="BV109" i="9"/>
  <c r="BU109" i="9"/>
  <c r="BG109" i="9"/>
  <c r="BF109" i="9"/>
  <c r="BE109" i="9"/>
  <c r="BC109" i="9"/>
  <c r="BB109" i="9"/>
  <c r="F109" i="9"/>
  <c r="BX109" i="9" s="1"/>
  <c r="E109" i="9"/>
  <c r="D109" i="9"/>
  <c r="BZ108" i="9"/>
  <c r="BW108" i="9"/>
  <c r="BV108" i="9"/>
  <c r="BG108" i="9"/>
  <c r="BC108" i="9"/>
  <c r="F108" i="9"/>
  <c r="BE108" i="9" s="1"/>
  <c r="E108" i="9"/>
  <c r="BX107" i="9"/>
  <c r="BD107" i="9"/>
  <c r="F107" i="9"/>
  <c r="E107" i="9"/>
  <c r="BF107" i="9" s="1"/>
  <c r="BX105" i="9"/>
  <c r="BW105" i="9"/>
  <c r="BF105" i="9"/>
  <c r="BC105" i="9"/>
  <c r="F105" i="9"/>
  <c r="BV105" i="9" s="1"/>
  <c r="E105" i="9"/>
  <c r="D105" i="9"/>
  <c r="BA105" i="9" s="1"/>
  <c r="BW104" i="9"/>
  <c r="BV104" i="9"/>
  <c r="BF104" i="9"/>
  <c r="BE104" i="9"/>
  <c r="BC104" i="9"/>
  <c r="BB104" i="9"/>
  <c r="F104" i="9"/>
  <c r="BY104" i="9" s="1"/>
  <c r="E104" i="9"/>
  <c r="BU104" i="9" s="1"/>
  <c r="D104" i="9"/>
  <c r="BT104" i="9" s="1"/>
  <c r="BV103" i="9"/>
  <c r="BU103" i="9"/>
  <c r="BE103" i="9"/>
  <c r="BB103" i="9"/>
  <c r="F103" i="9"/>
  <c r="BY103" i="9" s="1"/>
  <c r="E103" i="9"/>
  <c r="BX103" i="9" s="1"/>
  <c r="BX102" i="9"/>
  <c r="BU102" i="9"/>
  <c r="BC102" i="9"/>
  <c r="F102" i="9"/>
  <c r="E102" i="9"/>
  <c r="BW101" i="9"/>
  <c r="BV101" i="9"/>
  <c r="BD101" i="9"/>
  <c r="BB101" i="9"/>
  <c r="F101" i="9"/>
  <c r="E101" i="9"/>
  <c r="BU101" i="9" s="1"/>
  <c r="BX100" i="9"/>
  <c r="BW100" i="9"/>
  <c r="BE100" i="9"/>
  <c r="BC100" i="9"/>
  <c r="BB100" i="9"/>
  <c r="F100" i="9"/>
  <c r="BV100" i="9" s="1"/>
  <c r="E100" i="9"/>
  <c r="BD100" i="9" s="1"/>
  <c r="D100" i="9"/>
  <c r="BT100" i="9" s="1"/>
  <c r="BX99" i="9"/>
  <c r="BC99" i="9"/>
  <c r="F99" i="9"/>
  <c r="BE99" i="9" s="1"/>
  <c r="E99" i="9"/>
  <c r="BB99" i="9" s="1"/>
  <c r="D99" i="9"/>
  <c r="BA99" i="9" s="1"/>
  <c r="BD98" i="9"/>
  <c r="BC98" i="9"/>
  <c r="F98" i="9"/>
  <c r="E98" i="9"/>
  <c r="BW97" i="9"/>
  <c r="BV97" i="9"/>
  <c r="BD97" i="9"/>
  <c r="BB97" i="9"/>
  <c r="F97" i="9"/>
  <c r="E97" i="9"/>
  <c r="BU97" i="9" s="1"/>
  <c r="BT96" i="9"/>
  <c r="BA96" i="9"/>
  <c r="BX95" i="9"/>
  <c r="BW95" i="9"/>
  <c r="BV95" i="9"/>
  <c r="BF95" i="9"/>
  <c r="BE95" i="9"/>
  <c r="BC95" i="9"/>
  <c r="BB95" i="9"/>
  <c r="BA95" i="9"/>
  <c r="F95" i="9"/>
  <c r="BD95" i="9" s="1"/>
  <c r="E95" i="9"/>
  <c r="BY95" i="9" s="1"/>
  <c r="D95" i="9"/>
  <c r="BT95" i="9" s="1"/>
  <c r="BA90" i="9"/>
  <c r="F90" i="9"/>
  <c r="E90" i="9"/>
  <c r="D90" i="9"/>
  <c r="BT90" i="9" s="1"/>
  <c r="C90" i="9"/>
  <c r="BT89" i="9"/>
  <c r="BA89" i="9"/>
  <c r="F89" i="9"/>
  <c r="BT88" i="9"/>
  <c r="BA88" i="9"/>
  <c r="F88" i="9" s="1"/>
  <c r="BT87" i="9"/>
  <c r="BA87" i="9"/>
  <c r="F87" i="9"/>
  <c r="BT86" i="9"/>
  <c r="BA86" i="9"/>
  <c r="F86" i="9"/>
  <c r="E85" i="9"/>
  <c r="BT85" i="9" s="1"/>
  <c r="D85" i="9"/>
  <c r="D91" i="9" s="1"/>
  <c r="C85" i="9"/>
  <c r="BT84" i="9"/>
  <c r="BA84" i="9"/>
  <c r="F84" i="9" s="1"/>
  <c r="BT83" i="9"/>
  <c r="BA83" i="9"/>
  <c r="F83" i="9"/>
  <c r="BT82" i="9"/>
  <c r="BA82" i="9"/>
  <c r="F82" i="9"/>
  <c r="BU78" i="9"/>
  <c r="C78" i="9"/>
  <c r="BT78" i="9" s="1"/>
  <c r="C77" i="9"/>
  <c r="C76" i="9"/>
  <c r="C75" i="9"/>
  <c r="C74" i="9"/>
  <c r="BW73" i="9"/>
  <c r="BV73" i="9"/>
  <c r="BU73" i="9"/>
  <c r="BT73" i="9"/>
  <c r="BW72" i="9"/>
  <c r="BV72" i="9"/>
  <c r="BU72" i="9"/>
  <c r="BT72" i="9"/>
  <c r="BW71" i="9"/>
  <c r="BV71" i="9"/>
  <c r="BU71" i="9"/>
  <c r="BT71" i="9"/>
  <c r="BW70" i="9"/>
  <c r="BV70" i="9"/>
  <c r="BU70" i="9"/>
  <c r="BT70" i="9"/>
  <c r="BY69" i="9"/>
  <c r="BX69" i="9"/>
  <c r="BW69" i="9"/>
  <c r="BV69" i="9"/>
  <c r="E69" i="9"/>
  <c r="BC69" i="9" s="1"/>
  <c r="D69" i="9"/>
  <c r="BU69" i="9" s="1"/>
  <c r="BY68" i="9"/>
  <c r="BX68" i="9"/>
  <c r="BW68" i="9"/>
  <c r="E68" i="9"/>
  <c r="BC68" i="9" s="1"/>
  <c r="D68" i="9"/>
  <c r="BB68" i="9" s="1"/>
  <c r="BY67" i="9"/>
  <c r="BX67" i="9"/>
  <c r="BW67" i="9"/>
  <c r="BU67" i="9"/>
  <c r="BT67" i="9"/>
  <c r="E67" i="9"/>
  <c r="BC67" i="9" s="1"/>
  <c r="D67" i="9"/>
  <c r="BB67" i="9" s="1"/>
  <c r="C67" i="9"/>
  <c r="BA67" i="9" s="1"/>
  <c r="BY66" i="9"/>
  <c r="BX66" i="9"/>
  <c r="BW66" i="9"/>
  <c r="E66" i="9"/>
  <c r="BV66" i="9" s="1"/>
  <c r="D66" i="9"/>
  <c r="BU66" i="9" s="1"/>
  <c r="BY65" i="9"/>
  <c r="BX65" i="9"/>
  <c r="BW65" i="9"/>
  <c r="BV65" i="9"/>
  <c r="BU65" i="9"/>
  <c r="BT65" i="9"/>
  <c r="BY64" i="9"/>
  <c r="BX64" i="9"/>
  <c r="BW64" i="9"/>
  <c r="BV64" i="9"/>
  <c r="BU64" i="9"/>
  <c r="BT64" i="9"/>
  <c r="BY63" i="9"/>
  <c r="BX63" i="9"/>
  <c r="BW63" i="9"/>
  <c r="BV63" i="9"/>
  <c r="BU63" i="9"/>
  <c r="BT63" i="9"/>
  <c r="BY62" i="9"/>
  <c r="BX62" i="9"/>
  <c r="BW62" i="9"/>
  <c r="BV62" i="9"/>
  <c r="BU62" i="9"/>
  <c r="BT62" i="9"/>
  <c r="BY61" i="9"/>
  <c r="BX61" i="9"/>
  <c r="BW61" i="9"/>
  <c r="BS61" i="9"/>
  <c r="BR61" i="9"/>
  <c r="BQ61" i="9"/>
  <c r="BP61" i="9"/>
  <c r="BO61" i="9"/>
  <c r="BN61" i="9"/>
  <c r="BM61" i="9"/>
  <c r="BL61" i="9"/>
  <c r="BK61" i="9"/>
  <c r="BJ61" i="9"/>
  <c r="BI61" i="9"/>
  <c r="BH61" i="9"/>
  <c r="BG61" i="9"/>
  <c r="BF61" i="9"/>
  <c r="BE61" i="9"/>
  <c r="BD61" i="9"/>
  <c r="E61" i="9"/>
  <c r="BV61" i="9" s="1"/>
  <c r="D61" i="9"/>
  <c r="BB61" i="9" s="1"/>
  <c r="BY60" i="9"/>
  <c r="BX60" i="9"/>
  <c r="BW60" i="9"/>
  <c r="BU60" i="9"/>
  <c r="BT60" i="9"/>
  <c r="BS60" i="9"/>
  <c r="BR60" i="9"/>
  <c r="BQ60" i="9"/>
  <c r="BP60" i="9"/>
  <c r="BO60" i="9"/>
  <c r="BN60" i="9"/>
  <c r="BM60" i="9"/>
  <c r="BL60" i="9"/>
  <c r="BK60" i="9"/>
  <c r="BJ60" i="9"/>
  <c r="BI60" i="9"/>
  <c r="BH60" i="9"/>
  <c r="BG60" i="9"/>
  <c r="BF60" i="9"/>
  <c r="BE60" i="9"/>
  <c r="BD60" i="9"/>
  <c r="E60" i="9"/>
  <c r="BC60" i="9" s="1"/>
  <c r="D60" i="9"/>
  <c r="BB60" i="9" s="1"/>
  <c r="C60" i="9"/>
  <c r="BA60" i="9" s="1"/>
  <c r="V60" i="9" s="1"/>
  <c r="BY59" i="9"/>
  <c r="BX59" i="9"/>
  <c r="BW59" i="9"/>
  <c r="BV59" i="9"/>
  <c r="BU59" i="9"/>
  <c r="BS59" i="9"/>
  <c r="BR59" i="9"/>
  <c r="BQ59" i="9"/>
  <c r="BP59" i="9"/>
  <c r="BO59" i="9"/>
  <c r="BN59" i="9"/>
  <c r="BM59" i="9"/>
  <c r="BL59" i="9"/>
  <c r="BK59" i="9"/>
  <c r="BJ59" i="9"/>
  <c r="BI59" i="9"/>
  <c r="BH59" i="9"/>
  <c r="BG59" i="9"/>
  <c r="BF59" i="9"/>
  <c r="BE59" i="9"/>
  <c r="BD59" i="9"/>
  <c r="E59" i="9"/>
  <c r="BC59" i="9" s="1"/>
  <c r="D59" i="9"/>
  <c r="BB59" i="9" s="1"/>
  <c r="C59" i="9"/>
  <c r="BA59" i="9" s="1"/>
  <c r="V59" i="9" s="1"/>
  <c r="BY58" i="9"/>
  <c r="BX58" i="9"/>
  <c r="BW58" i="9"/>
  <c r="BV58" i="9"/>
  <c r="BS58" i="9"/>
  <c r="BR58" i="9"/>
  <c r="BQ58" i="9"/>
  <c r="BP58" i="9"/>
  <c r="BO58" i="9"/>
  <c r="BN58" i="9"/>
  <c r="BM58" i="9"/>
  <c r="BL58" i="9"/>
  <c r="BK58" i="9"/>
  <c r="BJ58" i="9"/>
  <c r="BI58" i="9"/>
  <c r="BH58" i="9"/>
  <c r="BG58" i="9"/>
  <c r="BF58" i="9"/>
  <c r="BE58" i="9"/>
  <c r="BD58" i="9"/>
  <c r="E58" i="9"/>
  <c r="BC58" i="9" s="1"/>
  <c r="D58" i="9"/>
  <c r="BU58" i="9" s="1"/>
  <c r="BU54" i="9"/>
  <c r="BB54" i="9"/>
  <c r="BY53" i="9"/>
  <c r="BX53" i="9"/>
  <c r="BW53" i="9"/>
  <c r="BV53" i="9"/>
  <c r="BU53" i="9"/>
  <c r="BF53" i="9"/>
  <c r="BE53" i="9"/>
  <c r="BD53" i="9"/>
  <c r="BC53" i="9"/>
  <c r="BB53" i="9"/>
  <c r="BA53" i="9"/>
  <c r="L53" i="9"/>
  <c r="C53" i="9"/>
  <c r="BT53" i="9" s="1"/>
  <c r="BY52" i="9"/>
  <c r="BX52" i="9"/>
  <c r="BW52" i="9"/>
  <c r="BV52" i="9"/>
  <c r="BU52" i="9"/>
  <c r="BF52" i="9"/>
  <c r="BE52" i="9"/>
  <c r="BD52" i="9"/>
  <c r="BC52" i="9"/>
  <c r="BB52" i="9"/>
  <c r="C52" i="9"/>
  <c r="BT52" i="9" s="1"/>
  <c r="BY51" i="9"/>
  <c r="BX51" i="9"/>
  <c r="BW51" i="9"/>
  <c r="BV51" i="9"/>
  <c r="BU51" i="9"/>
  <c r="BF51" i="9"/>
  <c r="BE51" i="9"/>
  <c r="BD51" i="9"/>
  <c r="BC51" i="9"/>
  <c r="BB51" i="9"/>
  <c r="BA51" i="9"/>
  <c r="L51" i="9"/>
  <c r="C51" i="9"/>
  <c r="BT51" i="9" s="1"/>
  <c r="BY50" i="9"/>
  <c r="BX50" i="9"/>
  <c r="BW50" i="9"/>
  <c r="BV50" i="9"/>
  <c r="BU50" i="9"/>
  <c r="BF50" i="9"/>
  <c r="BE50" i="9"/>
  <c r="BD50" i="9"/>
  <c r="BC50" i="9"/>
  <c r="BB50" i="9"/>
  <c r="C50" i="9"/>
  <c r="BT50" i="9" s="1"/>
  <c r="BT46" i="9"/>
  <c r="C46" i="9"/>
  <c r="BA46" i="9" s="1"/>
  <c r="F46" i="9" s="1"/>
  <c r="C40" i="9"/>
  <c r="C39" i="9"/>
  <c r="C38" i="9"/>
  <c r="C37" i="9"/>
  <c r="C36" i="9"/>
  <c r="C35" i="9"/>
  <c r="C34" i="9"/>
  <c r="C33" i="9"/>
  <c r="I32" i="9"/>
  <c r="H32" i="9"/>
  <c r="G32" i="9"/>
  <c r="F32" i="9"/>
  <c r="E32" i="9"/>
  <c r="D32" i="9"/>
  <c r="C32" i="9" s="1"/>
  <c r="BT18" i="9"/>
  <c r="BA18" i="9"/>
  <c r="D18" i="9" s="1"/>
  <c r="C14" i="9"/>
  <c r="C13" i="9"/>
  <c r="BA12" i="9"/>
  <c r="J12" i="9" s="1"/>
  <c r="C12" i="9"/>
  <c r="BU11" i="9"/>
  <c r="BT11" i="9"/>
  <c r="C11" i="9"/>
  <c r="BU10" i="9"/>
  <c r="BA10" i="9"/>
  <c r="C10" i="9"/>
  <c r="BB10" i="9" s="1"/>
  <c r="J10" i="9" s="1"/>
  <c r="A5" i="9"/>
  <c r="A4" i="9"/>
  <c r="A3" i="9"/>
  <c r="A2" i="9"/>
  <c r="BU229" i="8"/>
  <c r="BT229" i="8"/>
  <c r="BU228" i="8"/>
  <c r="BT228" i="8"/>
  <c r="BU227" i="8"/>
  <c r="BT227" i="8"/>
  <c r="BU226" i="8"/>
  <c r="BT226" i="8"/>
  <c r="BU225" i="8"/>
  <c r="BT225" i="8"/>
  <c r="BZ224" i="8"/>
  <c r="BY224" i="8"/>
  <c r="BX224" i="8"/>
  <c r="BW224" i="8"/>
  <c r="BV224" i="8"/>
  <c r="BU224" i="8"/>
  <c r="BT224" i="8"/>
  <c r="BZ223" i="8"/>
  <c r="BY223" i="8"/>
  <c r="BX223" i="8"/>
  <c r="BW223" i="8"/>
  <c r="BV223" i="8"/>
  <c r="BU223" i="8"/>
  <c r="BT223" i="8"/>
  <c r="BZ222" i="8"/>
  <c r="BY222" i="8"/>
  <c r="BX222" i="8"/>
  <c r="BW222" i="8"/>
  <c r="BV222" i="8"/>
  <c r="BU222" i="8"/>
  <c r="BT222" i="8"/>
  <c r="BZ221" i="8"/>
  <c r="BY221" i="8"/>
  <c r="BX221" i="8"/>
  <c r="BW221" i="8"/>
  <c r="BV221" i="8"/>
  <c r="BU221" i="8"/>
  <c r="BT221" i="8"/>
  <c r="BZ220" i="8"/>
  <c r="BY220" i="8"/>
  <c r="BX220" i="8"/>
  <c r="BW220" i="8"/>
  <c r="BV220" i="8"/>
  <c r="BU220" i="8"/>
  <c r="BT220" i="8"/>
  <c r="BY209" i="8"/>
  <c r="BW209" i="8"/>
  <c r="BV209" i="8"/>
  <c r="BU209" i="8"/>
  <c r="BT209" i="8"/>
  <c r="BF209" i="8"/>
  <c r="BE209" i="8"/>
  <c r="BD209" i="8"/>
  <c r="BC209" i="8"/>
  <c r="BB209" i="8"/>
  <c r="BA209" i="8"/>
  <c r="BZ208" i="8"/>
  <c r="BY208" i="8"/>
  <c r="BX208" i="8"/>
  <c r="BV208" i="8"/>
  <c r="BF208" i="8"/>
  <c r="BE208" i="8"/>
  <c r="BB208" i="8"/>
  <c r="BA208" i="8"/>
  <c r="E208" i="8"/>
  <c r="BC208" i="8" s="1"/>
  <c r="D208" i="8"/>
  <c r="BU208" i="8" s="1"/>
  <c r="C208" i="8"/>
  <c r="BU207" i="8"/>
  <c r="BB207" i="8"/>
  <c r="BA207" i="8"/>
  <c r="E207" i="8"/>
  <c r="BV207" i="8" s="1"/>
  <c r="D207" i="8"/>
  <c r="C207" i="8"/>
  <c r="BZ206" i="8"/>
  <c r="BY206" i="8"/>
  <c r="BX206" i="8"/>
  <c r="BW206" i="8"/>
  <c r="BT206" i="8"/>
  <c r="BH206" i="8"/>
  <c r="BG206" i="8"/>
  <c r="BF206" i="8"/>
  <c r="BE206" i="8"/>
  <c r="BD206" i="8"/>
  <c r="E206" i="8"/>
  <c r="BV206" i="8" s="1"/>
  <c r="D206" i="8"/>
  <c r="BU206" i="8" s="1"/>
  <c r="C206" i="8"/>
  <c r="BA206" i="8" s="1"/>
  <c r="BZ205" i="8"/>
  <c r="BY205" i="8"/>
  <c r="BX205" i="8"/>
  <c r="BH205" i="8"/>
  <c r="BG205" i="8"/>
  <c r="BF205" i="8"/>
  <c r="BE205" i="8"/>
  <c r="BZ204" i="8"/>
  <c r="BY204" i="8"/>
  <c r="BX204" i="8"/>
  <c r="BH204" i="8"/>
  <c r="BG204" i="8"/>
  <c r="BF204" i="8"/>
  <c r="BE204" i="8"/>
  <c r="BZ203" i="8"/>
  <c r="BY203" i="8"/>
  <c r="BX203" i="8"/>
  <c r="BH203" i="8"/>
  <c r="BG203" i="8"/>
  <c r="BF203" i="8"/>
  <c r="BE203" i="8"/>
  <c r="BZ202" i="8"/>
  <c r="BY202" i="8"/>
  <c r="BX202" i="8"/>
  <c r="BH202" i="8"/>
  <c r="BG202" i="8"/>
  <c r="BF202" i="8"/>
  <c r="BE202" i="8"/>
  <c r="BZ201" i="8"/>
  <c r="BY201" i="8"/>
  <c r="BW201" i="8"/>
  <c r="BV201" i="8"/>
  <c r="BQ201" i="8"/>
  <c r="BP201" i="8"/>
  <c r="BO201" i="8"/>
  <c r="BN201" i="8"/>
  <c r="BM201" i="8"/>
  <c r="BL201" i="8"/>
  <c r="BK201" i="8"/>
  <c r="BJ201" i="8"/>
  <c r="BI201" i="8"/>
  <c r="BH201" i="8"/>
  <c r="BG201" i="8"/>
  <c r="BF201" i="8"/>
  <c r="BD201" i="8"/>
  <c r="BA201" i="8"/>
  <c r="E201" i="8"/>
  <c r="BC201" i="8" s="1"/>
  <c r="D201" i="8"/>
  <c r="BU201" i="8" s="1"/>
  <c r="C201" i="8"/>
  <c r="BZ200" i="8"/>
  <c r="BY200" i="8"/>
  <c r="BW200" i="8"/>
  <c r="BV200" i="8"/>
  <c r="BQ200" i="8"/>
  <c r="BP200" i="8"/>
  <c r="BO200" i="8"/>
  <c r="BN200" i="8"/>
  <c r="BM200" i="8"/>
  <c r="BL200" i="8"/>
  <c r="BK200" i="8"/>
  <c r="BJ200" i="8"/>
  <c r="BI200" i="8"/>
  <c r="BH200" i="8"/>
  <c r="BG200" i="8"/>
  <c r="BF200" i="8"/>
  <c r="BD200" i="8"/>
  <c r="E200" i="8"/>
  <c r="BC200" i="8" s="1"/>
  <c r="D200" i="8"/>
  <c r="BU200" i="8" s="1"/>
  <c r="C200" i="8"/>
  <c r="BZ199" i="8"/>
  <c r="BY199" i="8"/>
  <c r="BW199" i="8"/>
  <c r="BV199" i="8"/>
  <c r="BQ199" i="8"/>
  <c r="BP199" i="8"/>
  <c r="BO199" i="8"/>
  <c r="BN199" i="8"/>
  <c r="BM199" i="8"/>
  <c r="BL199" i="8"/>
  <c r="BK199" i="8"/>
  <c r="BJ199" i="8"/>
  <c r="BI199" i="8"/>
  <c r="BH199" i="8"/>
  <c r="BG199" i="8"/>
  <c r="BF199" i="8"/>
  <c r="BE199" i="8"/>
  <c r="BD199" i="8"/>
  <c r="E199" i="8"/>
  <c r="BC199" i="8" s="1"/>
  <c r="D199" i="8"/>
  <c r="BU199" i="8" s="1"/>
  <c r="C199" i="8"/>
  <c r="BZ198" i="8"/>
  <c r="BY198" i="8"/>
  <c r="BW198" i="8"/>
  <c r="BV198" i="8"/>
  <c r="BQ198" i="8"/>
  <c r="BP198" i="8"/>
  <c r="BO198" i="8"/>
  <c r="BN198" i="8"/>
  <c r="BM198" i="8"/>
  <c r="BL198" i="8"/>
  <c r="BK198" i="8"/>
  <c r="BJ198" i="8"/>
  <c r="BI198" i="8"/>
  <c r="BH198" i="8"/>
  <c r="BG198" i="8"/>
  <c r="BF198" i="8"/>
  <c r="BE198" i="8"/>
  <c r="BD198" i="8"/>
  <c r="E198" i="8"/>
  <c r="BC198" i="8" s="1"/>
  <c r="D198" i="8"/>
  <c r="BU198" i="8" s="1"/>
  <c r="C198" i="8"/>
  <c r="BZ197" i="8"/>
  <c r="BY197" i="8"/>
  <c r="BW197" i="8"/>
  <c r="BV197" i="8"/>
  <c r="BQ197" i="8"/>
  <c r="BP197" i="8"/>
  <c r="BO197" i="8"/>
  <c r="BN197" i="8"/>
  <c r="BM197" i="8"/>
  <c r="BL197" i="8"/>
  <c r="BK197" i="8"/>
  <c r="BJ197" i="8"/>
  <c r="BI197" i="8"/>
  <c r="BH197" i="8"/>
  <c r="BG197" i="8"/>
  <c r="BF197" i="8"/>
  <c r="BD197" i="8"/>
  <c r="BA197" i="8"/>
  <c r="E197" i="8"/>
  <c r="BC197" i="8" s="1"/>
  <c r="D197" i="8"/>
  <c r="BU197" i="8" s="1"/>
  <c r="C197" i="8"/>
  <c r="BZ196" i="8"/>
  <c r="BY196" i="8"/>
  <c r="BW196" i="8"/>
  <c r="BV196" i="8"/>
  <c r="BD196" i="8"/>
  <c r="E196" i="8"/>
  <c r="BC196" i="8" s="1"/>
  <c r="D196" i="8"/>
  <c r="BU196" i="8" s="1"/>
  <c r="C196" i="8"/>
  <c r="BZ195" i="8"/>
  <c r="BY195" i="8"/>
  <c r="BZ194" i="8"/>
  <c r="BY194" i="8"/>
  <c r="BZ193" i="8"/>
  <c r="BY193" i="8"/>
  <c r="BZ192" i="8"/>
  <c r="BY192" i="8"/>
  <c r="BY191" i="8"/>
  <c r="BX191" i="8"/>
  <c r="BV191" i="8"/>
  <c r="BU191" i="8"/>
  <c r="BF191" i="8"/>
  <c r="BE191" i="8"/>
  <c r="E191" i="8"/>
  <c r="BC191" i="8" s="1"/>
  <c r="D191" i="8"/>
  <c r="BB191" i="8" s="1"/>
  <c r="C191" i="8"/>
  <c r="BY190" i="8"/>
  <c r="BX190" i="8"/>
  <c r="BV190" i="8"/>
  <c r="BU190" i="8"/>
  <c r="BF190" i="8"/>
  <c r="BE190" i="8"/>
  <c r="E190" i="8"/>
  <c r="BC190" i="8" s="1"/>
  <c r="D190" i="8"/>
  <c r="BB190" i="8" s="1"/>
  <c r="C190" i="8"/>
  <c r="BY189" i="8"/>
  <c r="BX189" i="8"/>
  <c r="BV189" i="8"/>
  <c r="BU189" i="8"/>
  <c r="BF189" i="8"/>
  <c r="BE189" i="8"/>
  <c r="BA189" i="8"/>
  <c r="E189" i="8"/>
  <c r="BC189" i="8" s="1"/>
  <c r="D189" i="8"/>
  <c r="BB189" i="8" s="1"/>
  <c r="C189" i="8"/>
  <c r="BY188" i="8"/>
  <c r="BX188" i="8"/>
  <c r="BV188" i="8"/>
  <c r="BU188" i="8"/>
  <c r="BF188" i="8"/>
  <c r="BE188" i="8"/>
  <c r="E188" i="8"/>
  <c r="BC188" i="8" s="1"/>
  <c r="D188" i="8"/>
  <c r="BB188" i="8" s="1"/>
  <c r="C188" i="8"/>
  <c r="BA188" i="8" s="1"/>
  <c r="BY187" i="8"/>
  <c r="BX187" i="8"/>
  <c r="BV187" i="8"/>
  <c r="BU187" i="8"/>
  <c r="BF187" i="8"/>
  <c r="BE187" i="8"/>
  <c r="E187" i="8"/>
  <c r="BC187" i="8" s="1"/>
  <c r="D187" i="8"/>
  <c r="BB187" i="8" s="1"/>
  <c r="C187" i="8"/>
  <c r="BY186" i="8"/>
  <c r="BX186" i="8"/>
  <c r="BV186" i="8"/>
  <c r="BU186" i="8"/>
  <c r="BF186" i="8"/>
  <c r="BE186" i="8"/>
  <c r="E186" i="8"/>
  <c r="BC186" i="8" s="1"/>
  <c r="D186" i="8"/>
  <c r="BB186" i="8" s="1"/>
  <c r="C186" i="8"/>
  <c r="BY185" i="8"/>
  <c r="BX185" i="8"/>
  <c r="BV185" i="8"/>
  <c r="BU185" i="8"/>
  <c r="BF185" i="8"/>
  <c r="BE185" i="8"/>
  <c r="BA185" i="8"/>
  <c r="E185" i="8"/>
  <c r="BC185" i="8" s="1"/>
  <c r="D185" i="8"/>
  <c r="BB185" i="8" s="1"/>
  <c r="C185" i="8"/>
  <c r="BY184" i="8"/>
  <c r="BX184" i="8"/>
  <c r="BV184" i="8"/>
  <c r="BU184" i="8"/>
  <c r="BF184" i="8"/>
  <c r="BE184" i="8"/>
  <c r="E184" i="8"/>
  <c r="BC184" i="8" s="1"/>
  <c r="D184" i="8"/>
  <c r="BB184" i="8" s="1"/>
  <c r="C184" i="8"/>
  <c r="BY183" i="8"/>
  <c r="BX183" i="8"/>
  <c r="BV183" i="8"/>
  <c r="BU183" i="8"/>
  <c r="BF183" i="8"/>
  <c r="BE183" i="8"/>
  <c r="BB183" i="8"/>
  <c r="BA183" i="8"/>
  <c r="E183" i="8"/>
  <c r="BC183" i="8" s="1"/>
  <c r="D183" i="8"/>
  <c r="C183" i="8"/>
  <c r="BY182" i="8"/>
  <c r="BX182" i="8"/>
  <c r="BU182" i="8"/>
  <c r="BF182" i="8"/>
  <c r="BE182" i="8"/>
  <c r="E182" i="8"/>
  <c r="BY181" i="8"/>
  <c r="BC181" i="8"/>
  <c r="BB181" i="8"/>
  <c r="U181" i="8"/>
  <c r="BF181" i="8" s="1"/>
  <c r="T181" i="8"/>
  <c r="S181" i="8"/>
  <c r="R181" i="8"/>
  <c r="Q181" i="8"/>
  <c r="P181" i="8"/>
  <c r="O181" i="8"/>
  <c r="N181" i="8"/>
  <c r="M181" i="8"/>
  <c r="L181" i="8"/>
  <c r="K181" i="8"/>
  <c r="J181" i="8"/>
  <c r="I181" i="8"/>
  <c r="H181" i="8"/>
  <c r="G181" i="8"/>
  <c r="F181" i="8"/>
  <c r="E181" i="8"/>
  <c r="BV181" i="8" s="1"/>
  <c r="D181" i="8"/>
  <c r="C181" i="8" s="1"/>
  <c r="BV176" i="8"/>
  <c r="BU176" i="8"/>
  <c r="BT176" i="8"/>
  <c r="BB176" i="8"/>
  <c r="BA176" i="8"/>
  <c r="M176" i="8" s="1"/>
  <c r="C176" i="8"/>
  <c r="BC176" i="8" s="1"/>
  <c r="BV175" i="8"/>
  <c r="BU175" i="8"/>
  <c r="BT175" i="8"/>
  <c r="BB175" i="8"/>
  <c r="BA175" i="8"/>
  <c r="M175" i="8"/>
  <c r="C175" i="8"/>
  <c r="BC175" i="8" s="1"/>
  <c r="BV174" i="8"/>
  <c r="BU174" i="8"/>
  <c r="BT174" i="8"/>
  <c r="BB174" i="8"/>
  <c r="BA174" i="8"/>
  <c r="C174" i="8"/>
  <c r="BC174" i="8" s="1"/>
  <c r="M174" i="8" s="1"/>
  <c r="BV173" i="8"/>
  <c r="BU173" i="8"/>
  <c r="BT173" i="8"/>
  <c r="BB173" i="8"/>
  <c r="BA173" i="8"/>
  <c r="C173" i="8"/>
  <c r="BC173" i="8" s="1"/>
  <c r="BC169" i="8"/>
  <c r="E169" i="8"/>
  <c r="BV169" i="8" s="1"/>
  <c r="D169" i="8"/>
  <c r="BU168" i="8"/>
  <c r="BB168" i="8"/>
  <c r="E168" i="8"/>
  <c r="D168" i="8"/>
  <c r="BV167" i="8"/>
  <c r="BU167" i="8"/>
  <c r="BC167" i="8"/>
  <c r="BB167" i="8"/>
  <c r="E167" i="8"/>
  <c r="D167" i="8"/>
  <c r="C167" i="8" s="1"/>
  <c r="BV163" i="8"/>
  <c r="BU163" i="8"/>
  <c r="E163" i="8"/>
  <c r="BC163" i="8" s="1"/>
  <c r="D163" i="8"/>
  <c r="BB163" i="8" s="1"/>
  <c r="C163" i="8"/>
  <c r="BT163" i="8" s="1"/>
  <c r="BV162" i="8"/>
  <c r="BC162" i="8"/>
  <c r="BB162" i="8"/>
  <c r="E162" i="8"/>
  <c r="D162" i="8"/>
  <c r="BV161" i="8"/>
  <c r="BU161" i="8"/>
  <c r="E161" i="8"/>
  <c r="BC161" i="8" s="1"/>
  <c r="D161" i="8"/>
  <c r="BB161" i="8" s="1"/>
  <c r="C161" i="8"/>
  <c r="BT161" i="8" s="1"/>
  <c r="BZ157" i="8"/>
  <c r="BV157" i="8"/>
  <c r="F157" i="8"/>
  <c r="E157" i="8"/>
  <c r="BZ156" i="8"/>
  <c r="BX156" i="8"/>
  <c r="BV156" i="8"/>
  <c r="BF156" i="8"/>
  <c r="BE156" i="8"/>
  <c r="BD156" i="8"/>
  <c r="BA156" i="8"/>
  <c r="F156" i="8"/>
  <c r="BW156" i="8" s="1"/>
  <c r="E156" i="8"/>
  <c r="BU156" i="8" s="1"/>
  <c r="D156" i="8"/>
  <c r="BT156" i="8" s="1"/>
  <c r="BD155" i="8"/>
  <c r="F155" i="8"/>
  <c r="E155" i="8"/>
  <c r="BZ154" i="8"/>
  <c r="BX154" i="8"/>
  <c r="BV154" i="8"/>
  <c r="BF154" i="8"/>
  <c r="BE154" i="8"/>
  <c r="BD154" i="8"/>
  <c r="F154" i="8"/>
  <c r="BW154" i="8" s="1"/>
  <c r="E154" i="8"/>
  <c r="BU154" i="8" s="1"/>
  <c r="D154" i="8"/>
  <c r="BT154" i="8" s="1"/>
  <c r="BZ153" i="8"/>
  <c r="F153" i="8"/>
  <c r="BC153" i="8" s="1"/>
  <c r="E153" i="8"/>
  <c r="BB152" i="8"/>
  <c r="F152" i="8"/>
  <c r="BG152" i="8" s="1"/>
  <c r="E152" i="8"/>
  <c r="BZ151" i="8"/>
  <c r="BY151" i="8"/>
  <c r="BX151" i="8"/>
  <c r="BV151" i="8"/>
  <c r="BU151" i="8"/>
  <c r="BT151" i="8"/>
  <c r="BE151" i="8"/>
  <c r="BD151" i="8"/>
  <c r="F151" i="8"/>
  <c r="BW151" i="8" s="1"/>
  <c r="E151" i="8"/>
  <c r="BF151" i="8" s="1"/>
  <c r="D151" i="8"/>
  <c r="BA151" i="8" s="1"/>
  <c r="BZ150" i="8"/>
  <c r="BW150" i="8"/>
  <c r="BF150" i="8"/>
  <c r="BC150" i="8"/>
  <c r="F150" i="8"/>
  <c r="E150" i="8"/>
  <c r="BZ149" i="8"/>
  <c r="BY149" i="8"/>
  <c r="BX149" i="8"/>
  <c r="BV149" i="8"/>
  <c r="BU149" i="8"/>
  <c r="BE149" i="8"/>
  <c r="BD149" i="8"/>
  <c r="BA149" i="8"/>
  <c r="F149" i="8"/>
  <c r="BW149" i="8" s="1"/>
  <c r="E149" i="8"/>
  <c r="BF149" i="8" s="1"/>
  <c r="D149" i="8"/>
  <c r="BT149" i="8" s="1"/>
  <c r="BV148" i="8"/>
  <c r="BG148" i="8"/>
  <c r="BB148" i="8"/>
  <c r="F148" i="8"/>
  <c r="E148" i="8"/>
  <c r="BZ147" i="8"/>
  <c r="BX147" i="8"/>
  <c r="BV147" i="8"/>
  <c r="BE147" i="8"/>
  <c r="BD147" i="8"/>
  <c r="BB147" i="8"/>
  <c r="F147" i="8"/>
  <c r="BW147" i="8" s="1"/>
  <c r="E147" i="8"/>
  <c r="BU147" i="8" s="1"/>
  <c r="D147" i="8"/>
  <c r="BA147" i="8" s="1"/>
  <c r="BF146" i="8"/>
  <c r="BD146" i="8"/>
  <c r="BB146" i="8"/>
  <c r="F146" i="8"/>
  <c r="E146" i="8"/>
  <c r="BZ145" i="8"/>
  <c r="BX145" i="8"/>
  <c r="BV145" i="8"/>
  <c r="BE145" i="8"/>
  <c r="BD145" i="8"/>
  <c r="F145" i="8"/>
  <c r="BW145" i="8" s="1"/>
  <c r="E145" i="8"/>
  <c r="BU145" i="8" s="1"/>
  <c r="BF144" i="8"/>
  <c r="BB144" i="8"/>
  <c r="F144" i="8"/>
  <c r="E144" i="8"/>
  <c r="BZ143" i="8"/>
  <c r="BX143" i="8"/>
  <c r="BV143" i="8"/>
  <c r="BE143" i="8"/>
  <c r="BC143" i="8"/>
  <c r="F143" i="8"/>
  <c r="BG143" i="8" s="1"/>
  <c r="D143" i="8"/>
  <c r="BY142" i="8"/>
  <c r="BX142" i="8"/>
  <c r="BU142" i="8"/>
  <c r="BG142" i="8"/>
  <c r="BC142" i="8"/>
  <c r="BA142" i="8"/>
  <c r="F142" i="8"/>
  <c r="E142" i="8"/>
  <c r="BF142" i="8" s="1"/>
  <c r="D142" i="8"/>
  <c r="BT142" i="8" s="1"/>
  <c r="BY141" i="8"/>
  <c r="BF141" i="8"/>
  <c r="BE141" i="8"/>
  <c r="BB141" i="8"/>
  <c r="F141" i="8"/>
  <c r="E141" i="8"/>
  <c r="BU141" i="8" s="1"/>
  <c r="BY140" i="8"/>
  <c r="BX140" i="8"/>
  <c r="BU140" i="8"/>
  <c r="BT140" i="8"/>
  <c r="BG140" i="8"/>
  <c r="BC140" i="8"/>
  <c r="BA140" i="8"/>
  <c r="F140" i="8"/>
  <c r="E140" i="8"/>
  <c r="BF140" i="8" s="1"/>
  <c r="D140" i="8"/>
  <c r="BZ139" i="8"/>
  <c r="BY139" i="8"/>
  <c r="BX139" i="8"/>
  <c r="BW139" i="8"/>
  <c r="BV139" i="8"/>
  <c r="BU139" i="8"/>
  <c r="BT139" i="8"/>
  <c r="BG139" i="8"/>
  <c r="BF139" i="8"/>
  <c r="BE139" i="8"/>
  <c r="BD139" i="8"/>
  <c r="BC139" i="8"/>
  <c r="BB139" i="8"/>
  <c r="BA139" i="8"/>
  <c r="BZ138" i="8"/>
  <c r="BX138" i="8"/>
  <c r="BV138" i="8"/>
  <c r="BE138" i="8"/>
  <c r="BD138" i="8"/>
  <c r="F138" i="8"/>
  <c r="BW138" i="8" s="1"/>
  <c r="E138" i="8"/>
  <c r="BZ137" i="8"/>
  <c r="BX137" i="8"/>
  <c r="BW137" i="8"/>
  <c r="BG137" i="8"/>
  <c r="BF137" i="8"/>
  <c r="BC137" i="8"/>
  <c r="BB137" i="8"/>
  <c r="F137" i="8"/>
  <c r="BE137" i="8" s="1"/>
  <c r="E137" i="8"/>
  <c r="BZ136" i="8"/>
  <c r="BX136" i="8"/>
  <c r="BV136" i="8"/>
  <c r="BE136" i="8"/>
  <c r="BD136" i="8"/>
  <c r="F136" i="8"/>
  <c r="BW136" i="8" s="1"/>
  <c r="E136" i="8"/>
  <c r="BU136" i="8" s="1"/>
  <c r="BZ135" i="8"/>
  <c r="BX135" i="8"/>
  <c r="BW135" i="8"/>
  <c r="BG135" i="8"/>
  <c r="BF135" i="8"/>
  <c r="BC135" i="8"/>
  <c r="BB135" i="8"/>
  <c r="F135" i="8"/>
  <c r="BE135" i="8" s="1"/>
  <c r="E135" i="8"/>
  <c r="BZ134" i="8"/>
  <c r="BY134" i="8"/>
  <c r="BX134" i="8"/>
  <c r="BV134" i="8"/>
  <c r="BU134" i="8"/>
  <c r="BE134" i="8"/>
  <c r="BD134" i="8"/>
  <c r="BB134" i="8"/>
  <c r="F134" i="8"/>
  <c r="BW134" i="8" s="1"/>
  <c r="E134" i="8"/>
  <c r="BZ133" i="8"/>
  <c r="BX133" i="8"/>
  <c r="BW133" i="8"/>
  <c r="BG133" i="8"/>
  <c r="BF133" i="8"/>
  <c r="BC133" i="8"/>
  <c r="BB133" i="8"/>
  <c r="F133" i="8"/>
  <c r="BE133" i="8" s="1"/>
  <c r="E133" i="8"/>
  <c r="BZ132" i="8"/>
  <c r="BX132" i="8"/>
  <c r="BV132" i="8"/>
  <c r="BU132" i="8"/>
  <c r="BE132" i="8"/>
  <c r="BD132" i="8"/>
  <c r="BB132" i="8"/>
  <c r="F132" i="8"/>
  <c r="BW132" i="8" s="1"/>
  <c r="E132" i="8"/>
  <c r="BZ131" i="8"/>
  <c r="BX131" i="8"/>
  <c r="BW131" i="8"/>
  <c r="BG131" i="8"/>
  <c r="BF131" i="8"/>
  <c r="BC131" i="8"/>
  <c r="BB131" i="8"/>
  <c r="F131" i="8"/>
  <c r="BE131" i="8" s="1"/>
  <c r="E131" i="8"/>
  <c r="BZ130" i="8"/>
  <c r="BX130" i="8"/>
  <c r="BV130" i="8"/>
  <c r="BE130" i="8"/>
  <c r="BD130" i="8"/>
  <c r="F130" i="8"/>
  <c r="BW130" i="8" s="1"/>
  <c r="E130" i="8"/>
  <c r="BY130" i="8" s="1"/>
  <c r="BZ129" i="8"/>
  <c r="BY129" i="8"/>
  <c r="BX129" i="8"/>
  <c r="BW129" i="8"/>
  <c r="BV129" i="8"/>
  <c r="BU129" i="8"/>
  <c r="BT129" i="8"/>
  <c r="BG129" i="8"/>
  <c r="BF129" i="8"/>
  <c r="BE129" i="8"/>
  <c r="BD129" i="8"/>
  <c r="BC129" i="8"/>
  <c r="BB129" i="8"/>
  <c r="BA129" i="8"/>
  <c r="X129" i="8"/>
  <c r="BY128" i="8"/>
  <c r="BW128" i="8"/>
  <c r="BF128" i="8"/>
  <c r="BE128" i="8"/>
  <c r="BB128" i="8"/>
  <c r="F128" i="8"/>
  <c r="E128" i="8"/>
  <c r="BU128" i="8" s="1"/>
  <c r="BW124" i="8"/>
  <c r="BV124" i="8"/>
  <c r="BD124" i="8"/>
  <c r="BC124" i="8"/>
  <c r="F124" i="8"/>
  <c r="BX124" i="8" s="1"/>
  <c r="E124" i="8"/>
  <c r="BX123" i="8"/>
  <c r="BW123" i="8"/>
  <c r="BD123" i="8"/>
  <c r="BB123" i="8"/>
  <c r="F123" i="8"/>
  <c r="E123" i="8"/>
  <c r="BU123" i="8" s="1"/>
  <c r="BX122" i="8"/>
  <c r="BE122" i="8"/>
  <c r="BC122" i="8"/>
  <c r="F122" i="8"/>
  <c r="BV122" i="8" s="1"/>
  <c r="E122" i="8"/>
  <c r="BX121" i="8"/>
  <c r="BV121" i="8"/>
  <c r="BU121" i="8"/>
  <c r="BC121" i="8"/>
  <c r="BB121" i="8"/>
  <c r="F121" i="8"/>
  <c r="BE121" i="8" s="1"/>
  <c r="E121" i="8"/>
  <c r="BW121" i="8" s="1"/>
  <c r="D121" i="8"/>
  <c r="BD120" i="8"/>
  <c r="F120" i="8"/>
  <c r="E120" i="8"/>
  <c r="BW119" i="8"/>
  <c r="BV119" i="8"/>
  <c r="BT119" i="8"/>
  <c r="BD119" i="8"/>
  <c r="BB119" i="8"/>
  <c r="BA119" i="8"/>
  <c r="F119" i="8"/>
  <c r="BC119" i="8" s="1"/>
  <c r="E119" i="8"/>
  <c r="BU119" i="8" s="1"/>
  <c r="D119" i="8"/>
  <c r="BX118" i="8"/>
  <c r="BU118" i="8"/>
  <c r="BT118" i="8"/>
  <c r="BE118" i="8"/>
  <c r="BC118" i="8"/>
  <c r="BB118" i="8"/>
  <c r="BA118" i="8"/>
  <c r="F118" i="8"/>
  <c r="BV118" i="8" s="1"/>
  <c r="E118" i="8"/>
  <c r="BD118" i="8" s="1"/>
  <c r="D118" i="8"/>
  <c r="BX117" i="8"/>
  <c r="BV117" i="8"/>
  <c r="BD117" i="8"/>
  <c r="BC117" i="8"/>
  <c r="F117" i="8"/>
  <c r="BE117" i="8" s="1"/>
  <c r="E117" i="8"/>
  <c r="D117" i="8"/>
  <c r="BU116" i="8"/>
  <c r="F116" i="8"/>
  <c r="E116" i="8"/>
  <c r="BW115" i="8"/>
  <c r="BV115" i="8"/>
  <c r="BD115" i="8"/>
  <c r="BB115" i="8"/>
  <c r="F115" i="8"/>
  <c r="BC115" i="8" s="1"/>
  <c r="E115" i="8"/>
  <c r="BU115" i="8" s="1"/>
  <c r="D115" i="8"/>
  <c r="BV114" i="8"/>
  <c r="BD114" i="8"/>
  <c r="BC114" i="8"/>
  <c r="F114" i="8"/>
  <c r="E114" i="8"/>
  <c r="BY113" i="8"/>
  <c r="BW113" i="8"/>
  <c r="BU113" i="8"/>
  <c r="BD113" i="8"/>
  <c r="BC113" i="8"/>
  <c r="BB113" i="8"/>
  <c r="F113" i="8"/>
  <c r="BV113" i="8" s="1"/>
  <c r="E113" i="8"/>
  <c r="BE113" i="8" s="1"/>
  <c r="D113" i="8"/>
  <c r="BA113" i="8" s="1"/>
  <c r="BX112" i="8"/>
  <c r="BW112" i="8"/>
  <c r="BV112" i="8"/>
  <c r="BT112" i="8"/>
  <c r="BF112" i="8"/>
  <c r="BC112" i="8"/>
  <c r="BB112" i="8"/>
  <c r="BA112" i="8"/>
  <c r="F112" i="8"/>
  <c r="BY112" i="8" s="1"/>
  <c r="E112" i="8"/>
  <c r="BU112" i="8" s="1"/>
  <c r="D112" i="8"/>
  <c r="BY111" i="8"/>
  <c r="BV111" i="8"/>
  <c r="BU111" i="8"/>
  <c r="BF111" i="8"/>
  <c r="BE111" i="8"/>
  <c r="BD111" i="8"/>
  <c r="BB111" i="8"/>
  <c r="BA111" i="8"/>
  <c r="F111" i="8"/>
  <c r="BC111" i="8" s="1"/>
  <c r="E111" i="8"/>
  <c r="BX111" i="8" s="1"/>
  <c r="D111" i="8"/>
  <c r="BT111" i="8" s="1"/>
  <c r="BY110" i="8"/>
  <c r="BF110" i="8"/>
  <c r="BD110" i="8"/>
  <c r="F110" i="8"/>
  <c r="D110" i="8"/>
  <c r="BY109" i="8"/>
  <c r="BU109" i="8"/>
  <c r="F109" i="8"/>
  <c r="BD109" i="8" s="1"/>
  <c r="E109" i="8"/>
  <c r="BY108" i="8"/>
  <c r="BU108" i="8"/>
  <c r="BF108" i="8"/>
  <c r="BD108" i="8"/>
  <c r="BB108" i="8"/>
  <c r="F108" i="8"/>
  <c r="E108" i="8"/>
  <c r="BZ107" i="8"/>
  <c r="BY107" i="8"/>
  <c r="BW107" i="8"/>
  <c r="BV107" i="8"/>
  <c r="BU107" i="8"/>
  <c r="BG107" i="8"/>
  <c r="BF107" i="8"/>
  <c r="BE107" i="8"/>
  <c r="BC107" i="8"/>
  <c r="BB107" i="8"/>
  <c r="BA107" i="8"/>
  <c r="F107" i="8"/>
  <c r="BX107" i="8" s="1"/>
  <c r="E107" i="8"/>
  <c r="D107" i="8"/>
  <c r="BT107" i="8" s="1"/>
  <c r="BY105" i="8"/>
  <c r="BV105" i="8"/>
  <c r="BU105" i="8"/>
  <c r="BE105" i="8"/>
  <c r="BD105" i="8"/>
  <c r="BB105" i="8"/>
  <c r="F105" i="8"/>
  <c r="E105" i="8"/>
  <c r="BX105" i="8" s="1"/>
  <c r="BY104" i="8"/>
  <c r="BD104" i="8"/>
  <c r="F104" i="8"/>
  <c r="E104" i="8"/>
  <c r="BX103" i="8"/>
  <c r="BW103" i="8"/>
  <c r="BF103" i="8"/>
  <c r="BC103" i="8"/>
  <c r="F103" i="8"/>
  <c r="BV103" i="8" s="1"/>
  <c r="E103" i="8"/>
  <c r="D103" i="8"/>
  <c r="BA103" i="8" s="1"/>
  <c r="BW102" i="8"/>
  <c r="BV102" i="8"/>
  <c r="BF102" i="8"/>
  <c r="BC102" i="8"/>
  <c r="BB102" i="8"/>
  <c r="BA102" i="8"/>
  <c r="F102" i="8"/>
  <c r="BY102" i="8" s="1"/>
  <c r="E102" i="8"/>
  <c r="D102" i="8"/>
  <c r="BT102" i="8" s="1"/>
  <c r="BX101" i="8"/>
  <c r="F101" i="8"/>
  <c r="BE101" i="8" s="1"/>
  <c r="E101" i="8"/>
  <c r="BW101" i="8" s="1"/>
  <c r="BV100" i="8"/>
  <c r="BU100" i="8"/>
  <c r="BC100" i="8"/>
  <c r="F100" i="8"/>
  <c r="BX100" i="8" s="1"/>
  <c r="E100" i="8"/>
  <c r="BW99" i="8"/>
  <c r="BD99" i="8"/>
  <c r="BB99" i="8"/>
  <c r="F99" i="8"/>
  <c r="BC99" i="8" s="1"/>
  <c r="E99" i="8"/>
  <c r="BU99" i="8" s="1"/>
  <c r="BX98" i="8"/>
  <c r="BU98" i="8"/>
  <c r="BE98" i="8"/>
  <c r="BC98" i="8"/>
  <c r="BB98" i="8"/>
  <c r="F98" i="8"/>
  <c r="BV98" i="8" s="1"/>
  <c r="E98" i="8"/>
  <c r="BD98" i="8" s="1"/>
  <c r="D98" i="8"/>
  <c r="BT98" i="8" s="1"/>
  <c r="BU97" i="8"/>
  <c r="BB97" i="8"/>
  <c r="F97" i="8"/>
  <c r="BE97" i="8" s="1"/>
  <c r="E97" i="8"/>
  <c r="BW97" i="8" s="1"/>
  <c r="BA96" i="8"/>
  <c r="BY95" i="8"/>
  <c r="BV95" i="8"/>
  <c r="BU95" i="8"/>
  <c r="BD95" i="8"/>
  <c r="BC95" i="8"/>
  <c r="F95" i="8"/>
  <c r="E95" i="8"/>
  <c r="C91" i="8"/>
  <c r="BT90" i="8"/>
  <c r="E90" i="8"/>
  <c r="D90" i="8"/>
  <c r="BA90" i="8" s="1"/>
  <c r="F90" i="8" s="1"/>
  <c r="C90" i="8"/>
  <c r="BT89" i="8"/>
  <c r="BA89" i="8"/>
  <c r="F89" i="8"/>
  <c r="BT88" i="8"/>
  <c r="BA88" i="8"/>
  <c r="F88" i="8"/>
  <c r="BT87" i="8"/>
  <c r="BA87" i="8"/>
  <c r="F87" i="8"/>
  <c r="BT86" i="8"/>
  <c r="BA86" i="8"/>
  <c r="F86" i="8" s="1"/>
  <c r="E85" i="8"/>
  <c r="E91" i="8" s="1"/>
  <c r="D85" i="8"/>
  <c r="BA85" i="8" s="1"/>
  <c r="F85" i="8" s="1"/>
  <c r="C85" i="8"/>
  <c r="BT84" i="8"/>
  <c r="BA84" i="8"/>
  <c r="F84" i="8"/>
  <c r="BT83" i="8"/>
  <c r="BA83" i="8"/>
  <c r="F83" i="8" s="1"/>
  <c r="BT82" i="8"/>
  <c r="BA82" i="8"/>
  <c r="F82" i="8" s="1"/>
  <c r="BT78" i="8"/>
  <c r="BA78" i="8"/>
  <c r="C78" i="8"/>
  <c r="C77" i="8"/>
  <c r="BT77" i="8" s="1"/>
  <c r="C76" i="8"/>
  <c r="BT76" i="8" s="1"/>
  <c r="BT75" i="8"/>
  <c r="C75" i="8"/>
  <c r="BA75" i="8" s="1"/>
  <c r="K75" i="8" s="1"/>
  <c r="BT74" i="8"/>
  <c r="BA74" i="8"/>
  <c r="K74" i="8" s="1"/>
  <c r="C74" i="8"/>
  <c r="BW73" i="8"/>
  <c r="BV73" i="8"/>
  <c r="BU73" i="8"/>
  <c r="BT73" i="8"/>
  <c r="BW72" i="8"/>
  <c r="BV72" i="8"/>
  <c r="BU72" i="8"/>
  <c r="BT72" i="8"/>
  <c r="BW71" i="8"/>
  <c r="BV71" i="8"/>
  <c r="BU71" i="8"/>
  <c r="BT71" i="8"/>
  <c r="BW70" i="8"/>
  <c r="BV70" i="8"/>
  <c r="BU70" i="8"/>
  <c r="BT70" i="8"/>
  <c r="BY69" i="8"/>
  <c r="BX69" i="8"/>
  <c r="BW69" i="8"/>
  <c r="BC69" i="8"/>
  <c r="E69" i="8"/>
  <c r="BV69" i="8" s="1"/>
  <c r="D69" i="8"/>
  <c r="BB69" i="8" s="1"/>
  <c r="BY68" i="8"/>
  <c r="BX68" i="8"/>
  <c r="BW68" i="8"/>
  <c r="BC68" i="8"/>
  <c r="BB68" i="8"/>
  <c r="E68" i="8"/>
  <c r="BV68" i="8" s="1"/>
  <c r="D68" i="8"/>
  <c r="BY67" i="8"/>
  <c r="BX67" i="8"/>
  <c r="BW67" i="8"/>
  <c r="BU67" i="8"/>
  <c r="BT67" i="8"/>
  <c r="E67" i="8"/>
  <c r="BV67" i="8" s="1"/>
  <c r="D67" i="8"/>
  <c r="BB67" i="8" s="1"/>
  <c r="C67" i="8"/>
  <c r="BA67" i="8" s="1"/>
  <c r="BY66" i="8"/>
  <c r="BX66" i="8"/>
  <c r="BW66" i="8"/>
  <c r="E66" i="8"/>
  <c r="BC66" i="8" s="1"/>
  <c r="D66" i="8"/>
  <c r="C66" i="8" s="1"/>
  <c r="BY65" i="8"/>
  <c r="BX65" i="8"/>
  <c r="BW65" i="8"/>
  <c r="BV65" i="8"/>
  <c r="BU65" i="8"/>
  <c r="BT65" i="8"/>
  <c r="BY64" i="8"/>
  <c r="BX64" i="8"/>
  <c r="BW64" i="8"/>
  <c r="BV64" i="8"/>
  <c r="BU64" i="8"/>
  <c r="BT64" i="8"/>
  <c r="BY63" i="8"/>
  <c r="BX63" i="8"/>
  <c r="BW63" i="8"/>
  <c r="BV63" i="8"/>
  <c r="BU63" i="8"/>
  <c r="BT63" i="8"/>
  <c r="BY62" i="8"/>
  <c r="BX62" i="8"/>
  <c r="BW62" i="8"/>
  <c r="BV62" i="8"/>
  <c r="BU62" i="8"/>
  <c r="BT62" i="8"/>
  <c r="BY61" i="8"/>
  <c r="BX61" i="8"/>
  <c r="BW61" i="8"/>
  <c r="BU61" i="8"/>
  <c r="BS61" i="8"/>
  <c r="BR61" i="8"/>
  <c r="BQ61" i="8"/>
  <c r="BP61" i="8"/>
  <c r="BO61" i="8"/>
  <c r="BN61" i="8"/>
  <c r="BM61" i="8"/>
  <c r="BL61" i="8"/>
  <c r="BK61" i="8"/>
  <c r="BJ61" i="8"/>
  <c r="BI61" i="8"/>
  <c r="BH61" i="8"/>
  <c r="BG61" i="8"/>
  <c r="BF61" i="8"/>
  <c r="BE61" i="8"/>
  <c r="BD61" i="8"/>
  <c r="E61" i="8"/>
  <c r="BV61" i="8" s="1"/>
  <c r="D61" i="8"/>
  <c r="BB61" i="8" s="1"/>
  <c r="BY60" i="8"/>
  <c r="BX60" i="8"/>
  <c r="BW60" i="8"/>
  <c r="BV60" i="8"/>
  <c r="BU60" i="8"/>
  <c r="BT60" i="8"/>
  <c r="BS60" i="8"/>
  <c r="BR60" i="8"/>
  <c r="BQ60" i="8"/>
  <c r="BP60" i="8"/>
  <c r="BO60" i="8"/>
  <c r="BN60" i="8"/>
  <c r="BM60" i="8"/>
  <c r="BL60" i="8"/>
  <c r="BK60" i="8"/>
  <c r="BJ60" i="8"/>
  <c r="BI60" i="8"/>
  <c r="BH60" i="8"/>
  <c r="BG60" i="8"/>
  <c r="BF60" i="8"/>
  <c r="BE60" i="8"/>
  <c r="BD60" i="8"/>
  <c r="E60" i="8"/>
  <c r="BC60" i="8" s="1"/>
  <c r="D60" i="8"/>
  <c r="BB60" i="8" s="1"/>
  <c r="C60" i="8"/>
  <c r="BA60" i="8" s="1"/>
  <c r="V60" i="8" s="1"/>
  <c r="BY59" i="8"/>
  <c r="BX59" i="8"/>
  <c r="BW59" i="8"/>
  <c r="BV59" i="8"/>
  <c r="BU59" i="8"/>
  <c r="BS59" i="8"/>
  <c r="BR59" i="8"/>
  <c r="BQ59" i="8"/>
  <c r="BP59" i="8"/>
  <c r="BO59" i="8"/>
  <c r="BN59" i="8"/>
  <c r="BM59" i="8"/>
  <c r="BL59" i="8"/>
  <c r="BK59" i="8"/>
  <c r="BJ59" i="8"/>
  <c r="BI59" i="8"/>
  <c r="BH59" i="8"/>
  <c r="BG59" i="8"/>
  <c r="BF59" i="8"/>
  <c r="BE59" i="8"/>
  <c r="BD59" i="8"/>
  <c r="E59" i="8"/>
  <c r="BC59" i="8" s="1"/>
  <c r="D59" i="8"/>
  <c r="BB59" i="8" s="1"/>
  <c r="C59" i="8"/>
  <c r="BT59" i="8" s="1"/>
  <c r="BY58" i="8"/>
  <c r="BX58" i="8"/>
  <c r="BW58" i="8"/>
  <c r="BV58" i="8"/>
  <c r="BS58" i="8"/>
  <c r="BR58" i="8"/>
  <c r="BQ58" i="8"/>
  <c r="BP58" i="8"/>
  <c r="BO58" i="8"/>
  <c r="BN58" i="8"/>
  <c r="BM58" i="8"/>
  <c r="BL58" i="8"/>
  <c r="BK58" i="8"/>
  <c r="BJ58" i="8"/>
  <c r="BI58" i="8"/>
  <c r="BH58" i="8"/>
  <c r="BG58" i="8"/>
  <c r="BF58" i="8"/>
  <c r="BE58" i="8"/>
  <c r="BD58" i="8"/>
  <c r="E58" i="8"/>
  <c r="BC58" i="8" s="1"/>
  <c r="D58" i="8"/>
  <c r="BU58" i="8" s="1"/>
  <c r="BU54" i="8"/>
  <c r="BB54" i="8"/>
  <c r="BY53" i="8"/>
  <c r="BX53" i="8"/>
  <c r="BW53" i="8"/>
  <c r="BV53" i="8"/>
  <c r="BU53" i="8"/>
  <c r="BF53" i="8"/>
  <c r="BE53" i="8"/>
  <c r="BD53" i="8"/>
  <c r="L53" i="8" s="1"/>
  <c r="BC53" i="8"/>
  <c r="BB53" i="8"/>
  <c r="BA53" i="8"/>
  <c r="C53" i="8"/>
  <c r="BT53" i="8" s="1"/>
  <c r="BY52" i="8"/>
  <c r="BX52" i="8"/>
  <c r="BW52" i="8"/>
  <c r="BV52" i="8"/>
  <c r="BU52" i="8"/>
  <c r="BF52" i="8"/>
  <c r="BE52" i="8"/>
  <c r="BD52" i="8"/>
  <c r="BC52" i="8"/>
  <c r="BB52" i="8"/>
  <c r="C52" i="8"/>
  <c r="BA52" i="8" s="1"/>
  <c r="L52" i="8" s="1"/>
  <c r="BY51" i="8"/>
  <c r="BX51" i="8"/>
  <c r="BW51" i="8"/>
  <c r="BV51" i="8"/>
  <c r="BU51" i="8"/>
  <c r="BF51" i="8"/>
  <c r="BE51" i="8"/>
  <c r="BD51" i="8"/>
  <c r="L51" i="8" s="1"/>
  <c r="BC51" i="8"/>
  <c r="BB51" i="8"/>
  <c r="BA51" i="8"/>
  <c r="C51" i="8"/>
  <c r="BT51" i="8" s="1"/>
  <c r="BY50" i="8"/>
  <c r="BX50" i="8"/>
  <c r="BW50" i="8"/>
  <c r="BV50" i="8"/>
  <c r="BU50" i="8"/>
  <c r="BF50" i="8"/>
  <c r="BE50" i="8"/>
  <c r="BD50" i="8"/>
  <c r="BC50" i="8"/>
  <c r="BB50" i="8"/>
  <c r="C50" i="8"/>
  <c r="BA50" i="8" s="1"/>
  <c r="L50" i="8" s="1"/>
  <c r="BT46" i="8"/>
  <c r="C46" i="8"/>
  <c r="BA46" i="8" s="1"/>
  <c r="F46" i="8" s="1"/>
  <c r="C40" i="8"/>
  <c r="C39" i="8"/>
  <c r="C38" i="8"/>
  <c r="C37" i="8"/>
  <c r="C36" i="8"/>
  <c r="C35" i="8"/>
  <c r="C34" i="8"/>
  <c r="C33" i="8"/>
  <c r="I32" i="8"/>
  <c r="H32" i="8"/>
  <c r="G32" i="8"/>
  <c r="F32" i="8"/>
  <c r="E32" i="8"/>
  <c r="C32" i="8" s="1"/>
  <c r="D32" i="8"/>
  <c r="BT18" i="8"/>
  <c r="BA18" i="8"/>
  <c r="D18" i="8" s="1"/>
  <c r="C14" i="8"/>
  <c r="C13" i="8"/>
  <c r="BA12" i="8"/>
  <c r="J12" i="8" s="1"/>
  <c r="C12" i="8"/>
  <c r="BU11" i="8"/>
  <c r="BT11" i="8"/>
  <c r="C11" i="8"/>
  <c r="BU10" i="8"/>
  <c r="BB10" i="8"/>
  <c r="BA10" i="8"/>
  <c r="J10" i="8"/>
  <c r="C10" i="8"/>
  <c r="A5" i="8"/>
  <c r="A4" i="8"/>
  <c r="A3" i="8"/>
  <c r="A2" i="8"/>
  <c r="BU229" i="7"/>
  <c r="BT229" i="7"/>
  <c r="BU228" i="7"/>
  <c r="BT228" i="7"/>
  <c r="BU227" i="7"/>
  <c r="BT227" i="7"/>
  <c r="BU226" i="7"/>
  <c r="BT226" i="7"/>
  <c r="BU225" i="7"/>
  <c r="BT225" i="7"/>
  <c r="BZ224" i="7"/>
  <c r="BY224" i="7"/>
  <c r="BX224" i="7"/>
  <c r="BW224" i="7"/>
  <c r="BV224" i="7"/>
  <c r="BU224" i="7"/>
  <c r="BT224" i="7"/>
  <c r="BZ223" i="7"/>
  <c r="BY223" i="7"/>
  <c r="BX223" i="7"/>
  <c r="BW223" i="7"/>
  <c r="BV223" i="7"/>
  <c r="BU223" i="7"/>
  <c r="BT223" i="7"/>
  <c r="BZ222" i="7"/>
  <c r="BY222" i="7"/>
  <c r="BX222" i="7"/>
  <c r="BW222" i="7"/>
  <c r="BV222" i="7"/>
  <c r="BU222" i="7"/>
  <c r="BT222" i="7"/>
  <c r="BZ221" i="7"/>
  <c r="BY221" i="7"/>
  <c r="BX221" i="7"/>
  <c r="BW221" i="7"/>
  <c r="BV221" i="7"/>
  <c r="BU221" i="7"/>
  <c r="BT221" i="7"/>
  <c r="BZ220" i="7"/>
  <c r="BY220" i="7"/>
  <c r="BX220" i="7"/>
  <c r="BW220" i="7"/>
  <c r="BV220" i="7"/>
  <c r="BU220" i="7"/>
  <c r="BT220" i="7"/>
  <c r="BY209" i="7"/>
  <c r="BW209" i="7"/>
  <c r="BV209" i="7"/>
  <c r="BU209" i="7"/>
  <c r="BT209" i="7"/>
  <c r="BF209" i="7"/>
  <c r="BE209" i="7"/>
  <c r="BD209" i="7"/>
  <c r="BC209" i="7"/>
  <c r="BB209" i="7"/>
  <c r="BA209" i="7"/>
  <c r="BZ208" i="7"/>
  <c r="BY208" i="7"/>
  <c r="BX208" i="7"/>
  <c r="BV208" i="7"/>
  <c r="BF208" i="7"/>
  <c r="BE208" i="7"/>
  <c r="BB208" i="7"/>
  <c r="BA208" i="7"/>
  <c r="E208" i="7"/>
  <c r="BC208" i="7" s="1"/>
  <c r="D208" i="7"/>
  <c r="BU208" i="7" s="1"/>
  <c r="C208" i="7"/>
  <c r="BU207" i="7"/>
  <c r="BB207" i="7"/>
  <c r="BA207" i="7"/>
  <c r="E207" i="7"/>
  <c r="BV207" i="7" s="1"/>
  <c r="D207" i="7"/>
  <c r="C207" i="7"/>
  <c r="BZ206" i="7"/>
  <c r="BY206" i="7"/>
  <c r="BX206" i="7"/>
  <c r="BW206" i="7"/>
  <c r="BT206" i="7"/>
  <c r="BH206" i="7"/>
  <c r="BG206" i="7"/>
  <c r="BF206" i="7"/>
  <c r="BE206" i="7"/>
  <c r="BD206" i="7"/>
  <c r="E206" i="7"/>
  <c r="BV206" i="7" s="1"/>
  <c r="D206" i="7"/>
  <c r="BU206" i="7" s="1"/>
  <c r="C206" i="7"/>
  <c r="BA206" i="7" s="1"/>
  <c r="BZ205" i="7"/>
  <c r="BY205" i="7"/>
  <c r="BX205" i="7"/>
  <c r="BH205" i="7"/>
  <c r="BG205" i="7"/>
  <c r="BF205" i="7"/>
  <c r="BE205" i="7"/>
  <c r="BZ204" i="7"/>
  <c r="BY204" i="7"/>
  <c r="BX204" i="7"/>
  <c r="BH204" i="7"/>
  <c r="BG204" i="7"/>
  <c r="BF204" i="7"/>
  <c r="BE204" i="7"/>
  <c r="BZ203" i="7"/>
  <c r="BY203" i="7"/>
  <c r="BX203" i="7"/>
  <c r="BH203" i="7"/>
  <c r="BG203" i="7"/>
  <c r="BF203" i="7"/>
  <c r="BE203" i="7"/>
  <c r="BZ202" i="7"/>
  <c r="BY202" i="7"/>
  <c r="BX202" i="7"/>
  <c r="BH202" i="7"/>
  <c r="BG202" i="7"/>
  <c r="BF202" i="7"/>
  <c r="BE202" i="7"/>
  <c r="BZ201" i="7"/>
  <c r="BY201" i="7"/>
  <c r="BW201" i="7"/>
  <c r="BV201" i="7"/>
  <c r="BQ201" i="7"/>
  <c r="BP201" i="7"/>
  <c r="BO201" i="7"/>
  <c r="BN201" i="7"/>
  <c r="BM201" i="7"/>
  <c r="BL201" i="7"/>
  <c r="BK201" i="7"/>
  <c r="BJ201" i="7"/>
  <c r="BI201" i="7"/>
  <c r="BH201" i="7"/>
  <c r="BG201" i="7"/>
  <c r="BF201" i="7"/>
  <c r="BD201" i="7"/>
  <c r="BA201" i="7"/>
  <c r="E201" i="7"/>
  <c r="BC201" i="7" s="1"/>
  <c r="D201" i="7"/>
  <c r="BU201" i="7" s="1"/>
  <c r="C201" i="7"/>
  <c r="BZ200" i="7"/>
  <c r="BY200" i="7"/>
  <c r="BW200" i="7"/>
  <c r="BV200" i="7"/>
  <c r="BQ200" i="7"/>
  <c r="BP200" i="7"/>
  <c r="BO200" i="7"/>
  <c r="BN200" i="7"/>
  <c r="BM200" i="7"/>
  <c r="BL200" i="7"/>
  <c r="BK200" i="7"/>
  <c r="BJ200" i="7"/>
  <c r="BI200" i="7"/>
  <c r="BH200" i="7"/>
  <c r="BG200" i="7"/>
  <c r="BF200" i="7"/>
  <c r="BD200" i="7"/>
  <c r="E200" i="7"/>
  <c r="BC200" i="7" s="1"/>
  <c r="D200" i="7"/>
  <c r="BU200" i="7" s="1"/>
  <c r="C200" i="7"/>
  <c r="BZ199" i="7"/>
  <c r="BY199" i="7"/>
  <c r="BW199" i="7"/>
  <c r="BV199" i="7"/>
  <c r="BQ199" i="7"/>
  <c r="BP199" i="7"/>
  <c r="BO199" i="7"/>
  <c r="BN199" i="7"/>
  <c r="BM199" i="7"/>
  <c r="BL199" i="7"/>
  <c r="BK199" i="7"/>
  <c r="BJ199" i="7"/>
  <c r="BI199" i="7"/>
  <c r="BH199" i="7"/>
  <c r="BG199" i="7"/>
  <c r="BF199" i="7"/>
  <c r="BE199" i="7"/>
  <c r="BD199" i="7"/>
  <c r="E199" i="7"/>
  <c r="BC199" i="7" s="1"/>
  <c r="D199" i="7"/>
  <c r="BU199" i="7" s="1"/>
  <c r="C199" i="7"/>
  <c r="BZ198" i="7"/>
  <c r="BY198" i="7"/>
  <c r="BW198" i="7"/>
  <c r="BV198" i="7"/>
  <c r="BQ198" i="7"/>
  <c r="BP198" i="7"/>
  <c r="BO198" i="7"/>
  <c r="BN198" i="7"/>
  <c r="BM198" i="7"/>
  <c r="BL198" i="7"/>
  <c r="BK198" i="7"/>
  <c r="BJ198" i="7"/>
  <c r="BI198" i="7"/>
  <c r="BH198" i="7"/>
  <c r="BG198" i="7"/>
  <c r="BF198" i="7"/>
  <c r="BE198" i="7"/>
  <c r="BD198" i="7"/>
  <c r="E198" i="7"/>
  <c r="BC198" i="7" s="1"/>
  <c r="D198" i="7"/>
  <c r="BU198" i="7" s="1"/>
  <c r="C198" i="7"/>
  <c r="BZ197" i="7"/>
  <c r="BY197" i="7"/>
  <c r="BW197" i="7"/>
  <c r="BV197" i="7"/>
  <c r="BQ197" i="7"/>
  <c r="BP197" i="7"/>
  <c r="BO197" i="7"/>
  <c r="BN197" i="7"/>
  <c r="BM197" i="7"/>
  <c r="BL197" i="7"/>
  <c r="BK197" i="7"/>
  <c r="BJ197" i="7"/>
  <c r="BI197" i="7"/>
  <c r="BH197" i="7"/>
  <c r="BG197" i="7"/>
  <c r="BF197" i="7"/>
  <c r="BD197" i="7"/>
  <c r="BA197" i="7"/>
  <c r="E197" i="7"/>
  <c r="BC197" i="7" s="1"/>
  <c r="D197" i="7"/>
  <c r="BU197" i="7" s="1"/>
  <c r="C197" i="7"/>
  <c r="BZ196" i="7"/>
  <c r="BY196" i="7"/>
  <c r="BW196" i="7"/>
  <c r="BV196" i="7"/>
  <c r="BD196" i="7"/>
  <c r="E196" i="7"/>
  <c r="BC196" i="7" s="1"/>
  <c r="D196" i="7"/>
  <c r="BU196" i="7" s="1"/>
  <c r="C196" i="7"/>
  <c r="BZ195" i="7"/>
  <c r="BY195" i="7"/>
  <c r="BZ194" i="7"/>
  <c r="BY194" i="7"/>
  <c r="BZ193" i="7"/>
  <c r="BY193" i="7"/>
  <c r="BZ192" i="7"/>
  <c r="BY192" i="7"/>
  <c r="BY191" i="7"/>
  <c r="BX191" i="7"/>
  <c r="BV191" i="7"/>
  <c r="BU191" i="7"/>
  <c r="BF191" i="7"/>
  <c r="BE191" i="7"/>
  <c r="E191" i="7"/>
  <c r="BC191" i="7" s="1"/>
  <c r="D191" i="7"/>
  <c r="BB191" i="7" s="1"/>
  <c r="C191" i="7"/>
  <c r="BY190" i="7"/>
  <c r="BX190" i="7"/>
  <c r="BV190" i="7"/>
  <c r="BU190" i="7"/>
  <c r="BF190" i="7"/>
  <c r="BE190" i="7"/>
  <c r="E190" i="7"/>
  <c r="BC190" i="7" s="1"/>
  <c r="D190" i="7"/>
  <c r="BB190" i="7" s="1"/>
  <c r="C190" i="7"/>
  <c r="BY189" i="7"/>
  <c r="BX189" i="7"/>
  <c r="BV189" i="7"/>
  <c r="BU189" i="7"/>
  <c r="BF189" i="7"/>
  <c r="BE189" i="7"/>
  <c r="BA189" i="7"/>
  <c r="E189" i="7"/>
  <c r="BC189" i="7" s="1"/>
  <c r="D189" i="7"/>
  <c r="BB189" i="7" s="1"/>
  <c r="C189" i="7"/>
  <c r="BY188" i="7"/>
  <c r="BX188" i="7"/>
  <c r="BV188" i="7"/>
  <c r="BU188" i="7"/>
  <c r="BF188" i="7"/>
  <c r="BE188" i="7"/>
  <c r="E188" i="7"/>
  <c r="BC188" i="7" s="1"/>
  <c r="D188" i="7"/>
  <c r="BB188" i="7" s="1"/>
  <c r="C188" i="7"/>
  <c r="BA188" i="7" s="1"/>
  <c r="BY187" i="7"/>
  <c r="BX187" i="7"/>
  <c r="BV187" i="7"/>
  <c r="BU187" i="7"/>
  <c r="BF187" i="7"/>
  <c r="BE187" i="7"/>
  <c r="E187" i="7"/>
  <c r="BC187" i="7" s="1"/>
  <c r="D187" i="7"/>
  <c r="BB187" i="7" s="1"/>
  <c r="C187" i="7"/>
  <c r="BY186" i="7"/>
  <c r="BX186" i="7"/>
  <c r="BV186" i="7"/>
  <c r="BU186" i="7"/>
  <c r="BF186" i="7"/>
  <c r="BE186" i="7"/>
  <c r="E186" i="7"/>
  <c r="BC186" i="7" s="1"/>
  <c r="D186" i="7"/>
  <c r="BB186" i="7" s="1"/>
  <c r="C186" i="7"/>
  <c r="BY185" i="7"/>
  <c r="BX185" i="7"/>
  <c r="BV185" i="7"/>
  <c r="BU185" i="7"/>
  <c r="BF185" i="7"/>
  <c r="BE185" i="7"/>
  <c r="BA185" i="7"/>
  <c r="E185" i="7"/>
  <c r="BC185" i="7" s="1"/>
  <c r="D185" i="7"/>
  <c r="BB185" i="7" s="1"/>
  <c r="C185" i="7"/>
  <c r="BY184" i="7"/>
  <c r="BX184" i="7"/>
  <c r="BV184" i="7"/>
  <c r="BU184" i="7"/>
  <c r="BF184" i="7"/>
  <c r="BE184" i="7"/>
  <c r="E184" i="7"/>
  <c r="BC184" i="7" s="1"/>
  <c r="D184" i="7"/>
  <c r="BB184" i="7" s="1"/>
  <c r="C184" i="7"/>
  <c r="BY183" i="7"/>
  <c r="BX183" i="7"/>
  <c r="BV183" i="7"/>
  <c r="BU183" i="7"/>
  <c r="BF183" i="7"/>
  <c r="BE183" i="7"/>
  <c r="BD183" i="7"/>
  <c r="BB183" i="7"/>
  <c r="E183" i="7"/>
  <c r="BC183" i="7" s="1"/>
  <c r="D183" i="7"/>
  <c r="C183" i="7" s="1"/>
  <c r="BY182" i="7"/>
  <c r="BX182" i="7"/>
  <c r="BU182" i="7"/>
  <c r="BF182" i="7"/>
  <c r="BE182" i="7"/>
  <c r="E182" i="7"/>
  <c r="BU181" i="7"/>
  <c r="U181" i="7"/>
  <c r="T181" i="7"/>
  <c r="S181" i="7"/>
  <c r="R181" i="7"/>
  <c r="Q181" i="7"/>
  <c r="P181" i="7"/>
  <c r="O181" i="7"/>
  <c r="N181" i="7"/>
  <c r="M181" i="7"/>
  <c r="L181" i="7"/>
  <c r="K181" i="7"/>
  <c r="J181" i="7"/>
  <c r="I181" i="7"/>
  <c r="H181" i="7"/>
  <c r="G181" i="7"/>
  <c r="F181" i="7"/>
  <c r="E181" i="7"/>
  <c r="BV181" i="7" s="1"/>
  <c r="D181" i="7"/>
  <c r="BV176" i="7"/>
  <c r="BU176" i="7"/>
  <c r="BT176" i="7"/>
  <c r="BB176" i="7"/>
  <c r="M176" i="7" s="1"/>
  <c r="BA176" i="7"/>
  <c r="C176" i="7"/>
  <c r="BC176" i="7" s="1"/>
  <c r="BV175" i="7"/>
  <c r="BU175" i="7"/>
  <c r="BT175" i="7"/>
  <c r="BB175" i="7"/>
  <c r="BA175" i="7"/>
  <c r="M175" i="7" s="1"/>
  <c r="C175" i="7"/>
  <c r="BC175" i="7" s="1"/>
  <c r="BV174" i="7"/>
  <c r="BU174" i="7"/>
  <c r="BT174" i="7"/>
  <c r="BB174" i="7"/>
  <c r="BA174" i="7"/>
  <c r="M174" i="7" s="1"/>
  <c r="C174" i="7"/>
  <c r="BC174" i="7" s="1"/>
  <c r="BV173" i="7"/>
  <c r="BU173" i="7"/>
  <c r="BT173" i="7"/>
  <c r="BB173" i="7"/>
  <c r="BA173" i="7"/>
  <c r="M173" i="7"/>
  <c r="C173" i="7"/>
  <c r="BC173" i="7" s="1"/>
  <c r="BU169" i="7"/>
  <c r="BB169" i="7"/>
  <c r="E169" i="7"/>
  <c r="D169" i="7"/>
  <c r="BV168" i="7"/>
  <c r="BU168" i="7"/>
  <c r="BC168" i="7"/>
  <c r="BB168" i="7"/>
  <c r="E168" i="7"/>
  <c r="D168" i="7"/>
  <c r="C168" i="7" s="1"/>
  <c r="BV167" i="7"/>
  <c r="BC167" i="7"/>
  <c r="E167" i="7"/>
  <c r="D167" i="7"/>
  <c r="BV163" i="7"/>
  <c r="BB163" i="7"/>
  <c r="BA163" i="7"/>
  <c r="R163" i="7" s="1"/>
  <c r="E163" i="7"/>
  <c r="BC163" i="7" s="1"/>
  <c r="D163" i="7"/>
  <c r="BU163" i="7" s="1"/>
  <c r="C163" i="7"/>
  <c r="BT163" i="7" s="1"/>
  <c r="BC162" i="7"/>
  <c r="BB162" i="7"/>
  <c r="E162" i="7"/>
  <c r="BV162" i="7" s="1"/>
  <c r="D162" i="7"/>
  <c r="BV161" i="7"/>
  <c r="BB161" i="7"/>
  <c r="E161" i="7"/>
  <c r="BC161" i="7" s="1"/>
  <c r="D161" i="7"/>
  <c r="BU161" i="7" s="1"/>
  <c r="C161" i="7"/>
  <c r="BF157" i="7"/>
  <c r="BB157" i="7"/>
  <c r="F157" i="7"/>
  <c r="E157" i="7"/>
  <c r="BZ156" i="7"/>
  <c r="BX156" i="7"/>
  <c r="BV156" i="7"/>
  <c r="BE156" i="7"/>
  <c r="BD156" i="7"/>
  <c r="F156" i="7"/>
  <c r="BW156" i="7" s="1"/>
  <c r="E156" i="7"/>
  <c r="BF155" i="7"/>
  <c r="BB155" i="7"/>
  <c r="F155" i="7"/>
  <c r="E155" i="7"/>
  <c r="BZ154" i="7"/>
  <c r="BY154" i="7"/>
  <c r="BX154" i="7"/>
  <c r="BV154" i="7"/>
  <c r="BF154" i="7"/>
  <c r="BE154" i="7"/>
  <c r="BD154" i="7"/>
  <c r="BB154" i="7"/>
  <c r="BA154" i="7"/>
  <c r="F154" i="7"/>
  <c r="BW154" i="7" s="1"/>
  <c r="E154" i="7"/>
  <c r="BU154" i="7" s="1"/>
  <c r="D154" i="7"/>
  <c r="BT154" i="7" s="1"/>
  <c r="BW153" i="7"/>
  <c r="BV153" i="7"/>
  <c r="BF153" i="7"/>
  <c r="BD153" i="7"/>
  <c r="BB153" i="7"/>
  <c r="F153" i="7"/>
  <c r="E153" i="7"/>
  <c r="BY152" i="7"/>
  <c r="BU152" i="7"/>
  <c r="F152" i="7"/>
  <c r="E152" i="7"/>
  <c r="BF152" i="7" s="1"/>
  <c r="BZ151" i="7"/>
  <c r="BV151" i="7"/>
  <c r="BU151" i="7"/>
  <c r="BE151" i="7"/>
  <c r="BB151" i="7"/>
  <c r="BA151" i="7"/>
  <c r="F151" i="7"/>
  <c r="BX151" i="7" s="1"/>
  <c r="E151" i="7"/>
  <c r="BF151" i="7" s="1"/>
  <c r="D151" i="7"/>
  <c r="BT151" i="7" s="1"/>
  <c r="BY150" i="7"/>
  <c r="BU150" i="7"/>
  <c r="F150" i="7"/>
  <c r="BC150" i="7" s="1"/>
  <c r="E150" i="7"/>
  <c r="BF150" i="7" s="1"/>
  <c r="BZ149" i="7"/>
  <c r="BY149" i="7"/>
  <c r="BW149" i="7"/>
  <c r="BG149" i="7"/>
  <c r="BF149" i="7"/>
  <c r="BC149" i="7"/>
  <c r="BB149" i="7"/>
  <c r="BA149" i="7"/>
  <c r="F149" i="7"/>
  <c r="E149" i="7"/>
  <c r="BU149" i="7" s="1"/>
  <c r="D149" i="7"/>
  <c r="BT149" i="7" s="1"/>
  <c r="BY148" i="7"/>
  <c r="BU148" i="7"/>
  <c r="BD148" i="7"/>
  <c r="BC148" i="7"/>
  <c r="F148" i="7"/>
  <c r="E148" i="7"/>
  <c r="BF148" i="7" s="1"/>
  <c r="BZ147" i="7"/>
  <c r="BY147" i="7"/>
  <c r="BW147" i="7"/>
  <c r="BG147" i="7"/>
  <c r="BF147" i="7"/>
  <c r="BC147" i="7"/>
  <c r="BB147" i="7"/>
  <c r="BA147" i="7"/>
  <c r="F147" i="7"/>
  <c r="E147" i="7"/>
  <c r="BU147" i="7" s="1"/>
  <c r="D147" i="7"/>
  <c r="BT147" i="7" s="1"/>
  <c r="BY146" i="7"/>
  <c r="BU146" i="7"/>
  <c r="F146" i="7"/>
  <c r="E146" i="7"/>
  <c r="BF146" i="7" s="1"/>
  <c r="BZ145" i="7"/>
  <c r="BY145" i="7"/>
  <c r="BW145" i="7"/>
  <c r="BG145" i="7"/>
  <c r="BF145" i="7"/>
  <c r="BC145" i="7"/>
  <c r="BB145" i="7"/>
  <c r="BA145" i="7"/>
  <c r="F145" i="7"/>
  <c r="E145" i="7"/>
  <c r="BU145" i="7" s="1"/>
  <c r="D145" i="7"/>
  <c r="BT145" i="7" s="1"/>
  <c r="BY144" i="7"/>
  <c r="BU144" i="7"/>
  <c r="BD144" i="7"/>
  <c r="BC144" i="7"/>
  <c r="F144" i="7"/>
  <c r="E144" i="7"/>
  <c r="BF144" i="7" s="1"/>
  <c r="BZ143" i="7"/>
  <c r="BX143" i="7"/>
  <c r="BE143" i="7"/>
  <c r="F143" i="7"/>
  <c r="BZ142" i="7"/>
  <c r="BY142" i="7"/>
  <c r="BX142" i="7"/>
  <c r="BV142" i="7"/>
  <c r="BF142" i="7"/>
  <c r="BE142" i="7"/>
  <c r="BD142" i="7"/>
  <c r="BB142" i="7"/>
  <c r="BA142" i="7"/>
  <c r="F142" i="7"/>
  <c r="BW142" i="7" s="1"/>
  <c r="E142" i="7"/>
  <c r="BU142" i="7" s="1"/>
  <c r="D142" i="7"/>
  <c r="BT142" i="7" s="1"/>
  <c r="BW141" i="7"/>
  <c r="BV141" i="7"/>
  <c r="BF141" i="7"/>
  <c r="BD141" i="7"/>
  <c r="BB141" i="7"/>
  <c r="F141" i="7"/>
  <c r="E141" i="7"/>
  <c r="BZ140" i="7"/>
  <c r="BY140" i="7"/>
  <c r="BX140" i="7"/>
  <c r="BV140" i="7"/>
  <c r="BF140" i="7"/>
  <c r="BE140" i="7"/>
  <c r="BD140" i="7"/>
  <c r="BB140" i="7"/>
  <c r="BA140" i="7"/>
  <c r="F140" i="7"/>
  <c r="BW140" i="7" s="1"/>
  <c r="E140" i="7"/>
  <c r="BU140" i="7" s="1"/>
  <c r="D140" i="7"/>
  <c r="BT140" i="7" s="1"/>
  <c r="BZ139" i="7"/>
  <c r="BY139" i="7"/>
  <c r="BX139" i="7"/>
  <c r="BW139" i="7"/>
  <c r="BV139" i="7"/>
  <c r="BU139" i="7"/>
  <c r="BT139" i="7"/>
  <c r="BG139" i="7"/>
  <c r="BF139" i="7"/>
  <c r="BE139" i="7"/>
  <c r="BD139" i="7"/>
  <c r="BC139" i="7"/>
  <c r="X139" i="7" s="1"/>
  <c r="BB139" i="7"/>
  <c r="BA139" i="7"/>
  <c r="F138" i="7"/>
  <c r="E138" i="7"/>
  <c r="BY137" i="7"/>
  <c r="BX137" i="7"/>
  <c r="BW137" i="7"/>
  <c r="BU137" i="7"/>
  <c r="BG137" i="7"/>
  <c r="BE137" i="7"/>
  <c r="BC137" i="7"/>
  <c r="F137" i="7"/>
  <c r="E137" i="7"/>
  <c r="BF137" i="7" s="1"/>
  <c r="D137" i="7"/>
  <c r="BT137" i="7" s="1"/>
  <c r="F136" i="7"/>
  <c r="E136" i="7"/>
  <c r="BU136" i="7" s="1"/>
  <c r="BY135" i="7"/>
  <c r="BX135" i="7"/>
  <c r="BW135" i="7"/>
  <c r="BU135" i="7"/>
  <c r="BG135" i="7"/>
  <c r="BE135" i="7"/>
  <c r="BC135" i="7"/>
  <c r="F135" i="7"/>
  <c r="E135" i="7"/>
  <c r="BF135" i="7" s="1"/>
  <c r="D135" i="7"/>
  <c r="BT135" i="7" s="1"/>
  <c r="BE134" i="7"/>
  <c r="F134" i="7"/>
  <c r="E134" i="7"/>
  <c r="BU134" i="7" s="1"/>
  <c r="BY133" i="7"/>
  <c r="BX133" i="7"/>
  <c r="BW133" i="7"/>
  <c r="BU133" i="7"/>
  <c r="BG133" i="7"/>
  <c r="BE133" i="7"/>
  <c r="BC133" i="7"/>
  <c r="F133" i="7"/>
  <c r="E133" i="7"/>
  <c r="BF133" i="7" s="1"/>
  <c r="D133" i="7"/>
  <c r="BT133" i="7" s="1"/>
  <c r="BZ132" i="7"/>
  <c r="BE132" i="7"/>
  <c r="BC132" i="7"/>
  <c r="F132" i="7"/>
  <c r="E132" i="7"/>
  <c r="BY131" i="7"/>
  <c r="BX131" i="7"/>
  <c r="BW131" i="7"/>
  <c r="BU131" i="7"/>
  <c r="BG131" i="7"/>
  <c r="BE131" i="7"/>
  <c r="BC131" i="7"/>
  <c r="F131" i="7"/>
  <c r="E131" i="7"/>
  <c r="BF131" i="7" s="1"/>
  <c r="D131" i="7"/>
  <c r="BT131" i="7" s="1"/>
  <c r="F130" i="7"/>
  <c r="E130" i="7"/>
  <c r="BZ129" i="7"/>
  <c r="BY129" i="7"/>
  <c r="BX129" i="7"/>
  <c r="BW129" i="7"/>
  <c r="BV129" i="7"/>
  <c r="BU129" i="7"/>
  <c r="BT129" i="7"/>
  <c r="BG129" i="7"/>
  <c r="BF129" i="7"/>
  <c r="BE129" i="7"/>
  <c r="BD129" i="7"/>
  <c r="X129" i="7" s="1"/>
  <c r="BC129" i="7"/>
  <c r="BB129" i="7"/>
  <c r="BA129" i="7"/>
  <c r="BF128" i="7"/>
  <c r="BD128" i="7"/>
  <c r="BB128" i="7"/>
  <c r="F128" i="7"/>
  <c r="BV128" i="7" s="1"/>
  <c r="E128" i="7"/>
  <c r="BW124" i="7"/>
  <c r="BV124" i="7"/>
  <c r="BD124" i="7"/>
  <c r="BB124" i="7"/>
  <c r="F124" i="7"/>
  <c r="BC124" i="7" s="1"/>
  <c r="E124" i="7"/>
  <c r="BU124" i="7" s="1"/>
  <c r="D124" i="7"/>
  <c r="BX123" i="7"/>
  <c r="BU123" i="7"/>
  <c r="BT123" i="7"/>
  <c r="BE123" i="7"/>
  <c r="BC123" i="7"/>
  <c r="BB123" i="7"/>
  <c r="BA123" i="7"/>
  <c r="F123" i="7"/>
  <c r="BV123" i="7" s="1"/>
  <c r="E123" i="7"/>
  <c r="BD123" i="7" s="1"/>
  <c r="D123" i="7"/>
  <c r="BX122" i="7"/>
  <c r="BD122" i="7"/>
  <c r="F122" i="7"/>
  <c r="E122" i="7"/>
  <c r="BV121" i="7"/>
  <c r="BU121" i="7"/>
  <c r="BC121" i="7"/>
  <c r="F121" i="7"/>
  <c r="BX121" i="7" s="1"/>
  <c r="E121" i="7"/>
  <c r="BW120" i="7"/>
  <c r="BE120" i="7"/>
  <c r="BD120" i="7"/>
  <c r="BB120" i="7"/>
  <c r="F120" i="7"/>
  <c r="E120" i="7"/>
  <c r="BU120" i="7" s="1"/>
  <c r="BX119" i="7"/>
  <c r="BE119" i="7"/>
  <c r="BC119" i="7"/>
  <c r="F119" i="7"/>
  <c r="BV119" i="7" s="1"/>
  <c r="E119" i="7"/>
  <c r="BD119" i="7" s="1"/>
  <c r="D119" i="7"/>
  <c r="BU118" i="7"/>
  <c r="BB118" i="7"/>
  <c r="F118" i="7"/>
  <c r="E118" i="7"/>
  <c r="BW118" i="7" s="1"/>
  <c r="BV117" i="7"/>
  <c r="BD117" i="7"/>
  <c r="BC117" i="7"/>
  <c r="F117" i="7"/>
  <c r="BX117" i="7" s="1"/>
  <c r="E117" i="7"/>
  <c r="BX116" i="7"/>
  <c r="BW116" i="7"/>
  <c r="BD116" i="7"/>
  <c r="BB116" i="7"/>
  <c r="F116" i="7"/>
  <c r="E116" i="7"/>
  <c r="BU116" i="7" s="1"/>
  <c r="BX115" i="7"/>
  <c r="BE115" i="7"/>
  <c r="BC115" i="7"/>
  <c r="F115" i="7"/>
  <c r="BV115" i="7" s="1"/>
  <c r="E115" i="7"/>
  <c r="BW114" i="7"/>
  <c r="BV114" i="7"/>
  <c r="BU114" i="7"/>
  <c r="BE114" i="7"/>
  <c r="BD114" i="7"/>
  <c r="BB114" i="7"/>
  <c r="F114" i="7"/>
  <c r="E114" i="7"/>
  <c r="BX114" i="7" s="1"/>
  <c r="BV113" i="7"/>
  <c r="F113" i="7"/>
  <c r="BD113" i="7" s="1"/>
  <c r="E113" i="7"/>
  <c r="BF112" i="7"/>
  <c r="F112" i="7"/>
  <c r="BW112" i="7" s="1"/>
  <c r="E112" i="7"/>
  <c r="BU112" i="7" s="1"/>
  <c r="BW111" i="7"/>
  <c r="BV111" i="7"/>
  <c r="BT111" i="7"/>
  <c r="BF111" i="7"/>
  <c r="BC111" i="7"/>
  <c r="BB111" i="7"/>
  <c r="F111" i="7"/>
  <c r="BY111" i="7" s="1"/>
  <c r="E111" i="7"/>
  <c r="D111" i="7"/>
  <c r="BA111" i="7" s="1"/>
  <c r="F110" i="7"/>
  <c r="BF110" i="7" s="1"/>
  <c r="BY109" i="7"/>
  <c r="F109" i="7"/>
  <c r="BC109" i="7" s="1"/>
  <c r="E109" i="7"/>
  <c r="BZ108" i="7"/>
  <c r="BY108" i="7"/>
  <c r="BX108" i="7"/>
  <c r="BU108" i="7"/>
  <c r="BF108" i="7"/>
  <c r="BD108" i="7"/>
  <c r="BB108" i="7"/>
  <c r="BA108" i="7"/>
  <c r="F108" i="7"/>
  <c r="E108" i="7"/>
  <c r="D108" i="7"/>
  <c r="BT108" i="7" s="1"/>
  <c r="BZ107" i="7"/>
  <c r="BW107" i="7"/>
  <c r="BV107" i="7"/>
  <c r="BG107" i="7"/>
  <c r="BE107" i="7"/>
  <c r="BC107" i="7"/>
  <c r="F107" i="7"/>
  <c r="BX107" i="7" s="1"/>
  <c r="E107" i="7"/>
  <c r="BY107" i="7" s="1"/>
  <c r="BV105" i="7"/>
  <c r="BU105" i="7"/>
  <c r="BE105" i="7"/>
  <c r="BD105" i="7"/>
  <c r="BB105" i="7"/>
  <c r="F105" i="7"/>
  <c r="BC105" i="7" s="1"/>
  <c r="E105" i="7"/>
  <c r="BX105" i="7" s="1"/>
  <c r="BV104" i="7"/>
  <c r="BD104" i="7"/>
  <c r="F104" i="7"/>
  <c r="BY104" i="7" s="1"/>
  <c r="E104" i="7"/>
  <c r="BW103" i="7"/>
  <c r="BU103" i="7"/>
  <c r="BD103" i="7"/>
  <c r="BC103" i="7"/>
  <c r="F103" i="7"/>
  <c r="BV103" i="7" s="1"/>
  <c r="E103" i="7"/>
  <c r="BE103" i="7" s="1"/>
  <c r="D103" i="7"/>
  <c r="BA103" i="7" s="1"/>
  <c r="BC102" i="7"/>
  <c r="F102" i="7"/>
  <c r="BY102" i="7" s="1"/>
  <c r="E102" i="7"/>
  <c r="BU102" i="7" s="1"/>
  <c r="BW101" i="7"/>
  <c r="BD101" i="7"/>
  <c r="BB101" i="7"/>
  <c r="F101" i="7"/>
  <c r="BC101" i="7" s="1"/>
  <c r="E101" i="7"/>
  <c r="BU101" i="7" s="1"/>
  <c r="BX100" i="7"/>
  <c r="BW100" i="7"/>
  <c r="BE100" i="7"/>
  <c r="BC100" i="7"/>
  <c r="BB100" i="7"/>
  <c r="BA100" i="7"/>
  <c r="F100" i="7"/>
  <c r="BV100" i="7" s="1"/>
  <c r="E100" i="7"/>
  <c r="BD100" i="7" s="1"/>
  <c r="D100" i="7"/>
  <c r="BT100" i="7" s="1"/>
  <c r="BX99" i="7"/>
  <c r="BC99" i="7"/>
  <c r="BB99" i="7"/>
  <c r="F99" i="7"/>
  <c r="BE99" i="7" s="1"/>
  <c r="E99" i="7"/>
  <c r="BW99" i="7" s="1"/>
  <c r="D99" i="7"/>
  <c r="BA99" i="7" s="1"/>
  <c r="BC98" i="7"/>
  <c r="F98" i="7"/>
  <c r="BX98" i="7" s="1"/>
  <c r="E98" i="7"/>
  <c r="BB98" i="7" s="1"/>
  <c r="BW97" i="7"/>
  <c r="BD97" i="7"/>
  <c r="BB97" i="7"/>
  <c r="F97" i="7"/>
  <c r="BC97" i="7" s="1"/>
  <c r="E97" i="7"/>
  <c r="BU97" i="7" s="1"/>
  <c r="BT96" i="7"/>
  <c r="BA96" i="7"/>
  <c r="BX95" i="7"/>
  <c r="BW95" i="7"/>
  <c r="BV95" i="7"/>
  <c r="BF95" i="7"/>
  <c r="BE95" i="7"/>
  <c r="BC95" i="7"/>
  <c r="BB95" i="7"/>
  <c r="BA95" i="7"/>
  <c r="F95" i="7"/>
  <c r="BD95" i="7" s="1"/>
  <c r="E95" i="7"/>
  <c r="BY95" i="7" s="1"/>
  <c r="D95" i="7"/>
  <c r="BT95" i="7" s="1"/>
  <c r="BA90" i="7"/>
  <c r="F90" i="7"/>
  <c r="E90" i="7"/>
  <c r="D90" i="7"/>
  <c r="BT90" i="7" s="1"/>
  <c r="C90" i="7"/>
  <c r="BT89" i="7"/>
  <c r="BA89" i="7"/>
  <c r="F89" i="7"/>
  <c r="BT88" i="7"/>
  <c r="BA88" i="7"/>
  <c r="F88" i="7" s="1"/>
  <c r="BT87" i="7"/>
  <c r="BA87" i="7"/>
  <c r="F87" i="7"/>
  <c r="BT86" i="7"/>
  <c r="BA86" i="7"/>
  <c r="F86" i="7"/>
  <c r="E85" i="7"/>
  <c r="E91" i="7" s="1"/>
  <c r="D85" i="7"/>
  <c r="BA85" i="7" s="1"/>
  <c r="F85" i="7" s="1"/>
  <c r="C85" i="7"/>
  <c r="C91" i="7" s="1"/>
  <c r="BT84" i="7"/>
  <c r="BA84" i="7"/>
  <c r="F84" i="7"/>
  <c r="BT83" i="7"/>
  <c r="BA83" i="7"/>
  <c r="F83" i="7"/>
  <c r="BT82" i="7"/>
  <c r="BA82" i="7"/>
  <c r="F82" i="7"/>
  <c r="C78" i="7"/>
  <c r="BB78" i="7" s="1"/>
  <c r="C77" i="7"/>
  <c r="BT77" i="7" s="1"/>
  <c r="C76" i="7"/>
  <c r="BT76" i="7" s="1"/>
  <c r="C75" i="7"/>
  <c r="BT75" i="7" s="1"/>
  <c r="C74" i="7"/>
  <c r="BT74" i="7" s="1"/>
  <c r="BW73" i="7"/>
  <c r="BV73" i="7"/>
  <c r="BU73" i="7"/>
  <c r="BT73" i="7"/>
  <c r="BW72" i="7"/>
  <c r="BV72" i="7"/>
  <c r="BU72" i="7"/>
  <c r="BT72" i="7"/>
  <c r="BW71" i="7"/>
  <c r="BV71" i="7"/>
  <c r="BU71" i="7"/>
  <c r="BT71" i="7"/>
  <c r="BW70" i="7"/>
  <c r="BV70" i="7"/>
  <c r="BU70" i="7"/>
  <c r="BT70" i="7"/>
  <c r="BY69" i="7"/>
  <c r="BX69" i="7"/>
  <c r="BW69" i="7"/>
  <c r="BU69" i="7"/>
  <c r="E69" i="7"/>
  <c r="BV69" i="7" s="1"/>
  <c r="D69" i="7"/>
  <c r="BB69" i="7" s="1"/>
  <c r="BY68" i="7"/>
  <c r="BX68" i="7"/>
  <c r="BW68" i="7"/>
  <c r="BV68" i="7"/>
  <c r="BU68" i="7"/>
  <c r="BT68" i="7"/>
  <c r="E68" i="7"/>
  <c r="BC68" i="7" s="1"/>
  <c r="D68" i="7"/>
  <c r="BB68" i="7" s="1"/>
  <c r="C68" i="7"/>
  <c r="BA68" i="7" s="1"/>
  <c r="Y68" i="7" s="1"/>
  <c r="BY67" i="7"/>
  <c r="BX67" i="7"/>
  <c r="BW67" i="7"/>
  <c r="BV67" i="7"/>
  <c r="BU67" i="7"/>
  <c r="BA67" i="7"/>
  <c r="E67" i="7"/>
  <c r="BC67" i="7" s="1"/>
  <c r="D67" i="7"/>
  <c r="BB67" i="7" s="1"/>
  <c r="C67" i="7"/>
  <c r="BT67" i="7" s="1"/>
  <c r="BY66" i="7"/>
  <c r="BX66" i="7"/>
  <c r="BW66" i="7"/>
  <c r="E66" i="7"/>
  <c r="C66" i="7" s="1"/>
  <c r="D66" i="7"/>
  <c r="BU66" i="7" s="1"/>
  <c r="BY65" i="7"/>
  <c r="BX65" i="7"/>
  <c r="BW65" i="7"/>
  <c r="BV65" i="7"/>
  <c r="BU65" i="7"/>
  <c r="BT65" i="7"/>
  <c r="BY64" i="7"/>
  <c r="BX64" i="7"/>
  <c r="BW64" i="7"/>
  <c r="BV64" i="7"/>
  <c r="BU64" i="7"/>
  <c r="BT64" i="7"/>
  <c r="BY63" i="7"/>
  <c r="BX63" i="7"/>
  <c r="BW63" i="7"/>
  <c r="BV63" i="7"/>
  <c r="BU63" i="7"/>
  <c r="BT63" i="7"/>
  <c r="BY62" i="7"/>
  <c r="BX62" i="7"/>
  <c r="BW62" i="7"/>
  <c r="BV62" i="7"/>
  <c r="BU62" i="7"/>
  <c r="BT62" i="7"/>
  <c r="BY61" i="7"/>
  <c r="BX61" i="7"/>
  <c r="BW61" i="7"/>
  <c r="BV61" i="7"/>
  <c r="BU61" i="7"/>
  <c r="BT61" i="7"/>
  <c r="BS61" i="7"/>
  <c r="BR61" i="7"/>
  <c r="BQ61" i="7"/>
  <c r="BP61" i="7"/>
  <c r="BO61" i="7"/>
  <c r="BN61" i="7"/>
  <c r="BM61" i="7"/>
  <c r="BL61" i="7"/>
  <c r="BK61" i="7"/>
  <c r="BJ61" i="7"/>
  <c r="BI61" i="7"/>
  <c r="BH61" i="7"/>
  <c r="BG61" i="7"/>
  <c r="BF61" i="7"/>
  <c r="BE61" i="7"/>
  <c r="BD61" i="7"/>
  <c r="E61" i="7"/>
  <c r="BC61" i="7" s="1"/>
  <c r="D61" i="7"/>
  <c r="BB61" i="7" s="1"/>
  <c r="C61" i="7"/>
  <c r="BA61" i="7" s="1"/>
  <c r="BY60" i="7"/>
  <c r="BX60" i="7"/>
  <c r="BW60" i="7"/>
  <c r="BV60" i="7"/>
  <c r="BU60" i="7"/>
  <c r="BS60" i="7"/>
  <c r="BR60" i="7"/>
  <c r="BQ60" i="7"/>
  <c r="BP60" i="7"/>
  <c r="BO60" i="7"/>
  <c r="BN60" i="7"/>
  <c r="BM60" i="7"/>
  <c r="BL60" i="7"/>
  <c r="BK60" i="7"/>
  <c r="BJ60" i="7"/>
  <c r="BI60" i="7"/>
  <c r="BH60" i="7"/>
  <c r="BG60" i="7"/>
  <c r="BF60" i="7"/>
  <c r="BE60" i="7"/>
  <c r="BD60" i="7"/>
  <c r="E60" i="7"/>
  <c r="BC60" i="7" s="1"/>
  <c r="D60" i="7"/>
  <c r="BB60" i="7" s="1"/>
  <c r="C60" i="7"/>
  <c r="BT60" i="7" s="1"/>
  <c r="BY59" i="7"/>
  <c r="BX59" i="7"/>
  <c r="BW59" i="7"/>
  <c r="BV59" i="7"/>
  <c r="BS59" i="7"/>
  <c r="BR59" i="7"/>
  <c r="BQ59" i="7"/>
  <c r="BP59" i="7"/>
  <c r="BO59" i="7"/>
  <c r="BN59" i="7"/>
  <c r="BM59" i="7"/>
  <c r="BL59" i="7"/>
  <c r="BK59" i="7"/>
  <c r="BJ59" i="7"/>
  <c r="BI59" i="7"/>
  <c r="BH59" i="7"/>
  <c r="BG59" i="7"/>
  <c r="BF59" i="7"/>
  <c r="BE59" i="7"/>
  <c r="BD59" i="7"/>
  <c r="E59" i="7"/>
  <c r="BC59" i="7" s="1"/>
  <c r="D59" i="7"/>
  <c r="BU59" i="7" s="1"/>
  <c r="BY58" i="7"/>
  <c r="BX58" i="7"/>
  <c r="BW58" i="7"/>
  <c r="BU58" i="7"/>
  <c r="BS58" i="7"/>
  <c r="BR58" i="7"/>
  <c r="BQ58" i="7"/>
  <c r="BP58" i="7"/>
  <c r="BO58" i="7"/>
  <c r="BN58" i="7"/>
  <c r="BM58" i="7"/>
  <c r="BL58" i="7"/>
  <c r="BK58" i="7"/>
  <c r="BJ58" i="7"/>
  <c r="BI58" i="7"/>
  <c r="BH58" i="7"/>
  <c r="BG58" i="7"/>
  <c r="BF58" i="7"/>
  <c r="BE58" i="7"/>
  <c r="BD58" i="7"/>
  <c r="E58" i="7"/>
  <c r="BV58" i="7" s="1"/>
  <c r="D58" i="7"/>
  <c r="BB58" i="7" s="1"/>
  <c r="BU54" i="7"/>
  <c r="BB54" i="7"/>
  <c r="BY53" i="7"/>
  <c r="BX53" i="7"/>
  <c r="BW53" i="7"/>
  <c r="BV53" i="7"/>
  <c r="BU53" i="7"/>
  <c r="BF53" i="7"/>
  <c r="BE53" i="7"/>
  <c r="BD53" i="7"/>
  <c r="BC53" i="7"/>
  <c r="BB53" i="7"/>
  <c r="BA53" i="7"/>
  <c r="L53" i="7" s="1"/>
  <c r="C53" i="7"/>
  <c r="BT53" i="7" s="1"/>
  <c r="BY52" i="7"/>
  <c r="BX52" i="7"/>
  <c r="BW52" i="7"/>
  <c r="BV52" i="7"/>
  <c r="BU52" i="7"/>
  <c r="BF52" i="7"/>
  <c r="BE52" i="7"/>
  <c r="BD52" i="7"/>
  <c r="BC52" i="7"/>
  <c r="BB52" i="7"/>
  <c r="C52" i="7"/>
  <c r="BA52" i="7" s="1"/>
  <c r="L52" i="7" s="1"/>
  <c r="BY51" i="7"/>
  <c r="BX51" i="7"/>
  <c r="BW51" i="7"/>
  <c r="BV51" i="7"/>
  <c r="BU51" i="7"/>
  <c r="BF51" i="7"/>
  <c r="BE51" i="7"/>
  <c r="BD51" i="7"/>
  <c r="BC51" i="7"/>
  <c r="BB51" i="7"/>
  <c r="BA51" i="7"/>
  <c r="L51" i="7" s="1"/>
  <c r="C51" i="7"/>
  <c r="BT51" i="7" s="1"/>
  <c r="BY50" i="7"/>
  <c r="BX50" i="7"/>
  <c r="BW50" i="7"/>
  <c r="BV50" i="7"/>
  <c r="BU50" i="7"/>
  <c r="BF50" i="7"/>
  <c r="BE50" i="7"/>
  <c r="BD50" i="7"/>
  <c r="BC50" i="7"/>
  <c r="BB50" i="7"/>
  <c r="C50" i="7"/>
  <c r="BT50" i="7" s="1"/>
  <c r="C46" i="7"/>
  <c r="BT46" i="7" s="1"/>
  <c r="C40" i="7"/>
  <c r="C39" i="7"/>
  <c r="C38" i="7"/>
  <c r="C37" i="7"/>
  <c r="C36" i="7"/>
  <c r="C35" i="7"/>
  <c r="C34" i="7"/>
  <c r="C33" i="7"/>
  <c r="I32" i="7"/>
  <c r="H32" i="7"/>
  <c r="G32" i="7"/>
  <c r="F32" i="7"/>
  <c r="C32" i="7" s="1"/>
  <c r="E32" i="7"/>
  <c r="D32" i="7"/>
  <c r="BT18" i="7"/>
  <c r="BA18" i="7"/>
  <c r="D18" i="7"/>
  <c r="C14" i="7"/>
  <c r="C13" i="7"/>
  <c r="C12" i="7"/>
  <c r="BU11" i="7"/>
  <c r="C11" i="7"/>
  <c r="BB10" i="7"/>
  <c r="BA10" i="7"/>
  <c r="J10" i="7" s="1"/>
  <c r="C10" i="7"/>
  <c r="A5" i="7"/>
  <c r="A4" i="7"/>
  <c r="A3" i="7"/>
  <c r="A2" i="7"/>
  <c r="BU229" i="2"/>
  <c r="BT229" i="2"/>
  <c r="BU228" i="2"/>
  <c r="BT228" i="2"/>
  <c r="BU227" i="2"/>
  <c r="BT227" i="2"/>
  <c r="BU226" i="2"/>
  <c r="BT226" i="2"/>
  <c r="BU225" i="2"/>
  <c r="BT225" i="2"/>
  <c r="BZ224" i="2"/>
  <c r="BY224" i="2"/>
  <c r="BX224" i="2"/>
  <c r="BW224" i="2"/>
  <c r="BV224" i="2"/>
  <c r="BU224" i="2"/>
  <c r="BT224" i="2"/>
  <c r="BZ223" i="2"/>
  <c r="BY223" i="2"/>
  <c r="BX223" i="2"/>
  <c r="BW223" i="2"/>
  <c r="BV223" i="2"/>
  <c r="BU223" i="2"/>
  <c r="BT223" i="2"/>
  <c r="BZ222" i="2"/>
  <c r="BY222" i="2"/>
  <c r="BX222" i="2"/>
  <c r="BW222" i="2"/>
  <c r="BV222" i="2"/>
  <c r="BU222" i="2"/>
  <c r="BT222" i="2"/>
  <c r="BZ221" i="2"/>
  <c r="BY221" i="2"/>
  <c r="BX221" i="2"/>
  <c r="BW221" i="2"/>
  <c r="BV221" i="2"/>
  <c r="BU221" i="2"/>
  <c r="BT221" i="2"/>
  <c r="BZ220" i="2"/>
  <c r="BY220" i="2"/>
  <c r="BX220" i="2"/>
  <c r="BW220" i="2"/>
  <c r="BV220" i="2"/>
  <c r="BU220" i="2"/>
  <c r="BT220" i="2"/>
  <c r="BY209" i="2"/>
  <c r="BW209" i="2"/>
  <c r="BV209" i="2"/>
  <c r="BU209" i="2"/>
  <c r="BT209" i="2"/>
  <c r="BF209" i="2"/>
  <c r="BE209" i="2"/>
  <c r="BD209" i="2"/>
  <c r="BC209" i="2"/>
  <c r="BB209" i="2"/>
  <c r="BA209" i="2"/>
  <c r="BZ208" i="2"/>
  <c r="BY208" i="2"/>
  <c r="BX208" i="2"/>
  <c r="BV208" i="2"/>
  <c r="BF208" i="2"/>
  <c r="BE208" i="2"/>
  <c r="BB208" i="2"/>
  <c r="BA208" i="2"/>
  <c r="E208" i="2"/>
  <c r="BC208" i="2" s="1"/>
  <c r="D208" i="2"/>
  <c r="BU208" i="2" s="1"/>
  <c r="C208" i="2"/>
  <c r="BU207" i="2"/>
  <c r="BB207" i="2"/>
  <c r="BA207" i="2"/>
  <c r="E207" i="2"/>
  <c r="BV207" i="2" s="1"/>
  <c r="D207" i="2"/>
  <c r="C207" i="2"/>
  <c r="BZ206" i="2"/>
  <c r="BY206" i="2"/>
  <c r="BX206" i="2"/>
  <c r="BW206" i="2"/>
  <c r="BT206" i="2"/>
  <c r="BH206" i="2"/>
  <c r="BG206" i="2"/>
  <c r="BF206" i="2"/>
  <c r="BE206" i="2"/>
  <c r="BD206" i="2"/>
  <c r="E206" i="2"/>
  <c r="BV206" i="2" s="1"/>
  <c r="D206" i="2"/>
  <c r="BU206" i="2" s="1"/>
  <c r="C206" i="2"/>
  <c r="BA206" i="2" s="1"/>
  <c r="BZ205" i="2"/>
  <c r="BY205" i="2"/>
  <c r="BX205" i="2"/>
  <c r="BH205" i="2"/>
  <c r="BG205" i="2"/>
  <c r="BF205" i="2"/>
  <c r="BE205" i="2"/>
  <c r="BZ204" i="2"/>
  <c r="BY204" i="2"/>
  <c r="BX204" i="2"/>
  <c r="BH204" i="2"/>
  <c r="BG204" i="2"/>
  <c r="BF204" i="2"/>
  <c r="BE204" i="2"/>
  <c r="BZ203" i="2"/>
  <c r="BY203" i="2"/>
  <c r="BX203" i="2"/>
  <c r="BH203" i="2"/>
  <c r="BG203" i="2"/>
  <c r="BF203" i="2"/>
  <c r="BE203" i="2"/>
  <c r="BZ202" i="2"/>
  <c r="BY202" i="2"/>
  <c r="BX202" i="2"/>
  <c r="BH202" i="2"/>
  <c r="BG202" i="2"/>
  <c r="BF202" i="2"/>
  <c r="BE202" i="2"/>
  <c r="BZ201" i="2"/>
  <c r="BY201" i="2"/>
  <c r="BW201" i="2"/>
  <c r="BV201" i="2"/>
  <c r="BQ201" i="2"/>
  <c r="BP201" i="2"/>
  <c r="BO201" i="2"/>
  <c r="BN201" i="2"/>
  <c r="BM201" i="2"/>
  <c r="BL201" i="2"/>
  <c r="BK201" i="2"/>
  <c r="BJ201" i="2"/>
  <c r="BI201" i="2"/>
  <c r="BH201" i="2"/>
  <c r="BG201" i="2"/>
  <c r="BF201" i="2"/>
  <c r="BD201" i="2"/>
  <c r="BA201" i="2"/>
  <c r="E201" i="2"/>
  <c r="BC201" i="2" s="1"/>
  <c r="D201" i="2"/>
  <c r="BU201" i="2" s="1"/>
  <c r="C201" i="2"/>
  <c r="BZ200" i="2"/>
  <c r="BY200" i="2"/>
  <c r="BW200" i="2"/>
  <c r="BV200" i="2"/>
  <c r="BQ200" i="2"/>
  <c r="BP200" i="2"/>
  <c r="BO200" i="2"/>
  <c r="BN200" i="2"/>
  <c r="BM200" i="2"/>
  <c r="BL200" i="2"/>
  <c r="BK200" i="2"/>
  <c r="BJ200" i="2"/>
  <c r="BI200" i="2"/>
  <c r="BH200" i="2"/>
  <c r="BG200" i="2"/>
  <c r="BF200" i="2"/>
  <c r="BD200" i="2"/>
  <c r="E200" i="2"/>
  <c r="BC200" i="2" s="1"/>
  <c r="D200" i="2"/>
  <c r="BU200" i="2" s="1"/>
  <c r="C200" i="2"/>
  <c r="BZ199" i="2"/>
  <c r="BY199" i="2"/>
  <c r="BW199" i="2"/>
  <c r="BV199" i="2"/>
  <c r="BQ199" i="2"/>
  <c r="BP199" i="2"/>
  <c r="BO199" i="2"/>
  <c r="BN199" i="2"/>
  <c r="BM199" i="2"/>
  <c r="BL199" i="2"/>
  <c r="BK199" i="2"/>
  <c r="BJ199" i="2"/>
  <c r="BI199" i="2"/>
  <c r="BH199" i="2"/>
  <c r="BG199" i="2"/>
  <c r="BF199" i="2"/>
  <c r="BE199" i="2"/>
  <c r="BD199" i="2"/>
  <c r="E199" i="2"/>
  <c r="BC199" i="2" s="1"/>
  <c r="D199" i="2"/>
  <c r="BU199" i="2" s="1"/>
  <c r="C199" i="2"/>
  <c r="BZ198" i="2"/>
  <c r="BY198" i="2"/>
  <c r="BW198" i="2"/>
  <c r="BV198" i="2"/>
  <c r="BQ198" i="2"/>
  <c r="BP198" i="2"/>
  <c r="BO198" i="2"/>
  <c r="BN198" i="2"/>
  <c r="BM198" i="2"/>
  <c r="BL198" i="2"/>
  <c r="BK198" i="2"/>
  <c r="BJ198" i="2"/>
  <c r="BI198" i="2"/>
  <c r="BH198" i="2"/>
  <c r="BG198" i="2"/>
  <c r="BF198" i="2"/>
  <c r="BE198" i="2"/>
  <c r="BD198" i="2"/>
  <c r="E198" i="2"/>
  <c r="BC198" i="2" s="1"/>
  <c r="D198" i="2"/>
  <c r="BU198" i="2" s="1"/>
  <c r="C198" i="2"/>
  <c r="BZ197" i="2"/>
  <c r="BY197" i="2"/>
  <c r="BW197" i="2"/>
  <c r="BV197" i="2"/>
  <c r="BQ197" i="2"/>
  <c r="BP197" i="2"/>
  <c r="BO197" i="2"/>
  <c r="BN197" i="2"/>
  <c r="BM197" i="2"/>
  <c r="BL197" i="2"/>
  <c r="BK197" i="2"/>
  <c r="BJ197" i="2"/>
  <c r="BI197" i="2"/>
  <c r="BH197" i="2"/>
  <c r="BG197" i="2"/>
  <c r="BF197" i="2"/>
  <c r="BD197" i="2"/>
  <c r="E197" i="2"/>
  <c r="BC197" i="2" s="1"/>
  <c r="D197" i="2"/>
  <c r="BU197" i="2" s="1"/>
  <c r="C197" i="2"/>
  <c r="BA197" i="2" s="1"/>
  <c r="BZ196" i="2"/>
  <c r="BY196" i="2"/>
  <c r="BW196" i="2"/>
  <c r="BV196" i="2"/>
  <c r="BD196" i="2"/>
  <c r="E196" i="2"/>
  <c r="BC196" i="2" s="1"/>
  <c r="D196" i="2"/>
  <c r="BU196" i="2" s="1"/>
  <c r="C196" i="2"/>
  <c r="BA196" i="2" s="1"/>
  <c r="BZ195" i="2"/>
  <c r="BY195" i="2"/>
  <c r="BZ194" i="2"/>
  <c r="BY194" i="2"/>
  <c r="BZ193" i="2"/>
  <c r="BY193" i="2"/>
  <c r="BZ192" i="2"/>
  <c r="BY192" i="2"/>
  <c r="BY191" i="2"/>
  <c r="BX191" i="2"/>
  <c r="BV191" i="2"/>
  <c r="BU191" i="2"/>
  <c r="BF191" i="2"/>
  <c r="BE191" i="2"/>
  <c r="E191" i="2"/>
  <c r="BC191" i="2" s="1"/>
  <c r="D191" i="2"/>
  <c r="BB191" i="2" s="1"/>
  <c r="C191" i="2"/>
  <c r="BY190" i="2"/>
  <c r="BX190" i="2"/>
  <c r="BV190" i="2"/>
  <c r="BF190" i="2"/>
  <c r="BE190" i="2"/>
  <c r="E190" i="2"/>
  <c r="BC190" i="2" s="1"/>
  <c r="D190" i="2"/>
  <c r="BY189" i="2"/>
  <c r="BX189" i="2"/>
  <c r="BW189" i="2"/>
  <c r="BV189" i="2"/>
  <c r="BF189" i="2"/>
  <c r="BE189" i="2"/>
  <c r="BD189" i="2"/>
  <c r="E189" i="2"/>
  <c r="BC189" i="2" s="1"/>
  <c r="D189" i="2"/>
  <c r="BU189" i="2" s="1"/>
  <c r="C189" i="2"/>
  <c r="BT189" i="2" s="1"/>
  <c r="BY188" i="2"/>
  <c r="BX188" i="2"/>
  <c r="BV188" i="2"/>
  <c r="BU188" i="2"/>
  <c r="BF188" i="2"/>
  <c r="BE188" i="2"/>
  <c r="BB188" i="2"/>
  <c r="BA188" i="2"/>
  <c r="E188" i="2"/>
  <c r="BC188" i="2" s="1"/>
  <c r="D188" i="2"/>
  <c r="C188" i="2"/>
  <c r="BY187" i="2"/>
  <c r="BX187" i="2"/>
  <c r="BW187" i="2"/>
  <c r="BV187" i="2"/>
  <c r="BF187" i="2"/>
  <c r="BE187" i="2"/>
  <c r="BD187" i="2"/>
  <c r="E187" i="2"/>
  <c r="BC187" i="2" s="1"/>
  <c r="D187" i="2"/>
  <c r="BU187" i="2" s="1"/>
  <c r="C187" i="2"/>
  <c r="BT187" i="2" s="1"/>
  <c r="BY186" i="2"/>
  <c r="BX186" i="2"/>
  <c r="BV186" i="2"/>
  <c r="BF186" i="2"/>
  <c r="BE186" i="2"/>
  <c r="E186" i="2"/>
  <c r="BC186" i="2" s="1"/>
  <c r="D186" i="2"/>
  <c r="BY185" i="2"/>
  <c r="BX185" i="2"/>
  <c r="BW185" i="2"/>
  <c r="BV185" i="2"/>
  <c r="BF185" i="2"/>
  <c r="BE185" i="2"/>
  <c r="BD185" i="2"/>
  <c r="E185" i="2"/>
  <c r="BC185" i="2" s="1"/>
  <c r="D185" i="2"/>
  <c r="BU185" i="2" s="1"/>
  <c r="C185" i="2"/>
  <c r="BT185" i="2" s="1"/>
  <c r="BY184" i="2"/>
  <c r="BX184" i="2"/>
  <c r="BV184" i="2"/>
  <c r="BU184" i="2"/>
  <c r="BF184" i="2"/>
  <c r="BE184" i="2"/>
  <c r="BB184" i="2"/>
  <c r="BA184" i="2"/>
  <c r="E184" i="2"/>
  <c r="BC184" i="2" s="1"/>
  <c r="D184" i="2"/>
  <c r="C184" i="2"/>
  <c r="BY183" i="2"/>
  <c r="BX183" i="2"/>
  <c r="BW183" i="2"/>
  <c r="BV183" i="2"/>
  <c r="BF183" i="2"/>
  <c r="BE183" i="2"/>
  <c r="BD183" i="2"/>
  <c r="E183" i="2"/>
  <c r="BC183" i="2" s="1"/>
  <c r="D183" i="2"/>
  <c r="BU183" i="2" s="1"/>
  <c r="C183" i="2"/>
  <c r="BT183" i="2" s="1"/>
  <c r="BY182" i="2"/>
  <c r="BX182" i="2"/>
  <c r="BV182" i="2"/>
  <c r="BU182" i="2"/>
  <c r="BF182" i="2"/>
  <c r="BE182" i="2"/>
  <c r="E182" i="2"/>
  <c r="BX181" i="2"/>
  <c r="U181" i="2"/>
  <c r="BY181" i="2" s="1"/>
  <c r="T181" i="2"/>
  <c r="BE181" i="2" s="1"/>
  <c r="S181" i="2"/>
  <c r="R181" i="2"/>
  <c r="Q181" i="2"/>
  <c r="P181" i="2"/>
  <c r="O181" i="2"/>
  <c r="N181" i="2"/>
  <c r="M181" i="2"/>
  <c r="L181" i="2"/>
  <c r="K181" i="2"/>
  <c r="J181" i="2"/>
  <c r="I181" i="2"/>
  <c r="H181" i="2"/>
  <c r="G181" i="2"/>
  <c r="F181" i="2"/>
  <c r="D181" i="2" s="1"/>
  <c r="E181" i="2"/>
  <c r="BV176" i="2"/>
  <c r="BU176" i="2"/>
  <c r="BT176" i="2"/>
  <c r="BB176" i="2"/>
  <c r="BA176" i="2"/>
  <c r="C176" i="2"/>
  <c r="BC176" i="2" s="1"/>
  <c r="M176" i="2" s="1"/>
  <c r="BV175" i="2"/>
  <c r="BU175" i="2"/>
  <c r="BT175" i="2"/>
  <c r="BB175" i="2"/>
  <c r="M175" i="2" s="1"/>
  <c r="BA175" i="2"/>
  <c r="C175" i="2"/>
  <c r="BC175" i="2" s="1"/>
  <c r="BV174" i="2"/>
  <c r="BU174" i="2"/>
  <c r="BT174" i="2"/>
  <c r="BB174" i="2"/>
  <c r="BA174" i="2"/>
  <c r="M174" i="2" s="1"/>
  <c r="C174" i="2"/>
  <c r="BC174" i="2" s="1"/>
  <c r="BV173" i="2"/>
  <c r="BU173" i="2"/>
  <c r="BT173" i="2"/>
  <c r="BB173" i="2"/>
  <c r="BA173" i="2"/>
  <c r="M173" i="2" s="1"/>
  <c r="C173" i="2"/>
  <c r="BC173" i="2" s="1"/>
  <c r="BV169" i="2"/>
  <c r="BU169" i="2"/>
  <c r="BC169" i="2"/>
  <c r="BB169" i="2"/>
  <c r="E169" i="2"/>
  <c r="D169" i="2"/>
  <c r="C169" i="2" s="1"/>
  <c r="BV168" i="2"/>
  <c r="BC168" i="2"/>
  <c r="E168" i="2"/>
  <c r="D168" i="2"/>
  <c r="BC167" i="2"/>
  <c r="E167" i="2"/>
  <c r="BV167" i="2" s="1"/>
  <c r="D167" i="2"/>
  <c r="BV163" i="2"/>
  <c r="BB163" i="2"/>
  <c r="E163" i="2"/>
  <c r="BC163" i="2" s="1"/>
  <c r="D163" i="2"/>
  <c r="BC162" i="2"/>
  <c r="E162" i="2"/>
  <c r="BV162" i="2" s="1"/>
  <c r="D162" i="2"/>
  <c r="BV161" i="2"/>
  <c r="E161" i="2"/>
  <c r="BC161" i="2" s="1"/>
  <c r="D161" i="2"/>
  <c r="BZ157" i="2"/>
  <c r="BX157" i="2"/>
  <c r="BW157" i="2"/>
  <c r="BG157" i="2"/>
  <c r="BF157" i="2"/>
  <c r="BC157" i="2"/>
  <c r="BB157" i="2"/>
  <c r="F157" i="2"/>
  <c r="BE157" i="2" s="1"/>
  <c r="E157" i="2"/>
  <c r="BZ156" i="2"/>
  <c r="BY156" i="2"/>
  <c r="BX156" i="2"/>
  <c r="BV156" i="2"/>
  <c r="BE156" i="2"/>
  <c r="BD156" i="2"/>
  <c r="F156" i="2"/>
  <c r="BW156" i="2" s="1"/>
  <c r="E156" i="2"/>
  <c r="BZ155" i="2"/>
  <c r="BX155" i="2"/>
  <c r="BW155" i="2"/>
  <c r="BG155" i="2"/>
  <c r="BF155" i="2"/>
  <c r="BC155" i="2"/>
  <c r="BB155" i="2"/>
  <c r="F155" i="2"/>
  <c r="BE155" i="2" s="1"/>
  <c r="E155" i="2"/>
  <c r="BZ154" i="2"/>
  <c r="BY154" i="2"/>
  <c r="BX154" i="2"/>
  <c r="BV154" i="2"/>
  <c r="BU154" i="2"/>
  <c r="BE154" i="2"/>
  <c r="BD154" i="2"/>
  <c r="BB154" i="2"/>
  <c r="F154" i="2"/>
  <c r="BW154" i="2" s="1"/>
  <c r="E154" i="2"/>
  <c r="BZ153" i="2"/>
  <c r="BX153" i="2"/>
  <c r="BW153" i="2"/>
  <c r="BG153" i="2"/>
  <c r="BF153" i="2"/>
  <c r="BC153" i="2"/>
  <c r="F153" i="2"/>
  <c r="BE153" i="2" s="1"/>
  <c r="E153" i="2"/>
  <c r="BB153" i="2" s="1"/>
  <c r="BZ152" i="2"/>
  <c r="BY152" i="2"/>
  <c r="BV152" i="2"/>
  <c r="BU152" i="2"/>
  <c r="BF152" i="2"/>
  <c r="BE152" i="2"/>
  <c r="BD152" i="2"/>
  <c r="F152" i="2"/>
  <c r="BW152" i="2" s="1"/>
  <c r="E152" i="2"/>
  <c r="BB152" i="2" s="1"/>
  <c r="D152" i="2"/>
  <c r="BT152" i="2" s="1"/>
  <c r="F151" i="2"/>
  <c r="E151" i="2"/>
  <c r="BZ150" i="2"/>
  <c r="BX150" i="2"/>
  <c r="BV150" i="2"/>
  <c r="BU150" i="2"/>
  <c r="BF150" i="2"/>
  <c r="BE150" i="2"/>
  <c r="BD150" i="2"/>
  <c r="F150" i="2"/>
  <c r="BW150" i="2" s="1"/>
  <c r="E150" i="2"/>
  <c r="BY150" i="2" s="1"/>
  <c r="D150" i="2"/>
  <c r="BT150" i="2" s="1"/>
  <c r="F149" i="2"/>
  <c r="BZ149" i="2" s="1"/>
  <c r="E149" i="2"/>
  <c r="BZ148" i="2"/>
  <c r="BX148" i="2"/>
  <c r="BV148" i="2"/>
  <c r="BU148" i="2"/>
  <c r="BF148" i="2"/>
  <c r="BE148" i="2"/>
  <c r="BD148" i="2"/>
  <c r="F148" i="2"/>
  <c r="BW148" i="2" s="1"/>
  <c r="E148" i="2"/>
  <c r="BY148" i="2" s="1"/>
  <c r="D148" i="2"/>
  <c r="BT148" i="2" s="1"/>
  <c r="BX147" i="2"/>
  <c r="BV147" i="2"/>
  <c r="BD147" i="2"/>
  <c r="BC147" i="2"/>
  <c r="BB147" i="2"/>
  <c r="F147" i="2"/>
  <c r="E147" i="2"/>
  <c r="BZ146" i="2"/>
  <c r="BX146" i="2"/>
  <c r="BV146" i="2"/>
  <c r="BU146" i="2"/>
  <c r="BF146" i="2"/>
  <c r="BE146" i="2"/>
  <c r="BD146" i="2"/>
  <c r="F146" i="2"/>
  <c r="BW146" i="2" s="1"/>
  <c r="E146" i="2"/>
  <c r="BY146" i="2" s="1"/>
  <c r="D146" i="2"/>
  <c r="BT146" i="2" s="1"/>
  <c r="BX145" i="2"/>
  <c r="BD145" i="2"/>
  <c r="F145" i="2"/>
  <c r="BG145" i="2" s="1"/>
  <c r="E145" i="2"/>
  <c r="BZ144" i="2"/>
  <c r="BX144" i="2"/>
  <c r="BV144" i="2"/>
  <c r="BU144" i="2"/>
  <c r="BF144" i="2"/>
  <c r="BE144" i="2"/>
  <c r="BD144" i="2"/>
  <c r="F144" i="2"/>
  <c r="BW144" i="2" s="1"/>
  <c r="E144" i="2"/>
  <c r="BY144" i="2" s="1"/>
  <c r="D144" i="2"/>
  <c r="BT144" i="2" s="1"/>
  <c r="BZ143" i="2"/>
  <c r="BV143" i="2"/>
  <c r="BG143" i="2"/>
  <c r="BC143" i="2"/>
  <c r="F143" i="2"/>
  <c r="BX143" i="2" s="1"/>
  <c r="D143" i="2"/>
  <c r="BT143" i="2" s="1"/>
  <c r="BU142" i="2"/>
  <c r="BF142" i="2"/>
  <c r="F142" i="2"/>
  <c r="E142" i="2"/>
  <c r="BY141" i="2"/>
  <c r="BX141" i="2"/>
  <c r="BW141" i="2"/>
  <c r="BU141" i="2"/>
  <c r="BG141" i="2"/>
  <c r="BE141" i="2"/>
  <c r="BC141" i="2"/>
  <c r="F141" i="2"/>
  <c r="E141" i="2"/>
  <c r="BF141" i="2" s="1"/>
  <c r="D141" i="2"/>
  <c r="BT141" i="2" s="1"/>
  <c r="BW140" i="2"/>
  <c r="BE140" i="2"/>
  <c r="F140" i="2"/>
  <c r="E140" i="2"/>
  <c r="BZ139" i="2"/>
  <c r="BY139" i="2"/>
  <c r="BX139" i="2"/>
  <c r="BW139" i="2"/>
  <c r="BV139" i="2"/>
  <c r="BU139" i="2"/>
  <c r="BT139" i="2"/>
  <c r="BG139" i="2"/>
  <c r="BF139" i="2"/>
  <c r="BE139" i="2"/>
  <c r="BD139" i="2"/>
  <c r="BC139" i="2"/>
  <c r="BB139" i="2"/>
  <c r="BA139" i="2"/>
  <c r="X139" i="2"/>
  <c r="BF138" i="2"/>
  <c r="BB138" i="2"/>
  <c r="F138" i="2"/>
  <c r="BV138" i="2" s="1"/>
  <c r="E138" i="2"/>
  <c r="BZ137" i="2"/>
  <c r="BY137" i="2"/>
  <c r="BX137" i="2"/>
  <c r="BV137" i="2"/>
  <c r="BF137" i="2"/>
  <c r="BE137" i="2"/>
  <c r="BD137" i="2"/>
  <c r="BB137" i="2"/>
  <c r="BA137" i="2"/>
  <c r="F137" i="2"/>
  <c r="BW137" i="2" s="1"/>
  <c r="E137" i="2"/>
  <c r="BU137" i="2" s="1"/>
  <c r="D137" i="2"/>
  <c r="BT137" i="2" s="1"/>
  <c r="BF136" i="2"/>
  <c r="BB136" i="2"/>
  <c r="F136" i="2"/>
  <c r="E136" i="2"/>
  <c r="BZ135" i="2"/>
  <c r="BY135" i="2"/>
  <c r="BX135" i="2"/>
  <c r="BV135" i="2"/>
  <c r="BF135" i="2"/>
  <c r="BE135" i="2"/>
  <c r="BD135" i="2"/>
  <c r="BB135" i="2"/>
  <c r="BA135" i="2"/>
  <c r="F135" i="2"/>
  <c r="BW135" i="2" s="1"/>
  <c r="E135" i="2"/>
  <c r="BU135" i="2" s="1"/>
  <c r="D135" i="2"/>
  <c r="BT135" i="2" s="1"/>
  <c r="BF134" i="2"/>
  <c r="BB134" i="2"/>
  <c r="F134" i="2"/>
  <c r="BV134" i="2" s="1"/>
  <c r="E134" i="2"/>
  <c r="BZ133" i="2"/>
  <c r="BY133" i="2"/>
  <c r="BX133" i="2"/>
  <c r="BV133" i="2"/>
  <c r="BF133" i="2"/>
  <c r="BE133" i="2"/>
  <c r="BD133" i="2"/>
  <c r="BB133" i="2"/>
  <c r="BA133" i="2"/>
  <c r="F133" i="2"/>
  <c r="BW133" i="2" s="1"/>
  <c r="E133" i="2"/>
  <c r="BU133" i="2" s="1"/>
  <c r="D133" i="2"/>
  <c r="BT133" i="2" s="1"/>
  <c r="BF132" i="2"/>
  <c r="BB132" i="2"/>
  <c r="F132" i="2"/>
  <c r="E132" i="2"/>
  <c r="BZ131" i="2"/>
  <c r="BY131" i="2"/>
  <c r="BX131" i="2"/>
  <c r="BV131" i="2"/>
  <c r="BF131" i="2"/>
  <c r="BE131" i="2"/>
  <c r="BD131" i="2"/>
  <c r="BB131" i="2"/>
  <c r="BA131" i="2"/>
  <c r="F131" i="2"/>
  <c r="BW131" i="2" s="1"/>
  <c r="E131" i="2"/>
  <c r="BU131" i="2" s="1"/>
  <c r="D131" i="2"/>
  <c r="BT131" i="2" s="1"/>
  <c r="BF130" i="2"/>
  <c r="BB130" i="2"/>
  <c r="F130" i="2"/>
  <c r="E130" i="2"/>
  <c r="BZ129" i="2"/>
  <c r="BY129" i="2"/>
  <c r="BX129" i="2"/>
  <c r="BW129" i="2"/>
  <c r="BV129" i="2"/>
  <c r="BU129" i="2"/>
  <c r="BT129" i="2"/>
  <c r="BG129" i="2"/>
  <c r="BF129" i="2"/>
  <c r="BE129" i="2"/>
  <c r="BD129" i="2"/>
  <c r="X129" i="2" s="1"/>
  <c r="BC129" i="2"/>
  <c r="BB129" i="2"/>
  <c r="BA129" i="2"/>
  <c r="BY128" i="2"/>
  <c r="BW128" i="2"/>
  <c r="BU128" i="2"/>
  <c r="BD128" i="2"/>
  <c r="BA128" i="2"/>
  <c r="F128" i="2"/>
  <c r="E128" i="2"/>
  <c r="BF128" i="2" s="1"/>
  <c r="D128" i="2"/>
  <c r="BT128" i="2" s="1"/>
  <c r="BE124" i="2"/>
  <c r="F124" i="2"/>
  <c r="BV124" i="2" s="1"/>
  <c r="E124" i="2"/>
  <c r="BW123" i="2"/>
  <c r="BU123" i="2"/>
  <c r="BD123" i="2"/>
  <c r="F123" i="2"/>
  <c r="E123" i="2"/>
  <c r="BB123" i="2" s="1"/>
  <c r="BU122" i="2"/>
  <c r="BT122" i="2"/>
  <c r="BC122" i="2"/>
  <c r="BB122" i="2"/>
  <c r="BA122" i="2"/>
  <c r="F122" i="2"/>
  <c r="E122" i="2"/>
  <c r="BD122" i="2" s="1"/>
  <c r="D122" i="2"/>
  <c r="BW121" i="2"/>
  <c r="BU121" i="2"/>
  <c r="BD121" i="2"/>
  <c r="F121" i="2"/>
  <c r="E121" i="2"/>
  <c r="BB121" i="2" s="1"/>
  <c r="BC120" i="2"/>
  <c r="F120" i="2"/>
  <c r="BV120" i="2" s="1"/>
  <c r="E120" i="2"/>
  <c r="BW119" i="2"/>
  <c r="BV119" i="2"/>
  <c r="BU119" i="2"/>
  <c r="BD119" i="2"/>
  <c r="BC119" i="2"/>
  <c r="BA119" i="2"/>
  <c r="F119" i="2"/>
  <c r="BX119" i="2" s="1"/>
  <c r="E119" i="2"/>
  <c r="BB119" i="2" s="1"/>
  <c r="D119" i="2"/>
  <c r="BT119" i="2" s="1"/>
  <c r="BU118" i="2"/>
  <c r="BT118" i="2"/>
  <c r="BC118" i="2"/>
  <c r="BB118" i="2"/>
  <c r="BA118" i="2"/>
  <c r="F118" i="2"/>
  <c r="BV118" i="2" s="1"/>
  <c r="E118" i="2"/>
  <c r="BD118" i="2" s="1"/>
  <c r="D118" i="2"/>
  <c r="BW117" i="2"/>
  <c r="BU117" i="2"/>
  <c r="BD117" i="2"/>
  <c r="F117" i="2"/>
  <c r="E117" i="2"/>
  <c r="BB117" i="2" s="1"/>
  <c r="BW116" i="2"/>
  <c r="BC116" i="2"/>
  <c r="F116" i="2"/>
  <c r="BV116" i="2" s="1"/>
  <c r="E116" i="2"/>
  <c r="BW115" i="2"/>
  <c r="BV115" i="2"/>
  <c r="BU115" i="2"/>
  <c r="BD115" i="2"/>
  <c r="BC115" i="2"/>
  <c r="BA115" i="2"/>
  <c r="F115" i="2"/>
  <c r="BX115" i="2" s="1"/>
  <c r="E115" i="2"/>
  <c r="BB115" i="2" s="1"/>
  <c r="D115" i="2"/>
  <c r="BT115" i="2" s="1"/>
  <c r="BV114" i="2"/>
  <c r="BU114" i="2"/>
  <c r="BF114" i="2"/>
  <c r="BE114" i="2"/>
  <c r="BD114" i="2"/>
  <c r="F114" i="2"/>
  <c r="BW114" i="2" s="1"/>
  <c r="E114" i="2"/>
  <c r="BX114" i="2" s="1"/>
  <c r="D114" i="2"/>
  <c r="BT114" i="2" s="1"/>
  <c r="BY113" i="2"/>
  <c r="BW113" i="2"/>
  <c r="BV113" i="2"/>
  <c r="BU113" i="2"/>
  <c r="BF113" i="2"/>
  <c r="BE113" i="2"/>
  <c r="BD113" i="2"/>
  <c r="F113" i="2"/>
  <c r="BC113" i="2" s="1"/>
  <c r="E113" i="2"/>
  <c r="BX113" i="2" s="1"/>
  <c r="D113" i="2"/>
  <c r="BT113" i="2" s="1"/>
  <c r="BY112" i="2"/>
  <c r="BW112" i="2"/>
  <c r="BV112" i="2"/>
  <c r="BU112" i="2"/>
  <c r="BF112" i="2"/>
  <c r="BE112" i="2"/>
  <c r="BD112" i="2"/>
  <c r="F112" i="2"/>
  <c r="BC112" i="2" s="1"/>
  <c r="E112" i="2"/>
  <c r="BX112" i="2" s="1"/>
  <c r="D112" i="2"/>
  <c r="BT112" i="2" s="1"/>
  <c r="BY111" i="2"/>
  <c r="BW111" i="2"/>
  <c r="BV111" i="2"/>
  <c r="BU111" i="2"/>
  <c r="BF111" i="2"/>
  <c r="BE111" i="2"/>
  <c r="BD111" i="2"/>
  <c r="F111" i="2"/>
  <c r="BC111" i="2" s="1"/>
  <c r="E111" i="2"/>
  <c r="BX111" i="2" s="1"/>
  <c r="D111" i="2"/>
  <c r="BT111" i="2" s="1"/>
  <c r="BY110" i="2"/>
  <c r="BV110" i="2"/>
  <c r="BT110" i="2"/>
  <c r="BF110" i="2"/>
  <c r="BC110" i="2"/>
  <c r="BA110" i="2"/>
  <c r="F110" i="2"/>
  <c r="BW110" i="2" s="1"/>
  <c r="D110" i="2"/>
  <c r="BZ109" i="2"/>
  <c r="BY109" i="2"/>
  <c r="BV109" i="2"/>
  <c r="BU109" i="2"/>
  <c r="BE109" i="2"/>
  <c r="BA109" i="2"/>
  <c r="F109" i="2"/>
  <c r="BX109" i="2" s="1"/>
  <c r="E109" i="2"/>
  <c r="BF109" i="2" s="1"/>
  <c r="D109" i="2"/>
  <c r="BT109" i="2" s="1"/>
  <c r="BY108" i="2"/>
  <c r="BU108" i="2"/>
  <c r="BG108" i="2"/>
  <c r="BC108" i="2"/>
  <c r="F108" i="2"/>
  <c r="E108" i="2"/>
  <c r="BF108" i="2" s="1"/>
  <c r="BZ107" i="2"/>
  <c r="BY107" i="2"/>
  <c r="BV107" i="2"/>
  <c r="BU107" i="2"/>
  <c r="BE107" i="2"/>
  <c r="BA107" i="2"/>
  <c r="F107" i="2"/>
  <c r="BX107" i="2" s="1"/>
  <c r="E107" i="2"/>
  <c r="BF107" i="2" s="1"/>
  <c r="D107" i="2"/>
  <c r="BT107" i="2" s="1"/>
  <c r="BW105" i="2"/>
  <c r="BV105" i="2"/>
  <c r="BF105" i="2"/>
  <c r="BE105" i="2"/>
  <c r="BA105" i="2"/>
  <c r="F105" i="2"/>
  <c r="BY105" i="2" s="1"/>
  <c r="E105" i="2"/>
  <c r="BU105" i="2" s="1"/>
  <c r="D105" i="2"/>
  <c r="BT105" i="2" s="1"/>
  <c r="BW104" i="2"/>
  <c r="BV104" i="2"/>
  <c r="BF104" i="2"/>
  <c r="BE104" i="2"/>
  <c r="BA104" i="2"/>
  <c r="F104" i="2"/>
  <c r="BY104" i="2" s="1"/>
  <c r="E104" i="2"/>
  <c r="BU104" i="2" s="1"/>
  <c r="D104" i="2"/>
  <c r="BT104" i="2" s="1"/>
  <c r="BW103" i="2"/>
  <c r="BV103" i="2"/>
  <c r="BF103" i="2"/>
  <c r="BE103" i="2"/>
  <c r="BA103" i="2"/>
  <c r="F103" i="2"/>
  <c r="BY103" i="2" s="1"/>
  <c r="E103" i="2"/>
  <c r="BU103" i="2" s="1"/>
  <c r="D103" i="2"/>
  <c r="BT103" i="2" s="1"/>
  <c r="BW102" i="2"/>
  <c r="BV102" i="2"/>
  <c r="BF102" i="2"/>
  <c r="BE102" i="2"/>
  <c r="BA102" i="2"/>
  <c r="F102" i="2"/>
  <c r="BY102" i="2" s="1"/>
  <c r="E102" i="2"/>
  <c r="BU102" i="2" s="1"/>
  <c r="D102" i="2"/>
  <c r="BT102" i="2" s="1"/>
  <c r="BW101" i="2"/>
  <c r="BU101" i="2"/>
  <c r="BD101" i="2"/>
  <c r="F101" i="2"/>
  <c r="BC101" i="2" s="1"/>
  <c r="E101" i="2"/>
  <c r="BB101" i="2" s="1"/>
  <c r="BX100" i="2"/>
  <c r="BW100" i="2"/>
  <c r="BE100" i="2"/>
  <c r="F100" i="2"/>
  <c r="BV100" i="2" s="1"/>
  <c r="E100" i="2"/>
  <c r="BD100" i="2" s="1"/>
  <c r="D100" i="2"/>
  <c r="BT100" i="2" s="1"/>
  <c r="BW99" i="2"/>
  <c r="BU99" i="2"/>
  <c r="BD99" i="2"/>
  <c r="BC99" i="2"/>
  <c r="F99" i="2"/>
  <c r="E99" i="2"/>
  <c r="BB99" i="2" s="1"/>
  <c r="BX98" i="2"/>
  <c r="BW98" i="2"/>
  <c r="BE98" i="2"/>
  <c r="BA98" i="2"/>
  <c r="F98" i="2"/>
  <c r="BV98" i="2" s="1"/>
  <c r="E98" i="2"/>
  <c r="BD98" i="2" s="1"/>
  <c r="D98" i="2"/>
  <c r="BT98" i="2" s="1"/>
  <c r="BW97" i="2"/>
  <c r="BU97" i="2"/>
  <c r="BD97" i="2"/>
  <c r="F97" i="2"/>
  <c r="E97" i="2"/>
  <c r="BB97" i="2" s="1"/>
  <c r="BT96" i="2"/>
  <c r="BA96" i="2"/>
  <c r="BW95" i="2"/>
  <c r="BV95" i="2"/>
  <c r="BE95" i="2"/>
  <c r="F95" i="2"/>
  <c r="BD95" i="2" s="1"/>
  <c r="E95" i="2"/>
  <c r="BY95" i="2" s="1"/>
  <c r="D95" i="2"/>
  <c r="BT95" i="2" s="1"/>
  <c r="BA90" i="2"/>
  <c r="F90" i="2" s="1"/>
  <c r="E90" i="2"/>
  <c r="D90" i="2"/>
  <c r="BT90" i="2" s="1"/>
  <c r="C90" i="2"/>
  <c r="BT89" i="2"/>
  <c r="BA89" i="2"/>
  <c r="F89" i="2"/>
  <c r="BT88" i="2"/>
  <c r="BA88" i="2"/>
  <c r="F88" i="2"/>
  <c r="BT87" i="2"/>
  <c r="BA87" i="2"/>
  <c r="F87" i="2" s="1"/>
  <c r="BT86" i="2"/>
  <c r="BA86" i="2"/>
  <c r="F86" i="2"/>
  <c r="E85" i="2"/>
  <c r="BA85" i="2" s="1"/>
  <c r="F85" i="2" s="1"/>
  <c r="D85" i="2"/>
  <c r="D91" i="2" s="1"/>
  <c r="C85" i="2"/>
  <c r="C91" i="2" s="1"/>
  <c r="BT84" i="2"/>
  <c r="BA84" i="2"/>
  <c r="F84" i="2" s="1"/>
  <c r="BT83" i="2"/>
  <c r="BA83" i="2"/>
  <c r="F83" i="2"/>
  <c r="BT82" i="2"/>
  <c r="BA82" i="2"/>
  <c r="F82" i="2"/>
  <c r="BU78" i="2"/>
  <c r="BB78" i="2"/>
  <c r="BA78" i="2"/>
  <c r="K78" i="2"/>
  <c r="C78" i="2"/>
  <c r="BT78" i="2" s="1"/>
  <c r="BT77" i="2"/>
  <c r="BA77" i="2"/>
  <c r="K77" i="2"/>
  <c r="C77" i="2"/>
  <c r="BT76" i="2"/>
  <c r="BA76" i="2"/>
  <c r="K76" i="2"/>
  <c r="C76" i="2"/>
  <c r="BT75" i="2"/>
  <c r="BA75" i="2"/>
  <c r="K75" i="2"/>
  <c r="C75" i="2"/>
  <c r="BT74" i="2"/>
  <c r="BA74" i="2"/>
  <c r="K74" i="2"/>
  <c r="C74" i="2"/>
  <c r="BW73" i="2"/>
  <c r="BV73" i="2"/>
  <c r="BU73" i="2"/>
  <c r="BT73" i="2"/>
  <c r="BW72" i="2"/>
  <c r="BV72" i="2"/>
  <c r="BU72" i="2"/>
  <c r="BT72" i="2"/>
  <c r="BW71" i="2"/>
  <c r="BV71" i="2"/>
  <c r="BU71" i="2"/>
  <c r="BT71" i="2"/>
  <c r="BW70" i="2"/>
  <c r="BV70" i="2"/>
  <c r="BU70" i="2"/>
  <c r="BT70" i="2"/>
  <c r="BY69" i="2"/>
  <c r="BX69" i="2"/>
  <c r="BW69" i="2"/>
  <c r="BV69" i="2"/>
  <c r="BU69" i="2"/>
  <c r="BT69" i="2"/>
  <c r="E69" i="2"/>
  <c r="BC69" i="2" s="1"/>
  <c r="Y69" i="2" s="1"/>
  <c r="D69" i="2"/>
  <c r="BB69" i="2" s="1"/>
  <c r="C69" i="2"/>
  <c r="BA69" i="2" s="1"/>
  <c r="BY68" i="2"/>
  <c r="BX68" i="2"/>
  <c r="BW68" i="2"/>
  <c r="BV68" i="2"/>
  <c r="BU68" i="2"/>
  <c r="BA68" i="2"/>
  <c r="Y68" i="2" s="1"/>
  <c r="E68" i="2"/>
  <c r="BC68" i="2" s="1"/>
  <c r="D68" i="2"/>
  <c r="BB68" i="2" s="1"/>
  <c r="C68" i="2"/>
  <c r="BT68" i="2" s="1"/>
  <c r="BY67" i="2"/>
  <c r="BX67" i="2"/>
  <c r="BW67" i="2"/>
  <c r="BV67" i="2"/>
  <c r="BB67" i="2"/>
  <c r="E67" i="2"/>
  <c r="BC67" i="2" s="1"/>
  <c r="D67" i="2"/>
  <c r="BY66" i="2"/>
  <c r="BX66" i="2"/>
  <c r="BW66" i="2"/>
  <c r="BD66" i="2"/>
  <c r="E66" i="2"/>
  <c r="BV66" i="2" s="1"/>
  <c r="D66" i="2"/>
  <c r="BU66" i="2" s="1"/>
  <c r="C66" i="2"/>
  <c r="BT66" i="2" s="1"/>
  <c r="BY65" i="2"/>
  <c r="BX65" i="2"/>
  <c r="BW65" i="2"/>
  <c r="BV65" i="2"/>
  <c r="BU65" i="2"/>
  <c r="BT65" i="2"/>
  <c r="BY64" i="2"/>
  <c r="BX64" i="2"/>
  <c r="BW64" i="2"/>
  <c r="BV64" i="2"/>
  <c r="BU64" i="2"/>
  <c r="BT64" i="2"/>
  <c r="BY63" i="2"/>
  <c r="BX63" i="2"/>
  <c r="BW63" i="2"/>
  <c r="BV63" i="2"/>
  <c r="BU63" i="2"/>
  <c r="BT63" i="2"/>
  <c r="BY62" i="2"/>
  <c r="BX62" i="2"/>
  <c r="BW62" i="2"/>
  <c r="BV62" i="2"/>
  <c r="BU62" i="2"/>
  <c r="BT62" i="2"/>
  <c r="BY61" i="2"/>
  <c r="BX61" i="2"/>
  <c r="BW61" i="2"/>
  <c r="BV61" i="2"/>
  <c r="BU61" i="2"/>
  <c r="BS61" i="2"/>
  <c r="BR61" i="2"/>
  <c r="BQ61" i="2"/>
  <c r="BP61" i="2"/>
  <c r="BO61" i="2"/>
  <c r="BN61" i="2"/>
  <c r="BM61" i="2"/>
  <c r="BL61" i="2"/>
  <c r="BK61" i="2"/>
  <c r="BJ61" i="2"/>
  <c r="BI61" i="2"/>
  <c r="BH61" i="2"/>
  <c r="BG61" i="2"/>
  <c r="BF61" i="2"/>
  <c r="BE61" i="2"/>
  <c r="BD61" i="2"/>
  <c r="BA61" i="2"/>
  <c r="V61" i="2" s="1"/>
  <c r="E61" i="2"/>
  <c r="BC61" i="2" s="1"/>
  <c r="D61" i="2"/>
  <c r="BB61" i="2" s="1"/>
  <c r="C61" i="2"/>
  <c r="BT61" i="2" s="1"/>
  <c r="BY60" i="2"/>
  <c r="BX60" i="2"/>
  <c r="BW60" i="2"/>
  <c r="BV60" i="2"/>
  <c r="BS60" i="2"/>
  <c r="BR60" i="2"/>
  <c r="BQ60" i="2"/>
  <c r="BP60" i="2"/>
  <c r="BO60" i="2"/>
  <c r="BN60" i="2"/>
  <c r="BM60" i="2"/>
  <c r="BL60" i="2"/>
  <c r="BK60" i="2"/>
  <c r="BJ60" i="2"/>
  <c r="BI60" i="2"/>
  <c r="BH60" i="2"/>
  <c r="BG60" i="2"/>
  <c r="BF60" i="2"/>
  <c r="BE60" i="2"/>
  <c r="BD60" i="2"/>
  <c r="BB60" i="2"/>
  <c r="E60" i="2"/>
  <c r="BC60" i="2" s="1"/>
  <c r="D60" i="2"/>
  <c r="BY59" i="2"/>
  <c r="BX59" i="2"/>
  <c r="BW59" i="2"/>
  <c r="BU59" i="2"/>
  <c r="BS59" i="2"/>
  <c r="BR59" i="2"/>
  <c r="BQ59" i="2"/>
  <c r="BP59" i="2"/>
  <c r="BO59" i="2"/>
  <c r="BN59" i="2"/>
  <c r="BM59" i="2"/>
  <c r="BL59" i="2"/>
  <c r="BK59" i="2"/>
  <c r="BJ59" i="2"/>
  <c r="BI59" i="2"/>
  <c r="BH59" i="2"/>
  <c r="BG59" i="2"/>
  <c r="BF59" i="2"/>
  <c r="BE59" i="2"/>
  <c r="BD59" i="2"/>
  <c r="E59" i="2"/>
  <c r="D59" i="2"/>
  <c r="BB59" i="2" s="1"/>
  <c r="BY58" i="2"/>
  <c r="BX58" i="2"/>
  <c r="BW58" i="2"/>
  <c r="BV58" i="2"/>
  <c r="BU58" i="2"/>
  <c r="BT58" i="2"/>
  <c r="BS58" i="2"/>
  <c r="BR58" i="2"/>
  <c r="BQ58" i="2"/>
  <c r="BP58" i="2"/>
  <c r="BO58" i="2"/>
  <c r="BN58" i="2"/>
  <c r="BM58" i="2"/>
  <c r="BL58" i="2"/>
  <c r="BK58" i="2"/>
  <c r="BJ58" i="2"/>
  <c r="BI58" i="2"/>
  <c r="BH58" i="2"/>
  <c r="BG58" i="2"/>
  <c r="BF58" i="2"/>
  <c r="BE58" i="2"/>
  <c r="BD58" i="2"/>
  <c r="V58" i="2"/>
  <c r="E58" i="2"/>
  <c r="BC58" i="2" s="1"/>
  <c r="D58" i="2"/>
  <c r="BB58" i="2" s="1"/>
  <c r="C58" i="2"/>
  <c r="BA58" i="2" s="1"/>
  <c r="BU54" i="2"/>
  <c r="BB54" i="2"/>
  <c r="BY53" i="2"/>
  <c r="BX53" i="2"/>
  <c r="BW53" i="2"/>
  <c r="BV53" i="2"/>
  <c r="BU53" i="2"/>
  <c r="BF53" i="2"/>
  <c r="BE53" i="2"/>
  <c r="BD53" i="2"/>
  <c r="BC53" i="2"/>
  <c r="BB53" i="2"/>
  <c r="C53" i="2"/>
  <c r="BA53" i="2" s="1"/>
  <c r="L53" i="2" s="1"/>
  <c r="BY52" i="2"/>
  <c r="BX52" i="2"/>
  <c r="BW52" i="2"/>
  <c r="BV52" i="2"/>
  <c r="BU52" i="2"/>
  <c r="BF52" i="2"/>
  <c r="BE52" i="2"/>
  <c r="BD52" i="2"/>
  <c r="BC52" i="2"/>
  <c r="BB52" i="2"/>
  <c r="BA52" i="2"/>
  <c r="L52" i="2"/>
  <c r="C52" i="2"/>
  <c r="BT52" i="2" s="1"/>
  <c r="BY51" i="2"/>
  <c r="BX51" i="2"/>
  <c r="BW51" i="2"/>
  <c r="BV51" i="2"/>
  <c r="BU51" i="2"/>
  <c r="BF51" i="2"/>
  <c r="BE51" i="2"/>
  <c r="BD51" i="2"/>
  <c r="BC51" i="2"/>
  <c r="BB51" i="2"/>
  <c r="C51" i="2"/>
  <c r="BA51" i="2" s="1"/>
  <c r="L51" i="2" s="1"/>
  <c r="BY50" i="2"/>
  <c r="BX50" i="2"/>
  <c r="BW50" i="2"/>
  <c r="BV50" i="2"/>
  <c r="BU50" i="2"/>
  <c r="BF50" i="2"/>
  <c r="BE50" i="2"/>
  <c r="BD50" i="2"/>
  <c r="BC50" i="2"/>
  <c r="BB50" i="2"/>
  <c r="BA50" i="2"/>
  <c r="L50" i="2"/>
  <c r="C50" i="2"/>
  <c r="BT50" i="2" s="1"/>
  <c r="BT46" i="2"/>
  <c r="BA46" i="2"/>
  <c r="F46" i="2"/>
  <c r="C46" i="2"/>
  <c r="C40" i="2"/>
  <c r="C39" i="2"/>
  <c r="C38" i="2"/>
  <c r="C37" i="2"/>
  <c r="C36" i="2"/>
  <c r="C35" i="2"/>
  <c r="C34" i="2"/>
  <c r="C33" i="2"/>
  <c r="I32" i="2"/>
  <c r="H32" i="2"/>
  <c r="G32" i="2"/>
  <c r="F32" i="2"/>
  <c r="E32" i="2"/>
  <c r="D32" i="2"/>
  <c r="C32" i="2"/>
  <c r="BT18" i="2"/>
  <c r="BA18" i="2"/>
  <c r="D18" i="2"/>
  <c r="C14" i="2"/>
  <c r="C13" i="2"/>
  <c r="C12" i="2"/>
  <c r="C11" i="2"/>
  <c r="BB10" i="2"/>
  <c r="C10" i="2"/>
  <c r="BU11" i="2" s="1"/>
  <c r="A5" i="2"/>
  <c r="A4" i="2"/>
  <c r="A3" i="2"/>
  <c r="A2" i="2"/>
  <c r="V189" i="6" l="1"/>
  <c r="X200" i="6"/>
  <c r="X199" i="6"/>
  <c r="V186" i="6"/>
  <c r="V183" i="6"/>
  <c r="X201" i="6"/>
  <c r="X198" i="6"/>
  <c r="O206" i="6"/>
  <c r="V190" i="6"/>
  <c r="V187" i="6"/>
  <c r="V188" i="6"/>
  <c r="V185" i="6"/>
  <c r="A300" i="6" s="1"/>
  <c r="V181" i="6"/>
  <c r="BD188" i="4"/>
  <c r="BW188" i="4"/>
  <c r="BA188" i="4"/>
  <c r="V188" i="4" s="1"/>
  <c r="BT188" i="4"/>
  <c r="X149" i="4"/>
  <c r="BA113" i="4"/>
  <c r="W113" i="4" s="1"/>
  <c r="BT113" i="4"/>
  <c r="X199" i="4"/>
  <c r="BA136" i="4"/>
  <c r="X136" i="4" s="1"/>
  <c r="BT136" i="4"/>
  <c r="BX70" i="4"/>
  <c r="BT66" i="4"/>
  <c r="BA66" i="4"/>
  <c r="BD66" i="4"/>
  <c r="BA99" i="4"/>
  <c r="W99" i="4" s="1"/>
  <c r="BT99" i="4"/>
  <c r="BX200" i="4"/>
  <c r="BT200" i="4"/>
  <c r="BE200" i="4"/>
  <c r="BA200" i="4"/>
  <c r="X200" i="4" s="1"/>
  <c r="BX198" i="4"/>
  <c r="BT198" i="4"/>
  <c r="BE198" i="4"/>
  <c r="BA198" i="4"/>
  <c r="X198" i="4" s="1"/>
  <c r="BD191" i="4"/>
  <c r="BW191" i="4"/>
  <c r="BA191" i="4"/>
  <c r="V191" i="4" s="1"/>
  <c r="BT191" i="4"/>
  <c r="BD187" i="4"/>
  <c r="BW187" i="4"/>
  <c r="BA187" i="4"/>
  <c r="V187" i="4" s="1"/>
  <c r="BT187" i="4"/>
  <c r="BD183" i="4"/>
  <c r="BW183" i="4"/>
  <c r="BA183" i="4"/>
  <c r="V183" i="4" s="1"/>
  <c r="BT183" i="4"/>
  <c r="BA148" i="4"/>
  <c r="X148" i="4" s="1"/>
  <c r="BT148" i="4"/>
  <c r="BA150" i="4"/>
  <c r="X150" i="4" s="1"/>
  <c r="BT150" i="4"/>
  <c r="BT142" i="4"/>
  <c r="BA142" i="4"/>
  <c r="X142" i="4" s="1"/>
  <c r="BA114" i="4"/>
  <c r="W114" i="4" s="1"/>
  <c r="BT114" i="4"/>
  <c r="BA111" i="4"/>
  <c r="W111" i="4" s="1"/>
  <c r="BT111" i="4"/>
  <c r="W104" i="4"/>
  <c r="W100" i="4"/>
  <c r="X153" i="4"/>
  <c r="W122" i="4"/>
  <c r="W118" i="4"/>
  <c r="BT110" i="4"/>
  <c r="BA110" i="4"/>
  <c r="W110" i="4" s="1"/>
  <c r="BA108" i="4"/>
  <c r="W108" i="4" s="1"/>
  <c r="BT108" i="4"/>
  <c r="X128" i="4"/>
  <c r="X140" i="4"/>
  <c r="BD184" i="4"/>
  <c r="BW184" i="4"/>
  <c r="BA184" i="4"/>
  <c r="BT184" i="4"/>
  <c r="BA138" i="4"/>
  <c r="X138" i="4" s="1"/>
  <c r="BT138" i="4"/>
  <c r="BA132" i="4"/>
  <c r="X132" i="4" s="1"/>
  <c r="BT132" i="4"/>
  <c r="BT157" i="4"/>
  <c r="BA157" i="4"/>
  <c r="X157" i="4" s="1"/>
  <c r="BW167" i="4"/>
  <c r="BD167" i="4"/>
  <c r="BT167" i="4"/>
  <c r="BA167" i="4"/>
  <c r="BT143" i="4"/>
  <c r="BA143" i="4"/>
  <c r="X143" i="4" s="1"/>
  <c r="BT155" i="4"/>
  <c r="BA155" i="4"/>
  <c r="X155" i="4" s="1"/>
  <c r="BT123" i="4"/>
  <c r="BA123" i="4"/>
  <c r="W123" i="4" s="1"/>
  <c r="BT121" i="4"/>
  <c r="BA121" i="4"/>
  <c r="W121" i="4" s="1"/>
  <c r="BT119" i="4"/>
  <c r="BA119" i="4"/>
  <c r="W119" i="4" s="1"/>
  <c r="BT117" i="4"/>
  <c r="BA117" i="4"/>
  <c r="W117" i="4" s="1"/>
  <c r="BT115" i="4"/>
  <c r="BA115" i="4"/>
  <c r="W115" i="4" s="1"/>
  <c r="W109" i="4"/>
  <c r="X151" i="4"/>
  <c r="W103" i="4"/>
  <c r="R162" i="4"/>
  <c r="BA101" i="4"/>
  <c r="W101" i="4" s="1"/>
  <c r="BT101" i="4"/>
  <c r="BA59" i="4"/>
  <c r="V59" i="4" s="1"/>
  <c r="BT59" i="4"/>
  <c r="BA69" i="4"/>
  <c r="Y69" i="4" s="1"/>
  <c r="BT69" i="4"/>
  <c r="W95" i="4"/>
  <c r="BT61" i="4"/>
  <c r="BA61" i="4"/>
  <c r="V61" i="4" s="1"/>
  <c r="BT207" i="4"/>
  <c r="BA207" i="4"/>
  <c r="BW207" i="4"/>
  <c r="BD207" i="4"/>
  <c r="BD186" i="4"/>
  <c r="BW186" i="4"/>
  <c r="BA186" i="4"/>
  <c r="V186" i="4" s="1"/>
  <c r="BT186" i="4"/>
  <c r="BW181" i="4"/>
  <c r="BA181" i="4"/>
  <c r="V181" i="4" s="1"/>
  <c r="BT181" i="4"/>
  <c r="BA145" i="4"/>
  <c r="X145" i="4" s="1"/>
  <c r="BT145" i="4"/>
  <c r="BA134" i="4"/>
  <c r="X134" i="4" s="1"/>
  <c r="BT134" i="4"/>
  <c r="O208" i="4"/>
  <c r="BW206" i="4"/>
  <c r="BD206" i="4"/>
  <c r="BT206" i="4"/>
  <c r="BA206" i="4"/>
  <c r="O206" i="4" s="1"/>
  <c r="BD189" i="4"/>
  <c r="BW189" i="4"/>
  <c r="BA189" i="4"/>
  <c r="V189" i="4" s="1"/>
  <c r="BT189" i="4"/>
  <c r="BD185" i="4"/>
  <c r="BW185" i="4"/>
  <c r="BA185" i="4"/>
  <c r="V185" i="4" s="1"/>
  <c r="BT185" i="4"/>
  <c r="V182" i="4"/>
  <c r="BW169" i="4"/>
  <c r="BD169" i="4"/>
  <c r="BT169" i="4"/>
  <c r="BA169" i="4"/>
  <c r="X156" i="4"/>
  <c r="BA141" i="4"/>
  <c r="X141" i="4" s="1"/>
  <c r="BT141" i="4"/>
  <c r="BD190" i="4"/>
  <c r="BW190" i="4"/>
  <c r="BT190" i="4"/>
  <c r="BA190" i="4"/>
  <c r="V190" i="4" s="1"/>
  <c r="BW168" i="4"/>
  <c r="BD168" i="4"/>
  <c r="BT168" i="4"/>
  <c r="BA168" i="4"/>
  <c r="S168" i="4" s="1"/>
  <c r="BA112" i="4"/>
  <c r="W112" i="4" s="1"/>
  <c r="BT112" i="4"/>
  <c r="BA152" i="4"/>
  <c r="X152" i="4" s="1"/>
  <c r="BT152" i="4"/>
  <c r="W102" i="4"/>
  <c r="BX196" i="4"/>
  <c r="BT196" i="4"/>
  <c r="BE196" i="4"/>
  <c r="BA196" i="4"/>
  <c r="BA154" i="4"/>
  <c r="X154" i="4" s="1"/>
  <c r="BT154" i="4"/>
  <c r="W124" i="4"/>
  <c r="W120" i="4"/>
  <c r="W116" i="4"/>
  <c r="K78" i="4"/>
  <c r="BA58" i="4"/>
  <c r="V58" i="4" s="1"/>
  <c r="BT58" i="4"/>
  <c r="BA97" i="4"/>
  <c r="W97" i="4" s="1"/>
  <c r="BT97" i="4"/>
  <c r="BA68" i="4"/>
  <c r="Y68" i="4" s="1"/>
  <c r="BT68" i="4"/>
  <c r="X196" i="13"/>
  <c r="Y69" i="13"/>
  <c r="BC59" i="13"/>
  <c r="BB60" i="13"/>
  <c r="BA68" i="13"/>
  <c r="Y68" i="13" s="1"/>
  <c r="BD98" i="13"/>
  <c r="BE101" i="13"/>
  <c r="BB103" i="13"/>
  <c r="D103" i="13"/>
  <c r="BY107" i="13"/>
  <c r="BU107" i="13"/>
  <c r="BW109" i="13"/>
  <c r="BG109" i="13"/>
  <c r="BC109" i="13"/>
  <c r="BW110" i="13"/>
  <c r="BD110" i="13"/>
  <c r="BF110" i="13"/>
  <c r="D110" i="13"/>
  <c r="BC120" i="13"/>
  <c r="BV120" i="13"/>
  <c r="D120" i="13"/>
  <c r="BB121" i="13"/>
  <c r="D121" i="13"/>
  <c r="BU121" i="13"/>
  <c r="BX130" i="13"/>
  <c r="BD130" i="13"/>
  <c r="BZ130" i="13"/>
  <c r="BC130" i="13"/>
  <c r="BG130" i="13"/>
  <c r="D130" i="13"/>
  <c r="BF142" i="13"/>
  <c r="D142" i="13"/>
  <c r="BT145" i="13"/>
  <c r="BA145" i="13"/>
  <c r="BE155" i="13"/>
  <c r="BZ155" i="13"/>
  <c r="BC155" i="13"/>
  <c r="BX155" i="13"/>
  <c r="BG155" i="13"/>
  <c r="BD155" i="13"/>
  <c r="BW155" i="13"/>
  <c r="BV155" i="13"/>
  <c r="BT10" i="13"/>
  <c r="BT51" i="13"/>
  <c r="BA66" i="13"/>
  <c r="BT66" i="13"/>
  <c r="BA85" i="13"/>
  <c r="F85" i="13" s="1"/>
  <c r="BW103" i="13"/>
  <c r="BF103" i="13"/>
  <c r="BE103" i="13"/>
  <c r="BX103" i="13"/>
  <c r="BW104" i="13"/>
  <c r="BE105" i="13"/>
  <c r="BF107" i="13"/>
  <c r="BW107" i="13"/>
  <c r="BU108" i="13"/>
  <c r="BX109" i="13"/>
  <c r="BY110" i="13"/>
  <c r="BW112" i="13"/>
  <c r="BC114" i="13"/>
  <c r="BV114" i="13"/>
  <c r="BD114" i="13"/>
  <c r="D114" i="13"/>
  <c r="BX117" i="13"/>
  <c r="BV117" i="13"/>
  <c r="BC117" i="13"/>
  <c r="BW121" i="13"/>
  <c r="BU123" i="13"/>
  <c r="BC124" i="13"/>
  <c r="BV124" i="13"/>
  <c r="D124" i="13"/>
  <c r="BV130" i="13"/>
  <c r="BX136" i="13"/>
  <c r="BD136" i="13"/>
  <c r="BZ136" i="13"/>
  <c r="BC136" i="13"/>
  <c r="BG136" i="13"/>
  <c r="D136" i="13"/>
  <c r="BV138" i="13"/>
  <c r="BY142" i="13"/>
  <c r="BZ144" i="13"/>
  <c r="BV144" i="13"/>
  <c r="BC144" i="13"/>
  <c r="BX144" i="13"/>
  <c r="BG144" i="13"/>
  <c r="D144" i="13"/>
  <c r="BW150" i="13"/>
  <c r="BW152" i="13"/>
  <c r="BV152" i="13"/>
  <c r="BZ152" i="13"/>
  <c r="BC152" i="13"/>
  <c r="BG152" i="13"/>
  <c r="D152" i="13"/>
  <c r="BE153" i="13"/>
  <c r="BZ153" i="13"/>
  <c r="BC153" i="13"/>
  <c r="BV153" i="13"/>
  <c r="BG153" i="13"/>
  <c r="BE157" i="13"/>
  <c r="BZ157" i="13"/>
  <c r="BC157" i="13"/>
  <c r="BX157" i="13"/>
  <c r="BG157" i="13"/>
  <c r="BW157" i="13"/>
  <c r="BV157" i="13"/>
  <c r="BU10" i="13"/>
  <c r="BT11" i="13"/>
  <c r="BA12" i="13"/>
  <c r="J12" i="13" s="1"/>
  <c r="C59" i="13"/>
  <c r="BB66" i="13"/>
  <c r="BT85" i="13"/>
  <c r="BA91" i="13"/>
  <c r="F91" i="13" s="1"/>
  <c r="BX95" i="13"/>
  <c r="BC95" i="13"/>
  <c r="BE95" i="13"/>
  <c r="BW95" i="13"/>
  <c r="BB97" i="13"/>
  <c r="D97" i="13"/>
  <c r="BD97" i="13"/>
  <c r="BW97" i="13"/>
  <c r="BB98" i="13"/>
  <c r="BU98" i="13"/>
  <c r="BW99" i="13"/>
  <c r="BE100" i="13"/>
  <c r="BX100" i="13"/>
  <c r="BC101" i="13"/>
  <c r="BV101" i="13"/>
  <c r="BF102" i="13"/>
  <c r="BX102" i="13"/>
  <c r="BY103" i="13"/>
  <c r="BF104" i="13"/>
  <c r="BY104" i="13"/>
  <c r="BX105" i="13"/>
  <c r="BB107" i="13"/>
  <c r="BG107" i="13"/>
  <c r="BX107" i="13"/>
  <c r="D109" i="13"/>
  <c r="BC110" i="13"/>
  <c r="BU111" i="13"/>
  <c r="BB111" i="13"/>
  <c r="D111" i="13"/>
  <c r="BE111" i="13"/>
  <c r="BX111" i="13"/>
  <c r="BB123" i="13"/>
  <c r="BW123" i="13"/>
  <c r="BX124" i="13"/>
  <c r="BW130" i="13"/>
  <c r="BT131" i="13"/>
  <c r="BX134" i="13"/>
  <c r="BD134" i="13"/>
  <c r="BZ134" i="13"/>
  <c r="BC134" i="13"/>
  <c r="BG134" i="13"/>
  <c r="D134" i="13"/>
  <c r="BV136" i="13"/>
  <c r="BB142" i="13"/>
  <c r="BU142" i="13"/>
  <c r="BW144" i="13"/>
  <c r="BU145" i="13"/>
  <c r="BZ146" i="13"/>
  <c r="BV146" i="13"/>
  <c r="BC146" i="13"/>
  <c r="BX146" i="13"/>
  <c r="BG146" i="13"/>
  <c r="D146" i="13"/>
  <c r="BT149" i="13"/>
  <c r="BA149" i="13"/>
  <c r="BB151" i="13"/>
  <c r="BY151" i="13"/>
  <c r="BX152" i="13"/>
  <c r="BX153" i="13"/>
  <c r="X154" i="13"/>
  <c r="C181" i="13"/>
  <c r="BB181" i="13"/>
  <c r="BE181" i="13"/>
  <c r="BX181" i="13"/>
  <c r="V185" i="13"/>
  <c r="BX201" i="13"/>
  <c r="BT201" i="13"/>
  <c r="BE201" i="13"/>
  <c r="X201" i="13" s="1"/>
  <c r="BD208" i="13"/>
  <c r="BT208" i="13"/>
  <c r="BW208" i="13"/>
  <c r="BA61" i="13"/>
  <c r="V61" i="13" s="1"/>
  <c r="BB67" i="13"/>
  <c r="BE109" i="13"/>
  <c r="BV109" i="13"/>
  <c r="BV110" i="13"/>
  <c r="BV112" i="13"/>
  <c r="BC112" i="13"/>
  <c r="BB117" i="13"/>
  <c r="D117" i="13"/>
  <c r="BU117" i="13"/>
  <c r="BW117" i="13"/>
  <c r="BE120" i="13"/>
  <c r="BX138" i="13"/>
  <c r="BD138" i="13"/>
  <c r="BZ138" i="13"/>
  <c r="BC138" i="13"/>
  <c r="BG138" i="13"/>
  <c r="D138" i="13"/>
  <c r="BZ150" i="13"/>
  <c r="BV150" i="13"/>
  <c r="BC150" i="13"/>
  <c r="BX150" i="13"/>
  <c r="BG150" i="13"/>
  <c r="D150" i="13"/>
  <c r="C167" i="13"/>
  <c r="BU167" i="13"/>
  <c r="BB167" i="13"/>
  <c r="BT184" i="13"/>
  <c r="BW184" i="13"/>
  <c r="BD184" i="13"/>
  <c r="BA184" i="13"/>
  <c r="V184" i="13" s="1"/>
  <c r="BT188" i="13"/>
  <c r="BW188" i="13"/>
  <c r="BD188" i="13"/>
  <c r="V188" i="13" s="1"/>
  <c r="BX196" i="13"/>
  <c r="BT196" i="13"/>
  <c r="BE196" i="13"/>
  <c r="BA11" i="13"/>
  <c r="J11" i="13" s="1"/>
  <c r="BT53" i="13"/>
  <c r="BW113" i="13"/>
  <c r="BF113" i="13"/>
  <c r="BV113" i="13"/>
  <c r="BD113" i="13"/>
  <c r="BC113" i="13"/>
  <c r="BF114" i="13"/>
  <c r="BA118" i="13"/>
  <c r="BT118" i="13"/>
  <c r="BD119" i="13"/>
  <c r="BU119" i="13"/>
  <c r="BB119" i="13"/>
  <c r="D119" i="13"/>
  <c r="BT147" i="13"/>
  <c r="BA147" i="13"/>
  <c r="BU151" i="13"/>
  <c r="BW153" i="13"/>
  <c r="BU156" i="13"/>
  <c r="BB156" i="13"/>
  <c r="D156" i="13"/>
  <c r="BY156" i="13"/>
  <c r="BF156" i="13"/>
  <c r="BT161" i="13"/>
  <c r="BA161" i="13"/>
  <c r="R161" i="13" s="1"/>
  <c r="O208" i="13"/>
  <c r="BA10" i="13"/>
  <c r="J10" i="13" s="1"/>
  <c r="BU11" i="13"/>
  <c r="C60" i="13"/>
  <c r="BC66" i="13"/>
  <c r="C67" i="13"/>
  <c r="BT90" i="13"/>
  <c r="BA95" i="13"/>
  <c r="BE97" i="13"/>
  <c r="D98" i="13"/>
  <c r="BC98" i="13"/>
  <c r="BV98" i="13"/>
  <c r="BA100" i="13"/>
  <c r="BB101" i="13"/>
  <c r="D101" i="13"/>
  <c r="BD101" i="13"/>
  <c r="BW101" i="13"/>
  <c r="BB102" i="13"/>
  <c r="BT102" i="13"/>
  <c r="BY102" i="13"/>
  <c r="BC103" i="13"/>
  <c r="BU103" i="13"/>
  <c r="D104" i="13"/>
  <c r="D105" i="13"/>
  <c r="BB105" i="13"/>
  <c r="D107" i="13"/>
  <c r="BC107" i="13"/>
  <c r="BZ107" i="13"/>
  <c r="BA108" i="13"/>
  <c r="BD109" i="13"/>
  <c r="BZ109" i="13"/>
  <c r="BE112" i="13"/>
  <c r="BU112" i="13"/>
  <c r="D112" i="13"/>
  <c r="BF112" i="13"/>
  <c r="BY112" i="13"/>
  <c r="BY113" i="13"/>
  <c r="BW114" i="13"/>
  <c r="BE117" i="13"/>
  <c r="BX120" i="13"/>
  <c r="BD121" i="13"/>
  <c r="BE122" i="13"/>
  <c r="BX122" i="13"/>
  <c r="BV122" i="13"/>
  <c r="BC122" i="13"/>
  <c r="D122" i="13"/>
  <c r="D123" i="13"/>
  <c r="BE130" i="13"/>
  <c r="BX132" i="13"/>
  <c r="BD132" i="13"/>
  <c r="BZ132" i="13"/>
  <c r="BC132" i="13"/>
  <c r="BG132" i="13"/>
  <c r="D132" i="13"/>
  <c r="BV134" i="13"/>
  <c r="BW136" i="13"/>
  <c r="BE138" i="13"/>
  <c r="BF140" i="13"/>
  <c r="D140" i="13"/>
  <c r="BD144" i="13"/>
  <c r="BB145" i="13"/>
  <c r="BY145" i="13"/>
  <c r="BW146" i="13"/>
  <c r="BU147" i="13"/>
  <c r="BZ148" i="13"/>
  <c r="BV148" i="13"/>
  <c r="BC148" i="13"/>
  <c r="BX148" i="13"/>
  <c r="BG148" i="13"/>
  <c r="D148" i="13"/>
  <c r="BE150" i="13"/>
  <c r="D151" i="13"/>
  <c r="BD152" i="13"/>
  <c r="BD153" i="13"/>
  <c r="BD157" i="13"/>
  <c r="BT185" i="13"/>
  <c r="BW185" i="13"/>
  <c r="BD185" i="13"/>
  <c r="BT189" i="13"/>
  <c r="BW189" i="13"/>
  <c r="BD189" i="13"/>
  <c r="V189" i="13" s="1"/>
  <c r="BD118" i="13"/>
  <c r="BE121" i="13"/>
  <c r="BY128" i="13"/>
  <c r="BU128" i="13"/>
  <c r="D128" i="13"/>
  <c r="BZ131" i="13"/>
  <c r="BV131" i="13"/>
  <c r="BD131" i="13"/>
  <c r="BZ133" i="13"/>
  <c r="BV133" i="13"/>
  <c r="BD133" i="13"/>
  <c r="X133" i="13" s="1"/>
  <c r="BZ135" i="13"/>
  <c r="BV135" i="13"/>
  <c r="BD135" i="13"/>
  <c r="BZ137" i="13"/>
  <c r="BV137" i="13"/>
  <c r="BD137" i="13"/>
  <c r="BY141" i="13"/>
  <c r="BU141" i="13"/>
  <c r="D141" i="13"/>
  <c r="BV143" i="13"/>
  <c r="BC143" i="13"/>
  <c r="D143" i="13"/>
  <c r="BG143" i="13"/>
  <c r="BX145" i="13"/>
  <c r="BD145" i="13"/>
  <c r="BE145" i="13"/>
  <c r="BV145" i="13"/>
  <c r="BX147" i="13"/>
  <c r="BD147" i="13"/>
  <c r="BE147" i="13"/>
  <c r="BV147" i="13"/>
  <c r="BX149" i="13"/>
  <c r="BD149" i="13"/>
  <c r="BE149" i="13"/>
  <c r="BV149" i="13"/>
  <c r="BX151" i="13"/>
  <c r="BD151" i="13"/>
  <c r="BE151" i="13"/>
  <c r="BV151" i="13"/>
  <c r="BU162" i="13"/>
  <c r="C162" i="13"/>
  <c r="BC169" i="13"/>
  <c r="BV169" i="13"/>
  <c r="BY181" i="13"/>
  <c r="BF181" i="13"/>
  <c r="BT187" i="13"/>
  <c r="BW187" i="13"/>
  <c r="BD187" i="13"/>
  <c r="BA187" i="13"/>
  <c r="V187" i="13" s="1"/>
  <c r="BT191" i="13"/>
  <c r="BW191" i="13"/>
  <c r="BD191" i="13"/>
  <c r="BA191" i="13"/>
  <c r="V191" i="13" s="1"/>
  <c r="O206" i="13"/>
  <c r="BD105" i="13"/>
  <c r="BD108" i="13"/>
  <c r="BB113" i="13"/>
  <c r="D113" i="13"/>
  <c r="BW115" i="13"/>
  <c r="BE116" i="13"/>
  <c r="BX116" i="13"/>
  <c r="BD122" i="13"/>
  <c r="BD128" i="13"/>
  <c r="BV128" i="13"/>
  <c r="BE131" i="13"/>
  <c r="BW131" i="13"/>
  <c r="BE133" i="13"/>
  <c r="BW133" i="13"/>
  <c r="BE135" i="13"/>
  <c r="X135" i="13" s="1"/>
  <c r="BW135" i="13"/>
  <c r="BE137" i="13"/>
  <c r="BW137" i="13"/>
  <c r="BD141" i="13"/>
  <c r="BV141" i="13"/>
  <c r="BW145" i="13"/>
  <c r="BW147" i="13"/>
  <c r="BW149" i="13"/>
  <c r="BW151" i="13"/>
  <c r="BC181" i="13"/>
  <c r="BC182" i="13"/>
  <c r="C182" i="13"/>
  <c r="BV182" i="13"/>
  <c r="BT183" i="13"/>
  <c r="BA183" i="13"/>
  <c r="V183" i="13" s="1"/>
  <c r="BW183" i="13"/>
  <c r="BT186" i="13"/>
  <c r="BW186" i="13"/>
  <c r="BD186" i="13"/>
  <c r="BA186" i="13"/>
  <c r="V186" i="13" s="1"/>
  <c r="BT190" i="13"/>
  <c r="BW190" i="13"/>
  <c r="BD190" i="13"/>
  <c r="BA190" i="13"/>
  <c r="V190" i="13" s="1"/>
  <c r="BX197" i="13"/>
  <c r="BT197" i="13"/>
  <c r="BE197" i="13"/>
  <c r="X197" i="13" s="1"/>
  <c r="BX200" i="13"/>
  <c r="BT200" i="13"/>
  <c r="BE200" i="13"/>
  <c r="BA200" i="13"/>
  <c r="X200" i="13" s="1"/>
  <c r="BT168" i="13"/>
  <c r="BA168" i="13"/>
  <c r="BW168" i="13"/>
  <c r="BX199" i="13"/>
  <c r="BT199" i="13"/>
  <c r="BA199" i="13"/>
  <c r="BW207" i="13"/>
  <c r="BD207" i="13"/>
  <c r="BD111" i="13"/>
  <c r="BB131" i="13"/>
  <c r="X131" i="13" s="1"/>
  <c r="BB133" i="13"/>
  <c r="BB135" i="13"/>
  <c r="BB137" i="13"/>
  <c r="X137" i="13" s="1"/>
  <c r="BC140" i="13"/>
  <c r="BG140" i="13"/>
  <c r="BC142" i="13"/>
  <c r="BG142" i="13"/>
  <c r="BB144" i="13"/>
  <c r="BB146" i="13"/>
  <c r="BB148" i="13"/>
  <c r="BB150" i="13"/>
  <c r="BB152" i="13"/>
  <c r="BY153" i="13"/>
  <c r="BU153" i="13"/>
  <c r="D153" i="13"/>
  <c r="BY155" i="13"/>
  <c r="BU155" i="13"/>
  <c r="D155" i="13"/>
  <c r="BY157" i="13"/>
  <c r="BU157" i="13"/>
  <c r="D157" i="13"/>
  <c r="BD168" i="13"/>
  <c r="C169" i="13"/>
  <c r="BX198" i="13"/>
  <c r="BT198" i="13"/>
  <c r="BA198" i="13"/>
  <c r="BT207" i="13"/>
  <c r="BB196" i="13"/>
  <c r="BB197" i="13"/>
  <c r="BB198" i="13"/>
  <c r="BB199" i="13"/>
  <c r="BB200" i="13"/>
  <c r="BB201" i="13"/>
  <c r="BB206" i="13"/>
  <c r="BC207" i="13"/>
  <c r="O207" i="13" s="1"/>
  <c r="BC154" i="13"/>
  <c r="BG154" i="13"/>
  <c r="BC156" i="13"/>
  <c r="BG156" i="13"/>
  <c r="BC206" i="13"/>
  <c r="Y69" i="12"/>
  <c r="BA61" i="12"/>
  <c r="V61" i="12" s="1"/>
  <c r="BB67" i="12"/>
  <c r="BA68" i="12"/>
  <c r="Y68" i="12" s="1"/>
  <c r="E91" i="12"/>
  <c r="BA91" i="12" s="1"/>
  <c r="F91" i="12" s="1"/>
  <c r="BD100" i="12"/>
  <c r="BZ108" i="12"/>
  <c r="BV108" i="12"/>
  <c r="BE108" i="12"/>
  <c r="BU109" i="12"/>
  <c r="BY109" i="12"/>
  <c r="BF109" i="12"/>
  <c r="BT110" i="12"/>
  <c r="BU114" i="12"/>
  <c r="BB114" i="12"/>
  <c r="D114" i="12"/>
  <c r="BX114" i="12"/>
  <c r="BB122" i="12"/>
  <c r="D122" i="12"/>
  <c r="BU122" i="12"/>
  <c r="BW122" i="12"/>
  <c r="BT135" i="12"/>
  <c r="BA141" i="12"/>
  <c r="BY147" i="12"/>
  <c r="BU147" i="12"/>
  <c r="D147" i="12"/>
  <c r="BF147" i="12"/>
  <c r="BF156" i="12"/>
  <c r="D156" i="12"/>
  <c r="BU156" i="12"/>
  <c r="BB156" i="12"/>
  <c r="BT184" i="12"/>
  <c r="BW184" i="12"/>
  <c r="BD184" i="12"/>
  <c r="BA11" i="12"/>
  <c r="J11" i="12" s="1"/>
  <c r="BT51" i="12"/>
  <c r="BE98" i="12"/>
  <c r="BX98" i="12"/>
  <c r="BW105" i="12"/>
  <c r="BF105" i="12"/>
  <c r="BE105" i="12"/>
  <c r="BC108" i="12"/>
  <c r="BW108" i="12"/>
  <c r="BX122" i="12"/>
  <c r="BV122" i="12"/>
  <c r="BC122" i="12"/>
  <c r="BA123" i="12"/>
  <c r="BT123" i="12"/>
  <c r="BD124" i="12"/>
  <c r="BU124" i="12"/>
  <c r="BB124" i="12"/>
  <c r="D124" i="12"/>
  <c r="BW128" i="12"/>
  <c r="BV132" i="12"/>
  <c r="BE134" i="12"/>
  <c r="BZ134" i="12"/>
  <c r="BC134" i="12"/>
  <c r="BX134" i="12"/>
  <c r="BG134" i="12"/>
  <c r="X143" i="12"/>
  <c r="BY151" i="12"/>
  <c r="BU151" i="12"/>
  <c r="D151" i="12"/>
  <c r="BB151" i="12"/>
  <c r="BU10" i="12"/>
  <c r="BT11" i="12"/>
  <c r="BA12" i="12"/>
  <c r="J12" i="12" s="1"/>
  <c r="C59" i="12"/>
  <c r="BB66" i="12"/>
  <c r="BX70" i="12"/>
  <c r="BB95" i="12"/>
  <c r="BY95" i="12"/>
  <c r="BB99" i="12"/>
  <c r="D99" i="12"/>
  <c r="BD99" i="12"/>
  <c r="BW99" i="12"/>
  <c r="BB100" i="12"/>
  <c r="BU100" i="12"/>
  <c r="BW101" i="12"/>
  <c r="BW102" i="12"/>
  <c r="BE103" i="12"/>
  <c r="BF104" i="12"/>
  <c r="BX104" i="12"/>
  <c r="BY105" i="12"/>
  <c r="BD108" i="12"/>
  <c r="BX108" i="12"/>
  <c r="BB109" i="12"/>
  <c r="BB112" i="12"/>
  <c r="D112" i="12"/>
  <c r="BU112" i="12"/>
  <c r="BT117" i="12"/>
  <c r="BA117" i="12"/>
  <c r="BX118" i="12"/>
  <c r="BV118" i="12"/>
  <c r="BC118" i="12"/>
  <c r="BA119" i="12"/>
  <c r="BT119" i="12"/>
  <c r="BD122" i="12"/>
  <c r="BF133" i="12"/>
  <c r="BY133" i="12"/>
  <c r="BV134" i="12"/>
  <c r="BE136" i="12"/>
  <c r="BZ136" i="12"/>
  <c r="BC136" i="12"/>
  <c r="BX136" i="12"/>
  <c r="BG136" i="12"/>
  <c r="BX140" i="12"/>
  <c r="BD140" i="12"/>
  <c r="BG140" i="12"/>
  <c r="BW140" i="12"/>
  <c r="BV140" i="12"/>
  <c r="BC142" i="12"/>
  <c r="BB147" i="12"/>
  <c r="BE151" i="12"/>
  <c r="BX151" i="12"/>
  <c r="BD151" i="12"/>
  <c r="BW151" i="12"/>
  <c r="BC151" i="12"/>
  <c r="BV151" i="12"/>
  <c r="BC167" i="12"/>
  <c r="C181" i="12"/>
  <c r="BU181" i="12"/>
  <c r="BB181" i="12"/>
  <c r="BW181" i="12"/>
  <c r="BX201" i="12"/>
  <c r="BT201" i="12"/>
  <c r="BE201" i="12"/>
  <c r="BD208" i="12"/>
  <c r="BT208" i="12"/>
  <c r="BW208" i="12"/>
  <c r="BC59" i="12"/>
  <c r="BB60" i="12"/>
  <c r="BT103" i="12"/>
  <c r="BB105" i="12"/>
  <c r="D105" i="12"/>
  <c r="BE111" i="12"/>
  <c r="BB111" i="12"/>
  <c r="BX111" i="12"/>
  <c r="BU111" i="12"/>
  <c r="BE115" i="12"/>
  <c r="BV115" i="12"/>
  <c r="BC115" i="12"/>
  <c r="BZ128" i="12"/>
  <c r="BV128" i="12"/>
  <c r="BC128" i="12"/>
  <c r="BX128" i="12"/>
  <c r="BG128" i="12"/>
  <c r="D128" i="12"/>
  <c r="BE132" i="12"/>
  <c r="BZ132" i="12"/>
  <c r="BC132" i="12"/>
  <c r="BX132" i="12"/>
  <c r="BG132" i="12"/>
  <c r="X137" i="12"/>
  <c r="BY142" i="12"/>
  <c r="BB142" i="12"/>
  <c r="D142" i="12"/>
  <c r="BF142" i="12"/>
  <c r="BU142" i="12"/>
  <c r="BT188" i="12"/>
  <c r="BW188" i="12"/>
  <c r="BD188" i="12"/>
  <c r="BA188" i="12"/>
  <c r="BX196" i="12"/>
  <c r="BT196" i="12"/>
  <c r="BE196" i="12"/>
  <c r="BT10" i="12"/>
  <c r="BT53" i="12"/>
  <c r="BA66" i="12"/>
  <c r="BA96" i="12"/>
  <c r="BV95" i="12"/>
  <c r="BE95" i="12"/>
  <c r="BF95" i="12"/>
  <c r="BX95" i="12"/>
  <c r="BW97" i="12"/>
  <c r="BW107" i="12"/>
  <c r="BG107" i="12"/>
  <c r="BC107" i="12"/>
  <c r="BZ107" i="12"/>
  <c r="BV107" i="12"/>
  <c r="BX107" i="12"/>
  <c r="BC113" i="12"/>
  <c r="D113" i="12"/>
  <c r="BY113" i="12"/>
  <c r="BF113" i="12"/>
  <c r="BW124" i="12"/>
  <c r="BY140" i="12"/>
  <c r="BB140" i="12"/>
  <c r="D140" i="12"/>
  <c r="BF140" i="12"/>
  <c r="BX142" i="12"/>
  <c r="BD142" i="12"/>
  <c r="BG142" i="12"/>
  <c r="BW142" i="12"/>
  <c r="BV142" i="12"/>
  <c r="BY145" i="12"/>
  <c r="BU145" i="12"/>
  <c r="D145" i="12"/>
  <c r="BF145" i="12"/>
  <c r="O208" i="12"/>
  <c r="BA10" i="12"/>
  <c r="J10" i="12" s="1"/>
  <c r="BU11" i="12"/>
  <c r="C60" i="12"/>
  <c r="BC66" i="12"/>
  <c r="C67" i="12"/>
  <c r="BT85" i="12"/>
  <c r="D95" i="12"/>
  <c r="BC95" i="12"/>
  <c r="BT96" i="12"/>
  <c r="BA97" i="12"/>
  <c r="D98" i="12"/>
  <c r="BV98" i="12"/>
  <c r="BE99" i="12"/>
  <c r="D100" i="12"/>
  <c r="BC100" i="12"/>
  <c r="BV100" i="12"/>
  <c r="BA102" i="12"/>
  <c r="BF102" i="12"/>
  <c r="BY102" i="12"/>
  <c r="BX103" i="12"/>
  <c r="BB104" i="12"/>
  <c r="BT104" i="12"/>
  <c r="BY104" i="12"/>
  <c r="BC105" i="12"/>
  <c r="BU105" i="12"/>
  <c r="D107" i="12"/>
  <c r="BF108" i="12"/>
  <c r="BB108" i="12"/>
  <c r="D108" i="12"/>
  <c r="BY108" i="12"/>
  <c r="BU108" i="12"/>
  <c r="BG108" i="12"/>
  <c r="D109" i="12"/>
  <c r="D111" i="12"/>
  <c r="BW112" i="12"/>
  <c r="BF112" i="12"/>
  <c r="BC112" i="12"/>
  <c r="BY112" i="12"/>
  <c r="BX112" i="12"/>
  <c r="BD113" i="12"/>
  <c r="BW113" i="12"/>
  <c r="BE114" i="12"/>
  <c r="BW115" i="12"/>
  <c r="D115" i="12"/>
  <c r="BU115" i="12"/>
  <c r="BB115" i="12"/>
  <c r="BX115" i="12"/>
  <c r="BA116" i="12"/>
  <c r="BW119" i="12"/>
  <c r="BU119" i="12"/>
  <c r="BB119" i="12"/>
  <c r="BE122" i="12"/>
  <c r="BE128" i="12"/>
  <c r="BE130" i="12"/>
  <c r="BZ130" i="12"/>
  <c r="BC130" i="12"/>
  <c r="BX130" i="12"/>
  <c r="BG130" i="12"/>
  <c r="BD132" i="12"/>
  <c r="D133" i="12"/>
  <c r="BB133" i="12"/>
  <c r="BW134" i="12"/>
  <c r="BF135" i="12"/>
  <c r="BY135" i="12"/>
  <c r="BV136" i="12"/>
  <c r="BE138" i="12"/>
  <c r="BZ138" i="12"/>
  <c r="BC138" i="12"/>
  <c r="BX138" i="12"/>
  <c r="BG138" i="12"/>
  <c r="BC140" i="12"/>
  <c r="BZ140" i="12"/>
  <c r="BE142" i="12"/>
  <c r="BB145" i="12"/>
  <c r="BY149" i="12"/>
  <c r="BU149" i="12"/>
  <c r="D149" i="12"/>
  <c r="BF149" i="12"/>
  <c r="BF151" i="12"/>
  <c r="BY156" i="12"/>
  <c r="C161" i="12"/>
  <c r="BU161" i="12"/>
  <c r="BB161" i="12"/>
  <c r="C168" i="12"/>
  <c r="BU168" i="12"/>
  <c r="BB168" i="12"/>
  <c r="BD181" i="12"/>
  <c r="BA184" i="12"/>
  <c r="V184" i="12" s="1"/>
  <c r="BT185" i="12"/>
  <c r="BW185" i="12"/>
  <c r="BD185" i="12"/>
  <c r="V185" i="12" s="1"/>
  <c r="BT189" i="12"/>
  <c r="BW189" i="12"/>
  <c r="BD189" i="12"/>
  <c r="V189" i="12" s="1"/>
  <c r="BD109" i="12"/>
  <c r="BF111" i="12"/>
  <c r="BW116" i="12"/>
  <c r="BE117" i="12"/>
  <c r="BX117" i="12"/>
  <c r="BD123" i="12"/>
  <c r="BA144" i="12"/>
  <c r="BD145" i="12"/>
  <c r="BV145" i="12"/>
  <c r="BA146" i="12"/>
  <c r="BD147" i="12"/>
  <c r="BV147" i="12"/>
  <c r="BA148" i="12"/>
  <c r="BD149" i="12"/>
  <c r="BV149" i="12"/>
  <c r="BA150" i="12"/>
  <c r="BU162" i="12"/>
  <c r="C162" i="12"/>
  <c r="BB162" i="12"/>
  <c r="C163" i="12"/>
  <c r="BU163" i="12"/>
  <c r="BT187" i="12"/>
  <c r="BW187" i="12"/>
  <c r="BD187" i="12"/>
  <c r="BA187" i="12"/>
  <c r="V187" i="12" s="1"/>
  <c r="BT191" i="12"/>
  <c r="BW191" i="12"/>
  <c r="BD191" i="12"/>
  <c r="BA191" i="12"/>
  <c r="V191" i="12" s="1"/>
  <c r="BD103" i="12"/>
  <c r="BE109" i="12"/>
  <c r="BZ109" i="12"/>
  <c r="BY111" i="12"/>
  <c r="BB118" i="12"/>
  <c r="D118" i="12"/>
  <c r="BD118" i="12"/>
  <c r="BW118" i="12"/>
  <c r="BW120" i="12"/>
  <c r="BE121" i="12"/>
  <c r="BX121" i="12"/>
  <c r="BY130" i="12"/>
  <c r="BU130" i="12"/>
  <c r="D130" i="12"/>
  <c r="BY132" i="12"/>
  <c r="BU132" i="12"/>
  <c r="D132" i="12"/>
  <c r="BY134" i="12"/>
  <c r="BU134" i="12"/>
  <c r="D134" i="12"/>
  <c r="BY136" i="12"/>
  <c r="BU136" i="12"/>
  <c r="D136" i="12"/>
  <c r="BY138" i="12"/>
  <c r="BU138" i="12"/>
  <c r="D138" i="12"/>
  <c r="BZ141" i="12"/>
  <c r="BV141" i="12"/>
  <c r="BD141" i="12"/>
  <c r="BB144" i="12"/>
  <c r="BW145" i="12"/>
  <c r="BB146" i="12"/>
  <c r="BW147" i="12"/>
  <c r="BB148" i="12"/>
  <c r="BW149" i="12"/>
  <c r="BB150" i="12"/>
  <c r="BU150" i="12"/>
  <c r="BF154" i="12"/>
  <c r="D154" i="12"/>
  <c r="C167" i="12"/>
  <c r="BB167" i="12"/>
  <c r="BU167" i="12"/>
  <c r="BV181" i="12"/>
  <c r="BC181" i="12"/>
  <c r="BT186" i="12"/>
  <c r="BW186" i="12"/>
  <c r="BD186" i="12"/>
  <c r="BA186" i="12"/>
  <c r="V186" i="12" s="1"/>
  <c r="BT190" i="12"/>
  <c r="BW190" i="12"/>
  <c r="BD190" i="12"/>
  <c r="BA190" i="12"/>
  <c r="V190" i="12" s="1"/>
  <c r="BX197" i="12"/>
  <c r="BT197" i="12"/>
  <c r="BE197" i="12"/>
  <c r="BX200" i="12"/>
  <c r="BT200" i="12"/>
  <c r="BE200" i="12"/>
  <c r="BA200" i="12"/>
  <c r="BB152" i="12"/>
  <c r="X152" i="12" s="1"/>
  <c r="BY153" i="12"/>
  <c r="BU153" i="12"/>
  <c r="D153" i="12"/>
  <c r="BY155" i="12"/>
  <c r="BU155" i="12"/>
  <c r="D155" i="12"/>
  <c r="BY157" i="12"/>
  <c r="BU157" i="12"/>
  <c r="D157" i="12"/>
  <c r="BT169" i="12"/>
  <c r="BA169" i="12"/>
  <c r="BW169" i="12"/>
  <c r="BA183" i="12"/>
  <c r="V183" i="12" s="1"/>
  <c r="BX199" i="12"/>
  <c r="BT199" i="12"/>
  <c r="BA199" i="12"/>
  <c r="BW207" i="12"/>
  <c r="BD207" i="12"/>
  <c r="BF110" i="12"/>
  <c r="BD114" i="12"/>
  <c r="BB128" i="12"/>
  <c r="BC131" i="12"/>
  <c r="X131" i="12" s="1"/>
  <c r="BG131" i="12"/>
  <c r="BC133" i="12"/>
  <c r="BG133" i="12"/>
  <c r="BC135" i="12"/>
  <c r="X135" i="12" s="1"/>
  <c r="BG135" i="12"/>
  <c r="BC137" i="12"/>
  <c r="BG137" i="12"/>
  <c r="BB141" i="12"/>
  <c r="BE143" i="12"/>
  <c r="BC144" i="12"/>
  <c r="BG144" i="12"/>
  <c r="BC146" i="12"/>
  <c r="BG146" i="12"/>
  <c r="BC148" i="12"/>
  <c r="BG148" i="12"/>
  <c r="BC150" i="12"/>
  <c r="BG150" i="12"/>
  <c r="BC152" i="12"/>
  <c r="BG152" i="12"/>
  <c r="BX152" i="12"/>
  <c r="BD153" i="12"/>
  <c r="BV153" i="12"/>
  <c r="BD155" i="12"/>
  <c r="BV155" i="12"/>
  <c r="BD157" i="12"/>
  <c r="BV157" i="12"/>
  <c r="BD169" i="12"/>
  <c r="BC182" i="12"/>
  <c r="C182" i="12"/>
  <c r="BB183" i="12"/>
  <c r="BX198" i="12"/>
  <c r="BT198" i="12"/>
  <c r="BA198" i="12"/>
  <c r="BT207" i="12"/>
  <c r="BB196" i="12"/>
  <c r="X196" i="12" s="1"/>
  <c r="BB197" i="12"/>
  <c r="X197" i="12" s="1"/>
  <c r="BB198" i="12"/>
  <c r="BB199" i="12"/>
  <c r="BB200" i="12"/>
  <c r="BB201" i="12"/>
  <c r="X201" i="12" s="1"/>
  <c r="BB206" i="12"/>
  <c r="O206" i="12" s="1"/>
  <c r="BC207" i="12"/>
  <c r="O207" i="12" s="1"/>
  <c r="BC154" i="12"/>
  <c r="BG154" i="12"/>
  <c r="BC156" i="12"/>
  <c r="BG156" i="12"/>
  <c r="BC206" i="12"/>
  <c r="V60" i="11"/>
  <c r="Y67" i="11"/>
  <c r="BT66" i="11"/>
  <c r="BA66" i="11"/>
  <c r="BD66" i="11"/>
  <c r="BX70" i="11"/>
  <c r="BB58" i="11"/>
  <c r="BB66" i="11"/>
  <c r="BU66" i="11"/>
  <c r="BC68" i="11"/>
  <c r="BB69" i="11"/>
  <c r="BW109" i="11"/>
  <c r="BE128" i="11"/>
  <c r="BX128" i="11"/>
  <c r="BG128" i="11"/>
  <c r="BW128" i="11"/>
  <c r="BV128" i="11"/>
  <c r="BZ133" i="11"/>
  <c r="BV133" i="11"/>
  <c r="BC133" i="11"/>
  <c r="BX133" i="11"/>
  <c r="BG133" i="11"/>
  <c r="D133" i="11"/>
  <c r="BA140" i="11"/>
  <c r="BE141" i="11"/>
  <c r="BX141" i="11"/>
  <c r="BG141" i="11"/>
  <c r="BW141" i="11"/>
  <c r="BX145" i="11"/>
  <c r="BD145" i="11"/>
  <c r="BZ145" i="11"/>
  <c r="BC145" i="11"/>
  <c r="BG145" i="11"/>
  <c r="D145" i="11"/>
  <c r="BT184" i="11"/>
  <c r="BW184" i="11"/>
  <c r="BD184" i="11"/>
  <c r="BT52" i="11"/>
  <c r="BV66" i="11"/>
  <c r="BT78" i="11"/>
  <c r="E91" i="11"/>
  <c r="BB105" i="11"/>
  <c r="D105" i="11"/>
  <c r="BX109" i="11"/>
  <c r="BE112" i="11"/>
  <c r="BX112" i="11"/>
  <c r="BU115" i="11"/>
  <c r="BT120" i="11"/>
  <c r="BA120" i="11"/>
  <c r="BX121" i="11"/>
  <c r="BV121" i="11"/>
  <c r="BC121" i="11"/>
  <c r="BC128" i="11"/>
  <c r="BZ128" i="11"/>
  <c r="BZ135" i="11"/>
  <c r="BV135" i="11"/>
  <c r="BC135" i="11"/>
  <c r="BX135" i="11"/>
  <c r="BG135" i="11"/>
  <c r="D135" i="11"/>
  <c r="BT138" i="11"/>
  <c r="BA138" i="11"/>
  <c r="BZ141" i="11"/>
  <c r="BX151" i="11"/>
  <c r="BD151" i="11"/>
  <c r="BZ151" i="11"/>
  <c r="BC151" i="11"/>
  <c r="BG151" i="11"/>
  <c r="D151" i="11"/>
  <c r="BU156" i="11"/>
  <c r="BB156" i="11"/>
  <c r="D156" i="11"/>
  <c r="BY156" i="11"/>
  <c r="BF156" i="11"/>
  <c r="BT161" i="11"/>
  <c r="BA161" i="11"/>
  <c r="R161" i="11" s="1"/>
  <c r="C61" i="11"/>
  <c r="C68" i="11"/>
  <c r="BU78" i="11"/>
  <c r="BA90" i="11"/>
  <c r="F90" i="11" s="1"/>
  <c r="BA96" i="11"/>
  <c r="BV95" i="11"/>
  <c r="BE95" i="11"/>
  <c r="BF95" i="11"/>
  <c r="BX95" i="11"/>
  <c r="BW97" i="11"/>
  <c r="BE98" i="11"/>
  <c r="BX98" i="11"/>
  <c r="BC99" i="11"/>
  <c r="BV99" i="11"/>
  <c r="BT100" i="11"/>
  <c r="BW105" i="11"/>
  <c r="BF105" i="11"/>
  <c r="BE105" i="11"/>
  <c r="BX105" i="11"/>
  <c r="BW107" i="11"/>
  <c r="BG107" i="11"/>
  <c r="BC107" i="11"/>
  <c r="BE107" i="11"/>
  <c r="BV107" i="11"/>
  <c r="BF108" i="11"/>
  <c r="BB108" i="11"/>
  <c r="D108" i="11"/>
  <c r="BU108" i="11"/>
  <c r="D109" i="11"/>
  <c r="BC109" i="11"/>
  <c r="BZ109" i="11"/>
  <c r="BU111" i="11"/>
  <c r="BE111" i="11"/>
  <c r="BT112" i="11"/>
  <c r="BB113" i="11"/>
  <c r="D113" i="11"/>
  <c r="BE113" i="11"/>
  <c r="D114" i="11"/>
  <c r="BD114" i="11"/>
  <c r="BB115" i="11"/>
  <c r="BW115" i="11"/>
  <c r="BW118" i="11"/>
  <c r="D118" i="11"/>
  <c r="BU118" i="11"/>
  <c r="BB118" i="11"/>
  <c r="BW122" i="11"/>
  <c r="BU122" i="11"/>
  <c r="BB122" i="11"/>
  <c r="BD128" i="11"/>
  <c r="BT132" i="11"/>
  <c r="BA132" i="11"/>
  <c r="BD133" i="11"/>
  <c r="BB134" i="11"/>
  <c r="BY134" i="11"/>
  <c r="BW135" i="11"/>
  <c r="BU136" i="11"/>
  <c r="BZ137" i="11"/>
  <c r="BV137" i="11"/>
  <c r="BC137" i="11"/>
  <c r="BX137" i="11"/>
  <c r="BG137" i="11"/>
  <c r="D137" i="11"/>
  <c r="BD141" i="11"/>
  <c r="BA142" i="11"/>
  <c r="BW145" i="11"/>
  <c r="BT146" i="11"/>
  <c r="X148" i="11"/>
  <c r="BX149" i="11"/>
  <c r="BD149" i="11"/>
  <c r="BZ149" i="11"/>
  <c r="BC149" i="11"/>
  <c r="BG149" i="11"/>
  <c r="D149" i="11"/>
  <c r="BV151" i="11"/>
  <c r="BT154" i="11"/>
  <c r="BY154" i="11"/>
  <c r="C181" i="11"/>
  <c r="BB181" i="11"/>
  <c r="BE181" i="11"/>
  <c r="BX181" i="11"/>
  <c r="V189" i="11"/>
  <c r="BX201" i="11"/>
  <c r="BT201" i="11"/>
  <c r="BE201" i="11"/>
  <c r="BD208" i="11"/>
  <c r="O208" i="11" s="1"/>
  <c r="BT208" i="11"/>
  <c r="BW208" i="11"/>
  <c r="BA59" i="11"/>
  <c r="V59" i="11" s="1"/>
  <c r="BC61" i="11"/>
  <c r="BT91" i="11"/>
  <c r="BE99" i="11"/>
  <c r="BT107" i="11"/>
  <c r="BW110" i="11"/>
  <c r="BD110" i="11"/>
  <c r="BV110" i="11"/>
  <c r="BY110" i="11"/>
  <c r="BC114" i="11"/>
  <c r="BY114" i="11"/>
  <c r="BF114" i="11"/>
  <c r="BT136" i="11"/>
  <c r="BA136" i="11"/>
  <c r="BV141" i="11"/>
  <c r="C167" i="11"/>
  <c r="BU167" i="11"/>
  <c r="BB167" i="11"/>
  <c r="BA184" i="11"/>
  <c r="V184" i="11" s="1"/>
  <c r="BT188" i="11"/>
  <c r="BW188" i="11"/>
  <c r="BD188" i="11"/>
  <c r="BA188" i="11"/>
  <c r="V188" i="11" s="1"/>
  <c r="BX196" i="11"/>
  <c r="BT196" i="11"/>
  <c r="BE196" i="11"/>
  <c r="BA196" i="11"/>
  <c r="BT50" i="11"/>
  <c r="BD100" i="11"/>
  <c r="BG109" i="11"/>
  <c r="BC110" i="11"/>
  <c r="BV114" i="11"/>
  <c r="BC116" i="11"/>
  <c r="BV116" i="11"/>
  <c r="D116" i="11"/>
  <c r="BE116" i="11"/>
  <c r="BA122" i="11"/>
  <c r="BT122" i="11"/>
  <c r="BT130" i="11"/>
  <c r="BA130" i="11"/>
  <c r="BW133" i="11"/>
  <c r="BU134" i="11"/>
  <c r="BC141" i="11"/>
  <c r="BV143" i="11"/>
  <c r="BC143" i="11"/>
  <c r="D143" i="11"/>
  <c r="BZ143" i="11"/>
  <c r="BE143" i="11"/>
  <c r="BX143" i="11"/>
  <c r="BV145" i="11"/>
  <c r="BE157" i="11"/>
  <c r="BZ157" i="11"/>
  <c r="BC157" i="11"/>
  <c r="BX157" i="11"/>
  <c r="BG157" i="11"/>
  <c r="BW157" i="11"/>
  <c r="BV157" i="11"/>
  <c r="BT10" i="11"/>
  <c r="BA11" i="11"/>
  <c r="J11" i="11" s="1"/>
  <c r="C58" i="11"/>
  <c r="C69" i="11"/>
  <c r="BA91" i="11"/>
  <c r="F91" i="11" s="1"/>
  <c r="BB95" i="11"/>
  <c r="BT95" i="11"/>
  <c r="BA98" i="11"/>
  <c r="BB99" i="11"/>
  <c r="D99" i="11"/>
  <c r="BD99" i="11"/>
  <c r="BW99" i="11"/>
  <c r="BB100" i="11"/>
  <c r="BU100" i="11"/>
  <c r="BW101" i="11"/>
  <c r="BW102" i="11"/>
  <c r="BE103" i="11"/>
  <c r="BF104" i="11"/>
  <c r="BX104" i="11"/>
  <c r="BY105" i="11"/>
  <c r="BX107" i="11"/>
  <c r="BZ108" i="11"/>
  <c r="BV108" i="11"/>
  <c r="BE108" i="11"/>
  <c r="BW108" i="11"/>
  <c r="BY109" i="11"/>
  <c r="BU109" i="11"/>
  <c r="BD109" i="11"/>
  <c r="BV109" i="11"/>
  <c r="D110" i="11"/>
  <c r="BX111" i="11"/>
  <c r="BB112" i="11"/>
  <c r="BU112" i="11"/>
  <c r="BW113" i="11"/>
  <c r="BF113" i="11"/>
  <c r="BY113" i="11"/>
  <c r="BU113" i="11"/>
  <c r="D115" i="11"/>
  <c r="BX116" i="11"/>
  <c r="BE118" i="11"/>
  <c r="BV118" i="11"/>
  <c r="BC118" i="11"/>
  <c r="BE121" i="11"/>
  <c r="BY128" i="11"/>
  <c r="BU128" i="11"/>
  <c r="D128" i="11"/>
  <c r="BB128" i="11"/>
  <c r="BF128" i="11"/>
  <c r="BU130" i="11"/>
  <c r="BZ131" i="11"/>
  <c r="BV131" i="11"/>
  <c r="BC131" i="11"/>
  <c r="BX131" i="11"/>
  <c r="BG131" i="11"/>
  <c r="D131" i="11"/>
  <c r="BE133" i="11"/>
  <c r="D134" i="11"/>
  <c r="BD135" i="11"/>
  <c r="BB136" i="11"/>
  <c r="BY136" i="11"/>
  <c r="BW137" i="11"/>
  <c r="BU138" i="11"/>
  <c r="X139" i="11"/>
  <c r="BY141" i="11"/>
  <c r="BU141" i="11"/>
  <c r="D141" i="11"/>
  <c r="BB141" i="11"/>
  <c r="BF141" i="11"/>
  <c r="BG143" i="11"/>
  <c r="BE145" i="11"/>
  <c r="BX147" i="11"/>
  <c r="BD147" i="11"/>
  <c r="BZ147" i="11"/>
  <c r="BC147" i="11"/>
  <c r="BG147" i="11"/>
  <c r="D147" i="11"/>
  <c r="BV149" i="11"/>
  <c r="BW151" i="11"/>
  <c r="BB154" i="11"/>
  <c r="X154" i="11" s="1"/>
  <c r="BU154" i="11"/>
  <c r="BD157" i="11"/>
  <c r="BT185" i="11"/>
  <c r="BW185" i="11"/>
  <c r="BD185" i="11"/>
  <c r="V185" i="11" s="1"/>
  <c r="BT189" i="11"/>
  <c r="BW189" i="11"/>
  <c r="BD189" i="11"/>
  <c r="BB117" i="11"/>
  <c r="D117" i="11"/>
  <c r="BD117" i="11"/>
  <c r="BW117" i="11"/>
  <c r="BW119" i="11"/>
  <c r="BE120" i="11"/>
  <c r="BX120" i="11"/>
  <c r="BX130" i="11"/>
  <c r="BD130" i="11"/>
  <c r="BE130" i="11"/>
  <c r="BV130" i="11"/>
  <c r="BX132" i="11"/>
  <c r="BD132" i="11"/>
  <c r="BE132" i="11"/>
  <c r="BV132" i="11"/>
  <c r="BX134" i="11"/>
  <c r="BD134" i="11"/>
  <c r="BE134" i="11"/>
  <c r="BV134" i="11"/>
  <c r="BX136" i="11"/>
  <c r="BD136" i="11"/>
  <c r="BE136" i="11"/>
  <c r="BV136" i="11"/>
  <c r="BX138" i="11"/>
  <c r="BD138" i="11"/>
  <c r="BE138" i="11"/>
  <c r="BV138" i="11"/>
  <c r="BB140" i="11"/>
  <c r="BY140" i="11"/>
  <c r="BB142" i="11"/>
  <c r="BY142" i="11"/>
  <c r="BZ144" i="11"/>
  <c r="BV144" i="11"/>
  <c r="BD144" i="11"/>
  <c r="BZ146" i="11"/>
  <c r="BV146" i="11"/>
  <c r="BD146" i="11"/>
  <c r="BZ148" i="11"/>
  <c r="BV148" i="11"/>
  <c r="BD148" i="11"/>
  <c r="BZ150" i="11"/>
  <c r="BV150" i="11"/>
  <c r="BD150" i="11"/>
  <c r="BW152" i="11"/>
  <c r="BV152" i="11"/>
  <c r="BD152" i="11"/>
  <c r="BU162" i="11"/>
  <c r="C162" i="11"/>
  <c r="BC169" i="11"/>
  <c r="BV169" i="11"/>
  <c r="BY181" i="11"/>
  <c r="BF181" i="11"/>
  <c r="BT187" i="11"/>
  <c r="BW187" i="11"/>
  <c r="BD187" i="11"/>
  <c r="BA187" i="11"/>
  <c r="V187" i="11" s="1"/>
  <c r="BT191" i="11"/>
  <c r="BW191" i="11"/>
  <c r="BD191" i="11"/>
  <c r="BA191" i="11"/>
  <c r="V191" i="11" s="1"/>
  <c r="O206" i="11"/>
  <c r="BT85" i="11"/>
  <c r="BD103" i="11"/>
  <c r="BF112" i="11"/>
  <c r="BE117" i="11"/>
  <c r="BB121" i="11"/>
  <c r="D121" i="11"/>
  <c r="BD121" i="11"/>
  <c r="BW121" i="11"/>
  <c r="BW123" i="11"/>
  <c r="BE124" i="11"/>
  <c r="BX124" i="11"/>
  <c r="BW130" i="11"/>
  <c r="BW132" i="11"/>
  <c r="BW134" i="11"/>
  <c r="BW136" i="11"/>
  <c r="BW138" i="11"/>
  <c r="BE144" i="11"/>
  <c r="BW144" i="11"/>
  <c r="BE146" i="11"/>
  <c r="BW146" i="11"/>
  <c r="BE148" i="11"/>
  <c r="BW148" i="11"/>
  <c r="BE150" i="11"/>
  <c r="BW150" i="11"/>
  <c r="BE152" i="11"/>
  <c r="BX152" i="11"/>
  <c r="BE153" i="11"/>
  <c r="BZ153" i="11"/>
  <c r="BC153" i="11"/>
  <c r="BX153" i="11"/>
  <c r="BE155" i="11"/>
  <c r="BZ155" i="11"/>
  <c r="BC155" i="11"/>
  <c r="BX155" i="11"/>
  <c r="BC181" i="11"/>
  <c r="BC182" i="11"/>
  <c r="C182" i="11"/>
  <c r="BV182" i="11"/>
  <c r="BT183" i="11"/>
  <c r="BA183" i="11"/>
  <c r="V183" i="11" s="1"/>
  <c r="BW183" i="11"/>
  <c r="BT186" i="11"/>
  <c r="BW186" i="11"/>
  <c r="BD186" i="11"/>
  <c r="BA186" i="11"/>
  <c r="V186" i="11" s="1"/>
  <c r="BT190" i="11"/>
  <c r="BW190" i="11"/>
  <c r="BD190" i="11"/>
  <c r="BA190" i="11"/>
  <c r="V190" i="11" s="1"/>
  <c r="BX197" i="11"/>
  <c r="BT197" i="11"/>
  <c r="BE197" i="11"/>
  <c r="BX200" i="11"/>
  <c r="BT200" i="11"/>
  <c r="BE200" i="11"/>
  <c r="BA200" i="11"/>
  <c r="BT168" i="11"/>
  <c r="BA168" i="11"/>
  <c r="S168" i="11" s="1"/>
  <c r="BW168" i="11"/>
  <c r="BX199" i="11"/>
  <c r="BT199" i="11"/>
  <c r="BA199" i="11"/>
  <c r="X199" i="11" s="1"/>
  <c r="BW207" i="11"/>
  <c r="BD207" i="11"/>
  <c r="BD111" i="11"/>
  <c r="BB131" i="11"/>
  <c r="BB133" i="11"/>
  <c r="BB135" i="11"/>
  <c r="BB137" i="11"/>
  <c r="BC140" i="11"/>
  <c r="BG140" i="11"/>
  <c r="BC142" i="11"/>
  <c r="BG142" i="11"/>
  <c r="BB144" i="11"/>
  <c r="X144" i="11" s="1"/>
  <c r="BB146" i="11"/>
  <c r="X146" i="11" s="1"/>
  <c r="BB148" i="11"/>
  <c r="BB150" i="11"/>
  <c r="X150" i="11" s="1"/>
  <c r="BB152" i="11"/>
  <c r="X152" i="11" s="1"/>
  <c r="BY153" i="11"/>
  <c r="BU153" i="11"/>
  <c r="D153" i="11"/>
  <c r="BY155" i="11"/>
  <c r="BU155" i="11"/>
  <c r="D155" i="11"/>
  <c r="BY157" i="11"/>
  <c r="BU157" i="11"/>
  <c r="D157" i="11"/>
  <c r="BD168" i="11"/>
  <c r="C169" i="11"/>
  <c r="BX198" i="11"/>
  <c r="BT198" i="11"/>
  <c r="BA198" i="11"/>
  <c r="BT207" i="11"/>
  <c r="BB196" i="11"/>
  <c r="BB197" i="11"/>
  <c r="X197" i="11" s="1"/>
  <c r="BB198" i="11"/>
  <c r="BB199" i="11"/>
  <c r="BB200" i="11"/>
  <c r="BB201" i="11"/>
  <c r="X201" i="11" s="1"/>
  <c r="BB206" i="11"/>
  <c r="BC207" i="11"/>
  <c r="O207" i="11" s="1"/>
  <c r="BC154" i="11"/>
  <c r="BG154" i="11"/>
  <c r="BC156" i="11"/>
  <c r="BG156" i="11"/>
  <c r="BC206" i="11"/>
  <c r="V61" i="10"/>
  <c r="V188" i="10"/>
  <c r="BT50" i="10"/>
  <c r="BT52" i="10"/>
  <c r="BC58" i="10"/>
  <c r="BB59" i="10"/>
  <c r="BC66" i="10"/>
  <c r="BU78" i="10"/>
  <c r="BE97" i="10"/>
  <c r="BX97" i="10"/>
  <c r="BV112" i="10"/>
  <c r="BW112" i="10"/>
  <c r="BD112" i="10"/>
  <c r="BC112" i="10"/>
  <c r="D112" i="10"/>
  <c r="BA122" i="10"/>
  <c r="BT122" i="10"/>
  <c r="BD123" i="10"/>
  <c r="BU123" i="10"/>
  <c r="BB123" i="10"/>
  <c r="D123" i="10"/>
  <c r="BV143" i="10"/>
  <c r="BC143" i="10"/>
  <c r="D143" i="10"/>
  <c r="BX143" i="10"/>
  <c r="BY145" i="10"/>
  <c r="BB145" i="10"/>
  <c r="D145" i="10"/>
  <c r="BF145" i="10"/>
  <c r="BX147" i="10"/>
  <c r="BD147" i="10"/>
  <c r="BG147" i="10"/>
  <c r="BW147" i="10"/>
  <c r="BT184" i="10"/>
  <c r="BW184" i="10"/>
  <c r="BD184" i="10"/>
  <c r="BX196" i="10"/>
  <c r="BT196" i="10"/>
  <c r="BE196" i="10"/>
  <c r="E91" i="10"/>
  <c r="BA91" i="10" s="1"/>
  <c r="F91" i="10" s="1"/>
  <c r="BE101" i="10"/>
  <c r="BX101" i="10"/>
  <c r="BF107" i="10"/>
  <c r="BB107" i="10"/>
  <c r="D107" i="10"/>
  <c r="BY107" i="10"/>
  <c r="BU107" i="10"/>
  <c r="BZ135" i="10"/>
  <c r="BV135" i="10"/>
  <c r="BX135" i="10"/>
  <c r="BG135" i="10"/>
  <c r="D135" i="10"/>
  <c r="BW135" i="10"/>
  <c r="BE135" i="10"/>
  <c r="BE143" i="10"/>
  <c r="BX145" i="10"/>
  <c r="BD145" i="10"/>
  <c r="BG145" i="10"/>
  <c r="BW145" i="10"/>
  <c r="BC147" i="10"/>
  <c r="BY151" i="10"/>
  <c r="BB151" i="10"/>
  <c r="D151" i="10"/>
  <c r="BF151" i="10"/>
  <c r="BU156" i="10"/>
  <c r="BB156" i="10"/>
  <c r="D156" i="10"/>
  <c r="BY156" i="10"/>
  <c r="BF156" i="10"/>
  <c r="BT161" i="10"/>
  <c r="BA161" i="10"/>
  <c r="R161" i="10" s="1"/>
  <c r="BT10" i="10"/>
  <c r="BA11" i="10"/>
  <c r="J11" i="10" s="1"/>
  <c r="BA46" i="10"/>
  <c r="F46" i="10" s="1"/>
  <c r="C58" i="10"/>
  <c r="C66" i="10"/>
  <c r="C69" i="10"/>
  <c r="BA74" i="10"/>
  <c r="K74" i="10" s="1"/>
  <c r="BA78" i="10"/>
  <c r="K78" i="10" s="1"/>
  <c r="D97" i="10"/>
  <c r="BV97" i="10"/>
  <c r="BE98" i="10"/>
  <c r="D99" i="10"/>
  <c r="BC99" i="10"/>
  <c r="BV99" i="10"/>
  <c r="BB102" i="10"/>
  <c r="D102" i="10"/>
  <c r="BZ107" i="10"/>
  <c r="BV107" i="10"/>
  <c r="BE107" i="10"/>
  <c r="BY108" i="10"/>
  <c r="BU108" i="10"/>
  <c r="BF108" i="10"/>
  <c r="BF112" i="10"/>
  <c r="BY112" i="10"/>
  <c r="BW118" i="10"/>
  <c r="BU118" i="10"/>
  <c r="BB118" i="10"/>
  <c r="BC135" i="10"/>
  <c r="BG143" i="10"/>
  <c r="BC145" i="10"/>
  <c r="BZ145" i="10"/>
  <c r="BE147" i="10"/>
  <c r="BA148" i="10"/>
  <c r="BY149" i="10"/>
  <c r="BB149" i="10"/>
  <c r="D149" i="10"/>
  <c r="BF149" i="10"/>
  <c r="BU149" i="10"/>
  <c r="BX151" i="10"/>
  <c r="BD151" i="10"/>
  <c r="BG151" i="10"/>
  <c r="BW151" i="10"/>
  <c r="BV151" i="10"/>
  <c r="C181" i="10"/>
  <c r="BB181" i="10"/>
  <c r="BE181" i="10"/>
  <c r="BX181" i="10"/>
  <c r="V185" i="10"/>
  <c r="BX201" i="10"/>
  <c r="BT201" i="10"/>
  <c r="BE201" i="10"/>
  <c r="X201" i="10" s="1"/>
  <c r="BD208" i="10"/>
  <c r="BT208" i="10"/>
  <c r="BW208" i="10"/>
  <c r="BA60" i="10"/>
  <c r="V60" i="10" s="1"/>
  <c r="BA67" i="10"/>
  <c r="Y67" i="10" s="1"/>
  <c r="BC69" i="10"/>
  <c r="BT95" i="10"/>
  <c r="BX121" i="10"/>
  <c r="BV121" i="10"/>
  <c r="BC121" i="10"/>
  <c r="BW123" i="10"/>
  <c r="BA144" i="10"/>
  <c r="BU145" i="10"/>
  <c r="BV147" i="10"/>
  <c r="BA152" i="10"/>
  <c r="BE155" i="10"/>
  <c r="BZ155" i="10"/>
  <c r="BC155" i="10"/>
  <c r="BX155" i="10"/>
  <c r="BG155" i="10"/>
  <c r="BD155" i="10"/>
  <c r="BW155" i="10"/>
  <c r="C167" i="10"/>
  <c r="BU167" i="10"/>
  <c r="BB167" i="10"/>
  <c r="BA184" i="10"/>
  <c r="V184" i="10" s="1"/>
  <c r="BT188" i="10"/>
  <c r="BW188" i="10"/>
  <c r="BD188" i="10"/>
  <c r="BA196" i="10"/>
  <c r="X196" i="10" s="1"/>
  <c r="BY95" i="10"/>
  <c r="BU95" i="10"/>
  <c r="BB98" i="10"/>
  <c r="D98" i="10"/>
  <c r="BD98" i="10"/>
  <c r="BW98" i="10"/>
  <c r="BW100" i="10"/>
  <c r="BA108" i="10"/>
  <c r="BT108" i="10"/>
  <c r="BT116" i="10"/>
  <c r="BA116" i="10"/>
  <c r="BX117" i="10"/>
  <c r="BV117" i="10"/>
  <c r="BC117" i="10"/>
  <c r="BA118" i="10"/>
  <c r="BT118" i="10"/>
  <c r="BZ131" i="10"/>
  <c r="BV131" i="10"/>
  <c r="BX131" i="10"/>
  <c r="BG131" i="10"/>
  <c r="D131" i="10"/>
  <c r="BW131" i="10"/>
  <c r="BE131" i="10"/>
  <c r="BY141" i="10"/>
  <c r="BU141" i="10"/>
  <c r="D141" i="10"/>
  <c r="BF141" i="10"/>
  <c r="BV145" i="10"/>
  <c r="BZ147" i="10"/>
  <c r="BA150" i="10"/>
  <c r="X150" i="10" s="1"/>
  <c r="BU151" i="10"/>
  <c r="BE157" i="10"/>
  <c r="BZ157" i="10"/>
  <c r="BC157" i="10"/>
  <c r="BX157" i="10"/>
  <c r="BG157" i="10"/>
  <c r="BW157" i="10"/>
  <c r="BV157" i="10"/>
  <c r="O208" i="10"/>
  <c r="BU10" i="10"/>
  <c r="BT11" i="10"/>
  <c r="BA12" i="10"/>
  <c r="J12" i="10" s="1"/>
  <c r="C59" i="10"/>
  <c r="BB66" i="10"/>
  <c r="BA77" i="10"/>
  <c r="K77" i="10" s="1"/>
  <c r="BT78" i="10"/>
  <c r="BA85" i="10"/>
  <c r="F85" i="10" s="1"/>
  <c r="BT91" i="10"/>
  <c r="BF95" i="10"/>
  <c r="BU98" i="10"/>
  <c r="BD99" i="10"/>
  <c r="BX99" i="10"/>
  <c r="BA100" i="10"/>
  <c r="D101" i="10"/>
  <c r="BV101" i="10"/>
  <c r="BW102" i="10"/>
  <c r="BF102" i="10"/>
  <c r="BE102" i="10"/>
  <c r="BX102" i="10"/>
  <c r="BW103" i="10"/>
  <c r="BE104" i="10"/>
  <c r="BF105" i="10"/>
  <c r="BX105" i="10"/>
  <c r="BC107" i="10"/>
  <c r="BW107" i="10"/>
  <c r="BA114" i="10"/>
  <c r="BE117" i="10"/>
  <c r="BB121" i="10"/>
  <c r="D121" i="10"/>
  <c r="BU121" i="10"/>
  <c r="BW121" i="10"/>
  <c r="BC124" i="10"/>
  <c r="BV124" i="10"/>
  <c r="D124" i="10"/>
  <c r="BE124" i="10"/>
  <c r="BY128" i="10"/>
  <c r="BU128" i="10"/>
  <c r="D128" i="10"/>
  <c r="BF128" i="10"/>
  <c r="BD131" i="10"/>
  <c r="BZ133" i="10"/>
  <c r="BV133" i="10"/>
  <c r="BX133" i="10"/>
  <c r="BG133" i="10"/>
  <c r="D133" i="10"/>
  <c r="BW133" i="10"/>
  <c r="BE133" i="10"/>
  <c r="BD135" i="10"/>
  <c r="BZ137" i="10"/>
  <c r="BV137" i="10"/>
  <c r="BX137" i="10"/>
  <c r="BG137" i="10"/>
  <c r="D137" i="10"/>
  <c r="BW137" i="10"/>
  <c r="BE137" i="10"/>
  <c r="BB141" i="10"/>
  <c r="BZ143" i="10"/>
  <c r="BE145" i="10"/>
  <c r="BA146" i="10"/>
  <c r="BY147" i="10"/>
  <c r="BB147" i="10"/>
  <c r="D147" i="10"/>
  <c r="BF147" i="10"/>
  <c r="BU147" i="10"/>
  <c r="BX149" i="10"/>
  <c r="BD149" i="10"/>
  <c r="BG149" i="10"/>
  <c r="BW149" i="10"/>
  <c r="BV149" i="10"/>
  <c r="BC151" i="10"/>
  <c r="BZ151" i="10"/>
  <c r="BD157" i="10"/>
  <c r="BT185" i="10"/>
  <c r="BW185" i="10"/>
  <c r="BD185" i="10"/>
  <c r="BT189" i="10"/>
  <c r="BW189" i="10"/>
  <c r="BD189" i="10"/>
  <c r="V189" i="10" s="1"/>
  <c r="BD108" i="10"/>
  <c r="BX108" i="10"/>
  <c r="BB113" i="10"/>
  <c r="D113" i="10"/>
  <c r="BW115" i="10"/>
  <c r="BE116" i="10"/>
  <c r="BX116" i="10"/>
  <c r="BD122" i="10"/>
  <c r="BD128" i="10"/>
  <c r="BV128" i="10"/>
  <c r="BA140" i="10"/>
  <c r="BD141" i="10"/>
  <c r="BV141" i="10"/>
  <c r="BA142" i="10"/>
  <c r="BU162" i="10"/>
  <c r="C162" i="10"/>
  <c r="BC169" i="10"/>
  <c r="BV169" i="10"/>
  <c r="BY181" i="10"/>
  <c r="BF181" i="10"/>
  <c r="BT187" i="10"/>
  <c r="BW187" i="10"/>
  <c r="BD187" i="10"/>
  <c r="BA187" i="10"/>
  <c r="V187" i="10" s="1"/>
  <c r="BT191" i="10"/>
  <c r="BW191" i="10"/>
  <c r="BD191" i="10"/>
  <c r="BA191" i="10"/>
  <c r="V191" i="10" s="1"/>
  <c r="BD104" i="10"/>
  <c r="BD109" i="10"/>
  <c r="BW110" i="10"/>
  <c r="BD110" i="10"/>
  <c r="BW113" i="10"/>
  <c r="BF113" i="10"/>
  <c r="BE113" i="10"/>
  <c r="BX113" i="10"/>
  <c r="BW114" i="10"/>
  <c r="BB117" i="10"/>
  <c r="D117" i="10"/>
  <c r="BD117" i="10"/>
  <c r="BW117" i="10"/>
  <c r="BW119" i="10"/>
  <c r="BE120" i="10"/>
  <c r="BX120" i="10"/>
  <c r="BW128" i="10"/>
  <c r="BX130" i="10"/>
  <c r="BD130" i="10"/>
  <c r="X130" i="10" s="1"/>
  <c r="BE130" i="10"/>
  <c r="BV130" i="10"/>
  <c r="BX132" i="10"/>
  <c r="BD132" i="10"/>
  <c r="X132" i="10" s="1"/>
  <c r="BE132" i="10"/>
  <c r="BV132" i="10"/>
  <c r="BX134" i="10"/>
  <c r="BD134" i="10"/>
  <c r="X134" i="10" s="1"/>
  <c r="BE134" i="10"/>
  <c r="BV134" i="10"/>
  <c r="BX136" i="10"/>
  <c r="BD136" i="10"/>
  <c r="X136" i="10" s="1"/>
  <c r="BE136" i="10"/>
  <c r="BV136" i="10"/>
  <c r="BX138" i="10"/>
  <c r="BD138" i="10"/>
  <c r="X138" i="10" s="1"/>
  <c r="BE138" i="10"/>
  <c r="BV138" i="10"/>
  <c r="BB140" i="10"/>
  <c r="BW141" i="10"/>
  <c r="BB142" i="10"/>
  <c r="BZ144" i="10"/>
  <c r="BV144" i="10"/>
  <c r="BD144" i="10"/>
  <c r="BZ146" i="10"/>
  <c r="BV146" i="10"/>
  <c r="BD146" i="10"/>
  <c r="BZ148" i="10"/>
  <c r="BV148" i="10"/>
  <c r="BD148" i="10"/>
  <c r="BZ150" i="10"/>
  <c r="BV150" i="10"/>
  <c r="BD150" i="10"/>
  <c r="BW152" i="10"/>
  <c r="BV152" i="10"/>
  <c r="BZ152" i="10"/>
  <c r="BD152" i="10"/>
  <c r="BE153" i="10"/>
  <c r="BZ153" i="10"/>
  <c r="BC153" i="10"/>
  <c r="BX153" i="10"/>
  <c r="BG153" i="10"/>
  <c r="BC181" i="10"/>
  <c r="BC182" i="10"/>
  <c r="C182" i="10"/>
  <c r="BV182" i="10"/>
  <c r="BT183" i="10"/>
  <c r="BA183" i="10"/>
  <c r="V183" i="10" s="1"/>
  <c r="BW183" i="10"/>
  <c r="BT186" i="10"/>
  <c r="BW186" i="10"/>
  <c r="BD186" i="10"/>
  <c r="BA186" i="10"/>
  <c r="BT190" i="10"/>
  <c r="BW190" i="10"/>
  <c r="BD190" i="10"/>
  <c r="BA190" i="10"/>
  <c r="BX197" i="10"/>
  <c r="BT197" i="10"/>
  <c r="BE197" i="10"/>
  <c r="BX200" i="10"/>
  <c r="BT200" i="10"/>
  <c r="BE200" i="10"/>
  <c r="BA200" i="10"/>
  <c r="X200" i="10" s="1"/>
  <c r="BT168" i="10"/>
  <c r="BA168" i="10"/>
  <c r="BW168" i="10"/>
  <c r="BX199" i="10"/>
  <c r="BT199" i="10"/>
  <c r="BA199" i="10"/>
  <c r="X199" i="10" s="1"/>
  <c r="BW207" i="10"/>
  <c r="BD207" i="10"/>
  <c r="BD111" i="10"/>
  <c r="BB131" i="10"/>
  <c r="BB133" i="10"/>
  <c r="BB135" i="10"/>
  <c r="BB137" i="10"/>
  <c r="BC140" i="10"/>
  <c r="BG140" i="10"/>
  <c r="BC142" i="10"/>
  <c r="BG142" i="10"/>
  <c r="BB144" i="10"/>
  <c r="BB146" i="10"/>
  <c r="BB148" i="10"/>
  <c r="BB150" i="10"/>
  <c r="BB152" i="10"/>
  <c r="BY153" i="10"/>
  <c r="BU153" i="10"/>
  <c r="D153" i="10"/>
  <c r="BY155" i="10"/>
  <c r="BU155" i="10"/>
  <c r="D155" i="10"/>
  <c r="BY157" i="10"/>
  <c r="BU157" i="10"/>
  <c r="D157" i="10"/>
  <c r="BD168" i="10"/>
  <c r="C169" i="10"/>
  <c r="BX198" i="10"/>
  <c r="BT198" i="10"/>
  <c r="BA198" i="10"/>
  <c r="BT207" i="10"/>
  <c r="BB196" i="10"/>
  <c r="BB197" i="10"/>
  <c r="X197" i="10" s="1"/>
  <c r="BB198" i="10"/>
  <c r="BB199" i="10"/>
  <c r="BB200" i="10"/>
  <c r="BB201" i="10"/>
  <c r="BB206" i="10"/>
  <c r="O206" i="10" s="1"/>
  <c r="BC207" i="10"/>
  <c r="O207" i="10" s="1"/>
  <c r="BC154" i="10"/>
  <c r="BG154" i="10"/>
  <c r="X154" i="10" s="1"/>
  <c r="BC156" i="10"/>
  <c r="BG156" i="10"/>
  <c r="BC206" i="10"/>
  <c r="BA91" i="9"/>
  <c r="F91" i="9" s="1"/>
  <c r="Y67" i="9"/>
  <c r="BB58" i="9"/>
  <c r="BC61" i="9"/>
  <c r="BB69" i="9"/>
  <c r="BV60" i="9"/>
  <c r="C61" i="9"/>
  <c r="BU61" i="9"/>
  <c r="BV67" i="9"/>
  <c r="C68" i="9"/>
  <c r="BU68" i="9"/>
  <c r="C91" i="9"/>
  <c r="BB98" i="9"/>
  <c r="D98" i="9"/>
  <c r="BW98" i="9"/>
  <c r="BU98" i="9"/>
  <c r="BU99" i="9"/>
  <c r="BB102" i="9"/>
  <c r="D102" i="9"/>
  <c r="BE102" i="9"/>
  <c r="BD103" i="9"/>
  <c r="BA104" i="9"/>
  <c r="BB105" i="9"/>
  <c r="BE105" i="9"/>
  <c r="BU105" i="9"/>
  <c r="BT105" i="9"/>
  <c r="BW107" i="9"/>
  <c r="BG107" i="9"/>
  <c r="BC107" i="9"/>
  <c r="BZ107" i="9"/>
  <c r="BV107" i="9"/>
  <c r="BE107" i="9"/>
  <c r="BF108" i="9"/>
  <c r="BB108" i="9"/>
  <c r="D108" i="9"/>
  <c r="BY108" i="9"/>
  <c r="BU108" i="9"/>
  <c r="BB111" i="9"/>
  <c r="D111" i="9"/>
  <c r="BE111" i="9"/>
  <c r="BU111" i="9"/>
  <c r="BC112" i="9"/>
  <c r="BW112" i="9"/>
  <c r="BF112" i="9"/>
  <c r="BV112" i="9"/>
  <c r="BB115" i="9"/>
  <c r="D115" i="9"/>
  <c r="BW115" i="9"/>
  <c r="BD115" i="9"/>
  <c r="BT120" i="9"/>
  <c r="BY136" i="9"/>
  <c r="BB136" i="9"/>
  <c r="D136" i="9"/>
  <c r="BF136" i="9"/>
  <c r="BU136" i="9"/>
  <c r="BV169" i="9"/>
  <c r="BC169" i="9"/>
  <c r="BX199" i="9"/>
  <c r="BT199" i="9"/>
  <c r="BA199" i="9"/>
  <c r="X199" i="9" s="1"/>
  <c r="BE199" i="9"/>
  <c r="BB66" i="9"/>
  <c r="BC118" i="9"/>
  <c r="BX118" i="9"/>
  <c r="BE118" i="9"/>
  <c r="BB123" i="9"/>
  <c r="D123" i="9"/>
  <c r="BW123" i="9"/>
  <c r="BD123" i="9"/>
  <c r="BY132" i="9"/>
  <c r="BB132" i="9"/>
  <c r="D132" i="9"/>
  <c r="BF132" i="9"/>
  <c r="BT10" i="9"/>
  <c r="BA11" i="9"/>
  <c r="J11" i="9" s="1"/>
  <c r="BA50" i="9"/>
  <c r="L50" i="9" s="1"/>
  <c r="BA52" i="9"/>
  <c r="L52" i="9" s="1"/>
  <c r="C58" i="9"/>
  <c r="BT59" i="9"/>
  <c r="C66" i="9"/>
  <c r="BV68" i="9"/>
  <c r="C69" i="9"/>
  <c r="BT75" i="9"/>
  <c r="BA75" i="9"/>
  <c r="K75" i="9" s="1"/>
  <c r="BT77" i="9"/>
  <c r="BA77" i="9"/>
  <c r="K77" i="9" s="1"/>
  <c r="BA85" i="9"/>
  <c r="F85" i="9" s="1"/>
  <c r="E91" i="9"/>
  <c r="BT91" i="9" s="1"/>
  <c r="BC97" i="9"/>
  <c r="BX97" i="9"/>
  <c r="D97" i="9"/>
  <c r="BE97" i="9"/>
  <c r="BX98" i="9"/>
  <c r="BE98" i="9"/>
  <c r="BV98" i="9"/>
  <c r="BA100" i="9"/>
  <c r="BC101" i="9"/>
  <c r="BX101" i="9"/>
  <c r="D101" i="9"/>
  <c r="BE101" i="9"/>
  <c r="BW102" i="9"/>
  <c r="BF102" i="9"/>
  <c r="BV102" i="9"/>
  <c r="BC103" i="9"/>
  <c r="BW103" i="9"/>
  <c r="BF103" i="9"/>
  <c r="D103" i="9"/>
  <c r="BD112" i="9"/>
  <c r="BB119" i="9"/>
  <c r="D119" i="9"/>
  <c r="BW119" i="9"/>
  <c r="BD119" i="9"/>
  <c r="BU123" i="9"/>
  <c r="BY130" i="9"/>
  <c r="BB130" i="9"/>
  <c r="D130" i="9"/>
  <c r="BF130" i="9"/>
  <c r="BU130" i="9"/>
  <c r="BY138" i="9"/>
  <c r="BU138" i="9"/>
  <c r="BB138" i="9"/>
  <c r="D138" i="9"/>
  <c r="BF138" i="9"/>
  <c r="BT142" i="9"/>
  <c r="BA142" i="9"/>
  <c r="BC66" i="9"/>
  <c r="BT74" i="9"/>
  <c r="BA74" i="9"/>
  <c r="K74" i="9" s="1"/>
  <c r="BT76" i="9"/>
  <c r="BA76" i="9"/>
  <c r="K76" i="9" s="1"/>
  <c r="BB78" i="9"/>
  <c r="BA78" i="9"/>
  <c r="K78" i="9" s="1"/>
  <c r="BW99" i="9"/>
  <c r="BD99" i="9"/>
  <c r="BT99" i="9"/>
  <c r="BD102" i="9"/>
  <c r="BY102" i="9"/>
  <c r="BA109" i="9"/>
  <c r="BT109" i="9"/>
  <c r="BA114" i="9"/>
  <c r="BT114" i="9"/>
  <c r="BC122" i="9"/>
  <c r="BX122" i="9"/>
  <c r="BE122" i="9"/>
  <c r="BT124" i="9"/>
  <c r="BA124" i="9"/>
  <c r="BE128" i="9"/>
  <c r="BZ128" i="9"/>
  <c r="BC128" i="9"/>
  <c r="BX128" i="9"/>
  <c r="BG128" i="9"/>
  <c r="BW128" i="9"/>
  <c r="BY134" i="9"/>
  <c r="BB134" i="9"/>
  <c r="D134" i="9"/>
  <c r="BF134" i="9"/>
  <c r="BU134" i="9"/>
  <c r="BZ141" i="9"/>
  <c r="BV141" i="9"/>
  <c r="BE141" i="9"/>
  <c r="BX141" i="9"/>
  <c r="BD141" i="9"/>
  <c r="BW141" i="9"/>
  <c r="BC141" i="9"/>
  <c r="C207" i="9"/>
  <c r="BU207" i="9"/>
  <c r="BB207" i="9"/>
  <c r="BV99" i="9"/>
  <c r="BU100" i="9"/>
  <c r="BX104" i="9"/>
  <c r="BD105" i="9"/>
  <c r="BY105" i="9"/>
  <c r="BU107" i="9"/>
  <c r="BY107" i="9"/>
  <c r="BD108" i="9"/>
  <c r="BX108" i="9"/>
  <c r="BD111" i="9"/>
  <c r="BY111" i="9"/>
  <c r="BE112" i="9"/>
  <c r="D113" i="9"/>
  <c r="BF113" i="9"/>
  <c r="BW113" i="9"/>
  <c r="BX114" i="9"/>
  <c r="BV115" i="9"/>
  <c r="BU116" i="9"/>
  <c r="D117" i="9"/>
  <c r="BX117" i="9"/>
  <c r="BW118" i="9"/>
  <c r="BV119" i="9"/>
  <c r="BU120" i="9"/>
  <c r="D121" i="9"/>
  <c r="BX121" i="9"/>
  <c r="BW122" i="9"/>
  <c r="BV123" i="9"/>
  <c r="BF128" i="9"/>
  <c r="BX130" i="9"/>
  <c r="BD130" i="9"/>
  <c r="BE130" i="9"/>
  <c r="BV130" i="9"/>
  <c r="D131" i="9"/>
  <c r="BG131" i="9"/>
  <c r="BX131" i="9"/>
  <c r="BX132" i="9"/>
  <c r="BD132" i="9"/>
  <c r="BE132" i="9"/>
  <c r="BV132" i="9"/>
  <c r="D133" i="9"/>
  <c r="BG133" i="9"/>
  <c r="BX133" i="9"/>
  <c r="BX134" i="9"/>
  <c r="BD134" i="9"/>
  <c r="BE134" i="9"/>
  <c r="BV134" i="9"/>
  <c r="D135" i="9"/>
  <c r="BG135" i="9"/>
  <c r="BX135" i="9"/>
  <c r="BX136" i="9"/>
  <c r="BD136" i="9"/>
  <c r="BE136" i="9"/>
  <c r="BV136" i="9"/>
  <c r="D137" i="9"/>
  <c r="BG137" i="9"/>
  <c r="BX137" i="9"/>
  <c r="BX138" i="9"/>
  <c r="BD138" i="9"/>
  <c r="BE138" i="9"/>
  <c r="BW138" i="9"/>
  <c r="BU162" i="9"/>
  <c r="BB162" i="9"/>
  <c r="C162" i="9"/>
  <c r="BX198" i="9"/>
  <c r="BT198" i="9"/>
  <c r="BA198" i="9"/>
  <c r="BW206" i="9"/>
  <c r="BD206" i="9"/>
  <c r="BA206" i="9"/>
  <c r="O206" i="9" s="1"/>
  <c r="BU95" i="9"/>
  <c r="BD104" i="9"/>
  <c r="D107" i="9"/>
  <c r="BB107" i="9"/>
  <c r="BD109" i="9"/>
  <c r="BF110" i="9"/>
  <c r="D112" i="9"/>
  <c r="BB112" i="9"/>
  <c r="BC113" i="9"/>
  <c r="BD114" i="9"/>
  <c r="BC117" i="9"/>
  <c r="D118" i="9"/>
  <c r="BB118" i="9"/>
  <c r="BC121" i="9"/>
  <c r="D122" i="9"/>
  <c r="BB122" i="9"/>
  <c r="BE124" i="9"/>
  <c r="BX124" i="9"/>
  <c r="BW130" i="9"/>
  <c r="BW132" i="9"/>
  <c r="BW134" i="9"/>
  <c r="BW136" i="9"/>
  <c r="BZ138" i="9"/>
  <c r="D140" i="9"/>
  <c r="BB140" i="9"/>
  <c r="BT144" i="9"/>
  <c r="BY145" i="9"/>
  <c r="BU145" i="9"/>
  <c r="D145" i="9"/>
  <c r="BF145" i="9"/>
  <c r="BT146" i="9"/>
  <c r="BY147" i="9"/>
  <c r="BU147" i="9"/>
  <c r="D147" i="9"/>
  <c r="BF147" i="9"/>
  <c r="BT148" i="9"/>
  <c r="BY149" i="9"/>
  <c r="BU149" i="9"/>
  <c r="D149" i="9"/>
  <c r="BF149" i="9"/>
  <c r="BT150" i="9"/>
  <c r="BY151" i="9"/>
  <c r="BU151" i="9"/>
  <c r="D151" i="9"/>
  <c r="BF151" i="9"/>
  <c r="BT152" i="9"/>
  <c r="BY153" i="9"/>
  <c r="BU153" i="9"/>
  <c r="D153" i="9"/>
  <c r="BF153" i="9"/>
  <c r="BT154" i="9"/>
  <c r="BX197" i="9"/>
  <c r="BT197" i="9"/>
  <c r="BA197" i="9"/>
  <c r="BX201" i="9"/>
  <c r="BT201" i="9"/>
  <c r="BA201" i="9"/>
  <c r="C208" i="9"/>
  <c r="BU208" i="9"/>
  <c r="BB208" i="9"/>
  <c r="BD113" i="9"/>
  <c r="BY128" i="9"/>
  <c r="BU128" i="9"/>
  <c r="D128" i="9"/>
  <c r="BZ131" i="9"/>
  <c r="BV131" i="9"/>
  <c r="BD131" i="9"/>
  <c r="BZ133" i="9"/>
  <c r="BV133" i="9"/>
  <c r="BD133" i="9"/>
  <c r="BZ135" i="9"/>
  <c r="BV135" i="9"/>
  <c r="BD135" i="9"/>
  <c r="BZ137" i="9"/>
  <c r="BV137" i="9"/>
  <c r="BD137" i="9"/>
  <c r="BF142" i="9"/>
  <c r="BE145" i="9"/>
  <c r="BX145" i="9"/>
  <c r="BD145" i="9"/>
  <c r="BG145" i="9"/>
  <c r="BE147" i="9"/>
  <c r="BX147" i="9"/>
  <c r="BD147" i="9"/>
  <c r="BG147" i="9"/>
  <c r="BE149" i="9"/>
  <c r="BX149" i="9"/>
  <c r="BD149" i="9"/>
  <c r="BG149" i="9"/>
  <c r="BE151" i="9"/>
  <c r="BX151" i="9"/>
  <c r="BD151" i="9"/>
  <c r="BG151" i="9"/>
  <c r="BE153" i="9"/>
  <c r="BX153" i="9"/>
  <c r="BD153" i="9"/>
  <c r="BG153" i="9"/>
  <c r="BV167" i="9"/>
  <c r="BX200" i="9"/>
  <c r="BT200" i="9"/>
  <c r="BA200" i="9"/>
  <c r="BB131" i="9"/>
  <c r="BB133" i="9"/>
  <c r="BB135" i="9"/>
  <c r="BB137" i="9"/>
  <c r="BC140" i="9"/>
  <c r="BG140" i="9"/>
  <c r="D141" i="9"/>
  <c r="BU141" i="9"/>
  <c r="BY141" i="9"/>
  <c r="BC142" i="9"/>
  <c r="BG142" i="9"/>
  <c r="D143" i="9"/>
  <c r="BC143" i="9"/>
  <c r="BV143" i="9"/>
  <c r="BB144" i="9"/>
  <c r="X144" i="9" s="1"/>
  <c r="BV144" i="9"/>
  <c r="BZ144" i="9"/>
  <c r="BB146" i="9"/>
  <c r="X146" i="9" s="1"/>
  <c r="BV146" i="9"/>
  <c r="BZ146" i="9"/>
  <c r="BB148" i="9"/>
  <c r="X148" i="9" s="1"/>
  <c r="BV148" i="9"/>
  <c r="BZ148" i="9"/>
  <c r="BB150" i="9"/>
  <c r="X150" i="9" s="1"/>
  <c r="BV150" i="9"/>
  <c r="BZ150" i="9"/>
  <c r="BB152" i="9"/>
  <c r="X152" i="9" s="1"/>
  <c r="BV152" i="9"/>
  <c r="BZ152" i="9"/>
  <c r="BB154" i="9"/>
  <c r="X154" i="9" s="1"/>
  <c r="BC155" i="9"/>
  <c r="X155" i="9" s="1"/>
  <c r="BE156" i="9"/>
  <c r="BW156" i="9"/>
  <c r="BC157" i="9"/>
  <c r="X157" i="9" s="1"/>
  <c r="BC181" i="9"/>
  <c r="V184" i="9"/>
  <c r="X196" i="9"/>
  <c r="BB141" i="9"/>
  <c r="BE143" i="9"/>
  <c r="BC144" i="9"/>
  <c r="BG144" i="9"/>
  <c r="BC146" i="9"/>
  <c r="BG146" i="9"/>
  <c r="BC148" i="9"/>
  <c r="BG148" i="9"/>
  <c r="BC150" i="9"/>
  <c r="BG150" i="9"/>
  <c r="BC152" i="9"/>
  <c r="BG152" i="9"/>
  <c r="BZ154" i="9"/>
  <c r="BV154" i="9"/>
  <c r="BC154" i="9"/>
  <c r="BG154" i="9"/>
  <c r="BX154" i="9"/>
  <c r="BX155" i="9"/>
  <c r="BD155" i="9"/>
  <c r="BE155" i="9"/>
  <c r="BV155" i="9"/>
  <c r="D156" i="9"/>
  <c r="BG156" i="9"/>
  <c r="BX157" i="9"/>
  <c r="BD157" i="9"/>
  <c r="BE157" i="9"/>
  <c r="BV157" i="9"/>
  <c r="C161" i="9"/>
  <c r="C163" i="9"/>
  <c r="C167" i="9"/>
  <c r="BU167" i="9"/>
  <c r="BB168" i="9"/>
  <c r="BU169" i="9"/>
  <c r="C169" i="9"/>
  <c r="BD184" i="9"/>
  <c r="BT184" i="9"/>
  <c r="BW184" i="9"/>
  <c r="BD186" i="9"/>
  <c r="V186" i="9" s="1"/>
  <c r="BT186" i="9"/>
  <c r="BW186" i="9"/>
  <c r="BD188" i="9"/>
  <c r="V188" i="9" s="1"/>
  <c r="BT188" i="9"/>
  <c r="BW188" i="9"/>
  <c r="BD190" i="9"/>
  <c r="V190" i="9" s="1"/>
  <c r="BT190" i="9"/>
  <c r="BW190" i="9"/>
  <c r="BX196" i="9"/>
  <c r="BT196" i="9"/>
  <c r="BE196" i="9"/>
  <c r="BZ156" i="9"/>
  <c r="BV156" i="9"/>
  <c r="BD156" i="9"/>
  <c r="BT168" i="9"/>
  <c r="BA168" i="9"/>
  <c r="BW168" i="9"/>
  <c r="BD168" i="9"/>
  <c r="BU168" i="9"/>
  <c r="BF181" i="9"/>
  <c r="BY181" i="9"/>
  <c r="BD183" i="9"/>
  <c r="V183" i="9" s="1"/>
  <c r="BT183" i="9"/>
  <c r="BW183" i="9"/>
  <c r="BD185" i="9"/>
  <c r="V185" i="9" s="1"/>
  <c r="BT185" i="9"/>
  <c r="BW185" i="9"/>
  <c r="BD187" i="9"/>
  <c r="V187" i="9" s="1"/>
  <c r="BT187" i="9"/>
  <c r="BW187" i="9"/>
  <c r="BD189" i="9"/>
  <c r="V189" i="9" s="1"/>
  <c r="BT189" i="9"/>
  <c r="BW189" i="9"/>
  <c r="BD191" i="9"/>
  <c r="V191" i="9" s="1"/>
  <c r="BT191" i="9"/>
  <c r="BW191" i="9"/>
  <c r="BB156" i="9"/>
  <c r="BB173" i="9"/>
  <c r="M173" i="9" s="1"/>
  <c r="BV173" i="9"/>
  <c r="BB174" i="9"/>
  <c r="M174" i="9" s="1"/>
  <c r="BV174" i="9"/>
  <c r="BB175" i="9"/>
  <c r="M175" i="9" s="1"/>
  <c r="BV175" i="9"/>
  <c r="BB176" i="9"/>
  <c r="M176" i="9" s="1"/>
  <c r="BV176" i="9"/>
  <c r="BU181" i="9"/>
  <c r="BB197" i="9"/>
  <c r="BB198" i="9"/>
  <c r="BB199" i="9"/>
  <c r="BB200" i="9"/>
  <c r="BB201" i="9"/>
  <c r="BB206" i="9"/>
  <c r="BC207" i="9"/>
  <c r="BC208" i="9"/>
  <c r="C181" i="9"/>
  <c r="BD181" i="9" s="1"/>
  <c r="C182" i="9"/>
  <c r="BC196" i="9"/>
  <c r="BC197" i="9"/>
  <c r="BC198" i="9"/>
  <c r="BC199" i="9"/>
  <c r="BC200" i="9"/>
  <c r="BC201" i="9"/>
  <c r="BC206" i="9"/>
  <c r="BD196" i="9"/>
  <c r="BD197" i="9"/>
  <c r="BD198" i="9"/>
  <c r="BD199" i="9"/>
  <c r="BD200" i="9"/>
  <c r="BD201" i="9"/>
  <c r="BT66" i="8"/>
  <c r="BA66" i="8"/>
  <c r="Y66" i="8" s="1"/>
  <c r="BX70" i="8"/>
  <c r="BD66" i="8"/>
  <c r="Y67" i="8"/>
  <c r="BB58" i="8"/>
  <c r="BA59" i="8"/>
  <c r="V59" i="8" s="1"/>
  <c r="BC61" i="8"/>
  <c r="BD101" i="8"/>
  <c r="BX120" i="8"/>
  <c r="BV120" i="8"/>
  <c r="BC120" i="8"/>
  <c r="BA121" i="8"/>
  <c r="BT121" i="8"/>
  <c r="BD122" i="8"/>
  <c r="BU122" i="8"/>
  <c r="BB122" i="8"/>
  <c r="D122" i="8"/>
  <c r="BE144" i="8"/>
  <c r="BZ144" i="8"/>
  <c r="BC144" i="8"/>
  <c r="BX144" i="8"/>
  <c r="BG144" i="8"/>
  <c r="BT147" i="8"/>
  <c r="BT184" i="8"/>
  <c r="BW184" i="8"/>
  <c r="BD184" i="8"/>
  <c r="BX196" i="8"/>
  <c r="BT196" i="8"/>
  <c r="BE196" i="8"/>
  <c r="BT50" i="8"/>
  <c r="BT52" i="8"/>
  <c r="BV66" i="8"/>
  <c r="BU69" i="8"/>
  <c r="BA77" i="8"/>
  <c r="K77" i="8" s="1"/>
  <c r="BW98" i="8"/>
  <c r="BE103" i="8"/>
  <c r="BU103" i="8"/>
  <c r="BB104" i="8"/>
  <c r="D104" i="8"/>
  <c r="BE104" i="8"/>
  <c r="BW108" i="8"/>
  <c r="BG108" i="8"/>
  <c r="BC108" i="8"/>
  <c r="BZ108" i="8"/>
  <c r="BV108" i="8"/>
  <c r="D108" i="8"/>
  <c r="BX108" i="8"/>
  <c r="BF138" i="8"/>
  <c r="D138" i="8"/>
  <c r="BX141" i="8"/>
  <c r="BD141" i="8"/>
  <c r="BZ141" i="8"/>
  <c r="BC141" i="8"/>
  <c r="BG141" i="8"/>
  <c r="D141" i="8"/>
  <c r="BV144" i="8"/>
  <c r="BE146" i="8"/>
  <c r="BZ146" i="8"/>
  <c r="BC146" i="8"/>
  <c r="BX146" i="8"/>
  <c r="BG146" i="8"/>
  <c r="BY150" i="8"/>
  <c r="BU150" i="8"/>
  <c r="D150" i="8"/>
  <c r="BB150" i="8"/>
  <c r="X201" i="8"/>
  <c r="C61" i="8"/>
  <c r="BA76" i="8"/>
  <c r="K76" i="8" s="1"/>
  <c r="D91" i="8"/>
  <c r="BF95" i="8"/>
  <c r="BB95" i="8"/>
  <c r="D95" i="8"/>
  <c r="D97" i="8"/>
  <c r="BC97" i="8"/>
  <c r="BV97" i="8"/>
  <c r="BB100" i="8"/>
  <c r="D100" i="8"/>
  <c r="BD100" i="8"/>
  <c r="BW100" i="8"/>
  <c r="BB101" i="8"/>
  <c r="BU101" i="8"/>
  <c r="BU102" i="8"/>
  <c r="BX102" i="8"/>
  <c r="BT103" i="8"/>
  <c r="BW104" i="8"/>
  <c r="BF104" i="8"/>
  <c r="BV104" i="8"/>
  <c r="BU104" i="8"/>
  <c r="BC105" i="8"/>
  <c r="BW105" i="8"/>
  <c r="BF105" i="8"/>
  <c r="D105" i="8"/>
  <c r="BA110" i="8"/>
  <c r="BT110" i="8"/>
  <c r="BW117" i="8"/>
  <c r="BU117" i="8"/>
  <c r="BB117" i="8"/>
  <c r="BE120" i="8"/>
  <c r="BX128" i="8"/>
  <c r="BD128" i="8"/>
  <c r="BZ128" i="8"/>
  <c r="BC128" i="8"/>
  <c r="BG128" i="8"/>
  <c r="D128" i="8"/>
  <c r="BF132" i="8"/>
  <c r="D132" i="8"/>
  <c r="BB136" i="8"/>
  <c r="BY138" i="8"/>
  <c r="BV141" i="8"/>
  <c r="BW144" i="8"/>
  <c r="BF145" i="8"/>
  <c r="BY145" i="8"/>
  <c r="BV146" i="8"/>
  <c r="BE148" i="8"/>
  <c r="BX148" i="8"/>
  <c r="BD148" i="8"/>
  <c r="BZ148" i="8"/>
  <c r="BW148" i="8"/>
  <c r="BC148" i="8"/>
  <c r="BE157" i="8"/>
  <c r="BX157" i="8"/>
  <c r="BG157" i="8"/>
  <c r="BW157" i="8"/>
  <c r="BD157" i="8"/>
  <c r="BX201" i="8"/>
  <c r="BT201" i="8"/>
  <c r="BE201" i="8"/>
  <c r="BD208" i="8"/>
  <c r="O208" i="8" s="1"/>
  <c r="BT208" i="8"/>
  <c r="BW208" i="8"/>
  <c r="BB66" i="8"/>
  <c r="BU66" i="8"/>
  <c r="BT85" i="8"/>
  <c r="BZ109" i="8"/>
  <c r="BV109" i="8"/>
  <c r="BX109" i="8"/>
  <c r="BG109" i="8"/>
  <c r="BW109" i="8"/>
  <c r="BE109" i="8"/>
  <c r="BW122" i="8"/>
  <c r="BF136" i="8"/>
  <c r="D136" i="8"/>
  <c r="BW152" i="8"/>
  <c r="BZ152" i="8"/>
  <c r="BE152" i="8"/>
  <c r="BD152" i="8"/>
  <c r="BX152" i="8"/>
  <c r="BC152" i="8"/>
  <c r="BA184" i="8"/>
  <c r="BT188" i="8"/>
  <c r="BW188" i="8"/>
  <c r="BD188" i="8"/>
  <c r="V188" i="8" s="1"/>
  <c r="BA196" i="8"/>
  <c r="BU68" i="8"/>
  <c r="C68" i="8"/>
  <c r="BB78" i="8"/>
  <c r="K78" i="8" s="1"/>
  <c r="BE99" i="8"/>
  <c r="BX99" i="8"/>
  <c r="BE108" i="8"/>
  <c r="BC109" i="8"/>
  <c r="BT115" i="8"/>
  <c r="BA115" i="8"/>
  <c r="BX116" i="8"/>
  <c r="BV116" i="8"/>
  <c r="BC116" i="8"/>
  <c r="BA117" i="8"/>
  <c r="BT117" i="8"/>
  <c r="BF130" i="8"/>
  <c r="D130" i="8"/>
  <c r="BY136" i="8"/>
  <c r="BE153" i="8"/>
  <c r="BX153" i="8"/>
  <c r="BG153" i="8"/>
  <c r="BW153" i="8"/>
  <c r="BD153" i="8"/>
  <c r="BT10" i="8"/>
  <c r="BA11" i="8"/>
  <c r="J11" i="8" s="1"/>
  <c r="C58" i="8"/>
  <c r="BC67" i="8"/>
  <c r="C69" i="8"/>
  <c r="BU78" i="8"/>
  <c r="BT96" i="8"/>
  <c r="BW95" i="8"/>
  <c r="BE95" i="8"/>
  <c r="BX95" i="8"/>
  <c r="BD97" i="8"/>
  <c r="BX97" i="8"/>
  <c r="BA98" i="8"/>
  <c r="D99" i="8"/>
  <c r="BV99" i="8"/>
  <c r="BE100" i="8"/>
  <c r="D101" i="8"/>
  <c r="BC101" i="8"/>
  <c r="BV101" i="8"/>
  <c r="BE102" i="8"/>
  <c r="BB103" i="8"/>
  <c r="BC104" i="8"/>
  <c r="BX104" i="8"/>
  <c r="BF109" i="8"/>
  <c r="BB109" i="8"/>
  <c r="D109" i="8"/>
  <c r="BT113" i="8"/>
  <c r="BB114" i="8"/>
  <c r="D114" i="8"/>
  <c r="BX114" i="8"/>
  <c r="BE114" i="8"/>
  <c r="BU114" i="8"/>
  <c r="BE116" i="8"/>
  <c r="BB120" i="8"/>
  <c r="D120" i="8"/>
  <c r="BU120" i="8"/>
  <c r="BW120" i="8"/>
  <c r="BC123" i="8"/>
  <c r="BV123" i="8"/>
  <c r="D123" i="8"/>
  <c r="BE123" i="8"/>
  <c r="BB124" i="8"/>
  <c r="D124" i="8"/>
  <c r="BU124" i="8"/>
  <c r="BV128" i="8"/>
  <c r="BB130" i="8"/>
  <c r="BU130" i="8"/>
  <c r="BY132" i="8"/>
  <c r="BF134" i="8"/>
  <c r="D134" i="8"/>
  <c r="BB138" i="8"/>
  <c r="BU138" i="8"/>
  <c r="BW141" i="8"/>
  <c r="BD144" i="8"/>
  <c r="D145" i="8"/>
  <c r="BB145" i="8"/>
  <c r="BW146" i="8"/>
  <c r="BF147" i="8"/>
  <c r="X147" i="8" s="1"/>
  <c r="BY147" i="8"/>
  <c r="BV152" i="8"/>
  <c r="BV153" i="8"/>
  <c r="BY155" i="8"/>
  <c r="BU155" i="8"/>
  <c r="D155" i="8"/>
  <c r="BB155" i="8"/>
  <c r="BF155" i="8"/>
  <c r="BC157" i="8"/>
  <c r="BC182" i="8"/>
  <c r="C182" i="8"/>
  <c r="BV182" i="8"/>
  <c r="BT185" i="8"/>
  <c r="BW185" i="8"/>
  <c r="BD185" i="8"/>
  <c r="V185" i="8" s="1"/>
  <c r="BT189" i="8"/>
  <c r="BW189" i="8"/>
  <c r="BD189" i="8"/>
  <c r="V189" i="8" s="1"/>
  <c r="BD103" i="8"/>
  <c r="BY103" i="8"/>
  <c r="BV110" i="8"/>
  <c r="BC110" i="8"/>
  <c r="BW114" i="8"/>
  <c r="BF114" i="8"/>
  <c r="BE115" i="8"/>
  <c r="BX115" i="8"/>
  <c r="BD121" i="8"/>
  <c r="BE124" i="8"/>
  <c r="BY131" i="8"/>
  <c r="BU131" i="8"/>
  <c r="D131" i="8"/>
  <c r="BY133" i="8"/>
  <c r="BU133" i="8"/>
  <c r="D133" i="8"/>
  <c r="BY135" i="8"/>
  <c r="BU135" i="8"/>
  <c r="D135" i="8"/>
  <c r="BY137" i="8"/>
  <c r="BU137" i="8"/>
  <c r="D137" i="8"/>
  <c r="X139" i="8"/>
  <c r="BZ140" i="8"/>
  <c r="BV140" i="8"/>
  <c r="BD140" i="8"/>
  <c r="X140" i="8" s="1"/>
  <c r="BZ142" i="8"/>
  <c r="BV142" i="8"/>
  <c r="BD142" i="8"/>
  <c r="BT143" i="8"/>
  <c r="BA143" i="8"/>
  <c r="X143" i="8" s="1"/>
  <c r="BE150" i="8"/>
  <c r="BX150" i="8"/>
  <c r="BD150" i="8"/>
  <c r="BG150" i="8"/>
  <c r="BA154" i="8"/>
  <c r="BE155" i="8"/>
  <c r="BX155" i="8"/>
  <c r="BG155" i="8"/>
  <c r="BW155" i="8"/>
  <c r="BV155" i="8"/>
  <c r="BA161" i="8"/>
  <c r="R161" i="8" s="1"/>
  <c r="BC168" i="8"/>
  <c r="BV168" i="8"/>
  <c r="M173" i="8"/>
  <c r="BA181" i="8"/>
  <c r="V181" i="8" s="1"/>
  <c r="BW181" i="8"/>
  <c r="BD181" i="8"/>
  <c r="BE181" i="8"/>
  <c r="BX181" i="8"/>
  <c r="BT181" i="8"/>
  <c r="BT183" i="8"/>
  <c r="BW183" i="8"/>
  <c r="BD183" i="8"/>
  <c r="V183" i="8" s="1"/>
  <c r="BT187" i="8"/>
  <c r="BW187" i="8"/>
  <c r="BD187" i="8"/>
  <c r="BA187" i="8"/>
  <c r="V187" i="8" s="1"/>
  <c r="BT191" i="8"/>
  <c r="BW191" i="8"/>
  <c r="BD191" i="8"/>
  <c r="BA191" i="8"/>
  <c r="V191" i="8" s="1"/>
  <c r="BD102" i="8"/>
  <c r="BD107" i="8"/>
  <c r="BW110" i="8"/>
  <c r="BW111" i="8"/>
  <c r="BE112" i="8"/>
  <c r="BF113" i="8"/>
  <c r="BX113" i="8"/>
  <c r="BY114" i="8"/>
  <c r="BB116" i="8"/>
  <c r="D116" i="8"/>
  <c r="BD116" i="8"/>
  <c r="BW116" i="8"/>
  <c r="BW118" i="8"/>
  <c r="BE119" i="8"/>
  <c r="BX119" i="8"/>
  <c r="BD131" i="8"/>
  <c r="BV131" i="8"/>
  <c r="BD133" i="8"/>
  <c r="BV133" i="8"/>
  <c r="BD135" i="8"/>
  <c r="BV135" i="8"/>
  <c r="BD137" i="8"/>
  <c r="BV137" i="8"/>
  <c r="BE140" i="8"/>
  <c r="BW140" i="8"/>
  <c r="BE142" i="8"/>
  <c r="BW142" i="8"/>
  <c r="BY144" i="8"/>
  <c r="BU144" i="8"/>
  <c r="D144" i="8"/>
  <c r="BY146" i="8"/>
  <c r="BU146" i="8"/>
  <c r="D146" i="8"/>
  <c r="BY148" i="8"/>
  <c r="BU148" i="8"/>
  <c r="D148" i="8"/>
  <c r="BF148" i="8"/>
  <c r="BV150" i="8"/>
  <c r="BU152" i="8"/>
  <c r="D152" i="8"/>
  <c r="BY152" i="8"/>
  <c r="BF152" i="8"/>
  <c r="BY153" i="8"/>
  <c r="BU153" i="8"/>
  <c r="D153" i="8"/>
  <c r="BB153" i="8"/>
  <c r="BF153" i="8"/>
  <c r="BC155" i="8"/>
  <c r="BZ155" i="8"/>
  <c r="BY157" i="8"/>
  <c r="BU157" i="8"/>
  <c r="D157" i="8"/>
  <c r="BB157" i="8"/>
  <c r="BF157" i="8"/>
  <c r="BA163" i="8"/>
  <c r="R163" i="8" s="1"/>
  <c r="C169" i="8"/>
  <c r="BB169" i="8"/>
  <c r="BU169" i="8"/>
  <c r="BU181" i="8"/>
  <c r="BT186" i="8"/>
  <c r="BW186" i="8"/>
  <c r="BD186" i="8"/>
  <c r="BA186" i="8"/>
  <c r="V186" i="8" s="1"/>
  <c r="BT190" i="8"/>
  <c r="BW190" i="8"/>
  <c r="BD190" i="8"/>
  <c r="BA190" i="8"/>
  <c r="V190" i="8" s="1"/>
  <c r="BX197" i="8"/>
  <c r="BT197" i="8"/>
  <c r="BE197" i="8"/>
  <c r="BX200" i="8"/>
  <c r="BT200" i="8"/>
  <c r="BE200" i="8"/>
  <c r="BA200" i="8"/>
  <c r="BB149" i="8"/>
  <c r="BB151" i="8"/>
  <c r="X151" i="8" s="1"/>
  <c r="BB154" i="8"/>
  <c r="BY154" i="8"/>
  <c r="BB156" i="8"/>
  <c r="BY156" i="8"/>
  <c r="BU162" i="8"/>
  <c r="C162" i="8"/>
  <c r="BT167" i="8"/>
  <c r="BA167" i="8"/>
  <c r="BW167" i="8"/>
  <c r="BX199" i="8"/>
  <c r="BT199" i="8"/>
  <c r="BA199" i="8"/>
  <c r="BW207" i="8"/>
  <c r="BD207" i="8"/>
  <c r="BD112" i="8"/>
  <c r="BC130" i="8"/>
  <c r="BG130" i="8"/>
  <c r="BC132" i="8"/>
  <c r="BG132" i="8"/>
  <c r="BC134" i="8"/>
  <c r="BG134" i="8"/>
  <c r="BC136" i="8"/>
  <c r="BG136" i="8"/>
  <c r="BC138" i="8"/>
  <c r="BG138" i="8"/>
  <c r="BB140" i="8"/>
  <c r="BB142" i="8"/>
  <c r="X142" i="8" s="1"/>
  <c r="BC145" i="8"/>
  <c r="BG145" i="8"/>
  <c r="BC147" i="8"/>
  <c r="BG147" i="8"/>
  <c r="BC149" i="8"/>
  <c r="BG149" i="8"/>
  <c r="X149" i="8" s="1"/>
  <c r="BC151" i="8"/>
  <c r="BG151" i="8"/>
  <c r="BD167" i="8"/>
  <c r="C168" i="8"/>
  <c r="BX198" i="8"/>
  <c r="BT198" i="8"/>
  <c r="BA198" i="8"/>
  <c r="BT207" i="8"/>
  <c r="BB196" i="8"/>
  <c r="BB197" i="8"/>
  <c r="X197" i="8" s="1"/>
  <c r="BB198" i="8"/>
  <c r="BB199" i="8"/>
  <c r="BB200" i="8"/>
  <c r="BB201" i="8"/>
  <c r="BB206" i="8"/>
  <c r="O206" i="8" s="1"/>
  <c r="BC207" i="8"/>
  <c r="O207" i="8" s="1"/>
  <c r="BC154" i="8"/>
  <c r="BG154" i="8"/>
  <c r="BC156" i="8"/>
  <c r="X156" i="8" s="1"/>
  <c r="BG156" i="8"/>
  <c r="BC206" i="8"/>
  <c r="V61" i="7"/>
  <c r="BX70" i="7"/>
  <c r="BD66" i="7"/>
  <c r="BT66" i="7"/>
  <c r="BA66" i="7"/>
  <c r="Y67" i="7"/>
  <c r="BT52" i="7"/>
  <c r="BB59" i="7"/>
  <c r="BC66" i="7"/>
  <c r="BV66" i="7"/>
  <c r="D91" i="7"/>
  <c r="BV97" i="7"/>
  <c r="BU98" i="7"/>
  <c r="BT99" i="7"/>
  <c r="BU107" i="7"/>
  <c r="BE109" i="7"/>
  <c r="BX130" i="7"/>
  <c r="BD130" i="7"/>
  <c r="BG130" i="7"/>
  <c r="BW130" i="7"/>
  <c r="BA135" i="7"/>
  <c r="X135" i="7" s="1"/>
  <c r="BX138" i="7"/>
  <c r="BD138" i="7"/>
  <c r="BG138" i="7"/>
  <c r="BW138" i="7"/>
  <c r="BV138" i="7"/>
  <c r="BE155" i="7"/>
  <c r="BZ155" i="7"/>
  <c r="BC155" i="7"/>
  <c r="BX155" i="7"/>
  <c r="BG155" i="7"/>
  <c r="BD155" i="7"/>
  <c r="BW155" i="7"/>
  <c r="BV155" i="7"/>
  <c r="BT184" i="7"/>
  <c r="BW184" i="7"/>
  <c r="BD184" i="7"/>
  <c r="BX196" i="7"/>
  <c r="BT196" i="7"/>
  <c r="BE196" i="7"/>
  <c r="BD98" i="7"/>
  <c r="BU99" i="7"/>
  <c r="BE101" i="7"/>
  <c r="BW105" i="7"/>
  <c r="BG109" i="7"/>
  <c r="BC116" i="7"/>
  <c r="BV116" i="7"/>
  <c r="D116" i="7"/>
  <c r="BB117" i="7"/>
  <c r="D117" i="7"/>
  <c r="BU117" i="7"/>
  <c r="BC130" i="7"/>
  <c r="BZ130" i="7"/>
  <c r="BA133" i="7"/>
  <c r="BX136" i="7"/>
  <c r="BD136" i="7"/>
  <c r="BG136" i="7"/>
  <c r="BW136" i="7"/>
  <c r="BV136" i="7"/>
  <c r="BC138" i="7"/>
  <c r="BZ138" i="7"/>
  <c r="BZ146" i="7"/>
  <c r="BV146" i="7"/>
  <c r="BX146" i="7"/>
  <c r="BG146" i="7"/>
  <c r="D146" i="7"/>
  <c r="BW146" i="7"/>
  <c r="BE146" i="7"/>
  <c r="BW152" i="7"/>
  <c r="BV152" i="7"/>
  <c r="BZ152" i="7"/>
  <c r="BE152" i="7"/>
  <c r="D152" i="7"/>
  <c r="BC152" i="7"/>
  <c r="BX152" i="7"/>
  <c r="BE157" i="7"/>
  <c r="BZ157" i="7"/>
  <c r="BC157" i="7"/>
  <c r="BX157" i="7"/>
  <c r="BG157" i="7"/>
  <c r="BW157" i="7"/>
  <c r="BV157" i="7"/>
  <c r="BT161" i="7"/>
  <c r="BA161" i="7"/>
  <c r="R161" i="7" s="1"/>
  <c r="X201" i="7"/>
  <c r="BT10" i="7"/>
  <c r="BA11" i="7"/>
  <c r="J11" i="7" s="1"/>
  <c r="BA46" i="7"/>
  <c r="F46" i="7" s="1"/>
  <c r="BA50" i="7"/>
  <c r="L50" i="7" s="1"/>
  <c r="C58" i="7"/>
  <c r="C69" i="7"/>
  <c r="BA74" i="7"/>
  <c r="K74" i="7" s="1"/>
  <c r="BA75" i="7"/>
  <c r="K75" i="7" s="1"/>
  <c r="BA76" i="7"/>
  <c r="K76" i="7" s="1"/>
  <c r="BA77" i="7"/>
  <c r="K77" i="7" s="1"/>
  <c r="BA78" i="7"/>
  <c r="K78" i="7" s="1"/>
  <c r="D97" i="7"/>
  <c r="BX97" i="7"/>
  <c r="BE98" i="7"/>
  <c r="BW98" i="7"/>
  <c r="BD99" i="7"/>
  <c r="BV99" i="7"/>
  <c r="BU100" i="7"/>
  <c r="D101" i="7"/>
  <c r="BX101" i="7"/>
  <c r="BE102" i="7"/>
  <c r="BW102" i="7"/>
  <c r="BF103" i="7"/>
  <c r="BX103" i="7"/>
  <c r="BF105" i="7"/>
  <c r="BY105" i="7"/>
  <c r="BF107" i="7"/>
  <c r="BU111" i="7"/>
  <c r="BX111" i="7"/>
  <c r="BE111" i="7"/>
  <c r="BC112" i="7"/>
  <c r="BD115" i="7"/>
  <c r="BU115" i="7"/>
  <c r="BB115" i="7"/>
  <c r="D115" i="7"/>
  <c r="BW115" i="7"/>
  <c r="BW117" i="7"/>
  <c r="BU119" i="7"/>
  <c r="BC120" i="7"/>
  <c r="BV120" i="7"/>
  <c r="D120" i="7"/>
  <c r="BW122" i="7"/>
  <c r="D122" i="7"/>
  <c r="BU122" i="7"/>
  <c r="BB122" i="7"/>
  <c r="BE130" i="7"/>
  <c r="BA131" i="7"/>
  <c r="X131" i="7" s="1"/>
  <c r="BY132" i="7"/>
  <c r="BB132" i="7"/>
  <c r="D132" i="7"/>
  <c r="BF132" i="7"/>
  <c r="BU132" i="7"/>
  <c r="BX134" i="7"/>
  <c r="BD134" i="7"/>
  <c r="BG134" i="7"/>
  <c r="BW134" i="7"/>
  <c r="BV134" i="7"/>
  <c r="BC136" i="7"/>
  <c r="BZ136" i="7"/>
  <c r="BE138" i="7"/>
  <c r="BC146" i="7"/>
  <c r="X151" i="7"/>
  <c r="BD152" i="7"/>
  <c r="C181" i="7"/>
  <c r="BB181" i="7"/>
  <c r="BE181" i="7"/>
  <c r="BX181" i="7"/>
  <c r="V189" i="7"/>
  <c r="BX201" i="7"/>
  <c r="BT201" i="7"/>
  <c r="BE201" i="7"/>
  <c r="BD208" i="7"/>
  <c r="O208" i="7" s="1"/>
  <c r="BT208" i="7"/>
  <c r="BW208" i="7"/>
  <c r="BC58" i="7"/>
  <c r="BA60" i="7"/>
  <c r="V60" i="7" s="1"/>
  <c r="BC69" i="7"/>
  <c r="BT78" i="7"/>
  <c r="BT85" i="7"/>
  <c r="BV101" i="7"/>
  <c r="BB104" i="7"/>
  <c r="D104" i="7"/>
  <c r="BZ109" i="7"/>
  <c r="BV109" i="7"/>
  <c r="BW109" i="7"/>
  <c r="BW110" i="7"/>
  <c r="BD110" i="7"/>
  <c r="BY110" i="7"/>
  <c r="BC110" i="7"/>
  <c r="BV110" i="7"/>
  <c r="BE112" i="7"/>
  <c r="BB112" i="7"/>
  <c r="BB113" i="7"/>
  <c r="D113" i="7"/>
  <c r="BU113" i="7"/>
  <c r="BE118" i="7"/>
  <c r="BX118" i="7"/>
  <c r="BV118" i="7"/>
  <c r="BC118" i="7"/>
  <c r="D118" i="7"/>
  <c r="BT119" i="7"/>
  <c r="BA119" i="7"/>
  <c r="BV130" i="7"/>
  <c r="BY136" i="7"/>
  <c r="BB136" i="7"/>
  <c r="D136" i="7"/>
  <c r="BF136" i="7"/>
  <c r="X140" i="7"/>
  <c r="C167" i="7"/>
  <c r="BU167" i="7"/>
  <c r="BB167" i="7"/>
  <c r="BA184" i="7"/>
  <c r="BT188" i="7"/>
  <c r="BW188" i="7"/>
  <c r="BD188" i="7"/>
  <c r="V188" i="7" s="1"/>
  <c r="BA196" i="7"/>
  <c r="BU78" i="7"/>
  <c r="BE97" i="7"/>
  <c r="BV98" i="7"/>
  <c r="BD102" i="7"/>
  <c r="BV102" i="7"/>
  <c r="BW104" i="7"/>
  <c r="BF104" i="7"/>
  <c r="BE104" i="7"/>
  <c r="BX104" i="7"/>
  <c r="BX109" i="7"/>
  <c r="BV112" i="7"/>
  <c r="BY112" i="7"/>
  <c r="BW113" i="7"/>
  <c r="BF113" i="7"/>
  <c r="BC113" i="7"/>
  <c r="BY113" i="7"/>
  <c r="BX113" i="7"/>
  <c r="BE116" i="7"/>
  <c r="BT124" i="7"/>
  <c r="BA124" i="7"/>
  <c r="BE128" i="7"/>
  <c r="BZ128" i="7"/>
  <c r="BC128" i="7"/>
  <c r="BX128" i="7"/>
  <c r="BG128" i="7"/>
  <c r="BY134" i="7"/>
  <c r="BB134" i="7"/>
  <c r="D134" i="7"/>
  <c r="BF134" i="7"/>
  <c r="BZ150" i="7"/>
  <c r="BV150" i="7"/>
  <c r="BX150" i="7"/>
  <c r="BG150" i="7"/>
  <c r="D150" i="7"/>
  <c r="BW150" i="7"/>
  <c r="BE150" i="7"/>
  <c r="BU156" i="7"/>
  <c r="BB156" i="7"/>
  <c r="D156" i="7"/>
  <c r="BY156" i="7"/>
  <c r="BF156" i="7"/>
  <c r="BU10" i="7"/>
  <c r="BT11" i="7"/>
  <c r="BA12" i="7"/>
  <c r="J12" i="7" s="1"/>
  <c r="C59" i="7"/>
  <c r="BB66" i="7"/>
  <c r="BU95" i="7"/>
  <c r="D98" i="7"/>
  <c r="D102" i="7"/>
  <c r="BB102" i="7"/>
  <c r="BF102" i="7"/>
  <c r="BX102" i="7"/>
  <c r="BB103" i="7"/>
  <c r="BT103" i="7"/>
  <c r="BY103" i="7"/>
  <c r="BC104" i="7"/>
  <c r="BU104" i="7"/>
  <c r="D105" i="7"/>
  <c r="D107" i="7"/>
  <c r="BB107" i="7"/>
  <c r="BW108" i="7"/>
  <c r="BG108" i="7"/>
  <c r="BC108" i="7"/>
  <c r="BE108" i="7"/>
  <c r="BV108" i="7"/>
  <c r="BF109" i="7"/>
  <c r="BB109" i="7"/>
  <c r="D109" i="7"/>
  <c r="BD109" i="7"/>
  <c r="BU109" i="7"/>
  <c r="D110" i="7"/>
  <c r="D112" i="7"/>
  <c r="BD112" i="7"/>
  <c r="BX112" i="7"/>
  <c r="BE113" i="7"/>
  <c r="BC114" i="7"/>
  <c r="D114" i="7"/>
  <c r="BY114" i="7"/>
  <c r="BF114" i="7"/>
  <c r="BB119" i="7"/>
  <c r="BW119" i="7"/>
  <c r="BX120" i="7"/>
  <c r="BE122" i="7"/>
  <c r="BV122" i="7"/>
  <c r="BC122" i="7"/>
  <c r="BW128" i="7"/>
  <c r="BY130" i="7"/>
  <c r="BB130" i="7"/>
  <c r="D130" i="7"/>
  <c r="BF130" i="7"/>
  <c r="BU130" i="7"/>
  <c r="BX132" i="7"/>
  <c r="BD132" i="7"/>
  <c r="BG132" i="7"/>
  <c r="BW132" i="7"/>
  <c r="BV132" i="7"/>
  <c r="BC134" i="7"/>
  <c r="BZ134" i="7"/>
  <c r="BE136" i="7"/>
  <c r="BA137" i="7"/>
  <c r="BY138" i="7"/>
  <c r="BB138" i="7"/>
  <c r="D138" i="7"/>
  <c r="BF138" i="7"/>
  <c r="BU138" i="7"/>
  <c r="BE141" i="7"/>
  <c r="BZ141" i="7"/>
  <c r="BC141" i="7"/>
  <c r="BX141" i="7"/>
  <c r="BG141" i="7"/>
  <c r="BZ144" i="7"/>
  <c r="BV144" i="7"/>
  <c r="BX144" i="7"/>
  <c r="BG144" i="7"/>
  <c r="D144" i="7"/>
  <c r="BW144" i="7"/>
  <c r="BE144" i="7"/>
  <c r="BD146" i="7"/>
  <c r="BZ148" i="7"/>
  <c r="BV148" i="7"/>
  <c r="BX148" i="7"/>
  <c r="BG148" i="7"/>
  <c r="D148" i="7"/>
  <c r="BW148" i="7"/>
  <c r="BE148" i="7"/>
  <c r="BD150" i="7"/>
  <c r="BG152" i="7"/>
  <c r="BD157" i="7"/>
  <c r="BT185" i="7"/>
  <c r="BW185" i="7"/>
  <c r="BD185" i="7"/>
  <c r="V185" i="7" s="1"/>
  <c r="BT189" i="7"/>
  <c r="BW189" i="7"/>
  <c r="BD189" i="7"/>
  <c r="BE117" i="7"/>
  <c r="BB121" i="7"/>
  <c r="D121" i="7"/>
  <c r="BD121" i="7"/>
  <c r="BW121" i="7"/>
  <c r="BW123" i="7"/>
  <c r="BE124" i="7"/>
  <c r="BX124" i="7"/>
  <c r="BY151" i="7"/>
  <c r="BU162" i="7"/>
  <c r="C162" i="7"/>
  <c r="BC169" i="7"/>
  <c r="BV169" i="7"/>
  <c r="BY181" i="7"/>
  <c r="BF181" i="7"/>
  <c r="BT187" i="7"/>
  <c r="BW187" i="7"/>
  <c r="BD187" i="7"/>
  <c r="BA187" i="7"/>
  <c r="BT191" i="7"/>
  <c r="BW191" i="7"/>
  <c r="BD191" i="7"/>
  <c r="BA191" i="7"/>
  <c r="O207" i="7"/>
  <c r="BD107" i="7"/>
  <c r="BD118" i="7"/>
  <c r="BE121" i="7"/>
  <c r="BY128" i="7"/>
  <c r="BU128" i="7"/>
  <c r="D128" i="7"/>
  <c r="BZ131" i="7"/>
  <c r="BV131" i="7"/>
  <c r="BD131" i="7"/>
  <c r="BZ133" i="7"/>
  <c r="BV133" i="7"/>
  <c r="BD133" i="7"/>
  <c r="BZ135" i="7"/>
  <c r="BV135" i="7"/>
  <c r="BD135" i="7"/>
  <c r="BZ137" i="7"/>
  <c r="BV137" i="7"/>
  <c r="BD137" i="7"/>
  <c r="BY141" i="7"/>
  <c r="BU141" i="7"/>
  <c r="D141" i="7"/>
  <c r="BV143" i="7"/>
  <c r="BC143" i="7"/>
  <c r="D143" i="7"/>
  <c r="BG143" i="7"/>
  <c r="BX145" i="7"/>
  <c r="BD145" i="7"/>
  <c r="X145" i="7" s="1"/>
  <c r="BE145" i="7"/>
  <c r="BV145" i="7"/>
  <c r="BX147" i="7"/>
  <c r="BD147" i="7"/>
  <c r="X147" i="7" s="1"/>
  <c r="BE147" i="7"/>
  <c r="BV147" i="7"/>
  <c r="BX149" i="7"/>
  <c r="BD149" i="7"/>
  <c r="X149" i="7" s="1"/>
  <c r="BE149" i="7"/>
  <c r="BV149" i="7"/>
  <c r="BE153" i="7"/>
  <c r="BZ153" i="7"/>
  <c r="BC153" i="7"/>
  <c r="BX153" i="7"/>
  <c r="BG153" i="7"/>
  <c r="BC181" i="7"/>
  <c r="BC182" i="7"/>
  <c r="C182" i="7"/>
  <c r="BV182" i="7"/>
  <c r="BT183" i="7"/>
  <c r="BA183" i="7"/>
  <c r="V183" i="7" s="1"/>
  <c r="BW183" i="7"/>
  <c r="BT186" i="7"/>
  <c r="BW186" i="7"/>
  <c r="BD186" i="7"/>
  <c r="BA186" i="7"/>
  <c r="BT190" i="7"/>
  <c r="BW190" i="7"/>
  <c r="BD190" i="7"/>
  <c r="BA190" i="7"/>
  <c r="BX197" i="7"/>
  <c r="BT197" i="7"/>
  <c r="BE197" i="7"/>
  <c r="BX200" i="7"/>
  <c r="BT200" i="7"/>
  <c r="BE200" i="7"/>
  <c r="BA200" i="7"/>
  <c r="X200" i="7" s="1"/>
  <c r="BC151" i="7"/>
  <c r="BG151" i="7"/>
  <c r="BW151" i="7"/>
  <c r="BT168" i="7"/>
  <c r="BA168" i="7"/>
  <c r="BW168" i="7"/>
  <c r="BX199" i="7"/>
  <c r="BT199" i="7"/>
  <c r="BA199" i="7"/>
  <c r="BW207" i="7"/>
  <c r="BD207" i="7"/>
  <c r="BD111" i="7"/>
  <c r="BB131" i="7"/>
  <c r="BB133" i="7"/>
  <c r="BB135" i="7"/>
  <c r="BB137" i="7"/>
  <c r="BC140" i="7"/>
  <c r="BG140" i="7"/>
  <c r="BC142" i="7"/>
  <c r="BG142" i="7"/>
  <c r="X142" i="7" s="1"/>
  <c r="BB144" i="7"/>
  <c r="BB146" i="7"/>
  <c r="BB148" i="7"/>
  <c r="BB150" i="7"/>
  <c r="BD151" i="7"/>
  <c r="BB152" i="7"/>
  <c r="BY153" i="7"/>
  <c r="BU153" i="7"/>
  <c r="D153" i="7"/>
  <c r="BY155" i="7"/>
  <c r="BU155" i="7"/>
  <c r="D155" i="7"/>
  <c r="BY157" i="7"/>
  <c r="BU157" i="7"/>
  <c r="D157" i="7"/>
  <c r="BD168" i="7"/>
  <c r="C169" i="7"/>
  <c r="BX198" i="7"/>
  <c r="BT198" i="7"/>
  <c r="BA198" i="7"/>
  <c r="BT207" i="7"/>
  <c r="BB196" i="7"/>
  <c r="BB197" i="7"/>
  <c r="X197" i="7" s="1"/>
  <c r="BB198" i="7"/>
  <c r="BB199" i="7"/>
  <c r="BB200" i="7"/>
  <c r="BB201" i="7"/>
  <c r="BB206" i="7"/>
  <c r="O206" i="7" s="1"/>
  <c r="BC207" i="7"/>
  <c r="BC154" i="7"/>
  <c r="X154" i="7" s="1"/>
  <c r="BG154" i="7"/>
  <c r="BC156" i="7"/>
  <c r="BG156" i="7"/>
  <c r="BC206" i="7"/>
  <c r="BV59" i="2"/>
  <c r="C59" i="2"/>
  <c r="BD120" i="2"/>
  <c r="BU120" i="2"/>
  <c r="BB120" i="2"/>
  <c r="D120" i="2"/>
  <c r="BC59" i="2"/>
  <c r="BE130" i="2"/>
  <c r="BZ130" i="2"/>
  <c r="BC130" i="2"/>
  <c r="BW130" i="2"/>
  <c r="BD130" i="2"/>
  <c r="BX130" i="2"/>
  <c r="BV130" i="2"/>
  <c r="BG130" i="2"/>
  <c r="BU60" i="2"/>
  <c r="C60" i="2"/>
  <c r="W98" i="2"/>
  <c r="BD116" i="2"/>
  <c r="BU116" i="2"/>
  <c r="BB116" i="2"/>
  <c r="D116" i="2"/>
  <c r="BD124" i="2"/>
  <c r="BU124" i="2"/>
  <c r="BB124" i="2"/>
  <c r="D124" i="2"/>
  <c r="BW124" i="2"/>
  <c r="BX101" i="2"/>
  <c r="BV101" i="2"/>
  <c r="BE101" i="2"/>
  <c r="D101" i="2"/>
  <c r="BX121" i="2"/>
  <c r="BV121" i="2"/>
  <c r="BC121" i="2"/>
  <c r="BE121" i="2"/>
  <c r="D121" i="2"/>
  <c r="BU67" i="2"/>
  <c r="C67" i="2"/>
  <c r="BT91" i="2"/>
  <c r="BX97" i="2"/>
  <c r="BE97" i="2"/>
  <c r="D97" i="2"/>
  <c r="BV97" i="2"/>
  <c r="W118" i="2"/>
  <c r="E91" i="2"/>
  <c r="BA91" i="2" s="1"/>
  <c r="F91" i="2" s="1"/>
  <c r="BA95" i="2"/>
  <c r="BC97" i="2"/>
  <c r="BX99" i="2"/>
  <c r="BE99" i="2"/>
  <c r="D99" i="2"/>
  <c r="BV99" i="2"/>
  <c r="BA100" i="2"/>
  <c r="BZ108" i="2"/>
  <c r="BV108" i="2"/>
  <c r="BX108" i="2"/>
  <c r="BD108" i="2"/>
  <c r="BE108" i="2"/>
  <c r="D108" i="2"/>
  <c r="BW108" i="2"/>
  <c r="BX117" i="2"/>
  <c r="BV117" i="2"/>
  <c r="BC117" i="2"/>
  <c r="D117" i="2"/>
  <c r="BE117" i="2"/>
  <c r="BW120" i="2"/>
  <c r="X131" i="2"/>
  <c r="BE132" i="2"/>
  <c r="BZ132" i="2"/>
  <c r="BC132" i="2"/>
  <c r="BX132" i="2"/>
  <c r="BX134" i="2"/>
  <c r="BE136" i="2"/>
  <c r="BZ136" i="2"/>
  <c r="BC136" i="2"/>
  <c r="BX136" i="2"/>
  <c r="BY140" i="2"/>
  <c r="BB140" i="2"/>
  <c r="D140" i="2"/>
  <c r="BX142" i="2"/>
  <c r="BD142" i="2"/>
  <c r="BG142" i="2"/>
  <c r="BZ142" i="2"/>
  <c r="BA144" i="2"/>
  <c r="BY145" i="2"/>
  <c r="BU145" i="2"/>
  <c r="D145" i="2"/>
  <c r="BF145" i="2"/>
  <c r="BY149" i="2"/>
  <c r="BU149" i="2"/>
  <c r="D149" i="2"/>
  <c r="BB149" i="2"/>
  <c r="BF149" i="2"/>
  <c r="BE151" i="2"/>
  <c r="BX151" i="2"/>
  <c r="BG151" i="2"/>
  <c r="BW151" i="2"/>
  <c r="BV151" i="2"/>
  <c r="C161" i="2"/>
  <c r="BU161" i="2"/>
  <c r="BB161" i="2"/>
  <c r="C168" i="2"/>
  <c r="BU168" i="2"/>
  <c r="BB168" i="2"/>
  <c r="BT10" i="2"/>
  <c r="BT53" i="2"/>
  <c r="BF95" i="2"/>
  <c r="BB98" i="2"/>
  <c r="BB100" i="2"/>
  <c r="BB102" i="2"/>
  <c r="W102" i="2" s="1"/>
  <c r="BB103" i="2"/>
  <c r="W103" i="2" s="1"/>
  <c r="BA111" i="2"/>
  <c r="BA114" i="2"/>
  <c r="BE116" i="2"/>
  <c r="BE120" i="2"/>
  <c r="BX123" i="2"/>
  <c r="BE123" i="2"/>
  <c r="BG132" i="2"/>
  <c r="BG138" i="2"/>
  <c r="BX140" i="2"/>
  <c r="BD140" i="2"/>
  <c r="BG140" i="2"/>
  <c r="BC151" i="2"/>
  <c r="BF156" i="2"/>
  <c r="D156" i="2"/>
  <c r="BU156" i="2"/>
  <c r="BB156" i="2"/>
  <c r="BX201" i="2"/>
  <c r="BT201" i="2"/>
  <c r="BE201" i="2"/>
  <c r="BD208" i="2"/>
  <c r="O208" i="2" s="1"/>
  <c r="BT208" i="2"/>
  <c r="BW208" i="2"/>
  <c r="BU10" i="2"/>
  <c r="BT11" i="2"/>
  <c r="BA12" i="2"/>
  <c r="J12" i="2" s="1"/>
  <c r="BB66" i="2"/>
  <c r="BX70" i="2"/>
  <c r="BC95" i="2"/>
  <c r="BX95" i="2"/>
  <c r="BC98" i="2"/>
  <c r="BU98" i="2"/>
  <c r="BC100" i="2"/>
  <c r="BU100" i="2"/>
  <c r="BC102" i="2"/>
  <c r="BX102" i="2"/>
  <c r="BC103" i="2"/>
  <c r="BX103" i="2"/>
  <c r="BC104" i="2"/>
  <c r="BX104" i="2"/>
  <c r="BC105" i="2"/>
  <c r="BX105" i="2"/>
  <c r="BC107" i="2"/>
  <c r="BG107" i="2"/>
  <c r="W107" i="2" s="1"/>
  <c r="BW107" i="2"/>
  <c r="BC109" i="2"/>
  <c r="BG109" i="2"/>
  <c r="BW109" i="2"/>
  <c r="BB111" i="2"/>
  <c r="BB112" i="2"/>
  <c r="BB113" i="2"/>
  <c r="BB114" i="2"/>
  <c r="BW118" i="2"/>
  <c r="BW122" i="2"/>
  <c r="BV123" i="2"/>
  <c r="BZ128" i="2"/>
  <c r="BV128" i="2"/>
  <c r="BC128" i="2"/>
  <c r="BE128" i="2"/>
  <c r="BX128" i="2"/>
  <c r="BV132" i="2"/>
  <c r="BV136" i="2"/>
  <c r="BU140" i="2"/>
  <c r="BA141" i="2"/>
  <c r="X141" i="2" s="1"/>
  <c r="BC142" i="2"/>
  <c r="BV142" i="2"/>
  <c r="BB145" i="2"/>
  <c r="BA146" i="2"/>
  <c r="BY147" i="2"/>
  <c r="BU147" i="2"/>
  <c r="D147" i="2"/>
  <c r="BF147" i="2"/>
  <c r="BC149" i="2"/>
  <c r="BD151" i="2"/>
  <c r="BA152" i="2"/>
  <c r="C181" i="2"/>
  <c r="BW181" i="2" s="1"/>
  <c r="BU181" i="2"/>
  <c r="BB181" i="2"/>
  <c r="BT188" i="2"/>
  <c r="BW188" i="2"/>
  <c r="BD188" i="2"/>
  <c r="X197" i="2"/>
  <c r="BE134" i="2"/>
  <c r="BZ134" i="2"/>
  <c r="BC134" i="2"/>
  <c r="X135" i="2"/>
  <c r="BE138" i="2"/>
  <c r="BZ138" i="2"/>
  <c r="BC138" i="2"/>
  <c r="BX138" i="2"/>
  <c r="BA148" i="2"/>
  <c r="BB186" i="2"/>
  <c r="C186" i="2"/>
  <c r="BU186" i="2"/>
  <c r="BX196" i="2"/>
  <c r="BT196" i="2"/>
  <c r="BE196" i="2"/>
  <c r="BA11" i="2"/>
  <c r="J11" i="2" s="1"/>
  <c r="BT51" i="2"/>
  <c r="BA66" i="2"/>
  <c r="BB95" i="2"/>
  <c r="BB104" i="2"/>
  <c r="W104" i="2" s="1"/>
  <c r="BB105" i="2"/>
  <c r="W105" i="2" s="1"/>
  <c r="BB107" i="2"/>
  <c r="BB109" i="2"/>
  <c r="BA112" i="2"/>
  <c r="W112" i="2" s="1"/>
  <c r="BA113" i="2"/>
  <c r="W113" i="2" s="1"/>
  <c r="BX116" i="2"/>
  <c r="BX120" i="2"/>
  <c r="BG134" i="2"/>
  <c r="BG136" i="2"/>
  <c r="BF140" i="2"/>
  <c r="BZ140" i="2"/>
  <c r="BE145" i="2"/>
  <c r="BW145" i="2"/>
  <c r="BZ145" i="2"/>
  <c r="BE149" i="2"/>
  <c r="BX149" i="2"/>
  <c r="BG149" i="2"/>
  <c r="BW149" i="2"/>
  <c r="BV149" i="2"/>
  <c r="BZ151" i="2"/>
  <c r="V188" i="2"/>
  <c r="BA10" i="2"/>
  <c r="J10" i="2" s="1"/>
  <c r="BC66" i="2"/>
  <c r="BT85" i="2"/>
  <c r="BU95" i="2"/>
  <c r="BD102" i="2"/>
  <c r="BD103" i="2"/>
  <c r="BD104" i="2"/>
  <c r="BD105" i="2"/>
  <c r="BD107" i="2"/>
  <c r="BB108" i="2"/>
  <c r="BD109" i="2"/>
  <c r="W109" i="2" s="1"/>
  <c r="BD110" i="2"/>
  <c r="W110" i="2" s="1"/>
  <c r="BC114" i="2"/>
  <c r="BY114" i="2"/>
  <c r="BE115" i="2"/>
  <c r="W115" i="2" s="1"/>
  <c r="BE118" i="2"/>
  <c r="BX118" i="2"/>
  <c r="BE119" i="2"/>
  <c r="W119" i="2" s="1"/>
  <c r="BV122" i="2"/>
  <c r="BX122" i="2"/>
  <c r="BE122" i="2"/>
  <c r="W122" i="2" s="1"/>
  <c r="D123" i="2"/>
  <c r="BC123" i="2"/>
  <c r="BC124" i="2"/>
  <c r="BX124" i="2"/>
  <c r="BG128" i="2"/>
  <c r="X128" i="2" s="1"/>
  <c r="BD132" i="2"/>
  <c r="BW132" i="2"/>
  <c r="BD134" i="2"/>
  <c r="BW134" i="2"/>
  <c r="BD136" i="2"/>
  <c r="BW136" i="2"/>
  <c r="BD138" i="2"/>
  <c r="BW138" i="2"/>
  <c r="BC140" i="2"/>
  <c r="BV140" i="2"/>
  <c r="BY142" i="2"/>
  <c r="BB142" i="2"/>
  <c r="D142" i="2"/>
  <c r="BE142" i="2"/>
  <c r="BW142" i="2"/>
  <c r="BA143" i="2"/>
  <c r="BC145" i="2"/>
  <c r="BV145" i="2"/>
  <c r="BE147" i="2"/>
  <c r="BW147" i="2"/>
  <c r="BG147" i="2"/>
  <c r="BZ147" i="2"/>
  <c r="BD149" i="2"/>
  <c r="BA150" i="2"/>
  <c r="BY151" i="2"/>
  <c r="BU151" i="2"/>
  <c r="D151" i="2"/>
  <c r="BB151" i="2"/>
  <c r="BF151" i="2"/>
  <c r="BT184" i="2"/>
  <c r="BW184" i="2"/>
  <c r="BD184" i="2"/>
  <c r="V184" i="2" s="1"/>
  <c r="BB190" i="2"/>
  <c r="C190" i="2"/>
  <c r="BU190" i="2"/>
  <c r="BY130" i="2"/>
  <c r="BU130" i="2"/>
  <c r="D130" i="2"/>
  <c r="BY132" i="2"/>
  <c r="BU132" i="2"/>
  <c r="D132" i="2"/>
  <c r="BY134" i="2"/>
  <c r="BU134" i="2"/>
  <c r="D134" i="2"/>
  <c r="BY136" i="2"/>
  <c r="BU136" i="2"/>
  <c r="D136" i="2"/>
  <c r="BY138" i="2"/>
  <c r="BU138" i="2"/>
  <c r="D138" i="2"/>
  <c r="BZ141" i="2"/>
  <c r="BV141" i="2"/>
  <c r="BD141" i="2"/>
  <c r="BB144" i="2"/>
  <c r="BB146" i="2"/>
  <c r="BB148" i="2"/>
  <c r="BB150" i="2"/>
  <c r="BF154" i="2"/>
  <c r="D154" i="2"/>
  <c r="BU162" i="2"/>
  <c r="C162" i="2"/>
  <c r="BB162" i="2"/>
  <c r="C163" i="2"/>
  <c r="BU163" i="2"/>
  <c r="BF181" i="2"/>
  <c r="BT191" i="2"/>
  <c r="BW191" i="2"/>
  <c r="BD191" i="2"/>
  <c r="BA191" i="2"/>
  <c r="BY153" i="2"/>
  <c r="BU153" i="2"/>
  <c r="D153" i="2"/>
  <c r="C167" i="2"/>
  <c r="BB167" i="2"/>
  <c r="BU167" i="2"/>
  <c r="BV181" i="2"/>
  <c r="BC181" i="2"/>
  <c r="BX197" i="2"/>
  <c r="BT197" i="2"/>
  <c r="BE197" i="2"/>
  <c r="BX200" i="2"/>
  <c r="BT200" i="2"/>
  <c r="BE200" i="2"/>
  <c r="BA200" i="2"/>
  <c r="BY155" i="2"/>
  <c r="BU155" i="2"/>
  <c r="D155" i="2"/>
  <c r="BY157" i="2"/>
  <c r="BU157" i="2"/>
  <c r="D157" i="2"/>
  <c r="BT169" i="2"/>
  <c r="BA169" i="2"/>
  <c r="S169" i="2" s="1"/>
  <c r="BW169" i="2"/>
  <c r="BA183" i="2"/>
  <c r="BA185" i="2"/>
  <c r="BA187" i="2"/>
  <c r="BA189" i="2"/>
  <c r="BX199" i="2"/>
  <c r="BT199" i="2"/>
  <c r="BA199" i="2"/>
  <c r="BW207" i="2"/>
  <c r="BD207" i="2"/>
  <c r="BB128" i="2"/>
  <c r="BC131" i="2"/>
  <c r="BG131" i="2"/>
  <c r="BC133" i="2"/>
  <c r="X133" i="2" s="1"/>
  <c r="BG133" i="2"/>
  <c r="BC135" i="2"/>
  <c r="BG135" i="2"/>
  <c r="BC137" i="2"/>
  <c r="X137" i="2" s="1"/>
  <c r="BG137" i="2"/>
  <c r="BB141" i="2"/>
  <c r="BE143" i="2"/>
  <c r="BC144" i="2"/>
  <c r="BG144" i="2"/>
  <c r="BC146" i="2"/>
  <c r="BG146" i="2"/>
  <c r="BC148" i="2"/>
  <c r="BG148" i="2"/>
  <c r="BC150" i="2"/>
  <c r="BG150" i="2"/>
  <c r="BC152" i="2"/>
  <c r="BG152" i="2"/>
  <c r="BX152" i="2"/>
  <c r="BD153" i="2"/>
  <c r="BV153" i="2"/>
  <c r="BD155" i="2"/>
  <c r="BV155" i="2"/>
  <c r="BD157" i="2"/>
  <c r="BV157" i="2"/>
  <c r="BD169" i="2"/>
  <c r="BC182" i="2"/>
  <c r="C182" i="2"/>
  <c r="BB183" i="2"/>
  <c r="BB185" i="2"/>
  <c r="BB187" i="2"/>
  <c r="BB189" i="2"/>
  <c r="BX198" i="2"/>
  <c r="BT198" i="2"/>
  <c r="BA198" i="2"/>
  <c r="BT207" i="2"/>
  <c r="BB196" i="2"/>
  <c r="X196" i="2" s="1"/>
  <c r="BB197" i="2"/>
  <c r="BB198" i="2"/>
  <c r="BB199" i="2"/>
  <c r="BB200" i="2"/>
  <c r="BB201" i="2"/>
  <c r="X201" i="2" s="1"/>
  <c r="BB206" i="2"/>
  <c r="O206" i="2" s="1"/>
  <c r="BC207" i="2"/>
  <c r="O207" i="2" s="1"/>
  <c r="BC154" i="2"/>
  <c r="BG154" i="2"/>
  <c r="BC156" i="2"/>
  <c r="BG156" i="2"/>
  <c r="BC206" i="2"/>
  <c r="BU229" i="1"/>
  <c r="BT229" i="1"/>
  <c r="BU228" i="1"/>
  <c r="BT228" i="1"/>
  <c r="BU227" i="1"/>
  <c r="BT227" i="1"/>
  <c r="BU226" i="1"/>
  <c r="BT226" i="1"/>
  <c r="BU225" i="1"/>
  <c r="BT225" i="1"/>
  <c r="BZ224" i="1"/>
  <c r="BY224" i="1"/>
  <c r="BX224" i="1"/>
  <c r="BW224" i="1"/>
  <c r="BV224" i="1"/>
  <c r="BU224" i="1"/>
  <c r="BT224" i="1"/>
  <c r="BZ223" i="1"/>
  <c r="BY223" i="1"/>
  <c r="BX223" i="1"/>
  <c r="BW223" i="1"/>
  <c r="BV223" i="1"/>
  <c r="BU223" i="1"/>
  <c r="BT223" i="1"/>
  <c r="BZ222" i="1"/>
  <c r="BY222" i="1"/>
  <c r="BX222" i="1"/>
  <c r="BW222" i="1"/>
  <c r="BV222" i="1"/>
  <c r="BU222" i="1"/>
  <c r="BT222" i="1"/>
  <c r="BZ221" i="1"/>
  <c r="BY221" i="1"/>
  <c r="BX221" i="1"/>
  <c r="BW221" i="1"/>
  <c r="BV221" i="1"/>
  <c r="BU221" i="1"/>
  <c r="BT221" i="1"/>
  <c r="BZ220" i="1"/>
  <c r="BY220" i="1"/>
  <c r="BX220" i="1"/>
  <c r="BW220" i="1"/>
  <c r="BV220" i="1"/>
  <c r="BU220" i="1"/>
  <c r="BT220" i="1"/>
  <c r="BY209" i="1"/>
  <c r="BW209" i="1"/>
  <c r="BV209" i="1"/>
  <c r="BU209" i="1"/>
  <c r="BT209" i="1"/>
  <c r="BF209" i="1"/>
  <c r="BE209" i="1"/>
  <c r="BD209" i="1"/>
  <c r="BC209" i="1"/>
  <c r="BB209" i="1"/>
  <c r="BA209" i="1"/>
  <c r="BZ208" i="1"/>
  <c r="BY208" i="1"/>
  <c r="BX208" i="1"/>
  <c r="BF208" i="1"/>
  <c r="BE208" i="1"/>
  <c r="E208" i="1"/>
  <c r="BC208" i="1" s="1"/>
  <c r="D208" i="1"/>
  <c r="BB208" i="1" s="1"/>
  <c r="E207" i="1"/>
  <c r="BV207" i="1" s="1"/>
  <c r="D207" i="1"/>
  <c r="BU207" i="1" s="1"/>
  <c r="BZ206" i="1"/>
  <c r="BY206" i="1"/>
  <c r="BX206" i="1"/>
  <c r="BH206" i="1"/>
  <c r="BG206" i="1"/>
  <c r="BF206" i="1"/>
  <c r="BE206" i="1"/>
  <c r="E206" i="1"/>
  <c r="D206" i="1"/>
  <c r="BU206" i="1" s="1"/>
  <c r="BZ205" i="1"/>
  <c r="BY205" i="1"/>
  <c r="BX205" i="1"/>
  <c r="BH205" i="1"/>
  <c r="BG205" i="1"/>
  <c r="BF205" i="1"/>
  <c r="BE205" i="1"/>
  <c r="BZ204" i="1"/>
  <c r="BY204" i="1"/>
  <c r="BX204" i="1"/>
  <c r="BH204" i="1"/>
  <c r="BG204" i="1"/>
  <c r="BF204" i="1"/>
  <c r="BE204" i="1"/>
  <c r="BZ203" i="1"/>
  <c r="BY203" i="1"/>
  <c r="BX203" i="1"/>
  <c r="BH203" i="1"/>
  <c r="BG203" i="1"/>
  <c r="BF203" i="1"/>
  <c r="BE203" i="1"/>
  <c r="BZ202" i="1"/>
  <c r="BY202" i="1"/>
  <c r="BX202" i="1"/>
  <c r="BH202" i="1"/>
  <c r="BG202" i="1"/>
  <c r="BF202" i="1"/>
  <c r="BE202" i="1"/>
  <c r="BZ201" i="1"/>
  <c r="BY201" i="1"/>
  <c r="BQ201" i="1"/>
  <c r="BP201" i="1"/>
  <c r="BO201" i="1"/>
  <c r="BN201" i="1"/>
  <c r="BM201" i="1"/>
  <c r="BL201" i="1"/>
  <c r="BK201" i="1"/>
  <c r="BJ201" i="1"/>
  <c r="BI201" i="1"/>
  <c r="BH201" i="1"/>
  <c r="BG201" i="1"/>
  <c r="BF201" i="1"/>
  <c r="E201" i="1"/>
  <c r="D201" i="1"/>
  <c r="BB201" i="1" s="1"/>
  <c r="BZ200" i="1"/>
  <c r="BY200" i="1"/>
  <c r="BQ200" i="1"/>
  <c r="BP200" i="1"/>
  <c r="BO200" i="1"/>
  <c r="BN200" i="1"/>
  <c r="BM200" i="1"/>
  <c r="BL200" i="1"/>
  <c r="BK200" i="1"/>
  <c r="BJ200" i="1"/>
  <c r="BI200" i="1"/>
  <c r="BH200" i="1"/>
  <c r="BG200" i="1"/>
  <c r="BF200" i="1"/>
  <c r="E200" i="1"/>
  <c r="BD200" i="1" s="1"/>
  <c r="D200" i="1"/>
  <c r="BB200" i="1" s="1"/>
  <c r="BZ199" i="1"/>
  <c r="BY199" i="1"/>
  <c r="BQ199" i="1"/>
  <c r="BP199" i="1"/>
  <c r="BO199" i="1"/>
  <c r="BN199" i="1"/>
  <c r="BM199" i="1"/>
  <c r="BL199" i="1"/>
  <c r="BK199" i="1"/>
  <c r="BJ199" i="1"/>
  <c r="BI199" i="1"/>
  <c r="BH199" i="1"/>
  <c r="BG199" i="1"/>
  <c r="BF199" i="1"/>
  <c r="E199" i="1"/>
  <c r="BV199" i="1" s="1"/>
  <c r="D199" i="1"/>
  <c r="BB199" i="1" s="1"/>
  <c r="BZ198" i="1"/>
  <c r="BY198" i="1"/>
  <c r="BQ198" i="1"/>
  <c r="BP198" i="1"/>
  <c r="BO198" i="1"/>
  <c r="BN198" i="1"/>
  <c r="BM198" i="1"/>
  <c r="BL198" i="1"/>
  <c r="BK198" i="1"/>
  <c r="BJ198" i="1"/>
  <c r="BI198" i="1"/>
  <c r="BH198" i="1"/>
  <c r="BG198" i="1"/>
  <c r="BF198" i="1"/>
  <c r="E198" i="1"/>
  <c r="BD198" i="1" s="1"/>
  <c r="D198" i="1"/>
  <c r="BB198" i="1" s="1"/>
  <c r="BZ197" i="1"/>
  <c r="BY197" i="1"/>
  <c r="BQ197" i="1"/>
  <c r="BP197" i="1"/>
  <c r="BO197" i="1"/>
  <c r="BN197" i="1"/>
  <c r="BM197" i="1"/>
  <c r="BL197" i="1"/>
  <c r="BK197" i="1"/>
  <c r="BJ197" i="1"/>
  <c r="BI197" i="1"/>
  <c r="BH197" i="1"/>
  <c r="BG197" i="1"/>
  <c r="BF197" i="1"/>
  <c r="E197" i="1"/>
  <c r="D197" i="1"/>
  <c r="BB197" i="1" s="1"/>
  <c r="BZ196" i="1"/>
  <c r="BY196" i="1"/>
  <c r="E196" i="1"/>
  <c r="BV196" i="1" s="1"/>
  <c r="D196" i="1"/>
  <c r="BB196" i="1" s="1"/>
  <c r="BZ195" i="1"/>
  <c r="BY195" i="1"/>
  <c r="BZ194" i="1"/>
  <c r="BY194" i="1"/>
  <c r="BZ193" i="1"/>
  <c r="BY193" i="1"/>
  <c r="BZ192" i="1"/>
  <c r="BY192" i="1"/>
  <c r="BY191" i="1"/>
  <c r="BX191" i="1"/>
  <c r="BF191" i="1"/>
  <c r="BE191" i="1"/>
  <c r="E191" i="1"/>
  <c r="D191" i="1"/>
  <c r="BB191" i="1" s="1"/>
  <c r="BY190" i="1"/>
  <c r="BX190" i="1"/>
  <c r="BF190" i="1"/>
  <c r="BE190" i="1"/>
  <c r="E190" i="1"/>
  <c r="D190" i="1"/>
  <c r="BB190" i="1" s="1"/>
  <c r="BY189" i="1"/>
  <c r="BX189" i="1"/>
  <c r="BF189" i="1"/>
  <c r="BE189" i="1"/>
  <c r="E189" i="1"/>
  <c r="BC189" i="1" s="1"/>
  <c r="D189" i="1"/>
  <c r="BB189" i="1" s="1"/>
  <c r="BY188" i="1"/>
  <c r="BX188" i="1"/>
  <c r="BF188" i="1"/>
  <c r="BE188" i="1"/>
  <c r="E188" i="1"/>
  <c r="BC188" i="1" s="1"/>
  <c r="D188" i="1"/>
  <c r="BB188" i="1" s="1"/>
  <c r="BY187" i="1"/>
  <c r="BX187" i="1"/>
  <c r="BF187" i="1"/>
  <c r="BE187" i="1"/>
  <c r="E187" i="1"/>
  <c r="D187" i="1"/>
  <c r="BB187" i="1" s="1"/>
  <c r="BY186" i="1"/>
  <c r="BX186" i="1"/>
  <c r="BF186" i="1"/>
  <c r="BE186" i="1"/>
  <c r="E186" i="1"/>
  <c r="D186" i="1"/>
  <c r="BB186" i="1" s="1"/>
  <c r="BY185" i="1"/>
  <c r="BX185" i="1"/>
  <c r="BF185" i="1"/>
  <c r="BE185" i="1"/>
  <c r="E185" i="1"/>
  <c r="BC185" i="1" s="1"/>
  <c r="D185" i="1"/>
  <c r="BB185" i="1" s="1"/>
  <c r="BY184" i="1"/>
  <c r="BX184" i="1"/>
  <c r="BF184" i="1"/>
  <c r="BE184" i="1"/>
  <c r="E184" i="1"/>
  <c r="BC184" i="1" s="1"/>
  <c r="D184" i="1"/>
  <c r="BB184" i="1" s="1"/>
  <c r="BY183" i="1"/>
  <c r="BX183" i="1"/>
  <c r="BF183" i="1"/>
  <c r="BE183" i="1"/>
  <c r="E183" i="1"/>
  <c r="D183" i="1"/>
  <c r="BB183" i="1" s="1"/>
  <c r="BY182" i="1"/>
  <c r="BX182" i="1"/>
  <c r="BU182" i="1"/>
  <c r="BF182" i="1"/>
  <c r="BE182" i="1"/>
  <c r="E182" i="1"/>
  <c r="BV182" i="1" s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BT176" i="1"/>
  <c r="C176" i="1"/>
  <c r="BU175" i="1"/>
  <c r="BC175" i="1"/>
  <c r="BA175" i="1"/>
  <c r="C175" i="1"/>
  <c r="C174" i="1"/>
  <c r="BU173" i="1"/>
  <c r="BC173" i="1"/>
  <c r="BA173" i="1"/>
  <c r="C173" i="1"/>
  <c r="BU169" i="1"/>
  <c r="BB169" i="1"/>
  <c r="E169" i="1"/>
  <c r="D169" i="1"/>
  <c r="BV168" i="1"/>
  <c r="BU168" i="1"/>
  <c r="BC168" i="1"/>
  <c r="BB168" i="1"/>
  <c r="BA168" i="1"/>
  <c r="E168" i="1"/>
  <c r="D168" i="1"/>
  <c r="C168" i="1"/>
  <c r="BV167" i="1"/>
  <c r="BC167" i="1"/>
  <c r="E167" i="1"/>
  <c r="D167" i="1"/>
  <c r="BU163" i="1"/>
  <c r="BC163" i="1"/>
  <c r="E163" i="1"/>
  <c r="BV163" i="1" s="1"/>
  <c r="D163" i="1"/>
  <c r="BB163" i="1" s="1"/>
  <c r="C163" i="1"/>
  <c r="BC162" i="1"/>
  <c r="E162" i="1"/>
  <c r="BV162" i="1" s="1"/>
  <c r="D162" i="1"/>
  <c r="C162" i="1"/>
  <c r="BU161" i="1"/>
  <c r="BC161" i="1"/>
  <c r="BA161" i="1"/>
  <c r="R161" i="1" s="1"/>
  <c r="E161" i="1"/>
  <c r="BV161" i="1" s="1"/>
  <c r="D161" i="1"/>
  <c r="BB161" i="1" s="1"/>
  <c r="C161" i="1"/>
  <c r="BT161" i="1" s="1"/>
  <c r="F157" i="1"/>
  <c r="BV157" i="1" s="1"/>
  <c r="E157" i="1"/>
  <c r="BU157" i="1" s="1"/>
  <c r="F156" i="1"/>
  <c r="BW156" i="1" s="1"/>
  <c r="E156" i="1"/>
  <c r="BF156" i="1" s="1"/>
  <c r="F155" i="1"/>
  <c r="BW155" i="1" s="1"/>
  <c r="E155" i="1"/>
  <c r="BU155" i="1" s="1"/>
  <c r="F154" i="1"/>
  <c r="BD154" i="1" s="1"/>
  <c r="E154" i="1"/>
  <c r="BF154" i="1" s="1"/>
  <c r="F153" i="1"/>
  <c r="BW153" i="1" s="1"/>
  <c r="E153" i="1"/>
  <c r="BY153" i="1" s="1"/>
  <c r="F152" i="1"/>
  <c r="BW152" i="1" s="1"/>
  <c r="E152" i="1"/>
  <c r="BF152" i="1" s="1"/>
  <c r="F151" i="1"/>
  <c r="BW151" i="1" s="1"/>
  <c r="E151" i="1"/>
  <c r="BY151" i="1" s="1"/>
  <c r="F150" i="1"/>
  <c r="E150" i="1"/>
  <c r="BF150" i="1" s="1"/>
  <c r="F149" i="1"/>
  <c r="BW149" i="1" s="1"/>
  <c r="E149" i="1"/>
  <c r="BY149" i="1" s="1"/>
  <c r="F148" i="1"/>
  <c r="BW148" i="1" s="1"/>
  <c r="E148" i="1"/>
  <c r="BF148" i="1" s="1"/>
  <c r="F147" i="1"/>
  <c r="BW147" i="1" s="1"/>
  <c r="E147" i="1"/>
  <c r="BF147" i="1" s="1"/>
  <c r="F146" i="1"/>
  <c r="BG146" i="1" s="1"/>
  <c r="E146" i="1"/>
  <c r="BF146" i="1" s="1"/>
  <c r="F145" i="1"/>
  <c r="E145" i="1"/>
  <c r="F144" i="1"/>
  <c r="BG144" i="1" s="1"/>
  <c r="E144" i="1"/>
  <c r="BF144" i="1" s="1"/>
  <c r="F143" i="1"/>
  <c r="BE143" i="1" s="1"/>
  <c r="F142" i="1"/>
  <c r="BW142" i="1" s="1"/>
  <c r="E142" i="1"/>
  <c r="BY142" i="1" s="1"/>
  <c r="F141" i="1"/>
  <c r="BE141" i="1" s="1"/>
  <c r="E141" i="1"/>
  <c r="F140" i="1"/>
  <c r="BW140" i="1" s="1"/>
  <c r="E140" i="1"/>
  <c r="BY140" i="1" s="1"/>
  <c r="BZ139" i="1"/>
  <c r="BY139" i="1"/>
  <c r="BX139" i="1"/>
  <c r="BW139" i="1"/>
  <c r="BV139" i="1"/>
  <c r="BU139" i="1"/>
  <c r="BT139" i="1"/>
  <c r="BG139" i="1"/>
  <c r="BF139" i="1"/>
  <c r="BE139" i="1"/>
  <c r="BD139" i="1"/>
  <c r="BC139" i="1"/>
  <c r="BB139" i="1"/>
  <c r="BA139" i="1"/>
  <c r="F138" i="1"/>
  <c r="BZ138" i="1" s="1"/>
  <c r="E138" i="1"/>
  <c r="BU138" i="1" s="1"/>
  <c r="F137" i="1"/>
  <c r="BD137" i="1" s="1"/>
  <c r="E137" i="1"/>
  <c r="BF137" i="1" s="1"/>
  <c r="F136" i="1"/>
  <c r="BG136" i="1" s="1"/>
  <c r="E136" i="1"/>
  <c r="BU136" i="1" s="1"/>
  <c r="F135" i="1"/>
  <c r="E135" i="1"/>
  <c r="BF135" i="1" s="1"/>
  <c r="F134" i="1"/>
  <c r="BZ134" i="1" s="1"/>
  <c r="E134" i="1"/>
  <c r="BU134" i="1" s="1"/>
  <c r="F133" i="1"/>
  <c r="BC133" i="1" s="1"/>
  <c r="E133" i="1"/>
  <c r="BF133" i="1" s="1"/>
  <c r="F132" i="1"/>
  <c r="BG132" i="1" s="1"/>
  <c r="E132" i="1"/>
  <c r="BU132" i="1" s="1"/>
  <c r="F131" i="1"/>
  <c r="E131" i="1"/>
  <c r="BF131" i="1" s="1"/>
  <c r="F130" i="1"/>
  <c r="BC130" i="1" s="1"/>
  <c r="E130" i="1"/>
  <c r="BU130" i="1" s="1"/>
  <c r="BZ129" i="1"/>
  <c r="BY129" i="1"/>
  <c r="BX129" i="1"/>
  <c r="BW129" i="1"/>
  <c r="BV129" i="1"/>
  <c r="BU129" i="1"/>
  <c r="BT129" i="1"/>
  <c r="BG129" i="1"/>
  <c r="BF129" i="1"/>
  <c r="BE129" i="1"/>
  <c r="BD129" i="1"/>
  <c r="BC129" i="1"/>
  <c r="BB129" i="1"/>
  <c r="BA129" i="1"/>
  <c r="F128" i="1"/>
  <c r="BE128" i="1" s="1"/>
  <c r="E128" i="1"/>
  <c r="BB128" i="1" s="1"/>
  <c r="F124" i="1"/>
  <c r="BC124" i="1" s="1"/>
  <c r="E124" i="1"/>
  <c r="BU124" i="1" s="1"/>
  <c r="F123" i="1"/>
  <c r="BX123" i="1" s="1"/>
  <c r="E123" i="1"/>
  <c r="BB123" i="1" s="1"/>
  <c r="F122" i="1"/>
  <c r="BC122" i="1" s="1"/>
  <c r="E122" i="1"/>
  <c r="BW122" i="1" s="1"/>
  <c r="F121" i="1"/>
  <c r="BE121" i="1" s="1"/>
  <c r="E121" i="1"/>
  <c r="F120" i="1"/>
  <c r="BC120" i="1" s="1"/>
  <c r="E120" i="1"/>
  <c r="BU120" i="1" s="1"/>
  <c r="F119" i="1"/>
  <c r="E119" i="1"/>
  <c r="BB119" i="1" s="1"/>
  <c r="F118" i="1"/>
  <c r="BC118" i="1" s="1"/>
  <c r="E118" i="1"/>
  <c r="BD118" i="1" s="1"/>
  <c r="F117" i="1"/>
  <c r="BE117" i="1" s="1"/>
  <c r="E117" i="1"/>
  <c r="BU117" i="1" s="1"/>
  <c r="F116" i="1"/>
  <c r="BC116" i="1" s="1"/>
  <c r="E116" i="1"/>
  <c r="BU116" i="1" s="1"/>
  <c r="F115" i="1"/>
  <c r="BC115" i="1" s="1"/>
  <c r="E115" i="1"/>
  <c r="BB115" i="1" s="1"/>
  <c r="F114" i="1"/>
  <c r="BC114" i="1" s="1"/>
  <c r="E114" i="1"/>
  <c r="BE114" i="1" s="1"/>
  <c r="F113" i="1"/>
  <c r="BC113" i="1" s="1"/>
  <c r="E113" i="1"/>
  <c r="BB113" i="1" s="1"/>
  <c r="F112" i="1"/>
  <c r="BC112" i="1" s="1"/>
  <c r="E112" i="1"/>
  <c r="BB112" i="1" s="1"/>
  <c r="F111" i="1"/>
  <c r="BC111" i="1" s="1"/>
  <c r="E111" i="1"/>
  <c r="BB111" i="1" s="1"/>
  <c r="F110" i="1"/>
  <c r="BW110" i="1" s="1"/>
  <c r="F109" i="1"/>
  <c r="BZ109" i="1" s="1"/>
  <c r="E109" i="1"/>
  <c r="BF109" i="1" s="1"/>
  <c r="F108" i="1"/>
  <c r="BW108" i="1" s="1"/>
  <c r="E108" i="1"/>
  <c r="BF108" i="1" s="1"/>
  <c r="F107" i="1"/>
  <c r="BV107" i="1" s="1"/>
  <c r="E107" i="1"/>
  <c r="BB107" i="1" s="1"/>
  <c r="F105" i="1"/>
  <c r="BF105" i="1" s="1"/>
  <c r="E105" i="1"/>
  <c r="BB105" i="1" s="1"/>
  <c r="F104" i="1"/>
  <c r="BF104" i="1" s="1"/>
  <c r="E104" i="1"/>
  <c r="BB104" i="1" s="1"/>
  <c r="F103" i="1"/>
  <c r="BD103" i="1" s="1"/>
  <c r="E103" i="1"/>
  <c r="BB103" i="1" s="1"/>
  <c r="F102" i="1"/>
  <c r="BF102" i="1" s="1"/>
  <c r="E102" i="1"/>
  <c r="BB102" i="1" s="1"/>
  <c r="BV101" i="1"/>
  <c r="F101" i="1"/>
  <c r="BC101" i="1" s="1"/>
  <c r="E101" i="1"/>
  <c r="BD101" i="1" s="1"/>
  <c r="BV100" i="1"/>
  <c r="F100" i="1"/>
  <c r="BE100" i="1" s="1"/>
  <c r="E100" i="1"/>
  <c r="BB100" i="1" s="1"/>
  <c r="BD99" i="1"/>
  <c r="F99" i="1"/>
  <c r="BC99" i="1" s="1"/>
  <c r="E99" i="1"/>
  <c r="BU99" i="1" s="1"/>
  <c r="F98" i="1"/>
  <c r="E98" i="1"/>
  <c r="BU98" i="1" s="1"/>
  <c r="F97" i="1"/>
  <c r="BC97" i="1" s="1"/>
  <c r="E97" i="1"/>
  <c r="BD97" i="1" s="1"/>
  <c r="F95" i="1"/>
  <c r="BT96" i="1" s="1"/>
  <c r="E95" i="1"/>
  <c r="BF95" i="1" s="1"/>
  <c r="C91" i="1"/>
  <c r="E90" i="1"/>
  <c r="D90" i="1"/>
  <c r="BA90" i="1" s="1"/>
  <c r="F90" i="1" s="1"/>
  <c r="C90" i="1"/>
  <c r="BT89" i="1"/>
  <c r="BA89" i="1"/>
  <c r="F89" i="1"/>
  <c r="BT88" i="1"/>
  <c r="BA88" i="1"/>
  <c r="F88" i="1" s="1"/>
  <c r="BT87" i="1"/>
  <c r="BA87" i="1"/>
  <c r="F87" i="1"/>
  <c r="BT86" i="1"/>
  <c r="BA86" i="1"/>
  <c r="F86" i="1" s="1"/>
  <c r="BT85" i="1"/>
  <c r="E85" i="1"/>
  <c r="E91" i="1" s="1"/>
  <c r="D85" i="1"/>
  <c r="C85" i="1"/>
  <c r="BT84" i="1"/>
  <c r="BA84" i="1"/>
  <c r="F84" i="1"/>
  <c r="BT83" i="1"/>
  <c r="BA83" i="1"/>
  <c r="F83" i="1" s="1"/>
  <c r="BT82" i="1"/>
  <c r="BA82" i="1"/>
  <c r="F82" i="1" s="1"/>
  <c r="BA78" i="1"/>
  <c r="C78" i="1"/>
  <c r="BT78" i="1" s="1"/>
  <c r="C77" i="1"/>
  <c r="BT77" i="1" s="1"/>
  <c r="C76" i="1"/>
  <c r="BT75" i="1"/>
  <c r="BA75" i="1"/>
  <c r="K75" i="1" s="1"/>
  <c r="C75" i="1"/>
  <c r="BT74" i="1"/>
  <c r="BA74" i="1"/>
  <c r="K74" i="1" s="1"/>
  <c r="C74" i="1"/>
  <c r="BW73" i="1"/>
  <c r="BV73" i="1"/>
  <c r="BU73" i="1"/>
  <c r="BT73" i="1"/>
  <c r="BW72" i="1"/>
  <c r="BV72" i="1"/>
  <c r="BU72" i="1"/>
  <c r="BT72" i="1"/>
  <c r="BW71" i="1"/>
  <c r="BV71" i="1"/>
  <c r="BU71" i="1"/>
  <c r="BT71" i="1"/>
  <c r="BW70" i="1"/>
  <c r="BV70" i="1"/>
  <c r="BU70" i="1"/>
  <c r="BT70" i="1"/>
  <c r="BY69" i="1"/>
  <c r="BX69" i="1"/>
  <c r="BW69" i="1"/>
  <c r="E69" i="1"/>
  <c r="BC69" i="1" s="1"/>
  <c r="D69" i="1"/>
  <c r="BB69" i="1" s="1"/>
  <c r="BY68" i="1"/>
  <c r="BX68" i="1"/>
  <c r="BW68" i="1"/>
  <c r="E68" i="1"/>
  <c r="BC68" i="1" s="1"/>
  <c r="D68" i="1"/>
  <c r="BU68" i="1" s="1"/>
  <c r="BY67" i="1"/>
  <c r="BX67" i="1"/>
  <c r="BW67" i="1"/>
  <c r="E67" i="1"/>
  <c r="BC67" i="1" s="1"/>
  <c r="D67" i="1"/>
  <c r="BB67" i="1" s="1"/>
  <c r="BY66" i="1"/>
  <c r="BX66" i="1"/>
  <c r="BW66" i="1"/>
  <c r="E66" i="1"/>
  <c r="BV66" i="1" s="1"/>
  <c r="D66" i="1"/>
  <c r="BU66" i="1" s="1"/>
  <c r="BY65" i="1"/>
  <c r="BX65" i="1"/>
  <c r="BW65" i="1"/>
  <c r="BV65" i="1"/>
  <c r="BU65" i="1"/>
  <c r="BT65" i="1"/>
  <c r="BY64" i="1"/>
  <c r="BX64" i="1"/>
  <c r="BW64" i="1"/>
  <c r="BV64" i="1"/>
  <c r="BU64" i="1"/>
  <c r="BT64" i="1"/>
  <c r="BY63" i="1"/>
  <c r="BX63" i="1"/>
  <c r="BW63" i="1"/>
  <c r="BV63" i="1"/>
  <c r="BU63" i="1"/>
  <c r="BT63" i="1"/>
  <c r="BY62" i="1"/>
  <c r="BX62" i="1"/>
  <c r="BW62" i="1"/>
  <c r="BV62" i="1"/>
  <c r="BU62" i="1"/>
  <c r="BT62" i="1"/>
  <c r="BY61" i="1"/>
  <c r="BX61" i="1"/>
  <c r="BW61" i="1"/>
  <c r="BS61" i="1"/>
  <c r="BR61" i="1"/>
  <c r="BQ61" i="1"/>
  <c r="BP61" i="1"/>
  <c r="BO61" i="1"/>
  <c r="BN61" i="1"/>
  <c r="BM61" i="1"/>
  <c r="BL61" i="1"/>
  <c r="BK61" i="1"/>
  <c r="BJ61" i="1"/>
  <c r="BI61" i="1"/>
  <c r="BH61" i="1"/>
  <c r="BG61" i="1"/>
  <c r="BF61" i="1"/>
  <c r="BE61" i="1"/>
  <c r="BD61" i="1"/>
  <c r="E61" i="1"/>
  <c r="BC61" i="1" s="1"/>
  <c r="D61" i="1"/>
  <c r="BU61" i="1" s="1"/>
  <c r="BY60" i="1"/>
  <c r="BX60" i="1"/>
  <c r="BW60" i="1"/>
  <c r="BS60" i="1"/>
  <c r="BR60" i="1"/>
  <c r="BQ60" i="1"/>
  <c r="BP60" i="1"/>
  <c r="BO60" i="1"/>
  <c r="BN60" i="1"/>
  <c r="BM60" i="1"/>
  <c r="BL60" i="1"/>
  <c r="BK60" i="1"/>
  <c r="BJ60" i="1"/>
  <c r="BI60" i="1"/>
  <c r="BH60" i="1"/>
  <c r="BG60" i="1"/>
  <c r="BF60" i="1"/>
  <c r="BE60" i="1"/>
  <c r="BD60" i="1"/>
  <c r="E60" i="1"/>
  <c r="BV60" i="1" s="1"/>
  <c r="D60" i="1"/>
  <c r="BB60" i="1" s="1"/>
  <c r="BY59" i="1"/>
  <c r="BX59" i="1"/>
  <c r="BW59" i="1"/>
  <c r="BS59" i="1"/>
  <c r="BR59" i="1"/>
  <c r="BQ59" i="1"/>
  <c r="BP59" i="1"/>
  <c r="BO59" i="1"/>
  <c r="BN59" i="1"/>
  <c r="BM59" i="1"/>
  <c r="BL59" i="1"/>
  <c r="BK59" i="1"/>
  <c r="BJ59" i="1"/>
  <c r="BI59" i="1"/>
  <c r="BH59" i="1"/>
  <c r="BG59" i="1"/>
  <c r="BF59" i="1"/>
  <c r="BE59" i="1"/>
  <c r="BD59" i="1"/>
  <c r="E59" i="1"/>
  <c r="BV59" i="1" s="1"/>
  <c r="D59" i="1"/>
  <c r="BB59" i="1" s="1"/>
  <c r="BY58" i="1"/>
  <c r="BX58" i="1"/>
  <c r="BW58" i="1"/>
  <c r="BS58" i="1"/>
  <c r="BR58" i="1"/>
  <c r="BQ58" i="1"/>
  <c r="BP58" i="1"/>
  <c r="BO58" i="1"/>
  <c r="BN58" i="1"/>
  <c r="BM58" i="1"/>
  <c r="BL58" i="1"/>
  <c r="BK58" i="1"/>
  <c r="BJ58" i="1"/>
  <c r="BI58" i="1"/>
  <c r="BH58" i="1"/>
  <c r="BG58" i="1"/>
  <c r="BF58" i="1"/>
  <c r="BE58" i="1"/>
  <c r="BD58" i="1"/>
  <c r="E58" i="1"/>
  <c r="BC58" i="1" s="1"/>
  <c r="D58" i="1"/>
  <c r="BB58" i="1" s="1"/>
  <c r="BU54" i="1"/>
  <c r="BB54" i="1"/>
  <c r="BY53" i="1"/>
  <c r="BX53" i="1"/>
  <c r="BW53" i="1"/>
  <c r="BV53" i="1"/>
  <c r="BU53" i="1"/>
  <c r="BT53" i="1"/>
  <c r="BF53" i="1"/>
  <c r="BE53" i="1"/>
  <c r="BD53" i="1"/>
  <c r="BC53" i="1"/>
  <c r="BB53" i="1"/>
  <c r="C53" i="1"/>
  <c r="BA53" i="1" s="1"/>
  <c r="L53" i="1" s="1"/>
  <c r="BY52" i="1"/>
  <c r="BX52" i="1"/>
  <c r="BW52" i="1"/>
  <c r="BV52" i="1"/>
  <c r="BU52" i="1"/>
  <c r="BF52" i="1"/>
  <c r="BE52" i="1"/>
  <c r="BD52" i="1"/>
  <c r="BC52" i="1"/>
  <c r="BB52" i="1"/>
  <c r="BA52" i="1"/>
  <c r="L52" i="1"/>
  <c r="C52" i="1"/>
  <c r="BT52" i="1" s="1"/>
  <c r="BY51" i="1"/>
  <c r="BX51" i="1"/>
  <c r="BW51" i="1"/>
  <c r="BV51" i="1"/>
  <c r="BU51" i="1"/>
  <c r="BT51" i="1"/>
  <c r="BF51" i="1"/>
  <c r="BE51" i="1"/>
  <c r="BD51" i="1"/>
  <c r="BC51" i="1"/>
  <c r="BB51" i="1"/>
  <c r="C51" i="1"/>
  <c r="BA51" i="1" s="1"/>
  <c r="L51" i="1" s="1"/>
  <c r="BY50" i="1"/>
  <c r="BX50" i="1"/>
  <c r="BW50" i="1"/>
  <c r="BV50" i="1"/>
  <c r="BU50" i="1"/>
  <c r="BF50" i="1"/>
  <c r="BE50" i="1"/>
  <c r="BD50" i="1"/>
  <c r="BC50" i="1"/>
  <c r="BB50" i="1"/>
  <c r="C50" i="1"/>
  <c r="BA50" i="1" s="1"/>
  <c r="L50" i="1" s="1"/>
  <c r="C46" i="1"/>
  <c r="BT46" i="1" s="1"/>
  <c r="C40" i="1"/>
  <c r="C39" i="1"/>
  <c r="C38" i="1"/>
  <c r="C37" i="1"/>
  <c r="C36" i="1"/>
  <c r="C35" i="1"/>
  <c r="C34" i="1"/>
  <c r="C33" i="1"/>
  <c r="I32" i="1"/>
  <c r="H32" i="1"/>
  <c r="G32" i="1"/>
  <c r="F32" i="1"/>
  <c r="C32" i="1" s="1"/>
  <c r="E32" i="1"/>
  <c r="D32" i="1"/>
  <c r="BT18" i="1"/>
  <c r="BA18" i="1"/>
  <c r="D18" i="1" s="1"/>
  <c r="C14" i="1"/>
  <c r="C13" i="1"/>
  <c r="C12" i="1"/>
  <c r="C11" i="1"/>
  <c r="C10" i="1"/>
  <c r="BB10" i="1" s="1"/>
  <c r="A5" i="1"/>
  <c r="A4" i="1"/>
  <c r="A3" i="1"/>
  <c r="A2" i="1"/>
  <c r="BD140" i="1" l="1"/>
  <c r="BU197" i="1"/>
  <c r="BC100" i="1"/>
  <c r="BE101" i="1"/>
  <c r="BZ140" i="1"/>
  <c r="BG154" i="1"/>
  <c r="BF130" i="1"/>
  <c r="BU146" i="1"/>
  <c r="BD196" i="1"/>
  <c r="D140" i="1"/>
  <c r="BA140" i="1" s="1"/>
  <c r="BE140" i="1"/>
  <c r="BB149" i="1"/>
  <c r="D111" i="1"/>
  <c r="BE111" i="1"/>
  <c r="D115" i="1"/>
  <c r="BA115" i="1" s="1"/>
  <c r="X139" i="1"/>
  <c r="BY150" i="1"/>
  <c r="BV151" i="1"/>
  <c r="BZ153" i="1"/>
  <c r="BX95" i="1"/>
  <c r="BV110" i="1"/>
  <c r="BX115" i="1"/>
  <c r="BB118" i="1"/>
  <c r="BE151" i="1"/>
  <c r="D153" i="1"/>
  <c r="BW144" i="1"/>
  <c r="BC60" i="1"/>
  <c r="BB61" i="1"/>
  <c r="C61" i="1"/>
  <c r="BT61" i="1" s="1"/>
  <c r="BE97" i="1"/>
  <c r="BE115" i="1"/>
  <c r="BV121" i="1"/>
  <c r="BX122" i="1"/>
  <c r="D132" i="1"/>
  <c r="BT132" i="1" s="1"/>
  <c r="BW132" i="1"/>
  <c r="D136" i="1"/>
  <c r="BT136" i="1" s="1"/>
  <c r="BW136" i="1"/>
  <c r="BV142" i="1"/>
  <c r="BU144" i="1"/>
  <c r="BE153" i="1"/>
  <c r="BB155" i="1"/>
  <c r="BC196" i="1"/>
  <c r="X196" i="4"/>
  <c r="S169" i="4"/>
  <c r="S167" i="4"/>
  <c r="A300" i="4" s="1"/>
  <c r="BV67" i="1"/>
  <c r="BV124" i="1"/>
  <c r="BC138" i="1"/>
  <c r="BX181" i="1"/>
  <c r="Y66" i="4"/>
  <c r="BD98" i="1"/>
  <c r="BU108" i="1"/>
  <c r="BV109" i="1"/>
  <c r="D112" i="1"/>
  <c r="BT112" i="1" s="1"/>
  <c r="BF112" i="1"/>
  <c r="BE122" i="1"/>
  <c r="BD123" i="1"/>
  <c r="BC132" i="1"/>
  <c r="BY133" i="1"/>
  <c r="BC136" i="1"/>
  <c r="D138" i="1"/>
  <c r="BT138" i="1" s="1"/>
  <c r="BG138" i="1"/>
  <c r="D144" i="1"/>
  <c r="BC144" i="1"/>
  <c r="D149" i="1"/>
  <c r="BT149" i="1" s="1"/>
  <c r="BE149" i="1"/>
  <c r="BG156" i="1"/>
  <c r="O207" i="4"/>
  <c r="V184" i="4"/>
  <c r="BG134" i="1"/>
  <c r="BY148" i="1"/>
  <c r="BW97" i="1"/>
  <c r="BG107" i="1"/>
  <c r="BY136" i="1"/>
  <c r="BC137" i="1"/>
  <c r="C58" i="1"/>
  <c r="BT58" i="1" s="1"/>
  <c r="BB68" i="1"/>
  <c r="BU69" i="1"/>
  <c r="BB97" i="1"/>
  <c r="BX97" i="1"/>
  <c r="D99" i="1"/>
  <c r="BT99" i="1" s="1"/>
  <c r="BE99" i="1"/>
  <c r="BX103" i="1"/>
  <c r="D110" i="1"/>
  <c r="BT110" i="1" s="1"/>
  <c r="BF111" i="1"/>
  <c r="BW112" i="1"/>
  <c r="BW113" i="1"/>
  <c r="BF114" i="1"/>
  <c r="BV117" i="1"/>
  <c r="BE118" i="1"/>
  <c r="BC128" i="1"/>
  <c r="BY132" i="1"/>
  <c r="D134" i="1"/>
  <c r="BB134" i="1"/>
  <c r="BZ136" i="1"/>
  <c r="BW138" i="1"/>
  <c r="BV140" i="1"/>
  <c r="BD142" i="1"/>
  <c r="BZ142" i="1"/>
  <c r="BE144" i="1"/>
  <c r="BC148" i="1"/>
  <c r="BZ149" i="1"/>
  <c r="BZ151" i="1"/>
  <c r="BD152" i="1"/>
  <c r="BE157" i="1"/>
  <c r="E181" i="1"/>
  <c r="BF181" i="1"/>
  <c r="BD199" i="1"/>
  <c r="BX99" i="1"/>
  <c r="BX118" i="1"/>
  <c r="BV113" i="1"/>
  <c r="BW134" i="1"/>
  <c r="BX142" i="1"/>
  <c r="BC152" i="1"/>
  <c r="C68" i="1"/>
  <c r="BT68" i="1" s="1"/>
  <c r="BV68" i="1"/>
  <c r="C69" i="1"/>
  <c r="BT69" i="1" s="1"/>
  <c r="BV99" i="1"/>
  <c r="BW111" i="1"/>
  <c r="BV114" i="1"/>
  <c r="BV118" i="1"/>
  <c r="BD119" i="1"/>
  <c r="BD122" i="1"/>
  <c r="BG128" i="1"/>
  <c r="BY131" i="1"/>
  <c r="BB132" i="1"/>
  <c r="BF134" i="1"/>
  <c r="BY137" i="1"/>
  <c r="BB138" i="1"/>
  <c r="BX140" i="1"/>
  <c r="D142" i="1"/>
  <c r="BA142" i="1" s="1"/>
  <c r="BE142" i="1"/>
  <c r="BD148" i="1"/>
  <c r="BY152" i="1"/>
  <c r="BB153" i="1"/>
  <c r="D181" i="1"/>
  <c r="BU181" i="1" s="1"/>
  <c r="BU208" i="1"/>
  <c r="BV208" i="1"/>
  <c r="C207" i="1"/>
  <c r="BD207" i="1" s="1"/>
  <c r="C208" i="1"/>
  <c r="BD208" i="1" s="1"/>
  <c r="BU200" i="1"/>
  <c r="BU199" i="1"/>
  <c r="BV200" i="1"/>
  <c r="BU196" i="1"/>
  <c r="BU198" i="1"/>
  <c r="BC200" i="1"/>
  <c r="BU201" i="1"/>
  <c r="BC199" i="1"/>
  <c r="BE181" i="1"/>
  <c r="BU186" i="1"/>
  <c r="C182" i="1"/>
  <c r="BD182" i="1" s="1"/>
  <c r="BU183" i="1"/>
  <c r="BU184" i="1"/>
  <c r="BU185" i="1"/>
  <c r="BU191" i="1"/>
  <c r="BU190" i="1"/>
  <c r="BU187" i="1"/>
  <c r="BU188" i="1"/>
  <c r="BU189" i="1"/>
  <c r="BZ141" i="1"/>
  <c r="BY147" i="1"/>
  <c r="BV155" i="1"/>
  <c r="BY156" i="1"/>
  <c r="BG130" i="1"/>
  <c r="BY138" i="1"/>
  <c r="BC141" i="1"/>
  <c r="BX128" i="1"/>
  <c r="X129" i="1"/>
  <c r="D130" i="1"/>
  <c r="BB130" i="1"/>
  <c r="BW130" i="1"/>
  <c r="BF132" i="1"/>
  <c r="BZ132" i="1"/>
  <c r="BD133" i="1"/>
  <c r="BC134" i="1"/>
  <c r="BY134" i="1"/>
  <c r="BU135" i="1"/>
  <c r="BU137" i="1"/>
  <c r="BF138" i="1"/>
  <c r="BF140" i="1"/>
  <c r="BG141" i="1"/>
  <c r="BF142" i="1"/>
  <c r="BX144" i="1"/>
  <c r="D146" i="1"/>
  <c r="BT146" i="1" s="1"/>
  <c r="BE146" i="1"/>
  <c r="BX146" i="1"/>
  <c r="BE147" i="1"/>
  <c r="BU148" i="1"/>
  <c r="BU149" i="1"/>
  <c r="BU152" i="1"/>
  <c r="BU153" i="1"/>
  <c r="BY154" i="1"/>
  <c r="BE155" i="1"/>
  <c r="BY155" i="1"/>
  <c r="BU156" i="1"/>
  <c r="BW157" i="1"/>
  <c r="BZ130" i="1"/>
  <c r="BF136" i="1"/>
  <c r="BC146" i="1"/>
  <c r="BW146" i="1"/>
  <c r="BZ147" i="1"/>
  <c r="BU154" i="1"/>
  <c r="BF157" i="1"/>
  <c r="BZ128" i="1"/>
  <c r="BY130" i="1"/>
  <c r="BU131" i="1"/>
  <c r="BU133" i="1"/>
  <c r="BY135" i="1"/>
  <c r="BB136" i="1"/>
  <c r="BU140" i="1"/>
  <c r="BX141" i="1"/>
  <c r="BU142" i="1"/>
  <c r="BY144" i="1"/>
  <c r="BY146" i="1"/>
  <c r="BV147" i="1"/>
  <c r="BV149" i="1"/>
  <c r="BU150" i="1"/>
  <c r="BV153" i="1"/>
  <c r="BF155" i="1"/>
  <c r="D156" i="1"/>
  <c r="BC156" i="1"/>
  <c r="BX156" i="1"/>
  <c r="BB157" i="1"/>
  <c r="BY157" i="1"/>
  <c r="BX102" i="1"/>
  <c r="BX105" i="1"/>
  <c r="BZ108" i="1"/>
  <c r="BX116" i="1"/>
  <c r="BX120" i="1"/>
  <c r="BY95" i="1"/>
  <c r="BV108" i="1"/>
  <c r="BU119" i="1"/>
  <c r="BE120" i="1"/>
  <c r="BU123" i="1"/>
  <c r="BX124" i="1"/>
  <c r="BB95" i="1"/>
  <c r="BD102" i="1"/>
  <c r="BD105" i="1"/>
  <c r="D108" i="1"/>
  <c r="BD108" i="1"/>
  <c r="BX108" i="1"/>
  <c r="BW109" i="1"/>
  <c r="D116" i="1"/>
  <c r="BE116" i="1"/>
  <c r="D120" i="1"/>
  <c r="BV122" i="1"/>
  <c r="BE124" i="1"/>
  <c r="BV97" i="1"/>
  <c r="BW99" i="1"/>
  <c r="BX101" i="1"/>
  <c r="BF103" i="1"/>
  <c r="BX104" i="1"/>
  <c r="BE108" i="1"/>
  <c r="BY108" i="1"/>
  <c r="BC109" i="1"/>
  <c r="BC110" i="1"/>
  <c r="BV111" i="1"/>
  <c r="BV112" i="1"/>
  <c r="BF113" i="1"/>
  <c r="BW114" i="1"/>
  <c r="BV116" i="1"/>
  <c r="BC117" i="1"/>
  <c r="BW118" i="1"/>
  <c r="BV120" i="1"/>
  <c r="BC121" i="1"/>
  <c r="BB122" i="1"/>
  <c r="D124" i="1"/>
  <c r="C66" i="1"/>
  <c r="BX70" i="1" s="1"/>
  <c r="BV61" i="1"/>
  <c r="BC59" i="1"/>
  <c r="BU58" i="1"/>
  <c r="BT169" i="13"/>
  <c r="BA169" i="13"/>
  <c r="S169" i="13" s="1"/>
  <c r="BW169" i="13"/>
  <c r="BD169" i="13"/>
  <c r="BA153" i="13"/>
  <c r="X153" i="13" s="1"/>
  <c r="BT153" i="13"/>
  <c r="BT182" i="13"/>
  <c r="BD182" i="13"/>
  <c r="BA182" i="13"/>
  <c r="V182" i="13" s="1"/>
  <c r="BW182" i="13"/>
  <c r="BT150" i="13"/>
  <c r="BA150" i="13"/>
  <c r="X150" i="13" s="1"/>
  <c r="BT117" i="13"/>
  <c r="BA117" i="13"/>
  <c r="BT146" i="13"/>
  <c r="BA146" i="13"/>
  <c r="X146" i="13" s="1"/>
  <c r="BT124" i="13"/>
  <c r="BA124" i="13"/>
  <c r="BT114" i="13"/>
  <c r="BA114" i="13"/>
  <c r="BA142" i="13"/>
  <c r="X142" i="13" s="1"/>
  <c r="BT142" i="13"/>
  <c r="BT151" i="13"/>
  <c r="BA151" i="13"/>
  <c r="X151" i="13" s="1"/>
  <c r="BT156" i="13"/>
  <c r="BA156" i="13"/>
  <c r="X156" i="13" s="1"/>
  <c r="BT119" i="13"/>
  <c r="BA119" i="13"/>
  <c r="BT111" i="13"/>
  <c r="BA111" i="13"/>
  <c r="BA59" i="13"/>
  <c r="V59" i="13" s="1"/>
  <c r="BT59" i="13"/>
  <c r="BT144" i="13"/>
  <c r="BA144" i="13"/>
  <c r="X144" i="13" s="1"/>
  <c r="BT136" i="13"/>
  <c r="BA136" i="13"/>
  <c r="X136" i="13" s="1"/>
  <c r="BT121" i="13"/>
  <c r="BA121" i="13"/>
  <c r="BA157" i="13"/>
  <c r="X157" i="13" s="1"/>
  <c r="BT157" i="13"/>
  <c r="BA162" i="13"/>
  <c r="R162" i="13" s="1"/>
  <c r="BT162" i="13"/>
  <c r="BA140" i="13"/>
  <c r="X140" i="13" s="1"/>
  <c r="BT140" i="13"/>
  <c r="BT123" i="13"/>
  <c r="BA123" i="13"/>
  <c r="BT104" i="13"/>
  <c r="BA104" i="13"/>
  <c r="BT101" i="13"/>
  <c r="BA101" i="13"/>
  <c r="X147" i="13"/>
  <c r="BT138" i="13"/>
  <c r="BA138" i="13"/>
  <c r="X138" i="13" s="1"/>
  <c r="X149" i="13"/>
  <c r="BT152" i="13"/>
  <c r="BA152" i="13"/>
  <c r="X152" i="13" s="1"/>
  <c r="Y66" i="13"/>
  <c r="X145" i="13"/>
  <c r="BT130" i="13"/>
  <c r="BA130" i="13"/>
  <c r="X130" i="13" s="1"/>
  <c r="BT110" i="13"/>
  <c r="BA110" i="13"/>
  <c r="BA141" i="13"/>
  <c r="X141" i="13" s="1"/>
  <c r="BT141" i="13"/>
  <c r="BA181" i="13"/>
  <c r="V181" i="13" s="1"/>
  <c r="BT181" i="13"/>
  <c r="BW181" i="13"/>
  <c r="BD181" i="13"/>
  <c r="BT97" i="13"/>
  <c r="BA97" i="13"/>
  <c r="X198" i="13"/>
  <c r="BA155" i="13"/>
  <c r="X155" i="13" s="1"/>
  <c r="BT155" i="13"/>
  <c r="BT143" i="13"/>
  <c r="BA143" i="13"/>
  <c r="X143" i="13" s="1"/>
  <c r="BT105" i="13"/>
  <c r="BA105" i="13"/>
  <c r="BA60" i="13"/>
  <c r="V60" i="13" s="1"/>
  <c r="BT60" i="13"/>
  <c r="BT109" i="13"/>
  <c r="BA109" i="13"/>
  <c r="X199" i="13"/>
  <c r="S168" i="13"/>
  <c r="BT113" i="13"/>
  <c r="BA113" i="13"/>
  <c r="BA128" i="13"/>
  <c r="X128" i="13" s="1"/>
  <c r="BT128" i="13"/>
  <c r="BT148" i="13"/>
  <c r="BA148" i="13"/>
  <c r="X148" i="13" s="1"/>
  <c r="BT132" i="13"/>
  <c r="BA132" i="13"/>
  <c r="X132" i="13" s="1"/>
  <c r="BA122" i="13"/>
  <c r="BT122" i="13"/>
  <c r="BA112" i="13"/>
  <c r="BT112" i="13"/>
  <c r="BA107" i="13"/>
  <c r="BT107" i="13"/>
  <c r="BA98" i="13"/>
  <c r="BT98" i="13"/>
  <c r="BA67" i="13"/>
  <c r="Y67" i="13" s="1"/>
  <c r="BT67" i="13"/>
  <c r="BT167" i="13"/>
  <c r="BA167" i="13"/>
  <c r="BD167" i="13"/>
  <c r="BW167" i="13"/>
  <c r="BT134" i="13"/>
  <c r="BA134" i="13"/>
  <c r="X134" i="13" s="1"/>
  <c r="BA120" i="13"/>
  <c r="BT120" i="13"/>
  <c r="BT103" i="13"/>
  <c r="BA103" i="13"/>
  <c r="BA155" i="12"/>
  <c r="X155" i="12" s="1"/>
  <c r="BT155" i="12"/>
  <c r="BA138" i="12"/>
  <c r="X138" i="12" s="1"/>
  <c r="BT138" i="12"/>
  <c r="BA130" i="12"/>
  <c r="X130" i="12" s="1"/>
  <c r="BT130" i="12"/>
  <c r="BT168" i="12"/>
  <c r="BA168" i="12"/>
  <c r="BD168" i="12"/>
  <c r="BW168" i="12"/>
  <c r="BT133" i="12"/>
  <c r="BA133" i="12"/>
  <c r="X133" i="12" s="1"/>
  <c r="BT59" i="12"/>
  <c r="BA59" i="12"/>
  <c r="V59" i="12" s="1"/>
  <c r="BT124" i="12"/>
  <c r="BA124" i="12"/>
  <c r="BA156" i="12"/>
  <c r="X156" i="12" s="1"/>
  <c r="BT156" i="12"/>
  <c r="BA157" i="12"/>
  <c r="X157" i="12" s="1"/>
  <c r="BT157" i="12"/>
  <c r="X148" i="12"/>
  <c r="BT98" i="12"/>
  <c r="BA98" i="12"/>
  <c r="BA60" i="12"/>
  <c r="V60" i="12" s="1"/>
  <c r="BT60" i="12"/>
  <c r="Y66" i="12"/>
  <c r="BT142" i="12"/>
  <c r="BA142" i="12"/>
  <c r="X142" i="12" s="1"/>
  <c r="BT114" i="12"/>
  <c r="BA114" i="12"/>
  <c r="X199" i="12"/>
  <c r="BT167" i="12"/>
  <c r="BA167" i="12"/>
  <c r="S167" i="12" s="1"/>
  <c r="BW167" i="12"/>
  <c r="BD167" i="12"/>
  <c r="BA134" i="12"/>
  <c r="X134" i="12" s="1"/>
  <c r="BT134" i="12"/>
  <c r="BA163" i="12"/>
  <c r="R163" i="12" s="1"/>
  <c r="BT163" i="12"/>
  <c r="X150" i="12"/>
  <c r="BA111" i="12"/>
  <c r="BT111" i="12"/>
  <c r="BT107" i="12"/>
  <c r="BA107" i="12"/>
  <c r="BA100" i="12"/>
  <c r="BT100" i="12"/>
  <c r="BT128" i="12"/>
  <c r="BA128" i="12"/>
  <c r="X128" i="12" s="1"/>
  <c r="BT99" i="12"/>
  <c r="BA99" i="12"/>
  <c r="X141" i="12"/>
  <c r="BT122" i="12"/>
  <c r="BA122" i="12"/>
  <c r="BT118" i="12"/>
  <c r="BA118" i="12"/>
  <c r="BA162" i="12"/>
  <c r="R162" i="12" s="1"/>
  <c r="BT162" i="12"/>
  <c r="X146" i="12"/>
  <c r="BA115" i="12"/>
  <c r="BT115" i="12"/>
  <c r="BT140" i="12"/>
  <c r="BA140" i="12"/>
  <c r="X140" i="12" s="1"/>
  <c r="BT91" i="12"/>
  <c r="BA132" i="12"/>
  <c r="X132" i="12" s="1"/>
  <c r="BT132" i="12"/>
  <c r="BA95" i="12"/>
  <c r="BT95" i="12"/>
  <c r="BA151" i="12"/>
  <c r="X151" i="12" s="1"/>
  <c r="BT151" i="12"/>
  <c r="X198" i="12"/>
  <c r="BT182" i="12"/>
  <c r="BW182" i="12"/>
  <c r="BD182" i="12"/>
  <c r="BA182" i="12"/>
  <c r="S169" i="12"/>
  <c r="BA153" i="12"/>
  <c r="X153" i="12" s="1"/>
  <c r="BT153" i="12"/>
  <c r="X200" i="12"/>
  <c r="BA154" i="12"/>
  <c r="X154" i="12" s="1"/>
  <c r="BT154" i="12"/>
  <c r="BA136" i="12"/>
  <c r="X136" i="12" s="1"/>
  <c r="BT136" i="12"/>
  <c r="X144" i="12"/>
  <c r="BA161" i="12"/>
  <c r="R161" i="12" s="1"/>
  <c r="BT161" i="12"/>
  <c r="BA149" i="12"/>
  <c r="X149" i="12" s="1"/>
  <c r="BT149" i="12"/>
  <c r="BA109" i="12"/>
  <c r="BT109" i="12"/>
  <c r="BA108" i="12"/>
  <c r="BT108" i="12"/>
  <c r="BA67" i="12"/>
  <c r="Y67" i="12" s="1"/>
  <c r="BT67" i="12"/>
  <c r="BA145" i="12"/>
  <c r="X145" i="12" s="1"/>
  <c r="BT145" i="12"/>
  <c r="BT113" i="12"/>
  <c r="BA113" i="12"/>
  <c r="V188" i="12"/>
  <c r="BT105" i="12"/>
  <c r="BA105" i="12"/>
  <c r="BA181" i="12"/>
  <c r="V181" i="12" s="1"/>
  <c r="BT181" i="12"/>
  <c r="BT112" i="12"/>
  <c r="BA112" i="12"/>
  <c r="BA147" i="12"/>
  <c r="X147" i="12" s="1"/>
  <c r="BT147" i="12"/>
  <c r="BA157" i="11"/>
  <c r="X157" i="11" s="1"/>
  <c r="BT157" i="11"/>
  <c r="X132" i="11"/>
  <c r="BT156" i="11"/>
  <c r="BA156" i="11"/>
  <c r="X156" i="11" s="1"/>
  <c r="BT135" i="11"/>
  <c r="BA135" i="11"/>
  <c r="X135" i="11" s="1"/>
  <c r="BT147" i="11"/>
  <c r="BA147" i="11"/>
  <c r="X147" i="11" s="1"/>
  <c r="BA69" i="11"/>
  <c r="Y69" i="11" s="1"/>
  <c r="BT69" i="11"/>
  <c r="X130" i="11"/>
  <c r="X136" i="11"/>
  <c r="BT114" i="11"/>
  <c r="BA114" i="11"/>
  <c r="BA68" i="11"/>
  <c r="Y68" i="11" s="1"/>
  <c r="BT68" i="11"/>
  <c r="BT105" i="11"/>
  <c r="BA105" i="11"/>
  <c r="X140" i="11"/>
  <c r="BT169" i="11"/>
  <c r="BA169" i="11"/>
  <c r="S169" i="11" s="1"/>
  <c r="BW169" i="11"/>
  <c r="BD169" i="11"/>
  <c r="BA153" i="11"/>
  <c r="X153" i="11" s="1"/>
  <c r="BT153" i="11"/>
  <c r="BT182" i="11"/>
  <c r="BD182" i="11"/>
  <c r="BA182" i="11"/>
  <c r="V182" i="11" s="1"/>
  <c r="BW182" i="11"/>
  <c r="BA162" i="11"/>
  <c r="R162" i="11" s="1"/>
  <c r="BT162" i="11"/>
  <c r="BT131" i="11"/>
  <c r="BA131" i="11"/>
  <c r="X131" i="11" s="1"/>
  <c r="BA58" i="11"/>
  <c r="V58" i="11" s="1"/>
  <c r="BT58" i="11"/>
  <c r="BT116" i="11"/>
  <c r="BA116" i="11"/>
  <c r="X196" i="11"/>
  <c r="BA181" i="11"/>
  <c r="BT181" i="11"/>
  <c r="BW181" i="11"/>
  <c r="BD181" i="11"/>
  <c r="BT149" i="11"/>
  <c r="BA149" i="11"/>
  <c r="X149" i="11" s="1"/>
  <c r="BA109" i="11"/>
  <c r="BT109" i="11"/>
  <c r="BT61" i="11"/>
  <c r="BA61" i="11"/>
  <c r="V61" i="11" s="1"/>
  <c r="X138" i="11"/>
  <c r="BT133" i="11"/>
  <c r="BA133" i="11"/>
  <c r="X133" i="11" s="1"/>
  <c r="BT117" i="11"/>
  <c r="BA117" i="11"/>
  <c r="BT134" i="11"/>
  <c r="BA134" i="11"/>
  <c r="X134" i="11" s="1"/>
  <c r="BA118" i="11"/>
  <c r="BT118" i="11"/>
  <c r="BT108" i="11"/>
  <c r="BA108" i="11"/>
  <c r="BT121" i="11"/>
  <c r="BA121" i="11"/>
  <c r="BT167" i="11"/>
  <c r="BA167" i="11"/>
  <c r="BD167" i="11"/>
  <c r="BW167" i="11"/>
  <c r="BT137" i="11"/>
  <c r="BA137" i="11"/>
  <c r="X137" i="11" s="1"/>
  <c r="Y66" i="11"/>
  <c r="X198" i="11"/>
  <c r="BA155" i="11"/>
  <c r="X155" i="11" s="1"/>
  <c r="BT155" i="11"/>
  <c r="X200" i="11"/>
  <c r="BA141" i="11"/>
  <c r="X141" i="11" s="1"/>
  <c r="BT141" i="11"/>
  <c r="BA128" i="11"/>
  <c r="X128" i="11" s="1"/>
  <c r="BT128" i="11"/>
  <c r="BT115" i="11"/>
  <c r="BA115" i="11"/>
  <c r="BA110" i="11"/>
  <c r="BT110" i="11"/>
  <c r="BT99" i="11"/>
  <c r="BA99" i="11"/>
  <c r="BA143" i="11"/>
  <c r="X143" i="11" s="1"/>
  <c r="BT143" i="11"/>
  <c r="X142" i="11"/>
  <c r="BT113" i="11"/>
  <c r="BA113" i="11"/>
  <c r="BT151" i="11"/>
  <c r="BA151" i="11"/>
  <c r="X151" i="11" s="1"/>
  <c r="BT145" i="11"/>
  <c r="BA145" i="11"/>
  <c r="X145" i="11" s="1"/>
  <c r="X198" i="10"/>
  <c r="BA155" i="10"/>
  <c r="X155" i="10" s="1"/>
  <c r="BT155" i="10"/>
  <c r="BT117" i="10"/>
  <c r="BA117" i="10"/>
  <c r="BA181" i="10"/>
  <c r="BT181" i="10"/>
  <c r="BW181" i="10"/>
  <c r="BD181" i="10"/>
  <c r="BA135" i="10"/>
  <c r="X135" i="10" s="1"/>
  <c r="BT135" i="10"/>
  <c r="BT145" i="10"/>
  <c r="BA145" i="10"/>
  <c r="X145" i="10" s="1"/>
  <c r="BT123" i="10"/>
  <c r="BA123" i="10"/>
  <c r="X146" i="10"/>
  <c r="BT69" i="10"/>
  <c r="BA69" i="10"/>
  <c r="Y69" i="10" s="1"/>
  <c r="BT156" i="10"/>
  <c r="BA156" i="10"/>
  <c r="X156" i="10" s="1"/>
  <c r="BT151" i="10"/>
  <c r="BA151" i="10"/>
  <c r="X151" i="10" s="1"/>
  <c r="S168" i="10"/>
  <c r="BA162" i="10"/>
  <c r="R162" i="10" s="1"/>
  <c r="BT162" i="10"/>
  <c r="BA113" i="10"/>
  <c r="BT113" i="10"/>
  <c r="BT147" i="10"/>
  <c r="BA147" i="10"/>
  <c r="X147" i="10" s="1"/>
  <c r="BA128" i="10"/>
  <c r="X128" i="10" s="1"/>
  <c r="BT128" i="10"/>
  <c r="BT124" i="10"/>
  <c r="BA124" i="10"/>
  <c r="BT101" i="10"/>
  <c r="BA101" i="10"/>
  <c r="BA141" i="10"/>
  <c r="X141" i="10" s="1"/>
  <c r="BT141" i="10"/>
  <c r="X144" i="10"/>
  <c r="BA97" i="10"/>
  <c r="BT97" i="10"/>
  <c r="BX70" i="10"/>
  <c r="BT66" i="10"/>
  <c r="BA66" i="10"/>
  <c r="BD66" i="10"/>
  <c r="BA112" i="10"/>
  <c r="BT112" i="10"/>
  <c r="X142" i="10"/>
  <c r="BT98" i="10"/>
  <c r="BA98" i="10"/>
  <c r="X148" i="10"/>
  <c r="BA143" i="10"/>
  <c r="X143" i="10" s="1"/>
  <c r="BT143" i="10"/>
  <c r="BA157" i="10"/>
  <c r="X157" i="10" s="1"/>
  <c r="BT157" i="10"/>
  <c r="BA59" i="10"/>
  <c r="V59" i="10" s="1"/>
  <c r="BT59" i="10"/>
  <c r="BT149" i="10"/>
  <c r="BA149" i="10"/>
  <c r="X149" i="10" s="1"/>
  <c r="BT169" i="10"/>
  <c r="BA169" i="10"/>
  <c r="S169" i="10" s="1"/>
  <c r="BW169" i="10"/>
  <c r="BD169" i="10"/>
  <c r="BA153" i="10"/>
  <c r="X153" i="10" s="1"/>
  <c r="BT153" i="10"/>
  <c r="V190" i="10"/>
  <c r="V186" i="10"/>
  <c r="BT182" i="10"/>
  <c r="BD182" i="10"/>
  <c r="BA182" i="10"/>
  <c r="V182" i="10" s="1"/>
  <c r="BW182" i="10"/>
  <c r="X140" i="10"/>
  <c r="BA137" i="10"/>
  <c r="X137" i="10" s="1"/>
  <c r="BT137" i="10"/>
  <c r="BA133" i="10"/>
  <c r="X133" i="10" s="1"/>
  <c r="BT133" i="10"/>
  <c r="BT121" i="10"/>
  <c r="BA121" i="10"/>
  <c r="BA131" i="10"/>
  <c r="X131" i="10" s="1"/>
  <c r="BT131" i="10"/>
  <c r="BT167" i="10"/>
  <c r="BA167" i="10"/>
  <c r="S167" i="10" s="1"/>
  <c r="BD167" i="10"/>
  <c r="BW167" i="10"/>
  <c r="X152" i="10"/>
  <c r="BT102" i="10"/>
  <c r="BA102" i="10"/>
  <c r="BA99" i="10"/>
  <c r="BT99" i="10"/>
  <c r="BT58" i="10"/>
  <c r="BA58" i="10"/>
  <c r="V58" i="10" s="1"/>
  <c r="BA107" i="10"/>
  <c r="BT107" i="10"/>
  <c r="BT140" i="9"/>
  <c r="BA140" i="9"/>
  <c r="X140" i="9" s="1"/>
  <c r="BT118" i="9"/>
  <c r="BA118" i="9"/>
  <c r="BT113" i="9"/>
  <c r="BA113" i="9"/>
  <c r="BT103" i="9"/>
  <c r="BA103" i="9"/>
  <c r="BT101" i="9"/>
  <c r="BA101" i="9"/>
  <c r="BT97" i="9"/>
  <c r="BA97" i="9"/>
  <c r="BT132" i="9"/>
  <c r="BA132" i="9"/>
  <c r="X132" i="9" s="1"/>
  <c r="BT115" i="9"/>
  <c r="BA115" i="9"/>
  <c r="BA111" i="9"/>
  <c r="BT111" i="9"/>
  <c r="BA108" i="9"/>
  <c r="BT108" i="9"/>
  <c r="BA102" i="9"/>
  <c r="BT102" i="9"/>
  <c r="BA143" i="9"/>
  <c r="X143" i="9" s="1"/>
  <c r="BT143" i="9"/>
  <c r="X200" i="9"/>
  <c r="BA149" i="9"/>
  <c r="X149" i="9" s="1"/>
  <c r="BT149" i="9"/>
  <c r="BT122" i="9"/>
  <c r="BA122" i="9"/>
  <c r="BT112" i="9"/>
  <c r="BA112" i="9"/>
  <c r="BA107" i="9"/>
  <c r="BT107" i="9"/>
  <c r="BT133" i="9"/>
  <c r="BA133" i="9"/>
  <c r="X133" i="9" s="1"/>
  <c r="BT121" i="9"/>
  <c r="BA121" i="9"/>
  <c r="BT134" i="9"/>
  <c r="BA134" i="9"/>
  <c r="X134" i="9" s="1"/>
  <c r="BT138" i="9"/>
  <c r="BA138" i="9"/>
  <c r="X138" i="9" s="1"/>
  <c r="BT119" i="9"/>
  <c r="BA119" i="9"/>
  <c r="BA69" i="9"/>
  <c r="Y69" i="9" s="1"/>
  <c r="BT69" i="9"/>
  <c r="BA58" i="9"/>
  <c r="V58" i="9" s="1"/>
  <c r="BT58" i="9"/>
  <c r="BT123" i="9"/>
  <c r="BA123" i="9"/>
  <c r="BT98" i="9"/>
  <c r="BA98" i="9"/>
  <c r="BT68" i="9"/>
  <c r="BA68" i="9"/>
  <c r="Y68" i="9" s="1"/>
  <c r="BD182" i="9"/>
  <c r="BT182" i="9"/>
  <c r="BW182" i="9"/>
  <c r="BA182" i="9"/>
  <c r="V182" i="9" s="1"/>
  <c r="S168" i="9"/>
  <c r="BT169" i="9"/>
  <c r="BA169" i="9"/>
  <c r="S169" i="9" s="1"/>
  <c r="BW169" i="9"/>
  <c r="BD169" i="9"/>
  <c r="BT167" i="9"/>
  <c r="BA167" i="9"/>
  <c r="S167" i="9" s="1"/>
  <c r="BW167" i="9"/>
  <c r="BD167" i="9"/>
  <c r="BA156" i="9"/>
  <c r="X156" i="9" s="1"/>
  <c r="BT156" i="9"/>
  <c r="BA141" i="9"/>
  <c r="X141" i="9" s="1"/>
  <c r="BT141" i="9"/>
  <c r="BA208" i="9"/>
  <c r="BD208" i="9"/>
  <c r="BT208" i="9"/>
  <c r="BW208" i="9"/>
  <c r="X197" i="9"/>
  <c r="BA147" i="9"/>
  <c r="X147" i="9" s="1"/>
  <c r="BT147" i="9"/>
  <c r="BT162" i="9"/>
  <c r="BA162" i="9"/>
  <c r="R162" i="9" s="1"/>
  <c r="BT135" i="9"/>
  <c r="BA135" i="9"/>
  <c r="X135" i="9" s="1"/>
  <c r="BT117" i="9"/>
  <c r="BA117" i="9"/>
  <c r="X142" i="9"/>
  <c r="BT136" i="9"/>
  <c r="BA136" i="9"/>
  <c r="X136" i="9" s="1"/>
  <c r="BT161" i="9"/>
  <c r="BA161" i="9"/>
  <c r="R161" i="9" s="1"/>
  <c r="BA128" i="9"/>
  <c r="X128" i="9" s="1"/>
  <c r="BT128" i="9"/>
  <c r="BA151" i="9"/>
  <c r="X151" i="9" s="1"/>
  <c r="BT151" i="9"/>
  <c r="BT131" i="9"/>
  <c r="BA131" i="9"/>
  <c r="X131" i="9" s="1"/>
  <c r="BT61" i="9"/>
  <c r="BA61" i="9"/>
  <c r="V61" i="9" s="1"/>
  <c r="BW181" i="9"/>
  <c r="BA181" i="9"/>
  <c r="V181" i="9" s="1"/>
  <c r="BT181" i="9"/>
  <c r="BT163" i="9"/>
  <c r="BA163" i="9"/>
  <c r="R163" i="9" s="1"/>
  <c r="X201" i="9"/>
  <c r="BA153" i="9"/>
  <c r="X153" i="9" s="1"/>
  <c r="BT153" i="9"/>
  <c r="BA145" i="9"/>
  <c r="X145" i="9" s="1"/>
  <c r="BT145" i="9"/>
  <c r="X198" i="9"/>
  <c r="BT137" i="9"/>
  <c r="BA137" i="9"/>
  <c r="X137" i="9" s="1"/>
  <c r="BT207" i="9"/>
  <c r="BA207" i="9"/>
  <c r="BW207" i="9"/>
  <c r="BD207" i="9"/>
  <c r="BT130" i="9"/>
  <c r="BA130" i="9"/>
  <c r="X130" i="9" s="1"/>
  <c r="BT66" i="9"/>
  <c r="BA66" i="9"/>
  <c r="Y66" i="9" s="1"/>
  <c r="BD66" i="9"/>
  <c r="BX70" i="9"/>
  <c r="BT168" i="8"/>
  <c r="BA168" i="8"/>
  <c r="BW168" i="8"/>
  <c r="BD168" i="8"/>
  <c r="BA146" i="8"/>
  <c r="X146" i="8" s="1"/>
  <c r="BT146" i="8"/>
  <c r="BA137" i="8"/>
  <c r="X137" i="8" s="1"/>
  <c r="BT137" i="8"/>
  <c r="BT108" i="8"/>
  <c r="BA108" i="8"/>
  <c r="BA152" i="8"/>
  <c r="X152" i="8" s="1"/>
  <c r="BT152" i="8"/>
  <c r="BA148" i="8"/>
  <c r="X148" i="8" s="1"/>
  <c r="BT148" i="8"/>
  <c r="BA131" i="8"/>
  <c r="X131" i="8" s="1"/>
  <c r="BT131" i="8"/>
  <c r="BT182" i="8"/>
  <c r="BA182" i="8"/>
  <c r="BW182" i="8"/>
  <c r="BD182" i="8"/>
  <c r="BT114" i="8"/>
  <c r="BA114" i="8"/>
  <c r="BT69" i="8"/>
  <c r="BA69" i="8"/>
  <c r="Y69" i="8" s="1"/>
  <c r="BA68" i="8"/>
  <c r="Y68" i="8" s="1"/>
  <c r="BT68" i="8"/>
  <c r="BT128" i="8"/>
  <c r="BA128" i="8"/>
  <c r="X128" i="8" s="1"/>
  <c r="BT105" i="8"/>
  <c r="BA105" i="8"/>
  <c r="BT95" i="8"/>
  <c r="BA95" i="8"/>
  <c r="BA138" i="8"/>
  <c r="X138" i="8" s="1"/>
  <c r="BT138" i="8"/>
  <c r="X154" i="8"/>
  <c r="BA133" i="8"/>
  <c r="X133" i="8" s="1"/>
  <c r="BT133" i="8"/>
  <c r="BA155" i="8"/>
  <c r="X155" i="8" s="1"/>
  <c r="BT155" i="8"/>
  <c r="BT123" i="8"/>
  <c r="BA123" i="8"/>
  <c r="BT61" i="8"/>
  <c r="BA61" i="8"/>
  <c r="V61" i="8" s="1"/>
  <c r="BA150" i="8"/>
  <c r="X150" i="8" s="1"/>
  <c r="BT150" i="8"/>
  <c r="BT122" i="8"/>
  <c r="BA122" i="8"/>
  <c r="BA153" i="8"/>
  <c r="X153" i="8" s="1"/>
  <c r="BT153" i="8"/>
  <c r="BA134" i="8"/>
  <c r="X134" i="8" s="1"/>
  <c r="BT134" i="8"/>
  <c r="BA109" i="8"/>
  <c r="BT109" i="8"/>
  <c r="BT99" i="8"/>
  <c r="BA99" i="8"/>
  <c r="BT100" i="8"/>
  <c r="BA100" i="8"/>
  <c r="BA97" i="8"/>
  <c r="BT97" i="8"/>
  <c r="BT91" i="8"/>
  <c r="BA91" i="8"/>
  <c r="F91" i="8" s="1"/>
  <c r="X198" i="8"/>
  <c r="X199" i="8"/>
  <c r="S167" i="8"/>
  <c r="BT169" i="8"/>
  <c r="BA169" i="8"/>
  <c r="BW169" i="8"/>
  <c r="BD169" i="8"/>
  <c r="BA157" i="8"/>
  <c r="X157" i="8" s="1"/>
  <c r="BT157" i="8"/>
  <c r="BA101" i="8"/>
  <c r="BT101" i="8"/>
  <c r="BA162" i="8"/>
  <c r="R162" i="8" s="1"/>
  <c r="BT162" i="8"/>
  <c r="X200" i="8"/>
  <c r="BA144" i="8"/>
  <c r="X144" i="8" s="1"/>
  <c r="BT144" i="8"/>
  <c r="BT116" i="8"/>
  <c r="BA116" i="8"/>
  <c r="BA135" i="8"/>
  <c r="X135" i="8" s="1"/>
  <c r="BT135" i="8"/>
  <c r="BT145" i="8"/>
  <c r="BA145" i="8"/>
  <c r="X145" i="8" s="1"/>
  <c r="BT124" i="8"/>
  <c r="BA124" i="8"/>
  <c r="BT120" i="8"/>
  <c r="BA120" i="8"/>
  <c r="BA58" i="8"/>
  <c r="V58" i="8" s="1"/>
  <c r="BT58" i="8"/>
  <c r="BA130" i="8"/>
  <c r="X130" i="8" s="1"/>
  <c r="BT130" i="8"/>
  <c r="X196" i="8"/>
  <c r="V184" i="8"/>
  <c r="BA136" i="8"/>
  <c r="X136" i="8" s="1"/>
  <c r="BT136" i="8"/>
  <c r="BA132" i="8"/>
  <c r="X132" i="8" s="1"/>
  <c r="BT132" i="8"/>
  <c r="BT141" i="8"/>
  <c r="BA141" i="8"/>
  <c r="X141" i="8" s="1"/>
  <c r="BA104" i="8"/>
  <c r="BT104" i="8"/>
  <c r="BT143" i="7"/>
  <c r="BA143" i="7"/>
  <c r="X143" i="7" s="1"/>
  <c r="BA109" i="7"/>
  <c r="BT109" i="7"/>
  <c r="BA118" i="7"/>
  <c r="BT118" i="7"/>
  <c r="BA122" i="7"/>
  <c r="BT122" i="7"/>
  <c r="BA101" i="7"/>
  <c r="BT101" i="7"/>
  <c r="BA157" i="7"/>
  <c r="X157" i="7" s="1"/>
  <c r="BT157" i="7"/>
  <c r="BA148" i="7"/>
  <c r="X148" i="7" s="1"/>
  <c r="BT148" i="7"/>
  <c r="BA144" i="7"/>
  <c r="X144" i="7" s="1"/>
  <c r="BT144" i="7"/>
  <c r="BT107" i="7"/>
  <c r="BA107" i="7"/>
  <c r="BT132" i="7"/>
  <c r="BA132" i="7"/>
  <c r="X132" i="7" s="1"/>
  <c r="Y66" i="7"/>
  <c r="BA128" i="7"/>
  <c r="X128" i="7" s="1"/>
  <c r="BT128" i="7"/>
  <c r="BT105" i="7"/>
  <c r="BA105" i="7"/>
  <c r="BT156" i="7"/>
  <c r="BA156" i="7"/>
  <c r="X156" i="7" s="1"/>
  <c r="BT134" i="7"/>
  <c r="BA134" i="7"/>
  <c r="X134" i="7" s="1"/>
  <c r="X196" i="7"/>
  <c r="V184" i="7"/>
  <c r="BT136" i="7"/>
  <c r="BA136" i="7"/>
  <c r="X136" i="7" s="1"/>
  <c r="BT113" i="7"/>
  <c r="BA113" i="7"/>
  <c r="BT104" i="7"/>
  <c r="BA104" i="7"/>
  <c r="BT120" i="7"/>
  <c r="BA120" i="7"/>
  <c r="BT58" i="7"/>
  <c r="BA58" i="7"/>
  <c r="V58" i="7" s="1"/>
  <c r="A300" i="7" s="1"/>
  <c r="BA91" i="7"/>
  <c r="F91" i="7" s="1"/>
  <c r="BT91" i="7"/>
  <c r="X198" i="7"/>
  <c r="BA155" i="7"/>
  <c r="X155" i="7" s="1"/>
  <c r="BT155" i="7"/>
  <c r="X137" i="7"/>
  <c r="BA112" i="7"/>
  <c r="BT112" i="7"/>
  <c r="BT98" i="7"/>
  <c r="BA98" i="7"/>
  <c r="BT115" i="7"/>
  <c r="BA115" i="7"/>
  <c r="BA152" i="7"/>
  <c r="X152" i="7" s="1"/>
  <c r="BT152" i="7"/>
  <c r="BT138" i="7"/>
  <c r="BA138" i="7"/>
  <c r="X138" i="7" s="1"/>
  <c r="BT110" i="7"/>
  <c r="BA110" i="7"/>
  <c r="BT167" i="7"/>
  <c r="BA167" i="7"/>
  <c r="S167" i="7" s="1"/>
  <c r="BD167" i="7"/>
  <c r="BW167" i="7"/>
  <c r="BA181" i="7"/>
  <c r="V181" i="7" s="1"/>
  <c r="BT181" i="7"/>
  <c r="BW181" i="7"/>
  <c r="BD181" i="7"/>
  <c r="BT69" i="7"/>
  <c r="BA69" i="7"/>
  <c r="Y69" i="7" s="1"/>
  <c r="BT116" i="7"/>
  <c r="BA116" i="7"/>
  <c r="BT169" i="7"/>
  <c r="BA169" i="7"/>
  <c r="S169" i="7" s="1"/>
  <c r="BW169" i="7"/>
  <c r="BD169" i="7"/>
  <c r="BA153" i="7"/>
  <c r="X153" i="7" s="1"/>
  <c r="BT153" i="7"/>
  <c r="X199" i="7"/>
  <c r="S168" i="7"/>
  <c r="V190" i="7"/>
  <c r="V186" i="7"/>
  <c r="BT182" i="7"/>
  <c r="BD182" i="7"/>
  <c r="BA182" i="7"/>
  <c r="V182" i="7" s="1"/>
  <c r="BW182" i="7"/>
  <c r="BA141" i="7"/>
  <c r="X141" i="7" s="1"/>
  <c r="BT141" i="7"/>
  <c r="V191" i="7"/>
  <c r="V187" i="7"/>
  <c r="BA162" i="7"/>
  <c r="R162" i="7" s="1"/>
  <c r="BT162" i="7"/>
  <c r="BT121" i="7"/>
  <c r="BA121" i="7"/>
  <c r="BT130" i="7"/>
  <c r="BA130" i="7"/>
  <c r="X130" i="7" s="1"/>
  <c r="BT114" i="7"/>
  <c r="BA114" i="7"/>
  <c r="BT102" i="7"/>
  <c r="BA102" i="7"/>
  <c r="BA59" i="7"/>
  <c r="V59" i="7" s="1"/>
  <c r="BT59" i="7"/>
  <c r="BA150" i="7"/>
  <c r="X150" i="7" s="1"/>
  <c r="BT150" i="7"/>
  <c r="BT97" i="7"/>
  <c r="BA97" i="7"/>
  <c r="BA146" i="7"/>
  <c r="X146" i="7" s="1"/>
  <c r="BT146" i="7"/>
  <c r="X133" i="7"/>
  <c r="BT117" i="7"/>
  <c r="BA117" i="7"/>
  <c r="BT142" i="2"/>
  <c r="BA142" i="2"/>
  <c r="X142" i="2" s="1"/>
  <c r="BA161" i="2"/>
  <c r="R161" i="2" s="1"/>
  <c r="BT161" i="2"/>
  <c r="BA149" i="2"/>
  <c r="X149" i="2" s="1"/>
  <c r="BT149" i="2"/>
  <c r="BA145" i="2"/>
  <c r="X145" i="2" s="1"/>
  <c r="BT145" i="2"/>
  <c r="W95" i="2"/>
  <c r="BT121" i="2"/>
  <c r="BA121" i="2"/>
  <c r="W121" i="2" s="1"/>
  <c r="BT116" i="2"/>
  <c r="BA116" i="2"/>
  <c r="W116" i="2" s="1"/>
  <c r="X143" i="2"/>
  <c r="BT123" i="2"/>
  <c r="BA123" i="2"/>
  <c r="W123" i="2" s="1"/>
  <c r="BA67" i="2"/>
  <c r="Y67" i="2" s="1"/>
  <c r="BT67" i="2"/>
  <c r="X198" i="2"/>
  <c r="X200" i="2"/>
  <c r="BA153" i="2"/>
  <c r="X153" i="2" s="1"/>
  <c r="BT153" i="2"/>
  <c r="BA138" i="2"/>
  <c r="X138" i="2" s="1"/>
  <c r="BT138" i="2"/>
  <c r="BA130" i="2"/>
  <c r="X130" i="2" s="1"/>
  <c r="BT130" i="2"/>
  <c r="BT190" i="2"/>
  <c r="BW190" i="2"/>
  <c r="BD190" i="2"/>
  <c r="BA190" i="2"/>
  <c r="BA151" i="2"/>
  <c r="X151" i="2" s="1"/>
  <c r="BT151" i="2"/>
  <c r="X148" i="2"/>
  <c r="X152" i="2"/>
  <c r="BA147" i="2"/>
  <c r="X147" i="2" s="1"/>
  <c r="BT147" i="2"/>
  <c r="BA156" i="2"/>
  <c r="X156" i="2" s="1"/>
  <c r="BT156" i="2"/>
  <c r="W114" i="2"/>
  <c r="W100" i="2"/>
  <c r="BT101" i="2"/>
  <c r="BA101" i="2"/>
  <c r="W101" i="2" s="1"/>
  <c r="V183" i="2"/>
  <c r="BA157" i="2"/>
  <c r="X157" i="2" s="1"/>
  <c r="BT157" i="2"/>
  <c r="BA134" i="2"/>
  <c r="X134" i="2" s="1"/>
  <c r="BT134" i="2"/>
  <c r="BT186" i="2"/>
  <c r="BW186" i="2"/>
  <c r="BD186" i="2"/>
  <c r="BA186" i="2"/>
  <c r="V186" i="2" s="1"/>
  <c r="BT140" i="2"/>
  <c r="BA140" i="2"/>
  <c r="X140" i="2" s="1"/>
  <c r="BT108" i="2"/>
  <c r="BA108" i="2"/>
  <c r="W108" i="2" s="1"/>
  <c r="BT99" i="2"/>
  <c r="BA99" i="2"/>
  <c r="W99" i="2" s="1"/>
  <c r="BT97" i="2"/>
  <c r="BA97" i="2"/>
  <c r="W97" i="2" s="1"/>
  <c r="BT120" i="2"/>
  <c r="BA120" i="2"/>
  <c r="W120" i="2" s="1"/>
  <c r="BT59" i="2"/>
  <c r="BA59" i="2"/>
  <c r="V59" i="2" s="1"/>
  <c r="BT182" i="2"/>
  <c r="BW182" i="2"/>
  <c r="BD182" i="2"/>
  <c r="BA182" i="2"/>
  <c r="V182" i="2" s="1"/>
  <c r="V189" i="2"/>
  <c r="BT167" i="2"/>
  <c r="BA167" i="2"/>
  <c r="BW167" i="2"/>
  <c r="BD167" i="2"/>
  <c r="BA163" i="2"/>
  <c r="R163" i="2" s="1"/>
  <c r="BT163" i="2"/>
  <c r="BA154" i="2"/>
  <c r="X154" i="2" s="1"/>
  <c r="BT154" i="2"/>
  <c r="BA136" i="2"/>
  <c r="X136" i="2" s="1"/>
  <c r="BT136" i="2"/>
  <c r="X150" i="2"/>
  <c r="BA181" i="2"/>
  <c r="V181" i="2" s="1"/>
  <c r="BT181" i="2"/>
  <c r="X146" i="2"/>
  <c r="BT168" i="2"/>
  <c r="BA168" i="2"/>
  <c r="BD168" i="2"/>
  <c r="BW168" i="2"/>
  <c r="BA60" i="2"/>
  <c r="V60" i="2" s="1"/>
  <c r="BT60" i="2"/>
  <c r="X199" i="2"/>
  <c r="V187" i="2"/>
  <c r="V185" i="2"/>
  <c r="BA155" i="2"/>
  <c r="X155" i="2" s="1"/>
  <c r="BT155" i="2"/>
  <c r="V191" i="2"/>
  <c r="BA162" i="2"/>
  <c r="R162" i="2" s="1"/>
  <c r="BT162" i="2"/>
  <c r="BA132" i="2"/>
  <c r="X132" i="2" s="1"/>
  <c r="BT132" i="2"/>
  <c r="BD181" i="2"/>
  <c r="Y66" i="2"/>
  <c r="W111" i="2"/>
  <c r="X144" i="2"/>
  <c r="BT117" i="2"/>
  <c r="BA117" i="2"/>
  <c r="W117" i="2" s="1"/>
  <c r="BA124" i="2"/>
  <c r="W124" i="2" s="1"/>
  <c r="BT124" i="2"/>
  <c r="BT10" i="1"/>
  <c r="BT50" i="1"/>
  <c r="BA69" i="1"/>
  <c r="Y69" i="1" s="1"/>
  <c r="BW104" i="1"/>
  <c r="BW121" i="1"/>
  <c r="D121" i="1"/>
  <c r="BD121" i="1"/>
  <c r="BB121" i="1"/>
  <c r="BF145" i="1"/>
  <c r="BY145" i="1"/>
  <c r="BB145" i="1"/>
  <c r="D145" i="1"/>
  <c r="BT153" i="1"/>
  <c r="BA153" i="1"/>
  <c r="BV174" i="1"/>
  <c r="BB174" i="1"/>
  <c r="BU174" i="1"/>
  <c r="BA174" i="1"/>
  <c r="M174" i="1" s="1"/>
  <c r="BT174" i="1"/>
  <c r="BU10" i="1"/>
  <c r="BU101" i="1"/>
  <c r="D101" i="1"/>
  <c r="BW103" i="1"/>
  <c r="BY109" i="1"/>
  <c r="BU109" i="1"/>
  <c r="D109" i="1"/>
  <c r="BB109" i="1"/>
  <c r="BT111" i="1"/>
  <c r="BA111" i="1"/>
  <c r="BX145" i="1"/>
  <c r="BD145" i="1"/>
  <c r="BW145" i="1"/>
  <c r="BG145" i="1"/>
  <c r="BE145" i="1"/>
  <c r="BZ145" i="1"/>
  <c r="BC145" i="1"/>
  <c r="BE150" i="1"/>
  <c r="D150" i="1"/>
  <c r="BZ150" i="1"/>
  <c r="BV150" i="1"/>
  <c r="BC150" i="1"/>
  <c r="BG150" i="1"/>
  <c r="BX150" i="1"/>
  <c r="BD150" i="1"/>
  <c r="BT162" i="1"/>
  <c r="BA162" i="1"/>
  <c r="BA10" i="1"/>
  <c r="J10" i="1" s="1"/>
  <c r="BU11" i="1"/>
  <c r="BU67" i="1"/>
  <c r="C67" i="1"/>
  <c r="BA46" i="1"/>
  <c r="F46" i="1" s="1"/>
  <c r="BE98" i="1"/>
  <c r="BV98" i="1"/>
  <c r="BC98" i="1"/>
  <c r="BX98" i="1"/>
  <c r="BW100" i="1"/>
  <c r="D100" i="1"/>
  <c r="BD100" i="1"/>
  <c r="BU100" i="1"/>
  <c r="BB101" i="1"/>
  <c r="BW101" i="1"/>
  <c r="BV105" i="1"/>
  <c r="BC105" i="1"/>
  <c r="BY105" i="1"/>
  <c r="BW105" i="1"/>
  <c r="BX114" i="1"/>
  <c r="BU114" i="1"/>
  <c r="BB114" i="1"/>
  <c r="D114" i="1"/>
  <c r="BE119" i="1"/>
  <c r="BV119" i="1"/>
  <c r="BC119" i="1"/>
  <c r="BX119" i="1"/>
  <c r="BU121" i="1"/>
  <c r="BV143" i="1"/>
  <c r="BC143" i="1"/>
  <c r="D143" i="1"/>
  <c r="BX143" i="1"/>
  <c r="BZ143" i="1"/>
  <c r="BG143" i="1"/>
  <c r="BV145" i="1"/>
  <c r="BW150" i="1"/>
  <c r="BW197" i="1"/>
  <c r="C197" i="1"/>
  <c r="BC197" i="1"/>
  <c r="BD197" i="1"/>
  <c r="BV197" i="1"/>
  <c r="BA12" i="1"/>
  <c r="J12" i="1" s="1"/>
  <c r="BA11" i="1"/>
  <c r="J11" i="1" s="1"/>
  <c r="BT76" i="1"/>
  <c r="BA76" i="1"/>
  <c r="K76" i="1" s="1"/>
  <c r="BV104" i="1"/>
  <c r="BC104" i="1"/>
  <c r="BY104" i="1"/>
  <c r="BT11" i="1"/>
  <c r="BB78" i="1"/>
  <c r="K78" i="1" s="1"/>
  <c r="BV103" i="1"/>
  <c r="BC103" i="1"/>
  <c r="BY103" i="1"/>
  <c r="BU151" i="1"/>
  <c r="BB151" i="1"/>
  <c r="D151" i="1"/>
  <c r="BF151" i="1"/>
  <c r="BT163" i="1"/>
  <c r="BA163" i="1"/>
  <c r="R163" i="1" s="1"/>
  <c r="BC174" i="1"/>
  <c r="BU60" i="1"/>
  <c r="C60" i="1"/>
  <c r="BA77" i="1"/>
  <c r="K77" i="1" s="1"/>
  <c r="BA85" i="1"/>
  <c r="F85" i="1" s="1"/>
  <c r="D91" i="1"/>
  <c r="BT90" i="1"/>
  <c r="BU97" i="1"/>
  <c r="D97" i="1"/>
  <c r="BV102" i="1"/>
  <c r="BC102" i="1"/>
  <c r="BY102" i="1"/>
  <c r="BW102" i="1"/>
  <c r="BD104" i="1"/>
  <c r="BX107" i="1"/>
  <c r="BD107" i="1"/>
  <c r="BE107" i="1"/>
  <c r="BZ107" i="1"/>
  <c r="BW107" i="1"/>
  <c r="BC107" i="1"/>
  <c r="BX111" i="1"/>
  <c r="BU111" i="1"/>
  <c r="BW115" i="1"/>
  <c r="BU115" i="1"/>
  <c r="BD115" i="1"/>
  <c r="BW117" i="1"/>
  <c r="D117" i="1"/>
  <c r="BD117" i="1"/>
  <c r="BB117" i="1"/>
  <c r="BZ131" i="1"/>
  <c r="BV131" i="1"/>
  <c r="BW131" i="1"/>
  <c r="BE131" i="1"/>
  <c r="BX131" i="1"/>
  <c r="BG131" i="1"/>
  <c r="D131" i="1"/>
  <c r="BD131" i="1"/>
  <c r="BC131" i="1"/>
  <c r="BZ135" i="1"/>
  <c r="BV135" i="1"/>
  <c r="BW135" i="1"/>
  <c r="BE135" i="1"/>
  <c r="BX135" i="1"/>
  <c r="BG135" i="1"/>
  <c r="D135" i="1"/>
  <c r="BD135" i="1"/>
  <c r="BC135" i="1"/>
  <c r="BY141" i="1"/>
  <c r="BU141" i="1"/>
  <c r="D141" i="1"/>
  <c r="BF141" i="1"/>
  <c r="BB141" i="1"/>
  <c r="BU145" i="1"/>
  <c r="BU162" i="1"/>
  <c r="BB162" i="1"/>
  <c r="BW201" i="1"/>
  <c r="C201" i="1"/>
  <c r="BC201" i="1"/>
  <c r="BD201" i="1"/>
  <c r="BV201" i="1"/>
  <c r="BV58" i="1"/>
  <c r="C59" i="1"/>
  <c r="BU59" i="1"/>
  <c r="BB66" i="1"/>
  <c r="BV69" i="1"/>
  <c r="D95" i="1"/>
  <c r="BC95" i="1"/>
  <c r="BU95" i="1"/>
  <c r="BB98" i="1"/>
  <c r="BB99" i="1"/>
  <c r="BX100" i="1"/>
  <c r="BX109" i="1"/>
  <c r="BD109" i="1"/>
  <c r="BE109" i="1"/>
  <c r="BG109" i="1"/>
  <c r="BX112" i="1"/>
  <c r="BU112" i="1"/>
  <c r="BE112" i="1"/>
  <c r="D113" i="1"/>
  <c r="BU122" i="1"/>
  <c r="D122" i="1"/>
  <c r="BA132" i="1"/>
  <c r="BZ154" i="1"/>
  <c r="BV154" i="1"/>
  <c r="BE154" i="1"/>
  <c r="D154" i="1"/>
  <c r="BW154" i="1"/>
  <c r="BC154" i="1"/>
  <c r="BX154" i="1"/>
  <c r="BU167" i="1"/>
  <c r="BB167" i="1"/>
  <c r="C167" i="1"/>
  <c r="BW168" i="1"/>
  <c r="BD168" i="1"/>
  <c r="S168" i="1" s="1"/>
  <c r="BT168" i="1"/>
  <c r="BV181" i="1"/>
  <c r="BC66" i="1"/>
  <c r="BU78" i="1"/>
  <c r="BA96" i="1"/>
  <c r="BV95" i="1"/>
  <c r="BE95" i="1"/>
  <c r="BD95" i="1"/>
  <c r="BW95" i="1"/>
  <c r="BW98" i="1"/>
  <c r="D98" i="1"/>
  <c r="BE102" i="1"/>
  <c r="D102" i="1"/>
  <c r="BU102" i="1"/>
  <c r="BE103" i="1"/>
  <c r="D103" i="1"/>
  <c r="BU103" i="1"/>
  <c r="BE104" i="1"/>
  <c r="D104" i="1"/>
  <c r="BU104" i="1"/>
  <c r="BE105" i="1"/>
  <c r="D105" i="1"/>
  <c r="BU105" i="1"/>
  <c r="BY107" i="1"/>
  <c r="BU107" i="1"/>
  <c r="D107" i="1"/>
  <c r="BF107" i="1"/>
  <c r="BX113" i="1"/>
  <c r="BU113" i="1"/>
  <c r="BE113" i="1"/>
  <c r="BU118" i="1"/>
  <c r="D118" i="1"/>
  <c r="BE123" i="1"/>
  <c r="BV123" i="1"/>
  <c r="BC123" i="1"/>
  <c r="BY128" i="1"/>
  <c r="BU128" i="1"/>
  <c r="D128" i="1"/>
  <c r="BF128" i="1"/>
  <c r="BZ133" i="1"/>
  <c r="BV133" i="1"/>
  <c r="BW133" i="1"/>
  <c r="BE133" i="1"/>
  <c r="BX133" i="1"/>
  <c r="BG133" i="1"/>
  <c r="D133" i="1"/>
  <c r="BZ137" i="1"/>
  <c r="BV137" i="1"/>
  <c r="BW137" i="1"/>
  <c r="BE137" i="1"/>
  <c r="BX137" i="1"/>
  <c r="BG137" i="1"/>
  <c r="D137" i="1"/>
  <c r="BA146" i="1"/>
  <c r="BU147" i="1"/>
  <c r="BB147" i="1"/>
  <c r="D147" i="1"/>
  <c r="BU176" i="1"/>
  <c r="BA176" i="1"/>
  <c r="BV176" i="1"/>
  <c r="BB176" i="1"/>
  <c r="BC176" i="1"/>
  <c r="BB181" i="1"/>
  <c r="C206" i="1"/>
  <c r="BC206" i="1"/>
  <c r="BV206" i="1"/>
  <c r="BC108" i="1"/>
  <c r="BG108" i="1"/>
  <c r="BF110" i="1"/>
  <c r="BY110" i="1"/>
  <c r="BD111" i="1"/>
  <c r="BY111" i="1"/>
  <c r="BD112" i="1"/>
  <c r="BY112" i="1"/>
  <c r="BD113" i="1"/>
  <c r="BY113" i="1"/>
  <c r="BD114" i="1"/>
  <c r="BY114" i="1"/>
  <c r="BV115" i="1"/>
  <c r="BD116" i="1"/>
  <c r="BW116" i="1"/>
  <c r="BW119" i="1"/>
  <c r="D119" i="1"/>
  <c r="BD120" i="1"/>
  <c r="BW120" i="1"/>
  <c r="BW123" i="1"/>
  <c r="D123" i="1"/>
  <c r="BD124" i="1"/>
  <c r="BW124" i="1"/>
  <c r="BW128" i="1"/>
  <c r="BX130" i="1"/>
  <c r="BD130" i="1"/>
  <c r="BE130" i="1"/>
  <c r="BV130" i="1"/>
  <c r="BX132" i="1"/>
  <c r="BD132" i="1"/>
  <c r="BE132" i="1"/>
  <c r="BV132" i="1"/>
  <c r="BX134" i="1"/>
  <c r="BD134" i="1"/>
  <c r="BE134" i="1"/>
  <c r="BV134" i="1"/>
  <c r="BX136" i="1"/>
  <c r="BD136" i="1"/>
  <c r="BE136" i="1"/>
  <c r="BV136" i="1"/>
  <c r="BX138" i="1"/>
  <c r="BD138" i="1"/>
  <c r="BE138" i="1"/>
  <c r="BV138" i="1"/>
  <c r="BB140" i="1"/>
  <c r="BW141" i="1"/>
  <c r="BB142" i="1"/>
  <c r="BZ144" i="1"/>
  <c r="BV144" i="1"/>
  <c r="BD144" i="1"/>
  <c r="BZ146" i="1"/>
  <c r="BV146" i="1"/>
  <c r="BD146" i="1"/>
  <c r="BE148" i="1"/>
  <c r="D148" i="1"/>
  <c r="BZ148" i="1"/>
  <c r="BV148" i="1"/>
  <c r="BG148" i="1"/>
  <c r="BX148" i="1"/>
  <c r="BF149" i="1"/>
  <c r="BE152" i="1"/>
  <c r="D152" i="1"/>
  <c r="BZ152" i="1"/>
  <c r="BV152" i="1"/>
  <c r="BG152" i="1"/>
  <c r="BX152" i="1"/>
  <c r="BF153" i="1"/>
  <c r="BX155" i="1"/>
  <c r="BD155" i="1"/>
  <c r="BG155" i="1"/>
  <c r="D155" i="1"/>
  <c r="BZ155" i="1"/>
  <c r="BC155" i="1"/>
  <c r="BV183" i="1"/>
  <c r="C183" i="1"/>
  <c r="BC183" i="1"/>
  <c r="BV186" i="1"/>
  <c r="C186" i="1"/>
  <c r="BC186" i="1"/>
  <c r="BV187" i="1"/>
  <c r="C187" i="1"/>
  <c r="BC187" i="1"/>
  <c r="BV190" i="1"/>
  <c r="C190" i="1"/>
  <c r="BC190" i="1"/>
  <c r="BV191" i="1"/>
  <c r="C191" i="1"/>
  <c r="BC191" i="1"/>
  <c r="BW198" i="1"/>
  <c r="C198" i="1"/>
  <c r="BV198" i="1"/>
  <c r="BC198" i="1"/>
  <c r="BB108" i="1"/>
  <c r="BD110" i="1"/>
  <c r="BB116" i="1"/>
  <c r="BX117" i="1"/>
  <c r="BB120" i="1"/>
  <c r="BX121" i="1"/>
  <c r="BB124" i="1"/>
  <c r="BD128" i="1"/>
  <c r="BV128" i="1"/>
  <c r="BD141" i="1"/>
  <c r="BV141" i="1"/>
  <c r="BX157" i="1"/>
  <c r="BD157" i="1"/>
  <c r="BG157" i="1"/>
  <c r="D157" i="1"/>
  <c r="BZ157" i="1"/>
  <c r="BC157" i="1"/>
  <c r="BV169" i="1"/>
  <c r="C169" i="1"/>
  <c r="BC169" i="1"/>
  <c r="BW182" i="1"/>
  <c r="BB131" i="1"/>
  <c r="BB133" i="1"/>
  <c r="BB135" i="1"/>
  <c r="BB137" i="1"/>
  <c r="BC140" i="1"/>
  <c r="BG140" i="1"/>
  <c r="BC142" i="1"/>
  <c r="BG142" i="1"/>
  <c r="BB144" i="1"/>
  <c r="BB146" i="1"/>
  <c r="BD147" i="1"/>
  <c r="BX147" i="1"/>
  <c r="BB148" i="1"/>
  <c r="BD149" i="1"/>
  <c r="BX149" i="1"/>
  <c r="BB150" i="1"/>
  <c r="BD151" i="1"/>
  <c r="BX151" i="1"/>
  <c r="BB152" i="1"/>
  <c r="BD153" i="1"/>
  <c r="BX153" i="1"/>
  <c r="BB154" i="1"/>
  <c r="BE156" i="1"/>
  <c r="BV173" i="1"/>
  <c r="BB173" i="1"/>
  <c r="M173" i="1" s="1"/>
  <c r="BT173" i="1"/>
  <c r="BV175" i="1"/>
  <c r="BB175" i="1"/>
  <c r="M175" i="1" s="1"/>
  <c r="BT175" i="1"/>
  <c r="BC182" i="1"/>
  <c r="BV184" i="1"/>
  <c r="C184" i="1"/>
  <c r="BV188" i="1"/>
  <c r="C188" i="1"/>
  <c r="BW196" i="1"/>
  <c r="C196" i="1"/>
  <c r="BW200" i="1"/>
  <c r="C200" i="1"/>
  <c r="BC147" i="1"/>
  <c r="BG147" i="1"/>
  <c r="BC149" i="1"/>
  <c r="BG149" i="1"/>
  <c r="BC151" i="1"/>
  <c r="BG151" i="1"/>
  <c r="BC153" i="1"/>
  <c r="BG153" i="1"/>
  <c r="BZ156" i="1"/>
  <c r="BV156" i="1"/>
  <c r="BD156" i="1"/>
  <c r="BY181" i="1"/>
  <c r="BV185" i="1"/>
  <c r="C185" i="1"/>
  <c r="BV189" i="1"/>
  <c r="C189" i="1"/>
  <c r="BW199" i="1"/>
  <c r="C199" i="1"/>
  <c r="BW208" i="1"/>
  <c r="BA208" i="1"/>
  <c r="O208" i="1" s="1"/>
  <c r="BB156" i="1"/>
  <c r="BB206" i="1"/>
  <c r="BC207" i="1"/>
  <c r="BB207" i="1"/>
  <c r="BT115" i="1" l="1"/>
  <c r="C181" i="1"/>
  <c r="BD181" i="1" s="1"/>
  <c r="BT208" i="1"/>
  <c r="BA136" i="1"/>
  <c r="BT66" i="1"/>
  <c r="BA58" i="1"/>
  <c r="V58" i="1" s="1"/>
  <c r="BT140" i="1"/>
  <c r="BC181" i="1"/>
  <c r="BA68" i="1"/>
  <c r="Y68" i="1" s="1"/>
  <c r="BA112" i="1"/>
  <c r="BA138" i="1"/>
  <c r="X138" i="1" s="1"/>
  <c r="BA61" i="1"/>
  <c r="V61" i="1" s="1"/>
  <c r="BT144" i="1"/>
  <c r="BA144" i="1"/>
  <c r="X144" i="1" s="1"/>
  <c r="W112" i="1"/>
  <c r="BA149" i="1"/>
  <c r="X149" i="1" s="1"/>
  <c r="BT182" i="1"/>
  <c r="BT142" i="1"/>
  <c r="BT134" i="1"/>
  <c r="BA134" i="1"/>
  <c r="X134" i="1" s="1"/>
  <c r="BA182" i="1"/>
  <c r="V182" i="1" s="1"/>
  <c r="BA99" i="1"/>
  <c r="W99" i="1" s="1"/>
  <c r="BA110" i="1"/>
  <c r="W110" i="1" s="1"/>
  <c r="BA207" i="1"/>
  <c r="O207" i="1" s="1"/>
  <c r="BW207" i="1"/>
  <c r="BT207" i="1"/>
  <c r="X146" i="1"/>
  <c r="BT156" i="1"/>
  <c r="BA156" i="1"/>
  <c r="X156" i="1" s="1"/>
  <c r="BT130" i="1"/>
  <c r="BA130" i="1"/>
  <c r="X130" i="1" s="1"/>
  <c r="X140" i="1"/>
  <c r="X142" i="1"/>
  <c r="BA124" i="1"/>
  <c r="BT124" i="1"/>
  <c r="BT116" i="1"/>
  <c r="BA116" i="1"/>
  <c r="W116" i="1" s="1"/>
  <c r="W124" i="1"/>
  <c r="W111" i="1"/>
  <c r="BT108" i="1"/>
  <c r="BA108" i="1"/>
  <c r="W108" i="1" s="1"/>
  <c r="BA120" i="1"/>
  <c r="W120" i="1" s="1"/>
  <c r="BT120" i="1"/>
  <c r="BD66" i="1"/>
  <c r="BA66" i="1"/>
  <c r="A300" i="13"/>
  <c r="S167" i="13"/>
  <c r="S168" i="12"/>
  <c r="A300" i="12" s="1"/>
  <c r="V182" i="12"/>
  <c r="S167" i="11"/>
  <c r="V181" i="11"/>
  <c r="A300" i="11"/>
  <c r="A300" i="10"/>
  <c r="Y66" i="10"/>
  <c r="V181" i="10"/>
  <c r="A300" i="9"/>
  <c r="O207" i="9"/>
  <c r="O208" i="9"/>
  <c r="A300" i="8"/>
  <c r="S169" i="8"/>
  <c r="V182" i="8"/>
  <c r="S168" i="8"/>
  <c r="S168" i="2"/>
  <c r="A300" i="2" s="1"/>
  <c r="S167" i="2"/>
  <c r="V190" i="2"/>
  <c r="BA190" i="1"/>
  <c r="BW190" i="1"/>
  <c r="BT190" i="1"/>
  <c r="BD190" i="1"/>
  <c r="BT206" i="1"/>
  <c r="BA206" i="1"/>
  <c r="BW206" i="1"/>
  <c r="BD206" i="1"/>
  <c r="BA133" i="1"/>
  <c r="X133" i="1" s="1"/>
  <c r="BT133" i="1"/>
  <c r="BT107" i="1"/>
  <c r="BA107" i="1"/>
  <c r="W107" i="1" s="1"/>
  <c r="R162" i="1"/>
  <c r="X153" i="1"/>
  <c r="BE200" i="1"/>
  <c r="BA200" i="1"/>
  <c r="BX200" i="1"/>
  <c r="BT200" i="1"/>
  <c r="BA188" i="1"/>
  <c r="BW188" i="1"/>
  <c r="BD188" i="1"/>
  <c r="BT188" i="1"/>
  <c r="BA191" i="1"/>
  <c r="BW191" i="1"/>
  <c r="BT191" i="1"/>
  <c r="BD191" i="1"/>
  <c r="BA183" i="1"/>
  <c r="BW183" i="1"/>
  <c r="BT183" i="1"/>
  <c r="BD183" i="1"/>
  <c r="BT155" i="1"/>
  <c r="BA155" i="1"/>
  <c r="X155" i="1" s="1"/>
  <c r="BA148" i="1"/>
  <c r="X148" i="1" s="1"/>
  <c r="BT148" i="1"/>
  <c r="BA123" i="1"/>
  <c r="W123" i="1" s="1"/>
  <c r="BT123" i="1"/>
  <c r="BA119" i="1"/>
  <c r="W119" i="1" s="1"/>
  <c r="BT119" i="1"/>
  <c r="BA137" i="1"/>
  <c r="X137" i="1" s="1"/>
  <c r="BT137" i="1"/>
  <c r="BA102" i="1"/>
  <c r="W102" i="1" s="1"/>
  <c r="BT102" i="1"/>
  <c r="X132" i="1"/>
  <c r="BE197" i="1"/>
  <c r="BA197" i="1"/>
  <c r="BX197" i="1"/>
  <c r="BT197" i="1"/>
  <c r="BT143" i="1"/>
  <c r="BA143" i="1"/>
  <c r="X143" i="1" s="1"/>
  <c r="BA100" i="1"/>
  <c r="W100" i="1" s="1"/>
  <c r="BT100" i="1"/>
  <c r="BE199" i="1"/>
  <c r="BA199" i="1"/>
  <c r="BX199" i="1"/>
  <c r="BT199" i="1"/>
  <c r="BA185" i="1"/>
  <c r="BW185" i="1"/>
  <c r="BT185" i="1"/>
  <c r="BD185" i="1"/>
  <c r="BE198" i="1"/>
  <c r="BA198" i="1"/>
  <c r="BX198" i="1"/>
  <c r="BT198" i="1"/>
  <c r="BA186" i="1"/>
  <c r="BW186" i="1"/>
  <c r="BT186" i="1"/>
  <c r="BD186" i="1"/>
  <c r="BA152" i="1"/>
  <c r="X152" i="1" s="1"/>
  <c r="BT152" i="1"/>
  <c r="BT181" i="1"/>
  <c r="BA181" i="1"/>
  <c r="V181" i="1" s="1"/>
  <c r="BW181" i="1"/>
  <c r="BT118" i="1"/>
  <c r="BA118" i="1"/>
  <c r="W118" i="1" s="1"/>
  <c r="BA103" i="1"/>
  <c r="W103" i="1" s="1"/>
  <c r="BT103" i="1"/>
  <c r="BT122" i="1"/>
  <c r="BA122" i="1"/>
  <c r="W122" i="1" s="1"/>
  <c r="BE201" i="1"/>
  <c r="BA201" i="1"/>
  <c r="BX201" i="1"/>
  <c r="BT201" i="1"/>
  <c r="BA135" i="1"/>
  <c r="X135" i="1" s="1"/>
  <c r="BT135" i="1"/>
  <c r="BT151" i="1"/>
  <c r="BA151" i="1"/>
  <c r="X151" i="1" s="1"/>
  <c r="BT145" i="1"/>
  <c r="BA145" i="1"/>
  <c r="X145" i="1" s="1"/>
  <c r="BA189" i="1"/>
  <c r="BW189" i="1"/>
  <c r="BT189" i="1"/>
  <c r="BD189" i="1"/>
  <c r="BW169" i="1"/>
  <c r="BD169" i="1"/>
  <c r="BA169" i="1"/>
  <c r="BT169" i="1"/>
  <c r="BT157" i="1"/>
  <c r="BA157" i="1"/>
  <c r="X157" i="1" s="1"/>
  <c r="BA128" i="1"/>
  <c r="X128" i="1" s="1"/>
  <c r="BT128" i="1"/>
  <c r="BA105" i="1"/>
  <c r="W105" i="1" s="1"/>
  <c r="BT105" i="1"/>
  <c r="X136" i="1"/>
  <c r="BT113" i="1"/>
  <c r="BA113" i="1"/>
  <c r="W113" i="1" s="1"/>
  <c r="BA117" i="1"/>
  <c r="W117" i="1" s="1"/>
  <c r="BT117" i="1"/>
  <c r="BT97" i="1"/>
  <c r="BA97" i="1"/>
  <c r="W97" i="1" s="1"/>
  <c r="BA67" i="1"/>
  <c r="Y67" i="1" s="1"/>
  <c r="BT67" i="1"/>
  <c r="BA150" i="1"/>
  <c r="X150" i="1" s="1"/>
  <c r="BT150" i="1"/>
  <c r="BA121" i="1"/>
  <c r="W121" i="1" s="1"/>
  <c r="BT121" i="1"/>
  <c r="BT147" i="1"/>
  <c r="BA147" i="1"/>
  <c r="X147" i="1" s="1"/>
  <c r="BW167" i="1"/>
  <c r="BD167" i="1"/>
  <c r="BT167" i="1"/>
  <c r="BA167" i="1"/>
  <c r="S167" i="1" s="1"/>
  <c r="BA95" i="1"/>
  <c r="W95" i="1" s="1"/>
  <c r="BT95" i="1"/>
  <c r="BA59" i="1"/>
  <c r="V59" i="1" s="1"/>
  <c r="BT59" i="1"/>
  <c r="BA141" i="1"/>
  <c r="X141" i="1" s="1"/>
  <c r="BT141" i="1"/>
  <c r="BT114" i="1"/>
  <c r="BA114" i="1"/>
  <c r="W114" i="1" s="1"/>
  <c r="BE196" i="1"/>
  <c r="BA196" i="1"/>
  <c r="BX196" i="1"/>
  <c r="BT196" i="1"/>
  <c r="BA184" i="1"/>
  <c r="BW184" i="1"/>
  <c r="BD184" i="1"/>
  <c r="BT184" i="1"/>
  <c r="BA187" i="1"/>
  <c r="BW187" i="1"/>
  <c r="BT187" i="1"/>
  <c r="BD187" i="1"/>
  <c r="M176" i="1"/>
  <c r="BA104" i="1"/>
  <c r="W104" i="1" s="1"/>
  <c r="BT104" i="1"/>
  <c r="BA98" i="1"/>
  <c r="W98" i="1" s="1"/>
  <c r="BT98" i="1"/>
  <c r="BA154" i="1"/>
  <c r="X154" i="1" s="1"/>
  <c r="BT154" i="1"/>
  <c r="BA131" i="1"/>
  <c r="X131" i="1" s="1"/>
  <c r="BT131" i="1"/>
  <c r="BA91" i="1"/>
  <c r="F91" i="1" s="1"/>
  <c r="BT91" i="1"/>
  <c r="BA60" i="1"/>
  <c r="V60" i="1" s="1"/>
  <c r="BT60" i="1"/>
  <c r="W115" i="1"/>
  <c r="BT109" i="1"/>
  <c r="BA109" i="1"/>
  <c r="W109" i="1" s="1"/>
  <c r="BT101" i="1"/>
  <c r="BA101" i="1"/>
  <c r="W101" i="1" s="1"/>
  <c r="Y66" i="1" l="1"/>
  <c r="V189" i="1"/>
  <c r="X198" i="1"/>
  <c r="X199" i="1"/>
  <c r="X197" i="1"/>
  <c r="O206" i="1"/>
  <c r="V188" i="1"/>
  <c r="X196" i="1"/>
  <c r="X201" i="1"/>
  <c r="V186" i="1"/>
  <c r="V185" i="1"/>
  <c r="V190" i="1"/>
  <c r="V187" i="1"/>
  <c r="V184" i="1"/>
  <c r="S169" i="1"/>
  <c r="V183" i="1"/>
  <c r="A300" i="1" s="1"/>
  <c r="V191" i="1"/>
  <c r="X200" i="1"/>
</calcChain>
</file>

<file path=xl/sharedStrings.xml><?xml version="1.0" encoding="utf-8"?>
<sst xmlns="http://schemas.openxmlformats.org/spreadsheetml/2006/main" count="8339" uniqueCount="234">
  <si>
    <t>SERVICIO DE SALUD</t>
  </si>
  <si>
    <t>REM-A05.   INGRESOS Y EGRESOS POR CONDICIÓN Y PROBLEMAS DE SALUD</t>
  </si>
  <si>
    <t>SECCIÓN A: INGRESOS DE GESTANTES A PROGRAMA PRENATAL</t>
  </si>
  <si>
    <t>CONDICIÓN</t>
  </si>
  <si>
    <t xml:space="preserve">TOTAL      </t>
  </si>
  <si>
    <t>POR DE EDAD (en años)</t>
  </si>
  <si>
    <t>Menor 
de 15</t>
  </si>
  <si>
    <t xml:space="preserve">15 - 19 </t>
  </si>
  <si>
    <t>20 - 24</t>
  </si>
  <si>
    <t>25 - 34</t>
  </si>
  <si>
    <t>35 - 44</t>
  </si>
  <si>
    <t>45 - 54</t>
  </si>
  <si>
    <t>TOTAL GESTANTES INGRESADAS</t>
  </si>
  <si>
    <t>PRIMIGESTAS INGRESADAS</t>
  </si>
  <si>
    <t>GESTANTES INGRESADAS ANTES DE LAS 14 SEMANAS</t>
  </si>
  <si>
    <t>GESTANTES CON ECOGRAFÍA ANTES DE LAS 20 SEMANAS</t>
  </si>
  <si>
    <t>GESTANTES CON EMBARAZO NO PLANIFICADO</t>
  </si>
  <si>
    <t>SECCIÓN B: INGRESO DE GESTANTES CON PATOLOGÍA DE ALTO RIESGO OBSTÉTRICO A LA UNIDAD DE ARO  (Nivel Secundario)</t>
  </si>
  <si>
    <t>PATOLOGÍA</t>
  </si>
  <si>
    <t>Nº DE INGRESOS A ARO</t>
  </si>
  <si>
    <t>Nº DE GESTANTES INGRESADAS</t>
  </si>
  <si>
    <t xml:space="preserve">Preeclampsia (PE) </t>
  </si>
  <si>
    <t>Otro Sindrome Hipertensivo del Embarazo (SHE)</t>
  </si>
  <si>
    <t>Sintomas de Parto Prematuro</t>
  </si>
  <si>
    <t>Retardo Crecimiento Intrauterino (RCIU )</t>
  </si>
  <si>
    <t>SÍFILIS</t>
  </si>
  <si>
    <t>VIH</t>
  </si>
  <si>
    <t>Diabetes</t>
  </si>
  <si>
    <t>Cesárea anterior</t>
  </si>
  <si>
    <t>Malformación Congénita</t>
  </si>
  <si>
    <t>Otras patologías </t>
  </si>
  <si>
    <t>SECCIÓN C: INGRESOS A PROGRAMA DE REGULACIÓN DE FERTILIDAD, SEGÚN EDAD</t>
  </si>
  <si>
    <t>MÉTODOS</t>
  </si>
  <si>
    <t>TOTAL REGULACIÓN DE FERTILIDAD</t>
  </si>
  <si>
    <t>DIU</t>
  </si>
  <si>
    <t>HORMONAL</t>
  </si>
  <si>
    <t>Oral Combinado</t>
  </si>
  <si>
    <t>Oral Progestágeno</t>
  </si>
  <si>
    <t>Inyectable Combinado</t>
  </si>
  <si>
    <t>Inyectable Progestágeno</t>
  </si>
  <si>
    <t>Implante</t>
  </si>
  <si>
    <t>SÓLO PRESERVATIVO</t>
  </si>
  <si>
    <t>Mujer</t>
  </si>
  <si>
    <t>Hombres</t>
  </si>
  <si>
    <t xml:space="preserve">SECCION D: INGRESOS A PROGRAMA CONTROL DE CLIMATERIO </t>
  </si>
  <si>
    <t>CONCEPTO</t>
  </si>
  <si>
    <t>TOTAL</t>
  </si>
  <si>
    <t>INGRESOS</t>
  </si>
  <si>
    <t>SECCIÓN E:  INGRESOS  A CONTROL DE SALUD DE RECIÉN NACIDOS</t>
  </si>
  <si>
    <t>EDAD</t>
  </si>
  <si>
    <t>NIÑOS</t>
  </si>
  <si>
    <t>NIÑAS</t>
  </si>
  <si>
    <t>MENORES DE 28 DÍAS</t>
  </si>
  <si>
    <t>SECCIÓN F:  INGRESOS A SALA DE ESTIMULACIÓN EN EL CENTRO DE SALUD</t>
  </si>
  <si>
    <t xml:space="preserve">NIÑO / A (CON) </t>
  </si>
  <si>
    <t xml:space="preserve">TOTAL    </t>
  </si>
  <si>
    <t>POR EDAD</t>
  </si>
  <si>
    <t>POR SEXO</t>
  </si>
  <si>
    <t>Menor 6 meses</t>
  </si>
  <si>
    <t xml:space="preserve"> 7 - 11 meses</t>
  </si>
  <si>
    <t>12 - 17 meses</t>
  </si>
  <si>
    <t>18 - 23 meses</t>
  </si>
  <si>
    <t>24 - 47 meses</t>
  </si>
  <si>
    <t>48 - 59 meses</t>
  </si>
  <si>
    <t>Mujeres</t>
  </si>
  <si>
    <t>NORMAL CON REZAGO</t>
  </si>
  <si>
    <t>RIESGO</t>
  </si>
  <si>
    <t>RETRASO</t>
  </si>
  <si>
    <t>OTRA VULNERABILIDAD</t>
  </si>
  <si>
    <t>SECCIÓN G: INGRESOS AL PSCV</t>
  </si>
  <si>
    <t>15 - 19</t>
  </si>
  <si>
    <t>20-24</t>
  </si>
  <si>
    <t>25-34</t>
  </si>
  <si>
    <t>55 - 64</t>
  </si>
  <si>
    <t>65-69</t>
  </si>
  <si>
    <t>70 años y más</t>
  </si>
  <si>
    <t>AMBOS SEXOS</t>
  </si>
  <si>
    <t>INGRESOS AL PSCV</t>
  </si>
  <si>
    <t>PROGRAMA DE SALUD CARDIOVASCULAR</t>
  </si>
  <si>
    <t>HIPERTENSIÓN ARTERIAL</t>
  </si>
  <si>
    <t>DIABETES MELLITUS</t>
  </si>
  <si>
    <t>DISLIPIDEMIAS</t>
  </si>
  <si>
    <t>SECCIÓN H: EGRESOS  DEL PSCV</t>
  </si>
  <si>
    <t>EGRESOS</t>
  </si>
  <si>
    <t>CAUSAL</t>
  </si>
  <si>
    <t>ABANDONO</t>
  </si>
  <si>
    <t xml:space="preserve">TRASLADO </t>
  </si>
  <si>
    <t>FALLECI-        MIENTO</t>
  </si>
  <si>
    <t>EGRESOS DEL PSCV</t>
  </si>
  <si>
    <t>SECCIÓN I: INGRESOS Y EGRESOS AL PROGRAMA DE PACIENTES CON DEPENDENCIA LEVE, MODERADA Y SEVERA</t>
  </si>
  <si>
    <t>TOTAL
INGRESOS</t>
  </si>
  <si>
    <t>TOTAL
EGRESOS</t>
  </si>
  <si>
    <t>&lt; 20 AÑOS</t>
  </si>
  <si>
    <t>20 - 64 AÑOS</t>
  </si>
  <si>
    <t>65 Y MÁS AÑOS</t>
  </si>
  <si>
    <t>DEPENDENCIA LEVE</t>
  </si>
  <si>
    <t>DEPENDENCIA MODERADA</t>
  </si>
  <si>
    <t xml:space="preserve">DEPENDENCIA SEVERA </t>
  </si>
  <si>
    <t>ONCOLÓGICO</t>
  </si>
  <si>
    <t>NO ONCOLÓGICO</t>
  </si>
  <si>
    <t xml:space="preserve">DEPENDENCIA SEVERA CON  ESCARAS </t>
  </si>
  <si>
    <t>SECCIÓN J: INGRESOS Y EGRESOS AL PROGRAMA DEL ADULTO MAYOR SEGÚN CONDICIÓN DE FUNCIONALIDAD</t>
  </si>
  <si>
    <t xml:space="preserve">TOTAL  INGRESOS            </t>
  </si>
  <si>
    <t>TOTAL EGRESOS</t>
  </si>
  <si>
    <t>EGRESOS POR
ABANDONO</t>
  </si>
  <si>
    <t>AUTOVALENTE</t>
  </si>
  <si>
    <t>AUTOVALENTE CON RIESGO</t>
  </si>
  <si>
    <t xml:space="preserve">RIESGO DE DEPENDENCIA </t>
  </si>
  <si>
    <t>SUBTOTAL</t>
  </si>
  <si>
    <t>DEPENDIENTE LEVE</t>
  </si>
  <si>
    <t>DEPENDIENTE MODERADO</t>
  </si>
  <si>
    <t xml:space="preserve">DEPENDIENTE GRAVE </t>
  </si>
  <si>
    <t>DEPENDIENTE TOTAL</t>
  </si>
  <si>
    <t xml:space="preserve">TOTAL  </t>
  </si>
  <si>
    <t>SECCIÓN K: INGRESOS AL PROGRAMA DE SALUD  MENTAL</t>
  </si>
  <si>
    <t>MOTIVO DE INGRESO</t>
  </si>
  <si>
    <t>0 - 9 años</t>
  </si>
  <si>
    <t>10 - 14 años</t>
  </si>
  <si>
    <t>15 - 19 años</t>
  </si>
  <si>
    <t>20 - 24 años</t>
  </si>
  <si>
    <t>25 - 64 años</t>
  </si>
  <si>
    <t>65 años y más</t>
  </si>
  <si>
    <t>Gestantes</t>
  </si>
  <si>
    <t xml:space="preserve">Madre de Hijo menor de 2 años </t>
  </si>
  <si>
    <t>Pueblos Originarios</t>
  </si>
  <si>
    <t>Ambos
sexos</t>
  </si>
  <si>
    <t>INGRESOS AL PROGRAMA</t>
  </si>
  <si>
    <t>FACTORES DE RIESGO Y CONDICIONANTES DE LA SALUD MENTAL</t>
  </si>
  <si>
    <t>VIOLENCIA DE GÉNERO</t>
  </si>
  <si>
    <t>VICTIMA</t>
  </si>
  <si>
    <t>AGRESOR</t>
  </si>
  <si>
    <t>VIOLENCIA   HACIA EL ADULTO MAYOR</t>
  </si>
  <si>
    <t>MALTRATO INFANTIL</t>
  </si>
  <si>
    <t>ABUSO SEXUAL</t>
  </si>
  <si>
    <r>
      <t xml:space="preserve">CONSUMO BAJO RIESGO DE ALCOHOL </t>
    </r>
    <r>
      <rPr>
        <b/>
        <sz val="8"/>
        <color indexed="10"/>
        <rFont val="Verdana"/>
        <family val="2"/>
      </rPr>
      <t/>
    </r>
  </si>
  <si>
    <t>AUDIT C: Hombres (4 o menos ptos)
                    Mujeres (3 o menos ptos)</t>
  </si>
  <si>
    <t>AUDIT : 7 o menos ptos</t>
  </si>
  <si>
    <t xml:space="preserve">CONSUMO RIESGOSO DE ALCOHOL  </t>
  </si>
  <si>
    <t>AUDIT:8-15 ptos</t>
  </si>
  <si>
    <t>CONSUMO RIESGOSO DE DROGAS</t>
  </si>
  <si>
    <t xml:space="preserve">DIAGNÓSTICOS DE TRASTORNOS MENTALES </t>
  </si>
  <si>
    <t>TRASTORNOS DEL HUMOR
(AFECTIVOS)</t>
  </si>
  <si>
    <t>DEPRESIÓN LEVE</t>
  </si>
  <si>
    <t>DEPRESIÓN MODERADA</t>
  </si>
  <si>
    <t>DEPRESIÓN GRAVE</t>
  </si>
  <si>
    <t>DEPRESIÓN POST PARTO</t>
  </si>
  <si>
    <t>TRASTORNO BIPOLAR</t>
  </si>
  <si>
    <t>TRASTORNOS MENTALES Y DEL COMPORTAMIENTO DEBIDO A CONSUMO SUSTANCIAS PSICOTRÓPICAS</t>
  </si>
  <si>
    <t>POSIBLE CONSUMO PERJUDICIAL O DEPENDENCIA DE ALCOHOL</t>
  </si>
  <si>
    <t>AUDIT:16 o más ptos</t>
  </si>
  <si>
    <t>OTRA SUSTANCIA COMO DROGA PRINCIPAL</t>
  </si>
  <si>
    <t>POLICONSUMO</t>
  </si>
  <si>
    <t>TRASTORNOS DE ANSIEDAD</t>
  </si>
  <si>
    <t>ALZHEIMER Y OTRAS DEMENCIAS</t>
  </si>
  <si>
    <t>TRASTORNOS CONDUCTUALES ASOCIADOS A DEMENCIA</t>
  </si>
  <si>
    <t>ESQUIZOFRENIA</t>
  </si>
  <si>
    <t>TRASTORNOS DE LA CONDUCTA ALIMENTARIA</t>
  </si>
  <si>
    <t>TRASTORNO HIPERCINÉTICOS, DE LA ACTIVIDAD Y DE LA ATENCIÓN</t>
  </si>
  <si>
    <t>TRASTORNOS EMOCIONALES Y DEL COMPORTAMIENTO DE LA INFANCIA Y ADOLESCENCIA</t>
  </si>
  <si>
    <t>RETRASO MENTAL</t>
  </si>
  <si>
    <t>TRASTORNO DE PERSONALIDAD</t>
  </si>
  <si>
    <t>TRASTORNO GENERALIZADOS DEL DESARROLLO</t>
  </si>
  <si>
    <t>SECCIÓN L: EGRESOS DEL PROGRAMA DE SALUD  MENTAL (ALTAS)</t>
  </si>
  <si>
    <t>MOTIVO DE EGRESO</t>
  </si>
  <si>
    <t>EGRESOS POR ABANDONO</t>
  </si>
  <si>
    <t>EGRESOS DEL PROGRAMA</t>
  </si>
  <si>
    <t>SECCIÓN M:  INGRESOS AL PROGRAMA ALCOHOL Y DROGAS EN APS</t>
  </si>
  <si>
    <t>Ambos Sexos</t>
  </si>
  <si>
    <t>PLAN AMBULATORIO BÁSICO</t>
  </si>
  <si>
    <t>INTERVENCION PREVENTIVA</t>
  </si>
  <si>
    <t>INTERVENCION TERAPEUTICA</t>
  </si>
  <si>
    <t>SECCIÓN N: EGRESOS DEL PROGRAMA ALCOHOL Y DROGAS EN APS</t>
  </si>
  <si>
    <t>SECCIÓN O:  PROGRAMA DE REHABILITACIÓN (PERSONAS CON TRASTORNOS PSIQUIÁTRICOS)</t>
  </si>
  <si>
    <t>TIPO DE PROGRAMA</t>
  </si>
  <si>
    <t>RUBRO</t>
  </si>
  <si>
    <t xml:space="preserve">TOTAL               </t>
  </si>
  <si>
    <t>GRUPOS DE EDAD (en años)</t>
  </si>
  <si>
    <t>A BENEFI-CIARIOS</t>
  </si>
  <si>
    <t>Menos de 10</t>
  </si>
  <si>
    <t>10 - 14</t>
  </si>
  <si>
    <t>25 - 64</t>
  </si>
  <si>
    <t>65 y más</t>
  </si>
  <si>
    <t xml:space="preserve">Hombres </t>
  </si>
  <si>
    <t>PROGRAMA DE REHABILITACIÓN TIPO I</t>
  </si>
  <si>
    <t>Ingresos</t>
  </si>
  <si>
    <t>Egresos</t>
  </si>
  <si>
    <t>PROGRAMA DE REHABILITACIÓN TIPO II</t>
  </si>
  <si>
    <t>SECCIÓN  P: INGRESOS Y EGRESOS A PROGRAMA INFECCIÓN POR TRANSMISIÓN SEXUAL (Uso exclusivo Unidades de Atención ITS)</t>
  </si>
  <si>
    <t>PATOLOGÍAS</t>
  </si>
  <si>
    <t xml:space="preserve">TOTAL </t>
  </si>
  <si>
    <t>INGRESOS POR EDAD</t>
  </si>
  <si>
    <t>TRANS</t>
  </si>
  <si>
    <t>EGRESOS POR ALTA</t>
  </si>
  <si>
    <t>Menos 10</t>
  </si>
  <si>
    <t>TOTAL DE INGRESOS</t>
  </si>
  <si>
    <t>SIFILIS</t>
  </si>
  <si>
    <t>No Gestantes</t>
  </si>
  <si>
    <t>GONORREA</t>
  </si>
  <si>
    <t>CONDILOMA</t>
  </si>
  <si>
    <t>HERPES</t>
  </si>
  <si>
    <t>CHLAMYDIAS</t>
  </si>
  <si>
    <t>URETRITIS NO GONOCÓCICA</t>
  </si>
  <si>
    <t>LINFOGRANULOMA</t>
  </si>
  <si>
    <t>CHANCROIDE</t>
  </si>
  <si>
    <t>OTRAS ITS</t>
  </si>
  <si>
    <t>SECCIÓN Q: INGRESOS Y EGRESOS A PROGRAMA DE VIH/SIDA (Uso exclusivo Centros de Atención VIH-SIDA)</t>
  </si>
  <si>
    <t>POR EDAD (en meses - años)</t>
  </si>
  <si>
    <t>Menor de 6 meses</t>
  </si>
  <si>
    <t>De 6 meses a 1 año</t>
  </si>
  <si>
    <t>2-9</t>
  </si>
  <si>
    <t>Egresos por Alta</t>
  </si>
  <si>
    <t>Egresos por Abandono de Tratamiento</t>
  </si>
  <si>
    <t>Egresos por Abandono del Programa</t>
  </si>
  <si>
    <t>Egresos por Fallecimiento</t>
  </si>
  <si>
    <t>SECCIÓN R: INGRESOS Y EGRESOS POR COMERCIO SEXUAL (Uso exclusivo de Unidades Control Comercio Sexual)</t>
  </si>
  <si>
    <t>SECCIÓN S: INGRESOS Y EGRESOS DEL PROGRAMA VIDA SANA - INTERVENCIÓN EN OBESIDAD</t>
  </si>
  <si>
    <t>6-9 años</t>
  </si>
  <si>
    <t>10-14 años</t>
  </si>
  <si>
    <t>15-19 años</t>
  </si>
  <si>
    <t>20-45 años</t>
  </si>
  <si>
    <t>EGRESOS DEL PROGRAMA (4º mes de Intervención)</t>
  </si>
  <si>
    <t>Personas egresadas que mejoran Z-score</t>
  </si>
  <si>
    <t>Personas egresadas que disminuyen 5% del peso inicial</t>
  </si>
  <si>
    <t>COMUNA: LINARES - ( 07401 )</t>
  </si>
  <si>
    <t>ESTABLECIMIENTO: HOSPITAL LINARES - ( 16108 )</t>
  </si>
  <si>
    <t>MES: FEBRERO - ( 02 )</t>
  </si>
  <si>
    <t>AÑO: 2013</t>
  </si>
  <si>
    <t/>
  </si>
  <si>
    <t xml:space="preserve">     </t>
  </si>
  <si>
    <t xml:space="preserve">      </t>
  </si>
  <si>
    <t xml:space="preserve"> </t>
  </si>
  <si>
    <t xml:space="preserve">                  </t>
  </si>
  <si>
    <t>ESTABLECIMIENTO: HOSPITAL LINARES  - ( 16108 )</t>
  </si>
  <si>
    <t>MES: ABRIL - ( 04 )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</si>
</sst>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1" formatCode="_-* #,##0_-;\-* #,##0_-;_-* &quot;-&quot;_-;_-@_-"/>
    <numFmt numFmtId="43" formatCode="_-* #,##0.00_-;\-* #,##0.00_-;_-* &quot;-&quot;??_-;_-@_-"/>
    <numFmt numFmtId="164" formatCode="_-* #,##0_-;\-* #,##0_-;_-* &quot;-&quot;??_-;_-@_-"/>
    <numFmt numFmtId="165" formatCode="#,##0_)"/>
    <numFmt numFmtId="166" formatCode="_-[$€-2]* #,##0.00_-;\-[$€-2]* #,##0.00_-;_-[$€-2]* &quot;-&quot;??_-"/>
  </numFmts>
  <fonts count="16" x14ac:knownFonts="1">
    <font>
      <sz val="11"/>
      <color theme="1"/>
      <name val="Calibri"/>
      <family val="2"/>
      <scheme val="minor"/>
    </font>
    <font>
      <b/>
      <sz val="8"/>
      <name val="Verdana"/>
      <family val="2"/>
    </font>
    <font>
      <sz val="8"/>
      <name val="Verdana"/>
      <family val="2"/>
    </font>
    <font>
      <sz val="12"/>
      <name val="Verdana"/>
      <family val="2"/>
    </font>
    <font>
      <b/>
      <sz val="10"/>
      <name val="Verdana"/>
      <family val="2"/>
    </font>
    <font>
      <b/>
      <sz val="12"/>
      <name val="Verdana"/>
      <family val="2"/>
    </font>
    <font>
      <sz val="10"/>
      <name val="Verdana"/>
      <family val="2"/>
    </font>
    <font>
      <b/>
      <sz val="11"/>
      <name val="Verdana"/>
      <family val="2"/>
    </font>
    <font>
      <sz val="11"/>
      <name val="Verdana"/>
      <family val="2"/>
    </font>
    <font>
      <sz val="8"/>
      <color indexed="10"/>
      <name val="Verdana"/>
      <family val="2"/>
    </font>
    <font>
      <b/>
      <sz val="8"/>
      <color indexed="10"/>
      <name val="Verdana"/>
      <family val="2"/>
    </font>
    <font>
      <sz val="10"/>
      <color indexed="9"/>
      <name val="Verdana"/>
      <family val="2"/>
    </font>
    <font>
      <sz val="8"/>
      <color indexed="9"/>
      <name val="Verdana"/>
      <family val="2"/>
    </font>
    <font>
      <sz val="9"/>
      <name val="Verdana"/>
      <family val="2"/>
    </font>
    <font>
      <sz val="11"/>
      <color indexed="8"/>
      <name val="Calibri"/>
      <family val="2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</fills>
  <borders count="11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/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double">
        <color indexed="64"/>
      </right>
      <top style="hair">
        <color indexed="64"/>
      </top>
      <bottom/>
      <diagonal/>
    </border>
    <border>
      <left/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 style="hair">
        <color indexed="64"/>
      </right>
      <top style="double">
        <color indexed="64"/>
      </top>
      <bottom style="hair">
        <color indexed="64"/>
      </bottom>
      <diagonal/>
    </border>
  </borders>
  <cellStyleXfs count="20">
    <xf numFmtId="0" fontId="0" fillId="0" borderId="0"/>
    <xf numFmtId="0" fontId="15" fillId="8" borderId="35" applyBorder="0">
      <protection locked="0"/>
    </xf>
    <xf numFmtId="0" fontId="15" fillId="8" borderId="35" applyBorder="0">
      <protection locked="0"/>
    </xf>
    <xf numFmtId="166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</cellStyleXfs>
  <cellXfs count="1204">
    <xf numFmtId="0" fontId="0" fillId="0" borderId="0" xfId="0"/>
    <xf numFmtId="0" fontId="1" fillId="0" borderId="0" xfId="0" applyNumberFormat="1" applyFont="1" applyFill="1" applyAlignment="1" applyProtection="1">
      <alignment horizontal="left"/>
    </xf>
    <xf numFmtId="0" fontId="2" fillId="2" borderId="0" xfId="0" applyFont="1" applyFill="1" applyBorder="1" applyProtection="1"/>
    <xf numFmtId="0" fontId="2" fillId="2" borderId="0" xfId="0" applyFont="1" applyFill="1" applyProtection="1"/>
    <xf numFmtId="0" fontId="3" fillId="2" borderId="0" xfId="0" applyFont="1" applyFill="1" applyProtection="1"/>
    <xf numFmtId="0" fontId="4" fillId="2" borderId="0" xfId="0" applyFont="1" applyFill="1" applyBorder="1" applyAlignment="1" applyProtection="1">
      <alignment horizontal="center"/>
    </xf>
    <xf numFmtId="0" fontId="1" fillId="2" borderId="0" xfId="0" applyNumberFormat="1" applyFont="1" applyFill="1" applyAlignment="1" applyProtection="1">
      <alignment horizontal="left"/>
    </xf>
    <xf numFmtId="0" fontId="5" fillId="2" borderId="0" xfId="0" applyNumberFormat="1" applyFont="1" applyFill="1" applyBorder="1" applyAlignment="1" applyProtection="1">
      <alignment vertical="center" wrapText="1"/>
    </xf>
    <xf numFmtId="0" fontId="1" fillId="2" borderId="0" xfId="0" applyNumberFormat="1" applyFont="1" applyFill="1" applyBorder="1" applyAlignment="1" applyProtection="1"/>
    <xf numFmtId="0" fontId="6" fillId="2" borderId="0" xfId="0" applyFont="1" applyFill="1" applyProtection="1"/>
    <xf numFmtId="0" fontId="7" fillId="2" borderId="0" xfId="0" applyNumberFormat="1" applyFont="1" applyFill="1" applyBorder="1" applyAlignment="1" applyProtection="1">
      <alignment horizontal="left"/>
    </xf>
    <xf numFmtId="0" fontId="2" fillId="2" borderId="0" xfId="0" applyNumberFormat="1" applyFont="1" applyFill="1" applyAlignment="1" applyProtection="1">
      <alignment horizontal="center"/>
    </xf>
    <xf numFmtId="164" fontId="2" fillId="2" borderId="0" xfId="0" applyNumberFormat="1" applyFont="1" applyFill="1" applyAlignment="1" applyProtection="1"/>
    <xf numFmtId="0" fontId="2" fillId="2" borderId="0" xfId="0" applyNumberFormat="1" applyFont="1" applyFill="1" applyAlignment="1" applyProtection="1"/>
    <xf numFmtId="0" fontId="8" fillId="2" borderId="0" xfId="0" applyFont="1" applyFill="1" applyBorder="1" applyProtection="1"/>
    <xf numFmtId="0" fontId="2" fillId="2" borderId="0" xfId="0" applyFont="1" applyFill="1" applyBorder="1" applyAlignment="1" applyProtection="1">
      <alignment horizontal="center" vertical="center" wrapText="1"/>
    </xf>
    <xf numFmtId="0" fontId="6" fillId="0" borderId="0" xfId="0" applyFont="1" applyFill="1" applyProtection="1"/>
    <xf numFmtId="0" fontId="6" fillId="0" borderId="0" xfId="0" applyFont="1" applyProtection="1"/>
    <xf numFmtId="0" fontId="2" fillId="0" borderId="10" xfId="0" applyFont="1" applyBorder="1" applyAlignment="1" applyProtection="1">
      <alignment horizontal="center" vertical="center" wrapText="1"/>
    </xf>
    <xf numFmtId="0" fontId="2" fillId="0" borderId="11" xfId="0" applyFont="1" applyFill="1" applyBorder="1" applyAlignment="1" applyProtection="1">
      <alignment horizontal="center" vertical="center"/>
    </xf>
    <xf numFmtId="0" fontId="2" fillId="0" borderId="12" xfId="0" applyFont="1" applyFill="1" applyBorder="1" applyAlignment="1" applyProtection="1">
      <alignment horizontal="center" vertical="center"/>
    </xf>
    <xf numFmtId="0" fontId="2" fillId="2" borderId="0" xfId="0" applyFont="1" applyFill="1" applyBorder="1" applyAlignment="1" applyProtection="1">
      <alignment horizontal="center" vertical="center"/>
    </xf>
    <xf numFmtId="0" fontId="2" fillId="0" borderId="0" xfId="0" applyFont="1" applyFill="1" applyProtection="1"/>
    <xf numFmtId="0" fontId="2" fillId="0" borderId="0" xfId="0" applyFont="1" applyProtection="1"/>
    <xf numFmtId="3" fontId="2" fillId="2" borderId="13" xfId="0" applyNumberFormat="1" applyFont="1" applyFill="1" applyBorder="1" applyAlignment="1" applyProtection="1"/>
    <xf numFmtId="3" fontId="2" fillId="3" borderId="14" xfId="0" applyNumberFormat="1" applyFont="1" applyFill="1" applyBorder="1" applyAlignment="1" applyProtection="1">
      <protection locked="0"/>
    </xf>
    <xf numFmtId="3" fontId="2" fillId="3" borderId="15" xfId="0" applyNumberFormat="1" applyFont="1" applyFill="1" applyBorder="1" applyAlignment="1" applyProtection="1">
      <protection locked="0"/>
    </xf>
    <xf numFmtId="3" fontId="2" fillId="3" borderId="16" xfId="0" applyNumberFormat="1" applyFont="1" applyFill="1" applyBorder="1" applyAlignment="1" applyProtection="1">
      <protection locked="0"/>
    </xf>
    <xf numFmtId="0" fontId="9" fillId="2" borderId="0" xfId="0" applyFont="1" applyFill="1" applyAlignment="1" applyProtection="1">
      <alignment vertical="center"/>
    </xf>
    <xf numFmtId="0" fontId="2" fillId="4" borderId="0" xfId="0" applyFont="1" applyFill="1" applyProtection="1"/>
    <xf numFmtId="0" fontId="2" fillId="5" borderId="0" xfId="0" applyFont="1" applyFill="1" applyProtection="1"/>
    <xf numFmtId="3" fontId="2" fillId="2" borderId="17" xfId="0" applyNumberFormat="1" applyFont="1" applyFill="1" applyBorder="1" applyAlignment="1" applyProtection="1"/>
    <xf numFmtId="3" fontId="2" fillId="3" borderId="18" xfId="0" applyNumberFormat="1" applyFont="1" applyFill="1" applyBorder="1" applyAlignment="1" applyProtection="1">
      <protection locked="0"/>
    </xf>
    <xf numFmtId="3" fontId="2" fillId="3" borderId="19" xfId="0" applyNumberFormat="1" applyFont="1" applyFill="1" applyBorder="1" applyAlignment="1" applyProtection="1">
      <protection locked="0"/>
    </xf>
    <xf numFmtId="3" fontId="2" fillId="3" borderId="20" xfId="0" applyNumberFormat="1" applyFont="1" applyFill="1" applyBorder="1" applyAlignment="1" applyProtection="1">
      <protection locked="0"/>
    </xf>
    <xf numFmtId="0" fontId="9" fillId="2" borderId="0" xfId="0" applyFont="1" applyFill="1" applyBorder="1" applyProtection="1"/>
    <xf numFmtId="3" fontId="2" fillId="2" borderId="25" xfId="0" applyNumberFormat="1" applyFont="1" applyFill="1" applyBorder="1" applyAlignment="1" applyProtection="1"/>
    <xf numFmtId="3" fontId="2" fillId="3" borderId="26" xfId="0" applyNumberFormat="1" applyFont="1" applyFill="1" applyBorder="1" applyAlignment="1" applyProtection="1">
      <protection locked="0"/>
    </xf>
    <xf numFmtId="3" fontId="2" fillId="3" borderId="27" xfId="0" applyNumberFormat="1" applyFont="1" applyFill="1" applyBorder="1" applyAlignment="1" applyProtection="1">
      <protection locked="0"/>
    </xf>
    <xf numFmtId="3" fontId="2" fillId="3" borderId="28" xfId="0" applyNumberFormat="1" applyFont="1" applyFill="1" applyBorder="1" applyAlignment="1" applyProtection="1">
      <protection locked="0"/>
    </xf>
    <xf numFmtId="0" fontId="7" fillId="2" borderId="0" xfId="0" applyFont="1" applyFill="1" applyBorder="1" applyProtection="1"/>
    <xf numFmtId="0" fontId="7" fillId="2" borderId="0" xfId="0" applyFont="1" applyFill="1" applyProtection="1"/>
    <xf numFmtId="0" fontId="8" fillId="2" borderId="0" xfId="0" applyFont="1" applyFill="1" applyProtection="1"/>
    <xf numFmtId="0" fontId="2" fillId="2" borderId="0" xfId="0" applyFont="1" applyFill="1" applyBorder="1" applyAlignment="1" applyProtection="1">
      <alignment wrapText="1"/>
    </xf>
    <xf numFmtId="3" fontId="2" fillId="3" borderId="13" xfId="0" applyNumberFormat="1" applyFont="1" applyFill="1" applyBorder="1" applyAlignment="1" applyProtection="1">
      <protection locked="0"/>
    </xf>
    <xf numFmtId="3" fontId="2" fillId="0" borderId="0" xfId="0" applyNumberFormat="1" applyFont="1" applyFill="1" applyProtection="1"/>
    <xf numFmtId="3" fontId="2" fillId="3" borderId="31" xfId="0" applyNumberFormat="1" applyFont="1" applyFill="1" applyBorder="1" applyAlignment="1" applyProtection="1">
      <protection locked="0"/>
    </xf>
    <xf numFmtId="3" fontId="2" fillId="3" borderId="17" xfId="0" applyNumberFormat="1" applyFont="1" applyFill="1" applyBorder="1" applyAlignment="1" applyProtection="1">
      <protection locked="0"/>
    </xf>
    <xf numFmtId="3" fontId="2" fillId="3" borderId="32" xfId="0" applyNumberFormat="1" applyFont="1" applyFill="1" applyBorder="1" applyAlignment="1" applyProtection="1">
      <protection locked="0"/>
    </xf>
    <xf numFmtId="3" fontId="2" fillId="3" borderId="25" xfId="0" applyNumberFormat="1" applyFont="1" applyFill="1" applyBorder="1" applyAlignment="1" applyProtection="1">
      <protection locked="0"/>
    </xf>
    <xf numFmtId="0" fontId="2" fillId="2" borderId="33" xfId="0" applyNumberFormat="1" applyFont="1" applyFill="1" applyBorder="1" applyAlignment="1" applyProtection="1">
      <alignment horizontal="left"/>
    </xf>
    <xf numFmtId="0" fontId="2" fillId="2" borderId="34" xfId="0" applyNumberFormat="1" applyFont="1" applyFill="1" applyBorder="1" applyAlignment="1" applyProtection="1">
      <alignment horizontal="right"/>
    </xf>
    <xf numFmtId="0" fontId="2" fillId="2" borderId="0" xfId="0" applyNumberFormat="1" applyFont="1" applyFill="1" applyBorder="1" applyAlignment="1" applyProtection="1">
      <alignment horizontal="left"/>
    </xf>
    <xf numFmtId="164" fontId="2" fillId="2" borderId="0" xfId="0" applyNumberFormat="1" applyFont="1" applyFill="1" applyBorder="1" applyAlignment="1" applyProtection="1"/>
    <xf numFmtId="0" fontId="1" fillId="2" borderId="0" xfId="0" applyFont="1" applyFill="1" applyBorder="1" applyAlignment="1" applyProtection="1">
      <alignment vertical="center"/>
    </xf>
    <xf numFmtId="0" fontId="2" fillId="2" borderId="34" xfId="0" applyFont="1" applyFill="1" applyBorder="1" applyAlignment="1" applyProtection="1">
      <alignment horizontal="center" vertical="center"/>
    </xf>
    <xf numFmtId="3" fontId="2" fillId="0" borderId="35" xfId="0" applyNumberFormat="1" applyFont="1" applyFill="1" applyBorder="1" applyAlignment="1" applyProtection="1"/>
    <xf numFmtId="3" fontId="2" fillId="0" borderId="10" xfId="0" applyNumberFormat="1" applyFont="1" applyFill="1" applyBorder="1" applyAlignment="1" applyProtection="1"/>
    <xf numFmtId="3" fontId="2" fillId="0" borderId="11" xfId="0" applyNumberFormat="1" applyFont="1" applyFill="1" applyBorder="1" applyAlignment="1" applyProtection="1"/>
    <xf numFmtId="3" fontId="2" fillId="0" borderId="12" xfId="0" applyNumberFormat="1" applyFont="1" applyFill="1" applyBorder="1" applyAlignment="1" applyProtection="1"/>
    <xf numFmtId="0" fontId="2" fillId="0" borderId="4" xfId="0" applyNumberFormat="1" applyFont="1" applyFill="1" applyBorder="1" applyAlignment="1" applyProtection="1"/>
    <xf numFmtId="0" fontId="2" fillId="0" borderId="6" xfId="0" applyNumberFormat="1" applyFont="1" applyFill="1" applyBorder="1" applyAlignment="1" applyProtection="1"/>
    <xf numFmtId="3" fontId="2" fillId="3" borderId="10" xfId="0" applyNumberFormat="1" applyFont="1" applyFill="1" applyBorder="1" applyAlignment="1" applyProtection="1">
      <protection locked="0"/>
    </xf>
    <xf numFmtId="3" fontId="2" fillId="3" borderId="11" xfId="0" applyNumberFormat="1" applyFont="1" applyFill="1" applyBorder="1" applyAlignment="1" applyProtection="1">
      <protection locked="0"/>
    </xf>
    <xf numFmtId="3" fontId="2" fillId="3" borderId="12" xfId="0" applyNumberFormat="1" applyFont="1" applyFill="1" applyBorder="1" applyAlignment="1" applyProtection="1">
      <protection locked="0"/>
    </xf>
    <xf numFmtId="0" fontId="2" fillId="0" borderId="36" xfId="0" applyFont="1" applyFill="1" applyBorder="1" applyAlignment="1" applyProtection="1">
      <alignment horizontal="left" wrapText="1"/>
    </xf>
    <xf numFmtId="3" fontId="2" fillId="0" borderId="31" xfId="0" applyNumberFormat="1" applyFont="1" applyFill="1" applyBorder="1" applyAlignment="1" applyProtection="1"/>
    <xf numFmtId="3" fontId="2" fillId="3" borderId="37" xfId="0" applyNumberFormat="1" applyFont="1" applyFill="1" applyBorder="1" applyAlignment="1" applyProtection="1">
      <protection locked="0"/>
    </xf>
    <xf numFmtId="3" fontId="2" fillId="3" borderId="38" xfId="0" applyNumberFormat="1" applyFont="1" applyFill="1" applyBorder="1" applyAlignment="1" applyProtection="1">
      <protection locked="0"/>
    </xf>
    <xf numFmtId="3" fontId="2" fillId="3" borderId="39" xfId="0" applyNumberFormat="1" applyFont="1" applyFill="1" applyBorder="1" applyAlignment="1" applyProtection="1">
      <protection locked="0"/>
    </xf>
    <xf numFmtId="0" fontId="2" fillId="0" borderId="40" xfId="0" applyFont="1" applyFill="1" applyBorder="1" applyAlignment="1" applyProtection="1">
      <alignment horizontal="left" wrapText="1"/>
    </xf>
    <xf numFmtId="3" fontId="2" fillId="0" borderId="17" xfId="0" applyNumberFormat="1" applyFont="1" applyFill="1" applyBorder="1" applyAlignment="1" applyProtection="1"/>
    <xf numFmtId="3" fontId="2" fillId="0" borderId="32" xfId="0" applyNumberFormat="1" applyFont="1" applyFill="1" applyBorder="1" applyAlignment="1" applyProtection="1"/>
    <xf numFmtId="3" fontId="2" fillId="3" borderId="41" xfId="0" applyNumberFormat="1" applyFont="1" applyFill="1" applyBorder="1" applyAlignment="1" applyProtection="1">
      <protection locked="0"/>
    </xf>
    <xf numFmtId="3" fontId="2" fillId="3" borderId="42" xfId="0" applyNumberFormat="1" applyFont="1" applyFill="1" applyBorder="1" applyAlignment="1" applyProtection="1">
      <protection locked="0"/>
    </xf>
    <xf numFmtId="3" fontId="2" fillId="3" borderId="43" xfId="0" applyNumberFormat="1" applyFont="1" applyFill="1" applyBorder="1" applyAlignment="1" applyProtection="1">
      <protection locked="0"/>
    </xf>
    <xf numFmtId="0" fontId="2" fillId="0" borderId="44" xfId="0" applyFont="1" applyFill="1" applyBorder="1" applyAlignment="1" applyProtection="1">
      <alignment horizontal="left" wrapText="1"/>
    </xf>
    <xf numFmtId="0" fontId="2" fillId="0" borderId="45" xfId="0" applyFont="1" applyFill="1" applyBorder="1" applyAlignment="1" applyProtection="1">
      <alignment horizontal="left" wrapText="1"/>
    </xf>
    <xf numFmtId="3" fontId="2" fillId="0" borderId="13" xfId="0" applyNumberFormat="1" applyFont="1" applyFill="1" applyBorder="1" applyAlignment="1" applyProtection="1"/>
    <xf numFmtId="0" fontId="2" fillId="0" borderId="46" xfId="0" applyFont="1" applyFill="1" applyBorder="1" applyAlignment="1" applyProtection="1">
      <alignment horizontal="left" wrapText="1"/>
    </xf>
    <xf numFmtId="3" fontId="2" fillId="0" borderId="25" xfId="0" applyNumberFormat="1" applyFont="1" applyFill="1" applyBorder="1" applyAlignment="1" applyProtection="1"/>
    <xf numFmtId="0" fontId="7" fillId="2" borderId="47" xfId="0" applyFont="1" applyFill="1" applyBorder="1" applyProtection="1"/>
    <xf numFmtId="0" fontId="2" fillId="0" borderId="4" xfId="0" applyFont="1" applyFill="1" applyBorder="1" applyAlignment="1" applyProtection="1">
      <alignment horizontal="center" vertical="center" wrapText="1"/>
    </xf>
    <xf numFmtId="0" fontId="2" fillId="0" borderId="35" xfId="0" applyFont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left"/>
    </xf>
    <xf numFmtId="3" fontId="2" fillId="3" borderId="35" xfId="0" applyNumberFormat="1" applyFont="1" applyFill="1" applyBorder="1" applyAlignment="1" applyProtection="1">
      <protection locked="0"/>
    </xf>
    <xf numFmtId="0" fontId="1" fillId="2" borderId="0" xfId="0" applyFont="1" applyFill="1" applyBorder="1" applyAlignment="1" applyProtection="1"/>
    <xf numFmtId="0" fontId="7" fillId="0" borderId="47" xfId="0" applyFont="1" applyFill="1" applyBorder="1" applyProtection="1"/>
    <xf numFmtId="165" fontId="8" fillId="0" borderId="0" xfId="0" applyNumberFormat="1" applyFont="1" applyFill="1" applyBorder="1" applyAlignment="1" applyProtection="1">
      <alignment horizontal="right"/>
    </xf>
    <xf numFmtId="165" fontId="8" fillId="2" borderId="0" xfId="0" applyNumberFormat="1" applyFont="1" applyFill="1" applyBorder="1" applyAlignment="1" applyProtection="1">
      <alignment horizontal="right"/>
    </xf>
    <xf numFmtId="0" fontId="2" fillId="0" borderId="12" xfId="0" applyFont="1" applyBorder="1" applyAlignment="1" applyProtection="1">
      <alignment horizontal="center" vertical="center" wrapText="1"/>
    </xf>
    <xf numFmtId="0" fontId="9" fillId="2" borderId="0" xfId="0" applyNumberFormat="1" applyFont="1" applyFill="1" applyAlignment="1" applyProtection="1"/>
    <xf numFmtId="0" fontId="2" fillId="2" borderId="0" xfId="0" applyFont="1" applyFill="1" applyAlignment="1" applyProtection="1">
      <alignment vertical="center"/>
    </xf>
    <xf numFmtId="0" fontId="1" fillId="2" borderId="0" xfId="0" applyFont="1" applyFill="1" applyAlignment="1" applyProtection="1">
      <alignment wrapText="1"/>
    </xf>
    <xf numFmtId="0" fontId="2" fillId="2" borderId="0" xfId="0" applyFont="1" applyFill="1" applyAlignment="1" applyProtection="1">
      <alignment wrapText="1"/>
    </xf>
    <xf numFmtId="0" fontId="2" fillId="0" borderId="0" xfId="0" applyFont="1" applyFill="1" applyAlignment="1" applyProtection="1">
      <alignment wrapText="1"/>
    </xf>
    <xf numFmtId="0" fontId="2" fillId="0" borderId="10" xfId="0" applyNumberFormat="1" applyFont="1" applyFill="1" applyBorder="1" applyAlignment="1" applyProtection="1">
      <alignment horizontal="center" vertical="center" wrapText="1"/>
    </xf>
    <xf numFmtId="0" fontId="2" fillId="0" borderId="11" xfId="0" applyNumberFormat="1" applyFont="1" applyFill="1" applyBorder="1" applyAlignment="1" applyProtection="1">
      <alignment horizontal="center" vertical="center" wrapText="1"/>
    </xf>
    <xf numFmtId="0" fontId="2" fillId="0" borderId="48" xfId="0" applyNumberFormat="1" applyFont="1" applyFill="1" applyBorder="1" applyAlignment="1" applyProtection="1">
      <alignment horizontal="center" vertical="center" wrapText="1"/>
    </xf>
    <xf numFmtId="0" fontId="2" fillId="0" borderId="12" xfId="0" applyNumberFormat="1" applyFont="1" applyFill="1" applyBorder="1" applyAlignment="1" applyProtection="1">
      <alignment horizontal="center" vertical="center" wrapText="1"/>
    </xf>
    <xf numFmtId="3" fontId="2" fillId="3" borderId="49" xfId="0" applyNumberFormat="1" applyFont="1" applyFill="1" applyBorder="1" applyAlignment="1" applyProtection="1">
      <protection locked="0"/>
    </xf>
    <xf numFmtId="3" fontId="2" fillId="3" borderId="50" xfId="0" applyNumberFormat="1" applyFont="1" applyFill="1" applyBorder="1" applyAlignment="1" applyProtection="1">
      <protection locked="0"/>
    </xf>
    <xf numFmtId="3" fontId="2" fillId="3" borderId="51" xfId="0" applyNumberFormat="1" applyFont="1" applyFill="1" applyBorder="1" applyAlignment="1" applyProtection="1">
      <protection locked="0"/>
    </xf>
    <xf numFmtId="3" fontId="2" fillId="3" borderId="52" xfId="0" applyNumberFormat="1" applyFont="1" applyFill="1" applyBorder="1" applyAlignment="1" applyProtection="1">
      <protection locked="0"/>
    </xf>
    <xf numFmtId="3" fontId="2" fillId="3" borderId="53" xfId="0" applyNumberFormat="1" applyFont="1" applyFill="1" applyBorder="1" applyAlignment="1" applyProtection="1">
      <protection locked="0"/>
    </xf>
    <xf numFmtId="3" fontId="2" fillId="3" borderId="54" xfId="0" applyNumberFormat="1" applyFont="1" applyFill="1" applyBorder="1" applyAlignment="1" applyProtection="1">
      <protection locked="0"/>
    </xf>
    <xf numFmtId="3" fontId="2" fillId="3" borderId="55" xfId="0" applyNumberFormat="1" applyFont="1" applyFill="1" applyBorder="1" applyAlignment="1" applyProtection="1">
      <protection locked="0"/>
    </xf>
    <xf numFmtId="0" fontId="8" fillId="2" borderId="0" xfId="0" applyFont="1" applyFill="1" applyAlignment="1" applyProtection="1">
      <alignment wrapText="1"/>
    </xf>
    <xf numFmtId="0" fontId="8" fillId="2" borderId="0" xfId="0" applyFont="1" applyFill="1" applyBorder="1" applyAlignment="1" applyProtection="1">
      <alignment wrapText="1"/>
    </xf>
    <xf numFmtId="0" fontId="7" fillId="2" borderId="0" xfId="0" applyFont="1" applyFill="1" applyBorder="1" applyAlignment="1" applyProtection="1">
      <alignment wrapText="1"/>
    </xf>
    <xf numFmtId="0" fontId="2" fillId="2" borderId="0" xfId="0" applyFont="1" applyFill="1" applyBorder="1" applyAlignment="1" applyProtection="1"/>
    <xf numFmtId="0" fontId="2" fillId="0" borderId="58" xfId="0" applyFont="1" applyBorder="1" applyAlignment="1" applyProtection="1">
      <alignment horizontal="center" vertical="center" wrapText="1"/>
    </xf>
    <xf numFmtId="0" fontId="2" fillId="0" borderId="59" xfId="0" applyFont="1" applyBorder="1" applyAlignment="1" applyProtection="1">
      <alignment horizontal="center" vertical="center" wrapText="1"/>
    </xf>
    <xf numFmtId="0" fontId="2" fillId="0" borderId="13" xfId="0" applyNumberFormat="1" applyFont="1" applyFill="1" applyBorder="1" applyAlignment="1" applyProtection="1">
      <alignment horizontal="left"/>
    </xf>
    <xf numFmtId="3" fontId="2" fillId="0" borderId="14" xfId="0" applyNumberFormat="1" applyFont="1" applyFill="1" applyBorder="1" applyAlignment="1" applyProtection="1"/>
    <xf numFmtId="3" fontId="2" fillId="0" borderId="16" xfId="0" applyNumberFormat="1" applyFont="1" applyFill="1" applyBorder="1" applyAlignment="1" applyProtection="1"/>
    <xf numFmtId="0" fontId="2" fillId="0" borderId="17" xfId="0" applyNumberFormat="1" applyFont="1" applyFill="1" applyBorder="1" applyAlignment="1" applyProtection="1">
      <alignment horizontal="left"/>
    </xf>
    <xf numFmtId="3" fontId="2" fillId="0" borderId="18" xfId="0" applyNumberFormat="1" applyFont="1" applyFill="1" applyBorder="1" applyAlignment="1" applyProtection="1"/>
    <xf numFmtId="3" fontId="2" fillId="0" borderId="20" xfId="0" applyNumberFormat="1" applyFont="1" applyFill="1" applyBorder="1" applyAlignment="1" applyProtection="1"/>
    <xf numFmtId="0" fontId="2" fillId="2" borderId="0" xfId="0" applyNumberFormat="1" applyFont="1" applyFill="1" applyBorder="1" applyAlignment="1" applyProtection="1"/>
    <xf numFmtId="0" fontId="2" fillId="0" borderId="25" xfId="0" applyNumberFormat="1" applyFont="1" applyFill="1" applyBorder="1" applyAlignment="1" applyProtection="1">
      <alignment horizontal="left"/>
    </xf>
    <xf numFmtId="3" fontId="2" fillId="0" borderId="26" xfId="0" applyNumberFormat="1" applyFont="1" applyFill="1" applyBorder="1" applyAlignment="1" applyProtection="1"/>
    <xf numFmtId="3" fontId="2" fillId="0" borderId="28" xfId="0" applyNumberFormat="1" applyFont="1" applyFill="1" applyBorder="1" applyAlignment="1" applyProtection="1"/>
    <xf numFmtId="0" fontId="2" fillId="0" borderId="0" xfId="0" applyFont="1" applyFill="1" applyBorder="1" applyAlignment="1" applyProtection="1"/>
    <xf numFmtId="0" fontId="2" fillId="0" borderId="62" xfId="0" applyFont="1" applyBorder="1" applyAlignment="1" applyProtection="1">
      <alignment horizontal="center" vertical="center" wrapText="1"/>
    </xf>
    <xf numFmtId="3" fontId="2" fillId="3" borderId="63" xfId="0" applyNumberFormat="1" applyFont="1" applyFill="1" applyBorder="1" applyAlignment="1" applyProtection="1">
      <protection locked="0"/>
    </xf>
    <xf numFmtId="3" fontId="2" fillId="3" borderId="6" xfId="0" applyNumberFormat="1" applyFont="1" applyFill="1" applyBorder="1" applyAlignment="1" applyProtection="1">
      <protection locked="0"/>
    </xf>
    <xf numFmtId="0" fontId="10" fillId="2" borderId="0" xfId="0" applyFont="1" applyFill="1" applyAlignment="1" applyProtection="1">
      <alignment vertical="center"/>
    </xf>
    <xf numFmtId="0" fontId="2" fillId="0" borderId="31" xfId="0" applyNumberFormat="1" applyFont="1" applyFill="1" applyBorder="1" applyAlignment="1" applyProtection="1">
      <alignment horizontal="left"/>
    </xf>
    <xf numFmtId="3" fontId="2" fillId="0" borderId="37" xfId="0" applyNumberFormat="1" applyFont="1" applyFill="1" applyBorder="1" applyAlignment="1" applyProtection="1"/>
    <xf numFmtId="3" fontId="2" fillId="0" borderId="39" xfId="0" applyNumberFormat="1" applyFont="1" applyFill="1" applyBorder="1" applyAlignment="1" applyProtection="1"/>
    <xf numFmtId="3" fontId="2" fillId="3" borderId="64" xfId="0" applyNumberFormat="1" applyFont="1" applyFill="1" applyBorder="1" applyAlignment="1" applyProtection="1">
      <protection locked="0"/>
    </xf>
    <xf numFmtId="3" fontId="2" fillId="3" borderId="65" xfId="0" applyNumberFormat="1" applyFont="1" applyFill="1" applyBorder="1" applyAlignment="1" applyProtection="1">
      <protection locked="0"/>
    </xf>
    <xf numFmtId="3" fontId="2" fillId="3" borderId="66" xfId="0" applyNumberFormat="1" applyFont="1" applyFill="1" applyBorder="1" applyAlignment="1" applyProtection="1">
      <protection locked="0"/>
    </xf>
    <xf numFmtId="3" fontId="2" fillId="3" borderId="22" xfId="0" applyNumberFormat="1" applyFont="1" applyFill="1" applyBorder="1" applyAlignment="1" applyProtection="1">
      <protection locked="0"/>
    </xf>
    <xf numFmtId="3" fontId="2" fillId="3" borderId="67" xfId="0" applyNumberFormat="1" applyFont="1" applyFill="1" applyBorder="1" applyAlignment="1" applyProtection="1">
      <protection locked="0"/>
    </xf>
    <xf numFmtId="3" fontId="2" fillId="3" borderId="24" xfId="0" applyNumberFormat="1" applyFont="1" applyFill="1" applyBorder="1" applyAlignment="1" applyProtection="1">
      <protection locked="0"/>
    </xf>
    <xf numFmtId="0" fontId="6" fillId="2" borderId="0" xfId="0" applyFont="1" applyFill="1"/>
    <xf numFmtId="0" fontId="11" fillId="2" borderId="0" xfId="0" applyFont="1" applyFill="1" applyProtection="1"/>
    <xf numFmtId="0" fontId="2" fillId="0" borderId="13" xfId="0" applyFont="1" applyFill="1" applyBorder="1" applyAlignment="1" applyProtection="1">
      <alignment horizontal="left"/>
    </xf>
    <xf numFmtId="0" fontId="2" fillId="0" borderId="32" xfId="0" applyFont="1" applyFill="1" applyBorder="1" applyAlignment="1" applyProtection="1">
      <alignment horizontal="left"/>
    </xf>
    <xf numFmtId="0" fontId="2" fillId="0" borderId="4" xfId="0" applyFont="1" applyFill="1" applyBorder="1" applyAlignment="1" applyProtection="1">
      <alignment horizontal="left"/>
    </xf>
    <xf numFmtId="3" fontId="2" fillId="3" borderId="71" xfId="0" applyNumberFormat="1" applyFont="1" applyFill="1" applyBorder="1" applyAlignment="1" applyProtection="1">
      <protection locked="0"/>
    </xf>
    <xf numFmtId="3" fontId="2" fillId="3" borderId="30" xfId="0" applyNumberFormat="1" applyFont="1" applyFill="1" applyBorder="1" applyAlignment="1" applyProtection="1">
      <protection locked="0"/>
    </xf>
    <xf numFmtId="3" fontId="2" fillId="3" borderId="72" xfId="0" applyNumberFormat="1" applyFont="1" applyFill="1" applyBorder="1" applyAlignment="1" applyProtection="1">
      <protection locked="0"/>
    </xf>
    <xf numFmtId="3" fontId="2" fillId="0" borderId="61" xfId="0" applyNumberFormat="1" applyFont="1" applyFill="1" applyBorder="1" applyAlignment="1" applyProtection="1"/>
    <xf numFmtId="3" fontId="2" fillId="0" borderId="6" xfId="0" applyNumberFormat="1" applyFont="1" applyFill="1" applyBorder="1" applyAlignment="1" applyProtection="1"/>
    <xf numFmtId="3" fontId="2" fillId="3" borderId="74" xfId="0" applyNumberFormat="1" applyFont="1" applyFill="1" applyBorder="1" applyAlignment="1" applyProtection="1">
      <protection locked="0"/>
    </xf>
    <xf numFmtId="3" fontId="2" fillId="3" borderId="9" xfId="0" applyNumberFormat="1" applyFont="1" applyFill="1" applyBorder="1" applyAlignment="1" applyProtection="1">
      <protection locked="0"/>
    </xf>
    <xf numFmtId="3" fontId="2" fillId="3" borderId="70" xfId="0" applyNumberFormat="1" applyFont="1" applyFill="1" applyBorder="1" applyAlignment="1" applyProtection="1">
      <protection locked="0"/>
    </xf>
    <xf numFmtId="3" fontId="2" fillId="3" borderId="8" xfId="0" applyNumberFormat="1" applyFont="1" applyFill="1" applyBorder="1" applyAlignment="1" applyProtection="1">
      <protection locked="0"/>
    </xf>
    <xf numFmtId="165" fontId="2" fillId="2" borderId="0" xfId="0" applyNumberFormat="1" applyFont="1" applyFill="1" applyBorder="1" applyAlignment="1" applyProtection="1"/>
    <xf numFmtId="41" fontId="6" fillId="2" borderId="0" xfId="0" applyNumberFormat="1" applyFont="1" applyFill="1" applyBorder="1" applyAlignment="1" applyProtection="1"/>
    <xf numFmtId="41" fontId="8" fillId="2" borderId="0" xfId="0" applyNumberFormat="1" applyFont="1" applyFill="1" applyBorder="1" applyAlignment="1" applyProtection="1"/>
    <xf numFmtId="0" fontId="6" fillId="2" borderId="0" xfId="0" applyFont="1" applyFill="1" applyAlignment="1" applyProtection="1"/>
    <xf numFmtId="0" fontId="1" fillId="2" borderId="0" xfId="0" applyFont="1" applyFill="1" applyBorder="1" applyAlignment="1" applyProtection="1">
      <alignment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10" xfId="0" applyNumberFormat="1" applyFont="1" applyFill="1" applyBorder="1" applyAlignment="1" applyProtection="1">
      <alignment horizontal="center" vertical="center"/>
    </xf>
    <xf numFmtId="0" fontId="2" fillId="0" borderId="12" xfId="0" applyNumberFormat="1" applyFont="1" applyFill="1" applyBorder="1" applyAlignment="1" applyProtection="1">
      <alignment horizontal="center" vertical="center"/>
    </xf>
    <xf numFmtId="0" fontId="2" fillId="0" borderId="10" xfId="0" applyFont="1" applyFill="1" applyBorder="1" applyAlignment="1" applyProtection="1">
      <alignment horizontal="center" vertical="center"/>
    </xf>
    <xf numFmtId="0" fontId="2" fillId="0" borderId="48" xfId="0" applyFont="1" applyFill="1" applyBorder="1" applyAlignment="1" applyProtection="1">
      <alignment horizontal="center" vertical="center"/>
    </xf>
    <xf numFmtId="0" fontId="2" fillId="0" borderId="75" xfId="0" applyFont="1" applyFill="1" applyBorder="1" applyAlignment="1" applyProtection="1">
      <alignment horizontal="center" vertical="center"/>
    </xf>
    <xf numFmtId="0" fontId="2" fillId="0" borderId="63" xfId="0" applyFont="1" applyFill="1" applyBorder="1" applyAlignment="1" applyProtection="1">
      <alignment horizontal="center" vertical="center"/>
    </xf>
    <xf numFmtId="0" fontId="2" fillId="0" borderId="10" xfId="0" applyFont="1" applyFill="1" applyBorder="1" applyAlignment="1">
      <alignment horizontal="center" vertical="center"/>
    </xf>
    <xf numFmtId="0" fontId="2" fillId="0" borderId="35" xfId="0" applyFont="1" applyFill="1" applyBorder="1" applyAlignment="1">
      <alignment horizontal="center" vertical="center"/>
    </xf>
    <xf numFmtId="0" fontId="1" fillId="0" borderId="5" xfId="0" applyNumberFormat="1" applyFont="1" applyFill="1" applyBorder="1" applyAlignment="1" applyProtection="1">
      <alignment horizontal="center" vertical="center"/>
    </xf>
    <xf numFmtId="0" fontId="2" fillId="0" borderId="5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/>
    </xf>
    <xf numFmtId="3" fontId="2" fillId="0" borderId="3" xfId="0" applyNumberFormat="1" applyFont="1" applyBorder="1" applyAlignment="1" applyProtection="1">
      <alignment wrapText="1"/>
    </xf>
    <xf numFmtId="3" fontId="2" fillId="0" borderId="58" xfId="0" applyNumberFormat="1" applyFont="1" applyBorder="1" applyAlignment="1" applyProtection="1">
      <alignment wrapText="1"/>
    </xf>
    <xf numFmtId="3" fontId="2" fillId="0" borderId="76" xfId="0" applyNumberFormat="1" applyFont="1" applyBorder="1" applyAlignment="1" applyProtection="1">
      <alignment wrapText="1"/>
    </xf>
    <xf numFmtId="3" fontId="2" fillId="3" borderId="58" xfId="0" applyNumberFormat="1" applyFont="1" applyFill="1" applyBorder="1" applyAlignment="1" applyProtection="1">
      <protection locked="0"/>
    </xf>
    <xf numFmtId="3" fontId="2" fillId="3" borderId="59" xfId="0" applyNumberFormat="1" applyFont="1" applyFill="1" applyBorder="1" applyAlignment="1" applyProtection="1">
      <protection locked="0"/>
    </xf>
    <xf numFmtId="3" fontId="2" fillId="3" borderId="77" xfId="0" applyNumberFormat="1" applyFont="1" applyFill="1" applyBorder="1" applyAlignment="1" applyProtection="1">
      <protection locked="0"/>
    </xf>
    <xf numFmtId="3" fontId="2" fillId="3" borderId="62" xfId="0" applyNumberFormat="1" applyFont="1" applyFill="1" applyBorder="1" applyAlignment="1" applyProtection="1">
      <protection locked="0"/>
    </xf>
    <xf numFmtId="3" fontId="2" fillId="3" borderId="2" xfId="0" applyNumberFormat="1" applyFont="1" applyFill="1" applyBorder="1" applyAlignment="1" applyProtection="1">
      <protection locked="0"/>
    </xf>
    <xf numFmtId="3" fontId="2" fillId="3" borderId="3" xfId="0" applyNumberFormat="1" applyFont="1" applyFill="1" applyBorder="1" applyAlignment="1" applyProtection="1">
      <protection locked="0"/>
    </xf>
    <xf numFmtId="3" fontId="2" fillId="6" borderId="4" xfId="0" applyNumberFormat="1" applyFont="1" applyFill="1" applyBorder="1" applyAlignment="1" applyProtection="1"/>
    <xf numFmtId="3" fontId="2" fillId="6" borderId="5" xfId="0" applyNumberFormat="1" applyFont="1" applyFill="1" applyBorder="1" applyAlignment="1" applyProtection="1"/>
    <xf numFmtId="3" fontId="2" fillId="6" borderId="6" xfId="0" applyNumberFormat="1" applyFont="1" applyFill="1" applyBorder="1" applyAlignment="1" applyProtection="1"/>
    <xf numFmtId="3" fontId="2" fillId="0" borderId="31" xfId="0" applyNumberFormat="1" applyFont="1" applyBorder="1" applyAlignment="1" applyProtection="1">
      <alignment wrapText="1"/>
    </xf>
    <xf numFmtId="3" fontId="2" fillId="0" borderId="37" xfId="0" applyNumberFormat="1" applyFont="1" applyBorder="1" applyAlignment="1" applyProtection="1">
      <alignment wrapText="1"/>
    </xf>
    <xf numFmtId="3" fontId="2" fillId="0" borderId="52" xfId="0" applyNumberFormat="1" applyFont="1" applyBorder="1" applyAlignment="1" applyProtection="1">
      <alignment wrapText="1"/>
    </xf>
    <xf numFmtId="3" fontId="2" fillId="6" borderId="65" xfId="0" applyNumberFormat="1" applyFont="1" applyFill="1" applyBorder="1" applyAlignment="1" applyProtection="1"/>
    <xf numFmtId="3" fontId="2" fillId="6" borderId="31" xfId="0" applyNumberFormat="1" applyFont="1" applyFill="1" applyBorder="1" applyAlignment="1" applyProtection="1"/>
    <xf numFmtId="3" fontId="2" fillId="0" borderId="17" xfId="0" applyNumberFormat="1" applyFont="1" applyBorder="1" applyAlignment="1" applyProtection="1">
      <alignment wrapText="1"/>
    </xf>
    <xf numFmtId="3" fontId="2" fillId="0" borderId="18" xfId="0" applyNumberFormat="1" applyFont="1" applyBorder="1" applyAlignment="1" applyProtection="1">
      <alignment wrapText="1"/>
    </xf>
    <xf numFmtId="3" fontId="2" fillId="0" borderId="78" xfId="0" applyNumberFormat="1" applyFont="1" applyBorder="1" applyAlignment="1" applyProtection="1">
      <alignment wrapText="1"/>
    </xf>
    <xf numFmtId="3" fontId="2" fillId="3" borderId="79" xfId="0" applyNumberFormat="1" applyFont="1" applyFill="1" applyBorder="1" applyAlignment="1" applyProtection="1">
      <protection locked="0"/>
    </xf>
    <xf numFmtId="3" fontId="2" fillId="6" borderId="22" xfId="0" applyNumberFormat="1" applyFont="1" applyFill="1" applyBorder="1" applyAlignment="1" applyProtection="1"/>
    <xf numFmtId="3" fontId="2" fillId="6" borderId="17" xfId="0" applyNumberFormat="1" applyFont="1" applyFill="1" applyBorder="1" applyAlignment="1" applyProtection="1"/>
    <xf numFmtId="3" fontId="2" fillId="6" borderId="18" xfId="0" applyNumberFormat="1" applyFont="1" applyFill="1" applyBorder="1" applyAlignment="1" applyProtection="1"/>
    <xf numFmtId="3" fontId="2" fillId="6" borderId="20" xfId="0" applyNumberFormat="1" applyFont="1" applyFill="1" applyBorder="1" applyAlignment="1" applyProtection="1"/>
    <xf numFmtId="3" fontId="2" fillId="6" borderId="79" xfId="0" applyNumberFormat="1" applyFont="1" applyFill="1" applyBorder="1" applyAlignment="1" applyProtection="1"/>
    <xf numFmtId="3" fontId="2" fillId="6" borderId="66" xfId="0" applyNumberFormat="1" applyFont="1" applyFill="1" applyBorder="1" applyAlignment="1" applyProtection="1"/>
    <xf numFmtId="0" fontId="2" fillId="4" borderId="0" xfId="0" applyFont="1" applyFill="1" applyBorder="1" applyProtection="1"/>
    <xf numFmtId="0" fontId="2" fillId="0" borderId="18" xfId="0" applyFont="1" applyFill="1" applyBorder="1" applyAlignment="1" applyProtection="1">
      <alignment wrapText="1"/>
    </xf>
    <xf numFmtId="3" fontId="2" fillId="6" borderId="25" xfId="0" applyNumberFormat="1" applyFont="1" applyFill="1" applyBorder="1" applyAlignment="1" applyProtection="1"/>
    <xf numFmtId="3" fontId="2" fillId="0" borderId="13" xfId="0" applyNumberFormat="1" applyFont="1" applyBorder="1" applyAlignment="1" applyProtection="1">
      <alignment wrapText="1"/>
    </xf>
    <xf numFmtId="3" fontId="2" fillId="0" borderId="14" xfId="0" applyNumberFormat="1" applyFont="1" applyBorder="1" applyAlignment="1" applyProtection="1">
      <alignment wrapText="1"/>
    </xf>
    <xf numFmtId="3" fontId="2" fillId="0" borderId="50" xfId="0" applyNumberFormat="1" applyFont="1" applyBorder="1" applyAlignment="1" applyProtection="1">
      <alignment wrapText="1"/>
    </xf>
    <xf numFmtId="3" fontId="2" fillId="3" borderId="80" xfId="0" applyNumberFormat="1" applyFont="1" applyFill="1" applyBorder="1" applyAlignment="1" applyProtection="1">
      <protection locked="0"/>
    </xf>
    <xf numFmtId="3" fontId="2" fillId="6" borderId="18" xfId="0" applyNumberFormat="1" applyFont="1" applyFill="1" applyBorder="1" applyAlignment="1" applyProtection="1">
      <alignment wrapText="1"/>
    </xf>
    <xf numFmtId="3" fontId="2" fillId="6" borderId="82" xfId="0" applyNumberFormat="1" applyFont="1" applyFill="1" applyBorder="1" applyAlignment="1" applyProtection="1"/>
    <xf numFmtId="0" fontId="2" fillId="0" borderId="19" xfId="0" applyFont="1" applyFill="1" applyBorder="1" applyAlignment="1" applyProtection="1">
      <alignment vertical="center" wrapText="1"/>
    </xf>
    <xf numFmtId="0" fontId="2" fillId="0" borderId="43" xfId="0" applyFont="1" applyFill="1" applyBorder="1" applyAlignment="1" applyProtection="1">
      <alignment vertical="center" wrapText="1"/>
    </xf>
    <xf numFmtId="3" fontId="2" fillId="3" borderId="83" xfId="0" applyNumberFormat="1" applyFont="1" applyFill="1" applyBorder="1" applyAlignment="1" applyProtection="1">
      <protection locked="0"/>
    </xf>
    <xf numFmtId="3" fontId="2" fillId="0" borderId="32" xfId="0" applyNumberFormat="1" applyFont="1" applyBorder="1" applyAlignment="1" applyProtection="1">
      <alignment wrapText="1"/>
    </xf>
    <xf numFmtId="3" fontId="2" fillId="0" borderId="41" xfId="0" applyNumberFormat="1" applyFont="1" applyBorder="1" applyAlignment="1" applyProtection="1">
      <alignment wrapText="1"/>
    </xf>
    <xf numFmtId="3" fontId="2" fillId="0" borderId="84" xfId="0" applyNumberFormat="1" applyFont="1" applyBorder="1" applyAlignment="1" applyProtection="1">
      <alignment wrapText="1"/>
    </xf>
    <xf numFmtId="3" fontId="2" fillId="3" borderId="85" xfId="0" applyNumberFormat="1" applyFont="1" applyFill="1" applyBorder="1" applyAlignment="1" applyProtection="1">
      <protection locked="0"/>
    </xf>
    <xf numFmtId="3" fontId="2" fillId="3" borderId="86" xfId="0" applyNumberFormat="1" applyFont="1" applyFill="1" applyBorder="1" applyAlignment="1" applyProtection="1">
      <protection locked="0"/>
    </xf>
    <xf numFmtId="3" fontId="2" fillId="0" borderId="25" xfId="0" applyNumberFormat="1" applyFont="1" applyFill="1" applyBorder="1" applyAlignment="1" applyProtection="1">
      <alignment wrapText="1"/>
    </xf>
    <xf numFmtId="3" fontId="2" fillId="0" borderId="26" xfId="0" applyNumberFormat="1" applyFont="1" applyFill="1" applyBorder="1" applyAlignment="1" applyProtection="1">
      <alignment wrapText="1"/>
    </xf>
    <xf numFmtId="3" fontId="2" fillId="0" borderId="54" xfId="0" applyNumberFormat="1" applyFont="1" applyFill="1" applyBorder="1" applyAlignment="1" applyProtection="1">
      <alignment wrapText="1"/>
    </xf>
    <xf numFmtId="3" fontId="2" fillId="6" borderId="24" xfId="0" applyNumberFormat="1" applyFont="1" applyFill="1" applyBorder="1" applyAlignment="1" applyProtection="1"/>
    <xf numFmtId="0" fontId="1" fillId="2" borderId="47" xfId="0" applyFont="1" applyFill="1" applyBorder="1" applyProtection="1"/>
    <xf numFmtId="41" fontId="2" fillId="2" borderId="0" xfId="0" applyNumberFormat="1" applyFont="1" applyFill="1" applyBorder="1" applyAlignment="1" applyProtection="1"/>
    <xf numFmtId="0" fontId="2" fillId="2" borderId="0" xfId="0" applyFont="1" applyFill="1" applyAlignment="1" applyProtection="1"/>
    <xf numFmtId="0" fontId="2" fillId="0" borderId="75" xfId="0" applyFont="1" applyFill="1" applyBorder="1" applyAlignment="1">
      <alignment horizontal="center" vertical="center"/>
    </xf>
    <xf numFmtId="0" fontId="1" fillId="0" borderId="5" xfId="0" applyNumberFormat="1" applyFont="1" applyFill="1" applyBorder="1" applyAlignment="1" applyProtection="1">
      <alignment horizontal="center" vertical="center"/>
    </xf>
    <xf numFmtId="0" fontId="12" fillId="2" borderId="0" xfId="0" applyFont="1" applyFill="1" applyProtection="1"/>
    <xf numFmtId="3" fontId="2" fillId="3" borderId="82" xfId="0" applyNumberFormat="1" applyFont="1" applyFill="1" applyBorder="1" applyAlignment="1" applyProtection="1">
      <protection locked="0"/>
    </xf>
    <xf numFmtId="3" fontId="2" fillId="3" borderId="87" xfId="0" applyNumberFormat="1" applyFont="1" applyFill="1" applyBorder="1" applyAlignment="1" applyProtection="1">
      <protection locked="0"/>
    </xf>
    <xf numFmtId="0" fontId="2" fillId="2" borderId="0" xfId="0" applyNumberFormat="1" applyFont="1" applyFill="1" applyBorder="1" applyAlignment="1" applyProtection="1">
      <alignment horizontal="left" vertical="center" wrapText="1"/>
    </xf>
    <xf numFmtId="0" fontId="6" fillId="2" borderId="0" xfId="0" applyFont="1" applyFill="1" applyBorder="1" applyAlignment="1" applyProtection="1">
      <alignment horizontal="left" vertical="center" wrapText="1"/>
    </xf>
    <xf numFmtId="0" fontId="13" fillId="2" borderId="0" xfId="0" applyFont="1" applyFill="1" applyBorder="1" applyAlignment="1" applyProtection="1">
      <alignment vertical="center" wrapText="1"/>
    </xf>
    <xf numFmtId="165" fontId="13" fillId="2" borderId="0" xfId="0" applyNumberFormat="1" applyFont="1" applyFill="1" applyBorder="1" applyAlignment="1" applyProtection="1">
      <protection locked="0"/>
    </xf>
    <xf numFmtId="165" fontId="2" fillId="2" borderId="0" xfId="0" applyNumberFormat="1" applyFont="1" applyFill="1" applyBorder="1" applyAlignment="1" applyProtection="1">
      <protection hidden="1"/>
    </xf>
    <xf numFmtId="165" fontId="2" fillId="2" borderId="0" xfId="0" applyNumberFormat="1" applyFont="1" applyFill="1" applyBorder="1" applyAlignment="1" applyProtection="1">
      <protection locked="0"/>
    </xf>
    <xf numFmtId="0" fontId="2" fillId="0" borderId="35" xfId="0" applyFont="1" applyBorder="1" applyAlignment="1" applyProtection="1">
      <alignment horizontal="center" vertical="center" wrapText="1"/>
    </xf>
    <xf numFmtId="0" fontId="2" fillId="0" borderId="35" xfId="0" applyFont="1" applyFill="1" applyBorder="1" applyAlignment="1" applyProtection="1">
      <alignment horizontal="center" vertical="center" wrapText="1"/>
    </xf>
    <xf numFmtId="0" fontId="2" fillId="0" borderId="13" xfId="0" applyNumberFormat="1" applyFont="1" applyFill="1" applyBorder="1" applyAlignment="1" applyProtection="1">
      <alignment horizontal="left"/>
    </xf>
    <xf numFmtId="165" fontId="9" fillId="2" borderId="0" xfId="0" applyNumberFormat="1" applyFont="1" applyFill="1" applyBorder="1" applyAlignment="1" applyProtection="1"/>
    <xf numFmtId="0" fontId="2" fillId="0" borderId="25" xfId="0" applyNumberFormat="1" applyFont="1" applyFill="1" applyBorder="1" applyAlignment="1" applyProtection="1">
      <alignment horizontal="left"/>
    </xf>
    <xf numFmtId="3" fontId="2" fillId="3" borderId="88" xfId="0" applyNumberFormat="1" applyFont="1" applyFill="1" applyBorder="1" applyAlignment="1" applyProtection="1">
      <protection locked="0"/>
    </xf>
    <xf numFmtId="3" fontId="2" fillId="3" borderId="89" xfId="0" applyNumberFormat="1" applyFont="1" applyFill="1" applyBorder="1" applyAlignment="1" applyProtection="1">
      <protection locked="0"/>
    </xf>
    <xf numFmtId="0" fontId="7" fillId="2" borderId="68" xfId="0" applyNumberFormat="1" applyFont="1" applyFill="1" applyBorder="1" applyAlignment="1" applyProtection="1">
      <alignment horizontal="left"/>
      <protection hidden="1"/>
    </xf>
    <xf numFmtId="0" fontId="2" fillId="0" borderId="10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1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2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0" xfId="0" applyNumberFormat="1" applyFont="1" applyFill="1" applyBorder="1" applyAlignment="1" applyProtection="1">
      <alignment horizontal="center" vertical="center"/>
      <protection hidden="1"/>
    </xf>
    <xf numFmtId="0" fontId="2" fillId="0" borderId="12" xfId="0" applyNumberFormat="1" applyFont="1" applyFill="1" applyBorder="1" applyAlignment="1" applyProtection="1">
      <alignment horizontal="center" vertical="center"/>
      <protection hidden="1"/>
    </xf>
    <xf numFmtId="0" fontId="2" fillId="0" borderId="3" xfId="0" applyNumberFormat="1" applyFont="1" applyFill="1" applyBorder="1" applyAlignment="1" applyProtection="1">
      <alignment horizontal="left" vertical="center" wrapText="1"/>
      <protection hidden="1"/>
    </xf>
    <xf numFmtId="3" fontId="2" fillId="3" borderId="65" xfId="0" applyNumberFormat="1" applyFont="1" applyFill="1" applyBorder="1" applyAlignment="1" applyProtection="1">
      <alignment wrapText="1"/>
      <protection locked="0"/>
    </xf>
    <xf numFmtId="0" fontId="2" fillId="4" borderId="0" xfId="0" applyFont="1" applyFill="1" applyAlignment="1" applyProtection="1">
      <alignment wrapText="1"/>
    </xf>
    <xf numFmtId="0" fontId="2" fillId="0" borderId="25" xfId="0" applyNumberFormat="1" applyFont="1" applyFill="1" applyBorder="1" applyAlignment="1" applyProtection="1">
      <alignment horizontal="left" vertical="center" wrapText="1"/>
      <protection hidden="1"/>
    </xf>
    <xf numFmtId="3" fontId="2" fillId="3" borderId="24" xfId="0" applyNumberFormat="1" applyFont="1" applyFill="1" applyBorder="1" applyAlignment="1" applyProtection="1">
      <alignment wrapText="1"/>
      <protection locked="0"/>
    </xf>
    <xf numFmtId="0" fontId="2" fillId="0" borderId="35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 wrapText="1"/>
    </xf>
    <xf numFmtId="3" fontId="2" fillId="0" borderId="6" xfId="0" applyNumberFormat="1" applyFont="1" applyFill="1" applyBorder="1" applyAlignment="1" applyProtection="1">
      <alignment wrapText="1"/>
    </xf>
    <xf numFmtId="3" fontId="2" fillId="0" borderId="10" xfId="0" applyNumberFormat="1" applyFont="1" applyFill="1" applyBorder="1" applyAlignment="1" applyProtection="1">
      <alignment wrapText="1"/>
    </xf>
    <xf numFmtId="3" fontId="2" fillId="0" borderId="12" xfId="0" applyNumberFormat="1" applyFont="1" applyFill="1" applyBorder="1" applyAlignment="1" applyProtection="1">
      <alignment wrapText="1"/>
    </xf>
    <xf numFmtId="3" fontId="2" fillId="0" borderId="58" xfId="0" applyNumberFormat="1" applyFont="1" applyFill="1" applyBorder="1" applyAlignment="1" applyProtection="1">
      <alignment wrapText="1"/>
    </xf>
    <xf numFmtId="3" fontId="2" fillId="0" borderId="60" xfId="0" applyNumberFormat="1" applyFont="1" applyFill="1" applyBorder="1" applyAlignment="1" applyProtection="1">
      <alignment wrapText="1"/>
    </xf>
    <xf numFmtId="3" fontId="2" fillId="0" borderId="96" xfId="0" applyNumberFormat="1" applyFont="1" applyFill="1" applyBorder="1" applyAlignment="1" applyProtection="1">
      <alignment wrapText="1"/>
    </xf>
    <xf numFmtId="0" fontId="2" fillId="0" borderId="16" xfId="0" applyFont="1" applyFill="1" applyBorder="1" applyAlignment="1" applyProtection="1">
      <alignment vertical="center" wrapText="1"/>
    </xf>
    <xf numFmtId="3" fontId="2" fillId="0" borderId="65" xfId="0" applyNumberFormat="1" applyFont="1" applyFill="1" applyBorder="1" applyAlignment="1" applyProtection="1">
      <alignment wrapText="1"/>
    </xf>
    <xf numFmtId="3" fontId="2" fillId="6" borderId="65" xfId="0" applyNumberFormat="1" applyFont="1" applyFill="1" applyBorder="1" applyAlignment="1" applyProtection="1">
      <alignment wrapText="1"/>
    </xf>
    <xf numFmtId="3" fontId="2" fillId="0" borderId="31" xfId="0" applyNumberFormat="1" applyFont="1" applyFill="1" applyBorder="1" applyAlignment="1" applyProtection="1">
      <alignment wrapText="1"/>
    </xf>
    <xf numFmtId="3" fontId="2" fillId="6" borderId="14" xfId="0" applyNumberFormat="1" applyFont="1" applyFill="1" applyBorder="1" applyAlignment="1" applyProtection="1"/>
    <xf numFmtId="3" fontId="2" fillId="3" borderId="97" xfId="0" applyNumberFormat="1" applyFont="1" applyFill="1" applyBorder="1" applyAlignment="1" applyProtection="1">
      <protection locked="0"/>
    </xf>
    <xf numFmtId="3" fontId="2" fillId="3" borderId="98" xfId="0" applyNumberFormat="1" applyFont="1" applyFill="1" applyBorder="1" applyAlignment="1" applyProtection="1">
      <protection locked="0"/>
    </xf>
    <xf numFmtId="0" fontId="2" fillId="0" borderId="20" xfId="0" applyNumberFormat="1" applyFont="1" applyFill="1" applyBorder="1" applyAlignment="1" applyProtection="1"/>
    <xf numFmtId="3" fontId="2" fillId="0" borderId="22" xfId="0" applyNumberFormat="1" applyFont="1" applyFill="1" applyBorder="1" applyAlignment="1" applyProtection="1"/>
    <xf numFmtId="3" fontId="2" fillId="0" borderId="17" xfId="0" applyNumberFormat="1" applyFont="1" applyFill="1" applyBorder="1" applyAlignment="1" applyProtection="1">
      <alignment wrapText="1"/>
    </xf>
    <xf numFmtId="3" fontId="2" fillId="0" borderId="82" xfId="0" applyNumberFormat="1" applyFont="1" applyFill="1" applyBorder="1" applyAlignment="1" applyProtection="1"/>
    <xf numFmtId="3" fontId="2" fillId="3" borderId="99" xfId="0" applyNumberFormat="1" applyFont="1" applyFill="1" applyBorder="1" applyAlignment="1" applyProtection="1">
      <protection locked="0"/>
    </xf>
    <xf numFmtId="3" fontId="2" fillId="3" borderId="100" xfId="0" applyNumberFormat="1" applyFont="1" applyFill="1" applyBorder="1" applyAlignment="1" applyProtection="1">
      <protection locked="0"/>
    </xf>
    <xf numFmtId="3" fontId="2" fillId="0" borderId="24" xfId="0" applyNumberFormat="1" applyFont="1" applyFill="1" applyBorder="1" applyAlignment="1" applyProtection="1"/>
    <xf numFmtId="3" fontId="2" fillId="3" borderId="101" xfId="0" applyNumberFormat="1" applyFont="1" applyFill="1" applyBorder="1" applyAlignment="1" applyProtection="1">
      <protection locked="0"/>
    </xf>
    <xf numFmtId="3" fontId="2" fillId="3" borderId="102" xfId="0" applyNumberFormat="1" applyFont="1" applyFill="1" applyBorder="1" applyAlignment="1" applyProtection="1">
      <protection locked="0"/>
    </xf>
    <xf numFmtId="0" fontId="2" fillId="5" borderId="1" xfId="0" applyFont="1" applyFill="1" applyBorder="1" applyProtection="1"/>
    <xf numFmtId="0" fontId="2" fillId="5" borderId="2" xfId="0" applyFont="1" applyFill="1" applyBorder="1" applyProtection="1"/>
    <xf numFmtId="0" fontId="2" fillId="5" borderId="34" xfId="0" applyFont="1" applyFill="1" applyBorder="1" applyProtection="1"/>
    <xf numFmtId="0" fontId="2" fillId="5" borderId="57" xfId="0" applyFont="1" applyFill="1" applyBorder="1" applyProtection="1"/>
    <xf numFmtId="0" fontId="2" fillId="0" borderId="35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3" fontId="2" fillId="3" borderId="29" xfId="0" applyNumberFormat="1" applyFont="1" applyFill="1" applyBorder="1" applyAlignment="1" applyProtection="1">
      <protection locked="0"/>
    </xf>
    <xf numFmtId="0" fontId="2" fillId="4" borderId="57" xfId="0" applyFont="1" applyFill="1" applyBorder="1" applyProtection="1"/>
    <xf numFmtId="0" fontId="2" fillId="5" borderId="56" xfId="0" applyFont="1" applyFill="1" applyBorder="1" applyProtection="1"/>
    <xf numFmtId="0" fontId="2" fillId="5" borderId="7" xfId="0" applyFont="1" applyFill="1" applyBorder="1" applyProtection="1"/>
    <xf numFmtId="0" fontId="2" fillId="5" borderId="8" xfId="0" applyFont="1" applyFill="1" applyBorder="1" applyProtection="1"/>
    <xf numFmtId="3" fontId="2" fillId="3" borderId="81" xfId="0" applyNumberFormat="1" applyFont="1" applyFill="1" applyBorder="1" applyAlignment="1" applyProtection="1">
      <protection locked="0"/>
    </xf>
    <xf numFmtId="3" fontId="2" fillId="3" borderId="103" xfId="0" applyNumberFormat="1" applyFont="1" applyFill="1" applyBorder="1" applyAlignment="1" applyProtection="1">
      <protection locked="0"/>
    </xf>
    <xf numFmtId="0" fontId="2" fillId="5" borderId="0" xfId="0" applyFont="1" applyFill="1" applyBorder="1" applyProtection="1"/>
    <xf numFmtId="3" fontId="2" fillId="0" borderId="104" xfId="0" applyNumberFormat="1" applyFont="1" applyFill="1" applyBorder="1" applyAlignment="1" applyProtection="1"/>
    <xf numFmtId="3" fontId="2" fillId="3" borderId="105" xfId="0" applyNumberFormat="1" applyFont="1" applyFill="1" applyBorder="1" applyAlignment="1" applyProtection="1">
      <protection locked="0"/>
    </xf>
    <xf numFmtId="3" fontId="2" fillId="6" borderId="104" xfId="0" applyNumberFormat="1" applyFont="1" applyFill="1" applyBorder="1" applyAlignment="1" applyProtection="1"/>
    <xf numFmtId="3" fontId="2" fillId="3" borderId="21" xfId="0" applyNumberFormat="1" applyFont="1" applyFill="1" applyBorder="1" applyAlignment="1" applyProtection="1">
      <protection locked="0"/>
    </xf>
    <xf numFmtId="3" fontId="2" fillId="3" borderId="23" xfId="0" applyNumberFormat="1" applyFont="1" applyFill="1" applyBorder="1" applyAlignment="1" applyProtection="1">
      <protection locked="0"/>
    </xf>
    <xf numFmtId="3" fontId="2" fillId="3" borderId="106" xfId="0" applyNumberFormat="1" applyFont="1" applyFill="1" applyBorder="1" applyAlignment="1" applyProtection="1">
      <protection locked="0"/>
    </xf>
    <xf numFmtId="0" fontId="2" fillId="4" borderId="8" xfId="0" applyFont="1" applyFill="1" applyBorder="1" applyProtection="1"/>
    <xf numFmtId="0" fontId="2" fillId="5" borderId="68" xfId="0" applyFont="1" applyFill="1" applyBorder="1" applyProtection="1"/>
    <xf numFmtId="0" fontId="2" fillId="0" borderId="63" xfId="0" applyNumberFormat="1" applyFont="1" applyFill="1" applyBorder="1" applyAlignment="1" applyProtection="1">
      <alignment horizontal="center" vertical="center" wrapText="1"/>
    </xf>
    <xf numFmtId="3" fontId="2" fillId="0" borderId="3" xfId="0" applyNumberFormat="1" applyFont="1" applyFill="1" applyBorder="1" applyAlignment="1" applyProtection="1"/>
    <xf numFmtId="3" fontId="2" fillId="3" borderId="56" xfId="0" applyNumberFormat="1" applyFont="1" applyFill="1" applyBorder="1" applyAlignment="1" applyProtection="1">
      <protection locked="0"/>
    </xf>
    <xf numFmtId="3" fontId="2" fillId="0" borderId="104" xfId="0" applyNumberFormat="1" applyFont="1" applyBorder="1" applyAlignment="1" applyProtection="1">
      <alignment wrapText="1"/>
    </xf>
    <xf numFmtId="3" fontId="2" fillId="3" borderId="107" xfId="0" applyNumberFormat="1" applyFont="1" applyFill="1" applyBorder="1" applyAlignment="1" applyProtection="1">
      <protection locked="0"/>
    </xf>
    <xf numFmtId="3" fontId="2" fillId="3" borderId="108" xfId="0" applyNumberFormat="1" applyFont="1" applyFill="1" applyBorder="1" applyAlignment="1" applyProtection="1">
      <protection locked="0"/>
    </xf>
    <xf numFmtId="3" fontId="2" fillId="3" borderId="109" xfId="0" applyNumberFormat="1" applyFont="1" applyFill="1" applyBorder="1" applyAlignment="1" applyProtection="1">
      <protection locked="0"/>
    </xf>
    <xf numFmtId="3" fontId="2" fillId="0" borderId="25" xfId="0" applyNumberFormat="1" applyFont="1" applyBorder="1" applyAlignment="1" applyProtection="1">
      <alignment wrapText="1"/>
    </xf>
    <xf numFmtId="3" fontId="2" fillId="3" borderId="46" xfId="0" applyNumberFormat="1" applyFont="1" applyFill="1" applyBorder="1" applyAlignment="1" applyProtection="1">
      <protection locked="0"/>
    </xf>
    <xf numFmtId="3" fontId="2" fillId="6" borderId="3" xfId="0" applyNumberFormat="1" applyFont="1" applyFill="1" applyBorder="1" applyAlignment="1" applyProtection="1">
      <protection hidden="1"/>
    </xf>
    <xf numFmtId="3" fontId="2" fillId="6" borderId="3" xfId="0" applyNumberFormat="1" applyFont="1" applyFill="1" applyBorder="1" applyAlignment="1" applyProtection="1">
      <alignment wrapText="1"/>
      <protection hidden="1"/>
    </xf>
    <xf numFmtId="3" fontId="2" fillId="6" borderId="14" xfId="0" applyNumberFormat="1" applyFont="1" applyFill="1" applyBorder="1" applyAlignment="1" applyProtection="1">
      <protection hidden="1"/>
    </xf>
    <xf numFmtId="3" fontId="2" fillId="6" borderId="16" xfId="0" applyNumberFormat="1" applyFont="1" applyFill="1" applyBorder="1" applyAlignment="1" applyProtection="1">
      <protection hidden="1"/>
    </xf>
    <xf numFmtId="3" fontId="2" fillId="6" borderId="49" xfId="0" applyNumberFormat="1" applyFont="1" applyFill="1" applyBorder="1" applyAlignment="1" applyProtection="1">
      <protection hidden="1"/>
    </xf>
    <xf numFmtId="3" fontId="2" fillId="6" borderId="41" xfId="0" applyNumberFormat="1" applyFont="1" applyFill="1" applyBorder="1" applyAlignment="1" applyProtection="1">
      <protection hidden="1"/>
    </xf>
    <xf numFmtId="3" fontId="2" fillId="6" borderId="43" xfId="0" applyNumberFormat="1" applyFont="1" applyFill="1" applyBorder="1" applyAlignment="1" applyProtection="1">
      <protection hidden="1"/>
    </xf>
    <xf numFmtId="3" fontId="2" fillId="6" borderId="85" xfId="0" applyNumberFormat="1" applyFont="1" applyFill="1" applyBorder="1" applyAlignment="1" applyProtection="1">
      <protection hidden="1"/>
    </xf>
    <xf numFmtId="3" fontId="2" fillId="6" borderId="112" xfId="0" applyNumberFormat="1" applyFont="1" applyFill="1" applyBorder="1" applyAlignment="1" applyProtection="1">
      <protection hidden="1"/>
    </xf>
    <xf numFmtId="3" fontId="2" fillId="6" borderId="113" xfId="0" applyNumberFormat="1" applyFont="1" applyFill="1" applyBorder="1" applyAlignment="1" applyProtection="1">
      <alignment wrapText="1"/>
      <protection hidden="1"/>
    </xf>
    <xf numFmtId="3" fontId="2" fillId="6" borderId="114" xfId="0" applyNumberFormat="1" applyFont="1" applyFill="1" applyBorder="1" applyAlignment="1" applyProtection="1">
      <protection hidden="1"/>
    </xf>
    <xf numFmtId="3" fontId="2" fillId="6" borderId="115" xfId="0" applyNumberFormat="1" applyFont="1" applyFill="1" applyBorder="1" applyAlignment="1" applyProtection="1">
      <protection hidden="1"/>
    </xf>
    <xf numFmtId="3" fontId="2" fillId="6" borderId="105" xfId="0" applyNumberFormat="1" applyFont="1" applyFill="1" applyBorder="1" applyAlignment="1" applyProtection="1">
      <protection hidden="1"/>
    </xf>
    <xf numFmtId="3" fontId="2" fillId="6" borderId="116" xfId="0" applyNumberFormat="1" applyFont="1" applyFill="1" applyBorder="1" applyAlignment="1" applyProtection="1">
      <protection hidden="1"/>
    </xf>
    <xf numFmtId="3" fontId="2" fillId="6" borderId="35" xfId="0" applyNumberFormat="1" applyFont="1" applyFill="1" applyBorder="1" applyAlignment="1" applyProtection="1">
      <protection hidden="1"/>
    </xf>
    <xf numFmtId="3" fontId="2" fillId="6" borderId="35" xfId="0" applyNumberFormat="1" applyFont="1" applyFill="1" applyBorder="1" applyAlignment="1" applyProtection="1">
      <alignment wrapText="1"/>
      <protection hidden="1"/>
    </xf>
    <xf numFmtId="3" fontId="2" fillId="6" borderId="26" xfId="0" applyNumberFormat="1" applyFont="1" applyFill="1" applyBorder="1" applyAlignment="1" applyProtection="1">
      <protection hidden="1"/>
    </xf>
    <xf numFmtId="3" fontId="2" fillId="6" borderId="24" xfId="0" applyNumberFormat="1" applyFont="1" applyFill="1" applyBorder="1" applyAlignment="1" applyProtection="1">
      <protection hidden="1"/>
    </xf>
    <xf numFmtId="3" fontId="2" fillId="6" borderId="28" xfId="0" applyNumberFormat="1" applyFont="1" applyFill="1" applyBorder="1" applyAlignment="1" applyProtection="1">
      <protection hidden="1"/>
    </xf>
    <xf numFmtId="3" fontId="2" fillId="6" borderId="53" xfId="0" applyNumberFormat="1" applyFont="1" applyFill="1" applyBorder="1" applyAlignment="1" applyProtection="1">
      <protection hidden="1"/>
    </xf>
    <xf numFmtId="0" fontId="2" fillId="2" borderId="0" xfId="0" applyFont="1" applyFill="1" applyAlignment="1" applyProtection="1">
      <alignment horizontal="left"/>
    </xf>
    <xf numFmtId="0" fontId="2" fillId="2" borderId="0" xfId="0" applyFont="1" applyFill="1" applyBorder="1" applyAlignment="1" applyProtection="1">
      <alignment horizontal="left"/>
    </xf>
    <xf numFmtId="0" fontId="2" fillId="0" borderId="0" xfId="0" applyFont="1" applyAlignment="1" applyProtection="1">
      <alignment horizontal="left"/>
    </xf>
    <xf numFmtId="0" fontId="2" fillId="7" borderId="0" xfId="0" applyFont="1" applyFill="1" applyAlignment="1" applyProtection="1">
      <alignment horizontal="left"/>
    </xf>
    <xf numFmtId="0" fontId="2" fillId="0" borderId="0" xfId="0" applyFont="1" applyProtection="1">
      <protection hidden="1"/>
    </xf>
    <xf numFmtId="0" fontId="2" fillId="0" borderId="0" xfId="0" applyFont="1" applyFill="1" applyProtection="1">
      <protection hidden="1"/>
    </xf>
    <xf numFmtId="0" fontId="2" fillId="7" borderId="0" xfId="0" applyFont="1" applyFill="1" applyProtection="1">
      <protection hidden="1"/>
    </xf>
    <xf numFmtId="0" fontId="6" fillId="0" borderId="0" xfId="0" applyFont="1" applyProtection="1">
      <protection hidden="1"/>
    </xf>
    <xf numFmtId="0" fontId="0" fillId="0" borderId="0" xfId="0"/>
    <xf numFmtId="0" fontId="2" fillId="2" borderId="0" xfId="0" applyNumberFormat="1" applyFont="1" applyFill="1" applyAlignment="1" applyProtection="1"/>
    <xf numFmtId="0" fontId="6" fillId="2" borderId="0" xfId="0" applyFont="1" applyFill="1"/>
    <xf numFmtId="0" fontId="2" fillId="2" borderId="0" xfId="0" applyNumberFormat="1" applyFont="1" applyFill="1" applyAlignment="1" applyProtection="1">
      <alignment horizontal="center"/>
    </xf>
    <xf numFmtId="0" fontId="1" fillId="2" borderId="0" xfId="0" applyNumberFormat="1" applyFont="1" applyFill="1" applyAlignment="1" applyProtection="1">
      <alignment horizontal="left"/>
    </xf>
    <xf numFmtId="0" fontId="2" fillId="2" borderId="0" xfId="0" applyFont="1" applyFill="1" applyBorder="1" applyProtection="1"/>
    <xf numFmtId="0" fontId="2" fillId="2" borderId="0" xfId="0" applyFont="1" applyFill="1" applyProtection="1"/>
    <xf numFmtId="0" fontId="4" fillId="2" borderId="0" xfId="0" applyFont="1" applyFill="1" applyBorder="1" applyAlignment="1" applyProtection="1">
      <alignment horizontal="center"/>
    </xf>
    <xf numFmtId="0" fontId="6" fillId="2" borderId="0" xfId="0" applyFont="1" applyFill="1" applyProtection="1"/>
    <xf numFmtId="0" fontId="7" fillId="2" borderId="0" xfId="0" applyFont="1" applyFill="1" applyProtection="1"/>
    <xf numFmtId="0" fontId="3" fillId="2" borderId="0" xfId="0" applyFont="1" applyFill="1" applyProtection="1"/>
    <xf numFmtId="0" fontId="6" fillId="0" borderId="0" xfId="0" applyFont="1" applyProtection="1"/>
    <xf numFmtId="0" fontId="2" fillId="0" borderId="10" xfId="0" applyNumberFormat="1" applyFont="1" applyFill="1" applyBorder="1" applyAlignment="1" applyProtection="1">
      <alignment horizontal="center" vertical="center" wrapText="1"/>
    </xf>
    <xf numFmtId="0" fontId="2" fillId="0" borderId="11" xfId="0" applyFont="1" applyFill="1" applyBorder="1" applyAlignment="1" applyProtection="1">
      <alignment horizontal="center" vertical="center"/>
    </xf>
    <xf numFmtId="0" fontId="2" fillId="0" borderId="12" xfId="0" applyFont="1" applyFill="1" applyBorder="1" applyAlignment="1" applyProtection="1">
      <alignment horizontal="center" vertical="center"/>
    </xf>
    <xf numFmtId="0" fontId="2" fillId="0" borderId="10" xfId="0" applyFont="1" applyFill="1" applyBorder="1" applyAlignment="1" applyProtection="1">
      <alignment horizontal="center" vertical="center"/>
    </xf>
    <xf numFmtId="0" fontId="2" fillId="2" borderId="0" xfId="0" applyNumberFormat="1" applyFont="1" applyFill="1" applyBorder="1" applyAlignment="1" applyProtection="1"/>
    <xf numFmtId="0" fontId="2" fillId="2" borderId="0" xfId="0" applyFont="1" applyFill="1" applyAlignment="1" applyProtection="1">
      <alignment wrapText="1"/>
    </xf>
    <xf numFmtId="0" fontId="2" fillId="0" borderId="11" xfId="0" applyNumberFormat="1" applyFont="1" applyFill="1" applyBorder="1" applyAlignment="1" applyProtection="1">
      <alignment horizontal="center" vertical="center" wrapText="1"/>
    </xf>
    <xf numFmtId="0" fontId="2" fillId="0" borderId="17" xfId="0" applyNumberFormat="1" applyFont="1" applyFill="1" applyBorder="1" applyAlignment="1" applyProtection="1">
      <alignment horizontal="left"/>
    </xf>
    <xf numFmtId="0" fontId="2" fillId="0" borderId="25" xfId="0" applyNumberFormat="1" applyFont="1" applyFill="1" applyBorder="1" applyAlignment="1" applyProtection="1">
      <alignment horizontal="left"/>
    </xf>
    <xf numFmtId="0" fontId="6" fillId="0" borderId="0" xfId="0" applyFont="1" applyFill="1" applyProtection="1"/>
    <xf numFmtId="0" fontId="2" fillId="2" borderId="0" xfId="0" applyFont="1" applyFill="1" applyAlignment="1" applyProtection="1"/>
    <xf numFmtId="0" fontId="8" fillId="2" borderId="0" xfId="0" applyFont="1" applyFill="1" applyProtection="1"/>
    <xf numFmtId="0" fontId="2" fillId="0" borderId="35" xfId="0" applyNumberFormat="1" applyFont="1" applyFill="1" applyBorder="1" applyAlignment="1" applyProtection="1">
      <alignment horizontal="center" vertical="center" wrapText="1"/>
    </xf>
    <xf numFmtId="0" fontId="2" fillId="0" borderId="0" xfId="0" applyFont="1" applyFill="1" applyProtection="1"/>
    <xf numFmtId="0" fontId="5" fillId="2" borderId="0" xfId="0" applyNumberFormat="1" applyFont="1" applyFill="1" applyBorder="1" applyAlignment="1" applyProtection="1">
      <alignment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2" fillId="2" borderId="0" xfId="0" applyFont="1" applyFill="1" applyBorder="1" applyAlignment="1" applyProtection="1">
      <alignment wrapText="1"/>
    </xf>
    <xf numFmtId="0" fontId="1" fillId="2" borderId="0" xfId="0" applyFont="1" applyFill="1" applyBorder="1" applyAlignment="1" applyProtection="1">
      <alignment wrapText="1"/>
    </xf>
    <xf numFmtId="0" fontId="1" fillId="2" borderId="0" xfId="0" applyFont="1" applyFill="1" applyAlignment="1" applyProtection="1">
      <alignment wrapText="1"/>
    </xf>
    <xf numFmtId="0" fontId="2" fillId="0" borderId="0" xfId="0" applyFont="1" applyFill="1" applyAlignment="1" applyProtection="1">
      <alignment wrapText="1"/>
    </xf>
    <xf numFmtId="0" fontId="2" fillId="2" borderId="0" xfId="0" applyFont="1" applyFill="1" applyAlignment="1" applyProtection="1">
      <alignment horizontal="left"/>
    </xf>
    <xf numFmtId="0" fontId="2" fillId="0" borderId="48" xfId="0" applyNumberFormat="1" applyFont="1" applyFill="1" applyBorder="1" applyAlignment="1" applyProtection="1">
      <alignment horizontal="center" vertical="center" wrapText="1"/>
    </xf>
    <xf numFmtId="0" fontId="2" fillId="0" borderId="12" xfId="0" applyNumberFormat="1" applyFont="1" applyFill="1" applyBorder="1" applyAlignment="1" applyProtection="1">
      <alignment horizontal="center" vertical="center" wrapText="1"/>
    </xf>
    <xf numFmtId="0" fontId="2" fillId="0" borderId="35" xfId="0" applyFont="1" applyFill="1" applyBorder="1" applyAlignment="1" applyProtection="1">
      <alignment horizontal="center" vertical="center" wrapText="1"/>
    </xf>
    <xf numFmtId="0" fontId="2" fillId="0" borderId="10" xfId="0" applyFont="1" applyBorder="1" applyAlignment="1" applyProtection="1">
      <alignment horizontal="center" vertical="center" wrapText="1"/>
    </xf>
    <xf numFmtId="0" fontId="2" fillId="4" borderId="0" xfId="0" applyFont="1" applyFill="1" applyAlignment="1" applyProtection="1">
      <alignment wrapText="1"/>
    </xf>
    <xf numFmtId="0" fontId="1" fillId="2" borderId="0" xfId="0" applyFont="1" applyFill="1" applyBorder="1" applyAlignment="1" applyProtection="1"/>
    <xf numFmtId="41" fontId="2" fillId="2" borderId="0" xfId="0" applyNumberFormat="1" applyFont="1" applyFill="1" applyBorder="1" applyAlignment="1" applyProtection="1"/>
    <xf numFmtId="0" fontId="2" fillId="2" borderId="0" xfId="0" applyNumberFormat="1" applyFont="1" applyFill="1" applyBorder="1" applyAlignment="1" applyProtection="1">
      <alignment horizontal="left"/>
    </xf>
    <xf numFmtId="0" fontId="1" fillId="2" borderId="0" xfId="0" applyNumberFormat="1" applyFont="1" applyFill="1" applyBorder="1" applyAlignment="1" applyProtection="1"/>
    <xf numFmtId="0" fontId="8" fillId="2" borderId="0" xfId="0" applyFont="1" applyFill="1" applyBorder="1" applyProtection="1"/>
    <xf numFmtId="0" fontId="2" fillId="2" borderId="0" xfId="0" applyFont="1" applyFill="1" applyBorder="1" applyAlignment="1" applyProtection="1">
      <alignment horizontal="center" vertical="center"/>
    </xf>
    <xf numFmtId="0" fontId="2" fillId="2" borderId="0" xfId="0" applyFont="1" applyFill="1" applyBorder="1" applyAlignment="1" applyProtection="1">
      <alignment horizontal="center" vertical="center" wrapText="1"/>
    </xf>
    <xf numFmtId="0" fontId="7" fillId="2" borderId="0" xfId="0" applyFont="1" applyFill="1" applyBorder="1" applyProtection="1"/>
    <xf numFmtId="0" fontId="2" fillId="2" borderId="33" xfId="0" applyNumberFormat="1" applyFont="1" applyFill="1" applyBorder="1" applyAlignment="1" applyProtection="1">
      <alignment horizontal="left"/>
    </xf>
    <xf numFmtId="0" fontId="2" fillId="2" borderId="34" xfId="0" applyNumberFormat="1" applyFont="1" applyFill="1" applyBorder="1" applyAlignment="1" applyProtection="1">
      <alignment horizontal="right"/>
    </xf>
    <xf numFmtId="164" fontId="2" fillId="2" borderId="0" xfId="0" applyNumberFormat="1" applyFont="1" applyFill="1" applyBorder="1" applyAlignment="1" applyProtection="1"/>
    <xf numFmtId="0" fontId="1" fillId="2" borderId="0" xfId="0" applyFont="1" applyFill="1" applyBorder="1" applyAlignment="1" applyProtection="1">
      <alignment vertical="center"/>
    </xf>
    <xf numFmtId="0" fontId="2" fillId="2" borderId="34" xfId="0" applyFont="1" applyFill="1" applyBorder="1" applyAlignment="1" applyProtection="1">
      <alignment horizontal="center" vertical="center"/>
    </xf>
    <xf numFmtId="0" fontId="2" fillId="0" borderId="4" xfId="0" applyNumberFormat="1" applyFont="1" applyFill="1" applyBorder="1" applyAlignment="1" applyProtection="1"/>
    <xf numFmtId="0" fontId="2" fillId="0" borderId="6" xfId="0" applyNumberFormat="1" applyFont="1" applyFill="1" applyBorder="1" applyAlignment="1" applyProtection="1"/>
    <xf numFmtId="0" fontId="2" fillId="0" borderId="36" xfId="0" applyFont="1" applyFill="1" applyBorder="1" applyAlignment="1" applyProtection="1">
      <alignment horizontal="left" wrapText="1"/>
    </xf>
    <xf numFmtId="0" fontId="2" fillId="0" borderId="40" xfId="0" applyFont="1" applyFill="1" applyBorder="1" applyAlignment="1" applyProtection="1">
      <alignment horizontal="left" wrapText="1"/>
    </xf>
    <xf numFmtId="0" fontId="2" fillId="0" borderId="44" xfId="0" applyFont="1" applyFill="1" applyBorder="1" applyAlignment="1" applyProtection="1">
      <alignment horizontal="left" wrapText="1"/>
    </xf>
    <xf numFmtId="0" fontId="2" fillId="0" borderId="45" xfId="0" applyFont="1" applyFill="1" applyBorder="1" applyAlignment="1" applyProtection="1">
      <alignment horizontal="left" wrapText="1"/>
    </xf>
    <xf numFmtId="0" fontId="2" fillId="0" borderId="46" xfId="0" applyFont="1" applyFill="1" applyBorder="1" applyAlignment="1" applyProtection="1">
      <alignment horizontal="left" wrapText="1"/>
    </xf>
    <xf numFmtId="0" fontId="7" fillId="2" borderId="47" xfId="0" applyFont="1" applyFill="1" applyBorder="1" applyProtection="1"/>
    <xf numFmtId="0" fontId="2" fillId="0" borderId="35" xfId="0" applyFont="1" applyBorder="1" applyAlignment="1" applyProtection="1">
      <alignment horizontal="center" vertical="center" wrapText="1"/>
    </xf>
    <xf numFmtId="0" fontId="7" fillId="0" borderId="47" xfId="0" applyFont="1" applyFill="1" applyBorder="1" applyProtection="1"/>
    <xf numFmtId="165" fontId="8" fillId="0" borderId="0" xfId="0" applyNumberFormat="1" applyFont="1" applyFill="1" applyBorder="1" applyAlignment="1" applyProtection="1">
      <alignment horizontal="right"/>
    </xf>
    <xf numFmtId="165" fontId="8" fillId="2" borderId="0" xfId="0" applyNumberFormat="1" applyFont="1" applyFill="1" applyBorder="1" applyAlignment="1" applyProtection="1">
      <alignment horizontal="right"/>
    </xf>
    <xf numFmtId="0" fontId="2" fillId="0" borderId="12" xfId="0" applyFont="1" applyBorder="1" applyAlignment="1" applyProtection="1">
      <alignment horizontal="center" vertical="center" wrapText="1"/>
    </xf>
    <xf numFmtId="0" fontId="8" fillId="2" borderId="0" xfId="0" applyFont="1" applyFill="1" applyAlignment="1" applyProtection="1">
      <alignment wrapText="1"/>
    </xf>
    <xf numFmtId="0" fontId="8" fillId="2" borderId="0" xfId="0" applyFont="1" applyFill="1" applyBorder="1" applyAlignment="1" applyProtection="1">
      <alignment wrapText="1"/>
    </xf>
    <xf numFmtId="0" fontId="7" fillId="2" borderId="0" xfId="0" applyFont="1" applyFill="1" applyBorder="1" applyAlignment="1" applyProtection="1">
      <alignment wrapText="1"/>
    </xf>
    <xf numFmtId="0" fontId="2" fillId="2" borderId="0" xfId="0" applyFont="1" applyFill="1" applyBorder="1" applyAlignment="1" applyProtection="1"/>
    <xf numFmtId="0" fontId="2" fillId="0" borderId="58" xfId="0" applyFont="1" applyBorder="1" applyAlignment="1" applyProtection="1">
      <alignment horizontal="center" vertical="center" wrapText="1"/>
    </xf>
    <xf numFmtId="0" fontId="2" fillId="0" borderId="59" xfId="0" applyFont="1" applyBorder="1" applyAlignment="1" applyProtection="1">
      <alignment horizontal="center" vertical="center" wrapText="1"/>
    </xf>
    <xf numFmtId="0" fontId="2" fillId="0" borderId="13" xfId="0" applyNumberFormat="1" applyFont="1" applyFill="1" applyBorder="1" applyAlignment="1" applyProtection="1">
      <alignment horizontal="left"/>
    </xf>
    <xf numFmtId="0" fontId="2" fillId="0" borderId="0" xfId="0" applyFont="1" applyFill="1" applyBorder="1" applyAlignment="1" applyProtection="1"/>
    <xf numFmtId="0" fontId="2" fillId="0" borderId="62" xfId="0" applyFont="1" applyBorder="1" applyAlignment="1" applyProtection="1">
      <alignment horizontal="center" vertical="center" wrapText="1"/>
    </xf>
    <xf numFmtId="0" fontId="2" fillId="0" borderId="31" xfId="0" applyNumberFormat="1" applyFont="1" applyFill="1" applyBorder="1" applyAlignment="1" applyProtection="1">
      <alignment horizontal="left"/>
    </xf>
    <xf numFmtId="0" fontId="11" fillId="2" borderId="0" xfId="0" applyFont="1" applyFill="1" applyProtection="1"/>
    <xf numFmtId="165" fontId="2" fillId="2" borderId="0" xfId="0" applyNumberFormat="1" applyFont="1" applyFill="1" applyBorder="1" applyAlignment="1" applyProtection="1"/>
    <xf numFmtId="41" fontId="6" fillId="2" borderId="0" xfId="0" applyNumberFormat="1" applyFont="1" applyFill="1" applyBorder="1" applyAlignment="1" applyProtection="1"/>
    <xf numFmtId="41" fontId="8" fillId="2" borderId="0" xfId="0" applyNumberFormat="1" applyFont="1" applyFill="1" applyBorder="1" applyAlignment="1" applyProtection="1"/>
    <xf numFmtId="0" fontId="6" fillId="2" borderId="0" xfId="0" applyFont="1" applyFill="1" applyAlignment="1" applyProtection="1"/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10" xfId="0" applyNumberFormat="1" applyFont="1" applyFill="1" applyBorder="1" applyAlignment="1" applyProtection="1">
      <alignment horizontal="center" vertical="center"/>
    </xf>
    <xf numFmtId="0" fontId="2" fillId="0" borderId="12" xfId="0" applyNumberFormat="1" applyFont="1" applyFill="1" applyBorder="1" applyAlignment="1" applyProtection="1">
      <alignment horizontal="center" vertical="center"/>
    </xf>
    <xf numFmtId="0" fontId="1" fillId="0" borderId="5" xfId="0" applyNumberFormat="1" applyFont="1" applyFill="1" applyBorder="1" applyAlignment="1" applyProtection="1">
      <alignment horizontal="center" vertical="center"/>
    </xf>
    <xf numFmtId="0" fontId="2" fillId="0" borderId="5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/>
    </xf>
    <xf numFmtId="0" fontId="2" fillId="2" borderId="0" xfId="0" applyNumberFormat="1" applyFont="1" applyFill="1" applyBorder="1" applyAlignment="1" applyProtection="1">
      <alignment horizontal="left" vertical="center" wrapText="1"/>
    </xf>
    <xf numFmtId="0" fontId="6" fillId="2" borderId="0" xfId="0" applyFont="1" applyFill="1" applyBorder="1" applyAlignment="1" applyProtection="1">
      <alignment horizontal="left" vertical="center" wrapText="1"/>
    </xf>
    <xf numFmtId="0" fontId="13" fillId="2" borderId="0" xfId="0" applyFont="1" applyFill="1" applyBorder="1" applyAlignment="1" applyProtection="1">
      <alignment vertical="center" wrapText="1"/>
    </xf>
    <xf numFmtId="165" fontId="13" fillId="2" borderId="0" xfId="0" applyNumberFormat="1" applyFont="1" applyFill="1" applyBorder="1" applyAlignment="1" applyProtection="1">
      <protection locked="0"/>
    </xf>
    <xf numFmtId="0" fontId="2" fillId="0" borderId="10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1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2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0" xfId="0" applyNumberFormat="1" applyFont="1" applyFill="1" applyBorder="1" applyAlignment="1" applyProtection="1">
      <alignment horizontal="center" vertical="center"/>
      <protection hidden="1"/>
    </xf>
    <xf numFmtId="0" fontId="2" fillId="0" borderId="12" xfId="0" applyNumberFormat="1" applyFont="1" applyFill="1" applyBorder="1" applyAlignment="1" applyProtection="1">
      <alignment horizontal="center" vertical="center"/>
      <protection hidden="1"/>
    </xf>
    <xf numFmtId="165" fontId="2" fillId="2" borderId="0" xfId="0" applyNumberFormat="1" applyFont="1" applyFill="1" applyBorder="1" applyAlignment="1" applyProtection="1">
      <protection hidden="1"/>
    </xf>
    <xf numFmtId="0" fontId="2" fillId="0" borderId="63" xfId="0" applyNumberFormat="1" applyFont="1" applyFill="1" applyBorder="1" applyAlignment="1" applyProtection="1">
      <alignment horizontal="center" vertical="center" wrapText="1"/>
    </xf>
    <xf numFmtId="0" fontId="7" fillId="2" borderId="0" xfId="0" applyNumberFormat="1" applyFont="1" applyFill="1" applyBorder="1" applyAlignment="1" applyProtection="1">
      <alignment horizontal="left"/>
    </xf>
    <xf numFmtId="0" fontId="2" fillId="0" borderId="35" xfId="0" applyNumberFormat="1" applyFont="1" applyFill="1" applyBorder="1" applyAlignment="1" applyProtection="1">
      <alignment horizontal="center" vertical="center"/>
    </xf>
    <xf numFmtId="0" fontId="2" fillId="2" borderId="0" xfId="0" applyFont="1" applyFill="1" applyBorder="1" applyAlignment="1" applyProtection="1">
      <alignment horizontal="left"/>
    </xf>
    <xf numFmtId="0" fontId="2" fillId="0" borderId="6" xfId="0" applyNumberFormat="1" applyFont="1" applyFill="1" applyBorder="1" applyAlignment="1" applyProtection="1">
      <alignment horizontal="center" vertical="center" wrapText="1"/>
    </xf>
    <xf numFmtId="0" fontId="2" fillId="0" borderId="0" xfId="0" applyFont="1" applyProtection="1"/>
    <xf numFmtId="0" fontId="9" fillId="2" borderId="0" xfId="0" applyFont="1" applyFill="1" applyBorder="1" applyProtection="1"/>
    <xf numFmtId="0" fontId="2" fillId="4" borderId="0" xfId="0" applyFont="1" applyFill="1" applyProtection="1"/>
    <xf numFmtId="0" fontId="2" fillId="0" borderId="13" xfId="0" applyFont="1" applyFill="1" applyBorder="1" applyAlignment="1" applyProtection="1">
      <alignment horizontal="left"/>
    </xf>
    <xf numFmtId="0" fontId="9" fillId="2" borderId="0" xfId="0" applyNumberFormat="1" applyFont="1" applyFill="1" applyAlignment="1" applyProtection="1"/>
    <xf numFmtId="0" fontId="2" fillId="0" borderId="63" xfId="0" applyFont="1" applyFill="1" applyBorder="1" applyAlignment="1" applyProtection="1">
      <alignment horizontal="center" vertical="center"/>
    </xf>
    <xf numFmtId="0" fontId="2" fillId="0" borderId="48" xfId="0" applyFont="1" applyFill="1" applyBorder="1" applyAlignment="1" applyProtection="1">
      <alignment horizontal="center" vertical="center"/>
    </xf>
    <xf numFmtId="0" fontId="2" fillId="0" borderId="75" xfId="0" applyFont="1" applyFill="1" applyBorder="1" applyAlignment="1" applyProtection="1">
      <alignment horizontal="center" vertical="center"/>
    </xf>
    <xf numFmtId="0" fontId="2" fillId="0" borderId="43" xfId="0" applyFont="1" applyFill="1" applyBorder="1" applyAlignment="1" applyProtection="1">
      <alignment vertical="center" wrapText="1"/>
    </xf>
    <xf numFmtId="0" fontId="2" fillId="0" borderId="10" xfId="0" applyFont="1" applyFill="1" applyBorder="1" applyAlignment="1">
      <alignment horizontal="center" vertical="center"/>
    </xf>
    <xf numFmtId="0" fontId="2" fillId="0" borderId="35" xfId="0" applyFont="1" applyFill="1" applyBorder="1" applyAlignment="1">
      <alignment horizontal="center" vertical="center"/>
    </xf>
    <xf numFmtId="0" fontId="2" fillId="0" borderId="75" xfId="0" applyFont="1" applyFill="1" applyBorder="1" applyAlignment="1">
      <alignment horizontal="center" vertical="center"/>
    </xf>
    <xf numFmtId="165" fontId="2" fillId="2" borderId="0" xfId="0" applyNumberFormat="1" applyFont="1" applyFill="1" applyBorder="1" applyAlignment="1" applyProtection="1">
      <protection locked="0"/>
    </xf>
    <xf numFmtId="164" fontId="2" fillId="2" borderId="0" xfId="0" applyNumberFormat="1" applyFont="1" applyFill="1" applyAlignment="1" applyProtection="1"/>
    <xf numFmtId="0" fontId="2" fillId="0" borderId="4" xfId="0" applyFont="1" applyFill="1" applyBorder="1" applyAlignment="1" applyProtection="1">
      <alignment horizontal="left"/>
    </xf>
    <xf numFmtId="0" fontId="2" fillId="0" borderId="32" xfId="0" applyFont="1" applyFill="1" applyBorder="1" applyAlignment="1" applyProtection="1">
      <alignment horizontal="left"/>
    </xf>
    <xf numFmtId="0" fontId="2" fillId="0" borderId="18" xfId="0" applyFont="1" applyFill="1" applyBorder="1" applyAlignment="1" applyProtection="1">
      <alignment wrapText="1"/>
    </xf>
    <xf numFmtId="0" fontId="2" fillId="0" borderId="19" xfId="0" applyFont="1" applyFill="1" applyBorder="1" applyAlignment="1" applyProtection="1">
      <alignment vertical="center" wrapText="1"/>
    </xf>
    <xf numFmtId="0" fontId="1" fillId="2" borderId="47" xfId="0" applyFont="1" applyFill="1" applyBorder="1" applyProtection="1"/>
    <xf numFmtId="0" fontId="7" fillId="2" borderId="68" xfId="0" applyNumberFormat="1" applyFont="1" applyFill="1" applyBorder="1" applyAlignment="1" applyProtection="1">
      <alignment horizontal="left"/>
      <protection hidden="1"/>
    </xf>
    <xf numFmtId="0" fontId="2" fillId="0" borderId="3" xfId="0" applyNumberFormat="1" applyFont="1" applyFill="1" applyBorder="1" applyAlignment="1" applyProtection="1">
      <alignment horizontal="left" vertical="center" wrapText="1"/>
      <protection hidden="1"/>
    </xf>
    <xf numFmtId="0" fontId="2" fillId="0" borderId="25" xfId="0" applyNumberFormat="1" applyFont="1" applyFill="1" applyBorder="1" applyAlignment="1" applyProtection="1">
      <alignment horizontal="left" vertical="center" wrapText="1"/>
      <protection hidden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2" fillId="0" borderId="16" xfId="0" applyFont="1" applyFill="1" applyBorder="1" applyAlignment="1" applyProtection="1">
      <alignment vertical="center" wrapText="1"/>
    </xf>
    <xf numFmtId="0" fontId="2" fillId="0" borderId="20" xfId="0" applyNumberFormat="1" applyFont="1" applyFill="1" applyBorder="1" applyAlignment="1" applyProtection="1"/>
    <xf numFmtId="3" fontId="2" fillId="3" borderId="13" xfId="0" applyNumberFormat="1" applyFont="1" applyFill="1" applyBorder="1" applyAlignment="1" applyProtection="1">
      <protection locked="0"/>
    </xf>
    <xf numFmtId="3" fontId="2" fillId="3" borderId="17" xfId="0" applyNumberFormat="1" applyFont="1" applyFill="1" applyBorder="1" applyAlignment="1" applyProtection="1">
      <protection locked="0"/>
    </xf>
    <xf numFmtId="3" fontId="2" fillId="3" borderId="32" xfId="0" applyNumberFormat="1" applyFont="1" applyFill="1" applyBorder="1" applyAlignment="1" applyProtection="1">
      <protection locked="0"/>
    </xf>
    <xf numFmtId="3" fontId="2" fillId="3" borderId="25" xfId="0" applyNumberFormat="1" applyFont="1" applyFill="1" applyBorder="1" applyAlignment="1" applyProtection="1">
      <protection locked="0"/>
    </xf>
    <xf numFmtId="3" fontId="2" fillId="3" borderId="20" xfId="0" applyNumberFormat="1" applyFont="1" applyFill="1" applyBorder="1" applyAlignment="1" applyProtection="1">
      <protection locked="0"/>
    </xf>
    <xf numFmtId="3" fontId="2" fillId="3" borderId="43" xfId="0" applyNumberFormat="1" applyFont="1" applyFill="1" applyBorder="1" applyAlignment="1" applyProtection="1">
      <protection locked="0"/>
    </xf>
    <xf numFmtId="3" fontId="2" fillId="3" borderId="9" xfId="0" applyNumberFormat="1" applyFont="1" applyFill="1" applyBorder="1" applyAlignment="1" applyProtection="1">
      <protection locked="0"/>
    </xf>
    <xf numFmtId="3" fontId="2" fillId="3" borderId="31" xfId="0" applyNumberFormat="1" applyFont="1" applyFill="1" applyBorder="1" applyAlignment="1" applyProtection="1">
      <protection locked="0"/>
    </xf>
    <xf numFmtId="3" fontId="2" fillId="2" borderId="17" xfId="0" applyNumberFormat="1" applyFont="1" applyFill="1" applyBorder="1" applyAlignment="1" applyProtection="1"/>
    <xf numFmtId="3" fontId="2" fillId="3" borderId="18" xfId="0" applyNumberFormat="1" applyFont="1" applyFill="1" applyBorder="1" applyAlignment="1" applyProtection="1">
      <protection locked="0"/>
    </xf>
    <xf numFmtId="3" fontId="2" fillId="3" borderId="19" xfId="0" applyNumberFormat="1" applyFont="1" applyFill="1" applyBorder="1" applyAlignment="1" applyProtection="1">
      <protection locked="0"/>
    </xf>
    <xf numFmtId="3" fontId="2" fillId="2" borderId="25" xfId="0" applyNumberFormat="1" applyFont="1" applyFill="1" applyBorder="1" applyAlignment="1" applyProtection="1"/>
    <xf numFmtId="3" fontId="2" fillId="3" borderId="26" xfId="0" applyNumberFormat="1" applyFont="1" applyFill="1" applyBorder="1" applyAlignment="1" applyProtection="1">
      <protection locked="0"/>
    </xf>
    <xf numFmtId="3" fontId="2" fillId="3" borderId="27" xfId="0" applyNumberFormat="1" applyFont="1" applyFill="1" applyBorder="1" applyAlignment="1" applyProtection="1">
      <protection locked="0"/>
    </xf>
    <xf numFmtId="3" fontId="2" fillId="3" borderId="54" xfId="0" applyNumberFormat="1" applyFont="1" applyFill="1" applyBorder="1" applyAlignment="1" applyProtection="1">
      <protection locked="0"/>
    </xf>
    <xf numFmtId="3" fontId="2" fillId="3" borderId="28" xfId="0" applyNumberFormat="1" applyFont="1" applyFill="1" applyBorder="1" applyAlignment="1" applyProtection="1">
      <protection locked="0"/>
    </xf>
    <xf numFmtId="3" fontId="2" fillId="0" borderId="13" xfId="0" applyNumberFormat="1" applyFont="1" applyFill="1" applyBorder="1" applyAlignment="1" applyProtection="1"/>
    <xf numFmtId="3" fontId="2" fillId="0" borderId="17" xfId="0" applyNumberFormat="1" applyFont="1" applyFill="1" applyBorder="1" applyAlignment="1" applyProtection="1"/>
    <xf numFmtId="3" fontId="2" fillId="0" borderId="25" xfId="0" applyNumberFormat="1" applyFont="1" applyFill="1" applyBorder="1" applyAlignment="1" applyProtection="1"/>
    <xf numFmtId="3" fontId="2" fillId="6" borderId="18" xfId="0" applyNumberFormat="1" applyFont="1" applyFill="1" applyBorder="1" applyAlignment="1" applyProtection="1"/>
    <xf numFmtId="3" fontId="2" fillId="6" borderId="20" xfId="0" applyNumberFormat="1" applyFont="1" applyFill="1" applyBorder="1" applyAlignment="1" applyProtection="1"/>
    <xf numFmtId="3" fontId="2" fillId="3" borderId="14" xfId="0" applyNumberFormat="1" applyFont="1" applyFill="1" applyBorder="1" applyAlignment="1" applyProtection="1">
      <protection locked="0"/>
    </xf>
    <xf numFmtId="3" fontId="2" fillId="3" borderId="15" xfId="0" applyNumberFormat="1" applyFont="1" applyFill="1" applyBorder="1" applyAlignment="1" applyProtection="1">
      <protection locked="0"/>
    </xf>
    <xf numFmtId="3" fontId="2" fillId="3" borderId="22" xfId="0" applyNumberFormat="1" applyFont="1" applyFill="1" applyBorder="1" applyAlignment="1" applyProtection="1">
      <protection locked="0"/>
    </xf>
    <xf numFmtId="3" fontId="2" fillId="6" borderId="22" xfId="0" applyNumberFormat="1" applyFont="1" applyFill="1" applyBorder="1" applyAlignment="1" applyProtection="1"/>
    <xf numFmtId="3" fontId="2" fillId="0" borderId="32" xfId="0" applyNumberFormat="1" applyFont="1" applyFill="1" applyBorder="1" applyAlignment="1" applyProtection="1"/>
    <xf numFmtId="3" fontId="2" fillId="3" borderId="41" xfId="0" applyNumberFormat="1" applyFont="1" applyFill="1" applyBorder="1" applyAlignment="1" applyProtection="1">
      <protection locked="0"/>
    </xf>
    <xf numFmtId="3" fontId="2" fillId="3" borderId="42" xfId="0" applyNumberFormat="1" applyFont="1" applyFill="1" applyBorder="1" applyAlignment="1" applyProtection="1">
      <protection locked="0"/>
    </xf>
    <xf numFmtId="3" fontId="2" fillId="3" borderId="82" xfId="0" applyNumberFormat="1" applyFont="1" applyFill="1" applyBorder="1" applyAlignment="1" applyProtection="1">
      <protection locked="0"/>
    </xf>
    <xf numFmtId="3" fontId="2" fillId="6" borderId="14" xfId="0" applyNumberFormat="1" applyFont="1" applyFill="1" applyBorder="1" applyAlignment="1" applyProtection="1"/>
    <xf numFmtId="3" fontId="2" fillId="3" borderId="50" xfId="0" applyNumberFormat="1" applyFont="1" applyFill="1" applyBorder="1" applyAlignment="1" applyProtection="1">
      <protection locked="0"/>
    </xf>
    <xf numFmtId="3" fontId="2" fillId="6" borderId="17" xfId="0" applyNumberFormat="1" applyFont="1" applyFill="1" applyBorder="1" applyAlignment="1" applyProtection="1"/>
    <xf numFmtId="3" fontId="2" fillId="6" borderId="25" xfId="0" applyNumberFormat="1" applyFont="1" applyFill="1" applyBorder="1" applyAlignment="1" applyProtection="1"/>
    <xf numFmtId="3" fontId="2" fillId="6" borderId="24" xfId="0" applyNumberFormat="1" applyFont="1" applyFill="1" applyBorder="1" applyAlignment="1" applyProtection="1"/>
    <xf numFmtId="3" fontId="2" fillId="0" borderId="35" xfId="0" applyNumberFormat="1" applyFont="1" applyFill="1" applyBorder="1" applyAlignment="1" applyProtection="1"/>
    <xf numFmtId="3" fontId="2" fillId="0" borderId="10" xfId="0" applyNumberFormat="1" applyFont="1" applyFill="1" applyBorder="1" applyAlignment="1" applyProtection="1"/>
    <xf numFmtId="3" fontId="2" fillId="0" borderId="11" xfId="0" applyNumberFormat="1" applyFont="1" applyFill="1" applyBorder="1" applyAlignment="1" applyProtection="1"/>
    <xf numFmtId="3" fontId="2" fillId="0" borderId="12" xfId="0" applyNumberFormat="1" applyFont="1" applyFill="1" applyBorder="1" applyAlignment="1" applyProtection="1"/>
    <xf numFmtId="3" fontId="2" fillId="0" borderId="6" xfId="0" applyNumberFormat="1" applyFont="1" applyFill="1" applyBorder="1" applyAlignment="1" applyProtection="1"/>
    <xf numFmtId="3" fontId="2" fillId="0" borderId="3" xfId="0" applyNumberFormat="1" applyFont="1" applyFill="1" applyBorder="1" applyAlignment="1" applyProtection="1"/>
    <xf numFmtId="3" fontId="2" fillId="3" borderId="16" xfId="0" applyNumberFormat="1" applyFont="1" applyFill="1" applyBorder="1" applyAlignment="1" applyProtection="1">
      <protection locked="0"/>
    </xf>
    <xf numFmtId="3" fontId="2" fillId="3" borderId="37" xfId="0" applyNumberFormat="1" applyFont="1" applyFill="1" applyBorder="1" applyAlignment="1" applyProtection="1">
      <protection locked="0"/>
    </xf>
    <xf numFmtId="3" fontId="2" fillId="3" borderId="38" xfId="0" applyNumberFormat="1" applyFont="1" applyFill="1" applyBorder="1" applyAlignment="1" applyProtection="1">
      <protection locked="0"/>
    </xf>
    <xf numFmtId="3" fontId="2" fillId="3" borderId="39" xfId="0" applyNumberFormat="1" applyFont="1" applyFill="1" applyBorder="1" applyAlignment="1" applyProtection="1">
      <protection locked="0"/>
    </xf>
    <xf numFmtId="3" fontId="2" fillId="3" borderId="30" xfId="0" applyNumberFormat="1" applyFont="1" applyFill="1" applyBorder="1" applyAlignment="1" applyProtection="1">
      <protection locked="0"/>
    </xf>
    <xf numFmtId="3" fontId="2" fillId="3" borderId="24" xfId="0" applyNumberFormat="1" applyFont="1" applyFill="1" applyBorder="1" applyAlignment="1" applyProtection="1">
      <protection locked="0"/>
    </xf>
    <xf numFmtId="3" fontId="2" fillId="0" borderId="17" xfId="0" applyNumberFormat="1" applyFont="1" applyBorder="1" applyAlignment="1" applyProtection="1">
      <alignment wrapText="1"/>
    </xf>
    <xf numFmtId="3" fontId="2" fillId="0" borderId="25" xfId="0" applyNumberFormat="1" applyFont="1" applyBorder="1" applyAlignment="1" applyProtection="1">
      <alignment wrapText="1"/>
    </xf>
    <xf numFmtId="3" fontId="2" fillId="3" borderId="49" xfId="0" applyNumberFormat="1" applyFont="1" applyFill="1" applyBorder="1" applyAlignment="1" applyProtection="1">
      <protection locked="0"/>
    </xf>
    <xf numFmtId="3" fontId="2" fillId="3" borderId="79" xfId="0" applyNumberFormat="1" applyFont="1" applyFill="1" applyBorder="1" applyAlignment="1" applyProtection="1">
      <protection locked="0"/>
    </xf>
    <xf numFmtId="3" fontId="2" fillId="3" borderId="88" xfId="0" applyNumberFormat="1" applyFont="1" applyFill="1" applyBorder="1" applyAlignment="1" applyProtection="1">
      <protection locked="0"/>
    </xf>
    <xf numFmtId="3" fontId="2" fillId="3" borderId="53" xfId="0" applyNumberFormat="1" applyFont="1" applyFill="1" applyBorder="1" applyAlignment="1" applyProtection="1">
      <protection locked="0"/>
    </xf>
    <xf numFmtId="3" fontId="2" fillId="3" borderId="51" xfId="0" applyNumberFormat="1" applyFont="1" applyFill="1" applyBorder="1" applyAlignment="1" applyProtection="1">
      <protection locked="0"/>
    </xf>
    <xf numFmtId="3" fontId="2" fillId="3" borderId="59" xfId="0" applyNumberFormat="1" applyFont="1" applyFill="1" applyBorder="1" applyAlignment="1" applyProtection="1">
      <protection locked="0"/>
    </xf>
    <xf numFmtId="3" fontId="2" fillId="3" borderId="23" xfId="0" applyNumberFormat="1" applyFont="1" applyFill="1" applyBorder="1" applyAlignment="1" applyProtection="1">
      <protection locked="0"/>
    </xf>
    <xf numFmtId="3" fontId="2" fillId="2" borderId="13" xfId="0" applyNumberFormat="1" applyFont="1" applyFill="1" applyBorder="1" applyAlignment="1" applyProtection="1"/>
    <xf numFmtId="3" fontId="2" fillId="3" borderId="24" xfId="0" applyNumberFormat="1" applyFont="1" applyFill="1" applyBorder="1" applyAlignment="1" applyProtection="1">
      <alignment wrapText="1"/>
      <protection locked="0"/>
    </xf>
    <xf numFmtId="3" fontId="2" fillId="3" borderId="65" xfId="0" applyNumberFormat="1" applyFont="1" applyFill="1" applyBorder="1" applyAlignment="1" applyProtection="1">
      <protection locked="0"/>
    </xf>
    <xf numFmtId="3" fontId="2" fillId="3" borderId="10" xfId="0" applyNumberFormat="1" applyFont="1" applyFill="1" applyBorder="1" applyAlignment="1" applyProtection="1">
      <protection locked="0"/>
    </xf>
    <xf numFmtId="3" fontId="2" fillId="3" borderId="11" xfId="0" applyNumberFormat="1" applyFont="1" applyFill="1" applyBorder="1" applyAlignment="1" applyProtection="1">
      <protection locked="0"/>
    </xf>
    <xf numFmtId="3" fontId="2" fillId="3" borderId="12" xfId="0" applyNumberFormat="1" applyFont="1" applyFill="1" applyBorder="1" applyAlignment="1" applyProtection="1">
      <protection locked="0"/>
    </xf>
    <xf numFmtId="3" fontId="2" fillId="3" borderId="35" xfId="0" applyNumberFormat="1" applyFont="1" applyFill="1" applyBorder="1" applyAlignment="1" applyProtection="1">
      <protection locked="0"/>
    </xf>
    <xf numFmtId="3" fontId="2" fillId="3" borderId="3" xfId="0" applyNumberFormat="1" applyFont="1" applyFill="1" applyBorder="1" applyAlignment="1" applyProtection="1">
      <protection locked="0"/>
    </xf>
    <xf numFmtId="3" fontId="2" fillId="3" borderId="6" xfId="0" applyNumberFormat="1" applyFont="1" applyFill="1" applyBorder="1" applyAlignment="1" applyProtection="1">
      <protection locked="0"/>
    </xf>
    <xf numFmtId="3" fontId="2" fillId="3" borderId="71" xfId="0" applyNumberFormat="1" applyFont="1" applyFill="1" applyBorder="1" applyAlignment="1" applyProtection="1">
      <protection locked="0"/>
    </xf>
    <xf numFmtId="3" fontId="2" fillId="3" borderId="72" xfId="0" applyNumberFormat="1" applyFont="1" applyFill="1" applyBorder="1" applyAlignment="1" applyProtection="1">
      <protection locked="0"/>
    </xf>
    <xf numFmtId="3" fontId="2" fillId="3" borderId="103" xfId="0" applyNumberFormat="1" applyFont="1" applyFill="1" applyBorder="1" applyAlignment="1" applyProtection="1">
      <protection locked="0"/>
    </xf>
    <xf numFmtId="3" fontId="2" fillId="0" borderId="17" xfId="0" applyNumberFormat="1" applyFont="1" applyFill="1" applyBorder="1" applyAlignment="1" applyProtection="1">
      <alignment wrapText="1"/>
    </xf>
    <xf numFmtId="3" fontId="2" fillId="0" borderId="25" xfId="0" applyNumberFormat="1" applyFont="1" applyFill="1" applyBorder="1" applyAlignment="1" applyProtection="1">
      <alignment wrapText="1"/>
    </xf>
    <xf numFmtId="3" fontId="2" fillId="3" borderId="85" xfId="0" applyNumberFormat="1" applyFont="1" applyFill="1" applyBorder="1" applyAlignment="1" applyProtection="1">
      <protection locked="0"/>
    </xf>
    <xf numFmtId="3" fontId="2" fillId="3" borderId="58" xfId="0" applyNumberFormat="1" applyFont="1" applyFill="1" applyBorder="1" applyAlignment="1" applyProtection="1">
      <protection locked="0"/>
    </xf>
    <xf numFmtId="3" fontId="2" fillId="3" borderId="55" xfId="0" applyNumberFormat="1" applyFont="1" applyFill="1" applyBorder="1" applyAlignment="1" applyProtection="1">
      <protection locked="0"/>
    </xf>
    <xf numFmtId="3" fontId="2" fillId="0" borderId="31" xfId="0" applyNumberFormat="1" applyFont="1" applyFill="1" applyBorder="1" applyAlignment="1" applyProtection="1"/>
    <xf numFmtId="3" fontId="2" fillId="3" borderId="97" xfId="0" applyNumberFormat="1" applyFont="1" applyFill="1" applyBorder="1" applyAlignment="1" applyProtection="1">
      <protection locked="0"/>
    </xf>
    <xf numFmtId="3" fontId="2" fillId="3" borderId="101" xfId="0" applyNumberFormat="1" applyFont="1" applyFill="1" applyBorder="1" applyAlignment="1" applyProtection="1">
      <protection locked="0"/>
    </xf>
    <xf numFmtId="3" fontId="2" fillId="3" borderId="8" xfId="0" applyNumberFormat="1" applyFont="1" applyFill="1" applyBorder="1" applyAlignment="1" applyProtection="1">
      <protection locked="0"/>
    </xf>
    <xf numFmtId="3" fontId="2" fillId="0" borderId="14" xfId="0" applyNumberFormat="1" applyFont="1" applyFill="1" applyBorder="1" applyAlignment="1" applyProtection="1"/>
    <xf numFmtId="3" fontId="2" fillId="0" borderId="37" xfId="0" applyNumberFormat="1" applyFont="1" applyFill="1" applyBorder="1" applyAlignment="1" applyProtection="1"/>
    <xf numFmtId="3" fontId="2" fillId="0" borderId="18" xfId="0" applyNumberFormat="1" applyFont="1" applyFill="1" applyBorder="1" applyAlignment="1" applyProtection="1"/>
    <xf numFmtId="3" fontId="2" fillId="0" borderId="22" xfId="0" applyNumberFormat="1" applyFont="1" applyFill="1" applyBorder="1" applyAlignment="1" applyProtection="1"/>
    <xf numFmtId="3" fontId="2" fillId="0" borderId="82" xfId="0" applyNumberFormat="1" applyFont="1" applyFill="1" applyBorder="1" applyAlignment="1" applyProtection="1"/>
    <xf numFmtId="3" fontId="2" fillId="0" borderId="26" xfId="0" applyNumberFormat="1" applyFont="1" applyFill="1" applyBorder="1" applyAlignment="1" applyProtection="1"/>
    <xf numFmtId="3" fontId="2" fillId="0" borderId="24" xfId="0" applyNumberFormat="1" applyFont="1" applyFill="1" applyBorder="1" applyAlignment="1" applyProtection="1"/>
    <xf numFmtId="3" fontId="2" fillId="0" borderId="16" xfId="0" applyNumberFormat="1" applyFont="1" applyFill="1" applyBorder="1" applyAlignment="1" applyProtection="1"/>
    <xf numFmtId="3" fontId="2" fillId="0" borderId="28" xfId="0" applyNumberFormat="1" applyFont="1" applyFill="1" applyBorder="1" applyAlignment="1" applyProtection="1"/>
    <xf numFmtId="3" fontId="2" fillId="0" borderId="39" xfId="0" applyNumberFormat="1" applyFont="1" applyFill="1" applyBorder="1" applyAlignment="1" applyProtection="1"/>
    <xf numFmtId="3" fontId="2" fillId="3" borderId="77" xfId="0" applyNumberFormat="1" applyFont="1" applyFill="1" applyBorder="1" applyAlignment="1" applyProtection="1">
      <protection locked="0"/>
    </xf>
    <xf numFmtId="3" fontId="2" fillId="6" borderId="79" xfId="0" applyNumberFormat="1" applyFont="1" applyFill="1" applyBorder="1" applyAlignment="1" applyProtection="1"/>
    <xf numFmtId="3" fontId="2" fillId="3" borderId="2" xfId="0" applyNumberFormat="1" applyFont="1" applyFill="1" applyBorder="1" applyAlignment="1" applyProtection="1">
      <protection locked="0"/>
    </xf>
    <xf numFmtId="3" fontId="2" fillId="3" borderId="52" xfId="0" applyNumberFormat="1" applyFont="1" applyFill="1" applyBorder="1" applyAlignment="1" applyProtection="1">
      <protection locked="0"/>
    </xf>
    <xf numFmtId="3" fontId="2" fillId="3" borderId="46" xfId="0" applyNumberFormat="1" applyFont="1" applyFill="1" applyBorder="1" applyAlignment="1" applyProtection="1">
      <protection locked="0"/>
    </xf>
    <xf numFmtId="3" fontId="2" fillId="3" borderId="56" xfId="0" applyNumberFormat="1" applyFont="1" applyFill="1" applyBorder="1" applyAlignment="1" applyProtection="1">
      <protection locked="0"/>
    </xf>
    <xf numFmtId="3" fontId="2" fillId="6" borderId="65" xfId="0" applyNumberFormat="1" applyFont="1" applyFill="1" applyBorder="1" applyAlignment="1" applyProtection="1"/>
    <xf numFmtId="3" fontId="2" fillId="6" borderId="82" xfId="0" applyNumberFormat="1" applyFont="1" applyFill="1" applyBorder="1" applyAlignment="1" applyProtection="1"/>
    <xf numFmtId="3" fontId="2" fillId="3" borderId="21" xfId="0" applyNumberFormat="1" applyFont="1" applyFill="1" applyBorder="1" applyAlignment="1" applyProtection="1">
      <protection locked="0"/>
    </xf>
    <xf numFmtId="3" fontId="2" fillId="3" borderId="66" xfId="0" applyNumberFormat="1" applyFont="1" applyFill="1" applyBorder="1" applyAlignment="1" applyProtection="1">
      <protection locked="0"/>
    </xf>
    <xf numFmtId="3" fontId="2" fillId="3" borderId="86" xfId="0" applyNumberFormat="1" applyFont="1" applyFill="1" applyBorder="1" applyAlignment="1" applyProtection="1">
      <protection locked="0"/>
    </xf>
    <xf numFmtId="3" fontId="2" fillId="0" borderId="61" xfId="0" applyNumberFormat="1" applyFont="1" applyFill="1" applyBorder="1" applyAlignment="1" applyProtection="1"/>
    <xf numFmtId="3" fontId="2" fillId="3" borderId="74" xfId="0" applyNumberFormat="1" applyFont="1" applyFill="1" applyBorder="1" applyAlignment="1" applyProtection="1">
      <protection locked="0"/>
    </xf>
    <xf numFmtId="3" fontId="2" fillId="3" borderId="70" xfId="0" applyNumberFormat="1" applyFont="1" applyFill="1" applyBorder="1" applyAlignment="1" applyProtection="1">
      <protection locked="0"/>
    </xf>
    <xf numFmtId="3" fontId="2" fillId="3" borderId="62" xfId="0" applyNumberFormat="1" applyFont="1" applyFill="1" applyBorder="1" applyAlignment="1" applyProtection="1">
      <protection locked="0"/>
    </xf>
    <xf numFmtId="3" fontId="2" fillId="6" borderId="5" xfId="0" applyNumberFormat="1" applyFont="1" applyFill="1" applyBorder="1" applyAlignment="1" applyProtection="1"/>
    <xf numFmtId="3" fontId="2" fillId="6" borderId="6" xfId="0" applyNumberFormat="1" applyFont="1" applyFill="1" applyBorder="1" applyAlignment="1" applyProtection="1"/>
    <xf numFmtId="3" fontId="2" fillId="3" borderId="64" xfId="0" applyNumberFormat="1" applyFont="1" applyFill="1" applyBorder="1" applyAlignment="1" applyProtection="1">
      <protection locked="0"/>
    </xf>
    <xf numFmtId="3" fontId="2" fillId="6" borderId="31" xfId="0" applyNumberFormat="1" applyFont="1" applyFill="1" applyBorder="1" applyAlignment="1" applyProtection="1"/>
    <xf numFmtId="3" fontId="2" fillId="6" borderId="66" xfId="0" applyNumberFormat="1" applyFont="1" applyFill="1" applyBorder="1" applyAlignment="1" applyProtection="1"/>
    <xf numFmtId="3" fontId="2" fillId="3" borderId="67" xfId="0" applyNumberFormat="1" applyFont="1" applyFill="1" applyBorder="1" applyAlignment="1" applyProtection="1">
      <protection locked="0"/>
    </xf>
    <xf numFmtId="3" fontId="2" fillId="3" borderId="80" xfId="0" applyNumberFormat="1" applyFont="1" applyFill="1" applyBorder="1" applyAlignment="1" applyProtection="1">
      <protection locked="0"/>
    </xf>
    <xf numFmtId="3" fontId="2" fillId="3" borderId="83" xfId="0" applyNumberFormat="1" applyFont="1" applyFill="1" applyBorder="1" applyAlignment="1" applyProtection="1">
      <protection locked="0"/>
    </xf>
    <xf numFmtId="3" fontId="2" fillId="3" borderId="87" xfId="0" applyNumberFormat="1" applyFont="1" applyFill="1" applyBorder="1" applyAlignment="1" applyProtection="1">
      <protection locked="0"/>
    </xf>
    <xf numFmtId="3" fontId="2" fillId="3" borderId="89" xfId="0" applyNumberFormat="1" applyFont="1" applyFill="1" applyBorder="1" applyAlignment="1" applyProtection="1">
      <protection locked="0"/>
    </xf>
    <xf numFmtId="3" fontId="2" fillId="3" borderId="98" xfId="0" applyNumberFormat="1" applyFont="1" applyFill="1" applyBorder="1" applyAlignment="1" applyProtection="1">
      <protection locked="0"/>
    </xf>
    <xf numFmtId="3" fontId="2" fillId="3" borderId="99" xfId="0" applyNumberFormat="1" applyFont="1" applyFill="1" applyBorder="1" applyAlignment="1" applyProtection="1">
      <protection locked="0"/>
    </xf>
    <xf numFmtId="3" fontId="2" fillId="3" borderId="100" xfId="0" applyNumberFormat="1" applyFont="1" applyFill="1" applyBorder="1" applyAlignment="1" applyProtection="1">
      <protection locked="0"/>
    </xf>
    <xf numFmtId="3" fontId="2" fillId="3" borderId="102" xfId="0" applyNumberFormat="1" applyFont="1" applyFill="1" applyBorder="1" applyAlignment="1" applyProtection="1">
      <protection locked="0"/>
    </xf>
    <xf numFmtId="3" fontId="2" fillId="3" borderId="29" xfId="0" applyNumberFormat="1" applyFont="1" applyFill="1" applyBorder="1" applyAlignment="1" applyProtection="1">
      <protection locked="0"/>
    </xf>
    <xf numFmtId="3" fontId="2" fillId="3" borderId="81" xfId="0" applyNumberFormat="1" applyFont="1" applyFill="1" applyBorder="1" applyAlignment="1" applyProtection="1">
      <protection locked="0"/>
    </xf>
    <xf numFmtId="3" fontId="2" fillId="3" borderId="105" xfId="0" applyNumberFormat="1" applyFont="1" applyFill="1" applyBorder="1" applyAlignment="1" applyProtection="1">
      <protection locked="0"/>
    </xf>
    <xf numFmtId="3" fontId="2" fillId="6" borderId="104" xfId="0" applyNumberFormat="1" applyFont="1" applyFill="1" applyBorder="1" applyAlignment="1" applyProtection="1"/>
    <xf numFmtId="3" fontId="2" fillId="3" borderId="106" xfId="0" applyNumberFormat="1" applyFont="1" applyFill="1" applyBorder="1" applyAlignment="1" applyProtection="1">
      <protection locked="0"/>
    </xf>
    <xf numFmtId="3" fontId="2" fillId="3" borderId="107" xfId="0" applyNumberFormat="1" applyFont="1" applyFill="1" applyBorder="1" applyAlignment="1" applyProtection="1">
      <protection locked="0"/>
    </xf>
    <xf numFmtId="3" fontId="2" fillId="3" borderId="108" xfId="0" applyNumberFormat="1" applyFont="1" applyFill="1" applyBorder="1" applyAlignment="1" applyProtection="1">
      <protection locked="0"/>
    </xf>
    <xf numFmtId="3" fontId="2" fillId="3" borderId="109" xfId="0" applyNumberFormat="1" applyFont="1" applyFill="1" applyBorder="1" applyAlignment="1" applyProtection="1">
      <protection locked="0"/>
    </xf>
    <xf numFmtId="3" fontId="2" fillId="0" borderId="3" xfId="0" applyNumberFormat="1" applyFont="1" applyBorder="1" applyAlignment="1" applyProtection="1">
      <alignment wrapText="1"/>
    </xf>
    <xf numFmtId="3" fontId="2" fillId="0" borderId="58" xfId="0" applyNumberFormat="1" applyFont="1" applyBorder="1" applyAlignment="1" applyProtection="1">
      <alignment wrapText="1"/>
    </xf>
    <xf numFmtId="3" fontId="2" fillId="0" borderId="76" xfId="0" applyNumberFormat="1" applyFont="1" applyBorder="1" applyAlignment="1" applyProtection="1">
      <alignment wrapText="1"/>
    </xf>
    <xf numFmtId="3" fontId="2" fillId="0" borderId="31" xfId="0" applyNumberFormat="1" applyFont="1" applyBorder="1" applyAlignment="1" applyProtection="1">
      <alignment wrapText="1"/>
    </xf>
    <xf numFmtId="3" fontId="2" fillId="0" borderId="37" xfId="0" applyNumberFormat="1" applyFont="1" applyBorder="1" applyAlignment="1" applyProtection="1">
      <alignment wrapText="1"/>
    </xf>
    <xf numFmtId="3" fontId="2" fillId="0" borderId="52" xfId="0" applyNumberFormat="1" applyFont="1" applyBorder="1" applyAlignment="1" applyProtection="1">
      <alignment wrapText="1"/>
    </xf>
    <xf numFmtId="3" fontId="2" fillId="0" borderId="18" xfId="0" applyNumberFormat="1" applyFont="1" applyBorder="1" applyAlignment="1" applyProtection="1">
      <alignment wrapText="1"/>
    </xf>
    <xf numFmtId="3" fontId="2" fillId="0" borderId="78" xfId="0" applyNumberFormat="1" applyFont="1" applyBorder="1" applyAlignment="1" applyProtection="1">
      <alignment wrapText="1"/>
    </xf>
    <xf numFmtId="3" fontId="2" fillId="0" borderId="13" xfId="0" applyNumberFormat="1" applyFont="1" applyBorder="1" applyAlignment="1" applyProtection="1">
      <alignment wrapText="1"/>
    </xf>
    <xf numFmtId="3" fontId="2" fillId="0" borderId="14" xfId="0" applyNumberFormat="1" applyFont="1" applyBorder="1" applyAlignment="1" applyProtection="1">
      <alignment wrapText="1"/>
    </xf>
    <xf numFmtId="3" fontId="2" fillId="0" borderId="50" xfId="0" applyNumberFormat="1" applyFont="1" applyBorder="1" applyAlignment="1" applyProtection="1">
      <alignment wrapText="1"/>
    </xf>
    <xf numFmtId="3" fontId="2" fillId="0" borderId="32" xfId="0" applyNumberFormat="1" applyFont="1" applyBorder="1" applyAlignment="1" applyProtection="1">
      <alignment wrapText="1"/>
    </xf>
    <xf numFmtId="3" fontId="2" fillId="0" borderId="41" xfId="0" applyNumberFormat="1" applyFont="1" applyBorder="1" applyAlignment="1" applyProtection="1">
      <alignment wrapText="1"/>
    </xf>
    <xf numFmtId="3" fontId="2" fillId="0" borderId="84" xfId="0" applyNumberFormat="1" applyFont="1" applyBorder="1" applyAlignment="1" applyProtection="1">
      <alignment wrapText="1"/>
    </xf>
    <xf numFmtId="3" fontId="2" fillId="0" borderId="26" xfId="0" applyNumberFormat="1" applyFont="1" applyFill="1" applyBorder="1" applyAlignment="1" applyProtection="1">
      <alignment wrapText="1"/>
    </xf>
    <xf numFmtId="3" fontId="2" fillId="0" borderId="54" xfId="0" applyNumberFormat="1" applyFont="1" applyFill="1" applyBorder="1" applyAlignment="1" applyProtection="1">
      <alignment wrapText="1"/>
    </xf>
    <xf numFmtId="3" fontId="2" fillId="0" borderId="6" xfId="0" applyNumberFormat="1" applyFont="1" applyFill="1" applyBorder="1" applyAlignment="1" applyProtection="1">
      <alignment wrapText="1"/>
    </xf>
    <xf numFmtId="3" fontId="2" fillId="0" borderId="10" xfId="0" applyNumberFormat="1" applyFont="1" applyFill="1" applyBorder="1" applyAlignment="1" applyProtection="1">
      <alignment wrapText="1"/>
    </xf>
    <xf numFmtId="3" fontId="2" fillId="0" borderId="12" xfId="0" applyNumberFormat="1" applyFont="1" applyFill="1" applyBorder="1" applyAlignment="1" applyProtection="1">
      <alignment wrapText="1"/>
    </xf>
    <xf numFmtId="3" fontId="2" fillId="0" borderId="65" xfId="0" applyNumberFormat="1" applyFont="1" applyFill="1" applyBorder="1" applyAlignment="1" applyProtection="1">
      <alignment wrapText="1"/>
    </xf>
    <xf numFmtId="3" fontId="2" fillId="0" borderId="31" xfId="0" applyNumberFormat="1" applyFont="1" applyFill="1" applyBorder="1" applyAlignment="1" applyProtection="1">
      <alignment wrapText="1"/>
    </xf>
    <xf numFmtId="3" fontId="2" fillId="0" borderId="104" xfId="0" applyNumberFormat="1" applyFont="1" applyBorder="1" applyAlignment="1" applyProtection="1">
      <alignment wrapText="1"/>
    </xf>
    <xf numFmtId="3" fontId="2" fillId="0" borderId="20" xfId="0" applyNumberFormat="1" applyFont="1" applyFill="1" applyBorder="1" applyAlignment="1" applyProtection="1"/>
    <xf numFmtId="3" fontId="2" fillId="3" borderId="63" xfId="0" applyNumberFormat="1" applyFont="1" applyFill="1" applyBorder="1" applyAlignment="1" applyProtection="1">
      <protection locked="0"/>
    </xf>
    <xf numFmtId="3" fontId="2" fillId="6" borderId="4" xfId="0" applyNumberFormat="1" applyFont="1" applyFill="1" applyBorder="1" applyAlignment="1" applyProtection="1"/>
    <xf numFmtId="3" fontId="2" fillId="3" borderId="65" xfId="0" applyNumberFormat="1" applyFont="1" applyFill="1" applyBorder="1" applyAlignment="1" applyProtection="1">
      <alignment wrapText="1"/>
      <protection locked="0"/>
    </xf>
    <xf numFmtId="3" fontId="2" fillId="0" borderId="104" xfId="0" applyNumberFormat="1" applyFont="1" applyFill="1" applyBorder="1" applyAlignment="1" applyProtection="1"/>
    <xf numFmtId="0" fontId="1" fillId="0" borderId="0" xfId="0" applyNumberFormat="1" applyFont="1" applyFill="1" applyAlignment="1" applyProtection="1">
      <alignment horizontal="left"/>
    </xf>
    <xf numFmtId="0" fontId="9" fillId="2" borderId="0" xfId="0" applyFont="1" applyFill="1" applyAlignment="1" applyProtection="1">
      <alignment vertical="center"/>
    </xf>
    <xf numFmtId="0" fontId="2" fillId="2" borderId="0" xfId="0" applyFont="1" applyFill="1" applyAlignment="1" applyProtection="1">
      <alignment vertical="center"/>
    </xf>
    <xf numFmtId="0" fontId="2" fillId="5" borderId="0" xfId="0" applyFont="1" applyFill="1" applyBorder="1" applyProtection="1"/>
    <xf numFmtId="0" fontId="10" fillId="2" borderId="0" xfId="0" applyFont="1" applyFill="1" applyAlignment="1" applyProtection="1">
      <alignment vertical="center"/>
    </xf>
    <xf numFmtId="3" fontId="2" fillId="0" borderId="96" xfId="0" applyNumberFormat="1" applyFont="1" applyFill="1" applyBorder="1" applyAlignment="1" applyProtection="1">
      <alignment wrapText="1"/>
    </xf>
    <xf numFmtId="3" fontId="2" fillId="0" borderId="60" xfId="0" applyNumberFormat="1" applyFont="1" applyFill="1" applyBorder="1" applyAlignment="1" applyProtection="1">
      <alignment wrapText="1"/>
    </xf>
    <xf numFmtId="0" fontId="2" fillId="5" borderId="0" xfId="0" applyFont="1" applyFill="1" applyProtection="1"/>
    <xf numFmtId="0" fontId="2" fillId="7" borderId="0" xfId="0" applyFont="1" applyFill="1" applyProtection="1">
      <protection hidden="1"/>
    </xf>
    <xf numFmtId="0" fontId="2" fillId="0" borderId="0" xfId="0" applyFont="1" applyAlignment="1" applyProtection="1">
      <alignment horizontal="left"/>
    </xf>
    <xf numFmtId="0" fontId="12" fillId="2" borderId="0" xfId="0" applyFont="1" applyFill="1" applyProtection="1"/>
    <xf numFmtId="0" fontId="2" fillId="7" borderId="0" xfId="0" applyFont="1" applyFill="1" applyAlignment="1" applyProtection="1">
      <alignment horizontal="left"/>
    </xf>
    <xf numFmtId="0" fontId="2" fillId="4" borderId="0" xfId="0" applyFont="1" applyFill="1" applyBorder="1" applyProtection="1"/>
    <xf numFmtId="165" fontId="9" fillId="2" borderId="0" xfId="0" applyNumberFormat="1" applyFont="1" applyFill="1" applyBorder="1" applyAlignment="1" applyProtection="1"/>
    <xf numFmtId="0" fontId="2" fillId="4" borderId="57" xfId="0" applyFont="1" applyFill="1" applyBorder="1" applyProtection="1"/>
    <xf numFmtId="0" fontId="2" fillId="4" borderId="8" xfId="0" applyFont="1" applyFill="1" applyBorder="1" applyProtection="1"/>
    <xf numFmtId="0" fontId="2" fillId="5" borderId="1" xfId="0" applyFont="1" applyFill="1" applyBorder="1" applyProtection="1"/>
    <xf numFmtId="0" fontId="2" fillId="5" borderId="56" xfId="0" applyFont="1" applyFill="1" applyBorder="1" applyProtection="1"/>
    <xf numFmtId="0" fontId="2" fillId="5" borderId="2" xfId="0" applyFont="1" applyFill="1" applyBorder="1" applyProtection="1"/>
    <xf numFmtId="0" fontId="2" fillId="5" borderId="34" xfId="0" applyFont="1" applyFill="1" applyBorder="1" applyProtection="1"/>
    <xf numFmtId="0" fontId="2" fillId="5" borderId="57" xfId="0" applyFont="1" applyFill="1" applyBorder="1" applyProtection="1"/>
    <xf numFmtId="0" fontId="2" fillId="5" borderId="7" xfId="0" applyFont="1" applyFill="1" applyBorder="1" applyProtection="1"/>
    <xf numFmtId="0" fontId="2" fillId="5" borderId="68" xfId="0" applyFont="1" applyFill="1" applyBorder="1" applyProtection="1"/>
    <xf numFmtId="0" fontId="2" fillId="5" borderId="8" xfId="0" applyFont="1" applyFill="1" applyBorder="1" applyProtection="1"/>
    <xf numFmtId="3" fontId="2" fillId="0" borderId="58" xfId="0" applyNumberFormat="1" applyFont="1" applyFill="1" applyBorder="1" applyAlignment="1" applyProtection="1">
      <alignment wrapText="1"/>
    </xf>
    <xf numFmtId="3" fontId="2" fillId="6" borderId="43" xfId="0" applyNumberFormat="1" applyFont="1" applyFill="1" applyBorder="1" applyAlignment="1" applyProtection="1">
      <protection hidden="1"/>
    </xf>
    <xf numFmtId="3" fontId="2" fillId="6" borderId="85" xfId="0" applyNumberFormat="1" applyFont="1" applyFill="1" applyBorder="1" applyAlignment="1" applyProtection="1">
      <protection hidden="1"/>
    </xf>
    <xf numFmtId="3" fontId="2" fillId="6" borderId="53" xfId="0" applyNumberFormat="1" applyFont="1" applyFill="1" applyBorder="1" applyAlignment="1" applyProtection="1">
      <protection hidden="1"/>
    </xf>
    <xf numFmtId="3" fontId="2" fillId="6" borderId="28" xfId="0" applyNumberFormat="1" applyFont="1" applyFill="1" applyBorder="1" applyAlignment="1" applyProtection="1">
      <protection hidden="1"/>
    </xf>
    <xf numFmtId="3" fontId="2" fillId="6" borderId="35" xfId="0" applyNumberFormat="1" applyFont="1" applyFill="1" applyBorder="1" applyAlignment="1" applyProtection="1">
      <protection hidden="1"/>
    </xf>
    <xf numFmtId="3" fontId="2" fillId="6" borderId="3" xfId="0" applyNumberFormat="1" applyFont="1" applyFill="1" applyBorder="1" applyAlignment="1" applyProtection="1">
      <protection hidden="1"/>
    </xf>
    <xf numFmtId="3" fontId="2" fillId="6" borderId="3" xfId="0" applyNumberFormat="1" applyFont="1" applyFill="1" applyBorder="1" applyAlignment="1" applyProtection="1">
      <alignment wrapText="1"/>
      <protection hidden="1"/>
    </xf>
    <xf numFmtId="3" fontId="2" fillId="6" borderId="14" xfId="0" applyNumberFormat="1" applyFont="1" applyFill="1" applyBorder="1" applyAlignment="1" applyProtection="1">
      <protection hidden="1"/>
    </xf>
    <xf numFmtId="3" fontId="2" fillId="6" borderId="16" xfId="0" applyNumberFormat="1" applyFont="1" applyFill="1" applyBorder="1" applyAlignment="1" applyProtection="1">
      <protection hidden="1"/>
    </xf>
    <xf numFmtId="3" fontId="2" fillId="6" borderId="49" xfId="0" applyNumberFormat="1" applyFont="1" applyFill="1" applyBorder="1" applyAlignment="1" applyProtection="1">
      <protection hidden="1"/>
    </xf>
    <xf numFmtId="3" fontId="2" fillId="6" borderId="41" xfId="0" applyNumberFormat="1" applyFont="1" applyFill="1" applyBorder="1" applyAlignment="1" applyProtection="1">
      <protection hidden="1"/>
    </xf>
    <xf numFmtId="3" fontId="2" fillId="6" borderId="112" xfId="0" applyNumberFormat="1" applyFont="1" applyFill="1" applyBorder="1" applyAlignment="1" applyProtection="1">
      <protection hidden="1"/>
    </xf>
    <xf numFmtId="3" fontId="2" fillId="6" borderId="113" xfId="0" applyNumberFormat="1" applyFont="1" applyFill="1" applyBorder="1" applyAlignment="1" applyProtection="1">
      <alignment wrapText="1"/>
      <protection hidden="1"/>
    </xf>
    <xf numFmtId="3" fontId="2" fillId="6" borderId="114" xfId="0" applyNumberFormat="1" applyFont="1" applyFill="1" applyBorder="1" applyAlignment="1" applyProtection="1">
      <protection hidden="1"/>
    </xf>
    <xf numFmtId="3" fontId="2" fillId="6" borderId="115" xfId="0" applyNumberFormat="1" applyFont="1" applyFill="1" applyBorder="1" applyAlignment="1" applyProtection="1">
      <protection hidden="1"/>
    </xf>
    <xf numFmtId="3" fontId="2" fillId="6" borderId="105" xfId="0" applyNumberFormat="1" applyFont="1" applyFill="1" applyBorder="1" applyAlignment="1" applyProtection="1">
      <protection hidden="1"/>
    </xf>
    <xf numFmtId="3" fontId="2" fillId="6" borderId="116" xfId="0" applyNumberFormat="1" applyFont="1" applyFill="1" applyBorder="1" applyAlignment="1" applyProtection="1">
      <protection hidden="1"/>
    </xf>
    <xf numFmtId="3" fontId="2" fillId="6" borderId="35" xfId="0" applyNumberFormat="1" applyFont="1" applyFill="1" applyBorder="1" applyAlignment="1" applyProtection="1">
      <alignment wrapText="1"/>
      <protection hidden="1"/>
    </xf>
    <xf numFmtId="3" fontId="2" fillId="6" borderId="26" xfId="0" applyNumberFormat="1" applyFont="1" applyFill="1" applyBorder="1" applyAlignment="1" applyProtection="1">
      <protection hidden="1"/>
    </xf>
    <xf numFmtId="3" fontId="2" fillId="6" borderId="24" xfId="0" applyNumberFormat="1" applyFont="1" applyFill="1" applyBorder="1" applyAlignment="1" applyProtection="1">
      <protection hidden="1"/>
    </xf>
    <xf numFmtId="3" fontId="2" fillId="6" borderId="65" xfId="0" applyNumberFormat="1" applyFont="1" applyFill="1" applyBorder="1" applyAlignment="1" applyProtection="1">
      <alignment wrapText="1"/>
    </xf>
    <xf numFmtId="3" fontId="2" fillId="6" borderId="18" xfId="0" applyNumberFormat="1" applyFont="1" applyFill="1" applyBorder="1" applyAlignment="1" applyProtection="1">
      <alignment wrapText="1"/>
    </xf>
    <xf numFmtId="3" fontId="2" fillId="0" borderId="0" xfId="0" applyNumberFormat="1" applyFont="1" applyFill="1" applyProtection="1"/>
    <xf numFmtId="0" fontId="2" fillId="2" borderId="0" xfId="0" applyFont="1" applyFill="1" applyProtection="1"/>
    <xf numFmtId="0" fontId="6" fillId="2" borderId="0" xfId="0" applyFont="1" applyFill="1" applyProtection="1"/>
    <xf numFmtId="0" fontId="6" fillId="0" borderId="0" xfId="0" applyFont="1" applyProtection="1"/>
    <xf numFmtId="0" fontId="8" fillId="2" borderId="0" xfId="0" applyFont="1" applyFill="1" applyProtection="1"/>
    <xf numFmtId="0" fontId="2" fillId="0" borderId="0" xfId="0" applyFont="1" applyFill="1" applyProtection="1"/>
    <xf numFmtId="0" fontId="6" fillId="0" borderId="0" xfId="0" applyFont="1" applyProtection="1">
      <protection hidden="1"/>
    </xf>
    <xf numFmtId="0" fontId="2" fillId="0" borderId="0" xfId="0" applyFont="1" applyFill="1" applyProtection="1">
      <protection hidden="1"/>
    </xf>
    <xf numFmtId="0" fontId="2" fillId="0" borderId="0" xfId="0" applyFont="1" applyFill="1" applyAlignment="1" applyProtection="1">
      <alignment wrapText="1"/>
    </xf>
    <xf numFmtId="0" fontId="2" fillId="0" borderId="0" xfId="0" applyFont="1" applyProtection="1"/>
    <xf numFmtId="0" fontId="2" fillId="0" borderId="0" xfId="0" applyFont="1" applyProtection="1">
      <protection hidden="1"/>
    </xf>
    <xf numFmtId="0" fontId="2" fillId="0" borderId="0" xfId="0" applyFont="1" applyAlignment="1" applyProtection="1">
      <alignment horizontal="left"/>
    </xf>
    <xf numFmtId="0" fontId="0" fillId="0" borderId="0" xfId="0"/>
    <xf numFmtId="0" fontId="2" fillId="2" borderId="0" xfId="0" applyNumberFormat="1" applyFont="1" applyFill="1" applyAlignment="1" applyProtection="1"/>
    <xf numFmtId="0" fontId="6" fillId="2" borderId="0" xfId="0" applyFont="1" applyFill="1"/>
    <xf numFmtId="0" fontId="2" fillId="2" borderId="0" xfId="0" applyNumberFormat="1" applyFont="1" applyFill="1" applyAlignment="1" applyProtection="1">
      <alignment horizontal="center"/>
    </xf>
    <xf numFmtId="0" fontId="1" fillId="2" borderId="0" xfId="0" applyNumberFormat="1" applyFont="1" applyFill="1" applyAlignment="1" applyProtection="1">
      <alignment horizontal="left"/>
    </xf>
    <xf numFmtId="0" fontId="2" fillId="2" borderId="0" xfId="0" applyFont="1" applyFill="1" applyBorder="1" applyProtection="1"/>
    <xf numFmtId="0" fontId="2" fillId="2" borderId="0" xfId="0" applyFont="1" applyFill="1" applyProtection="1"/>
    <xf numFmtId="0" fontId="4" fillId="2" borderId="0" xfId="0" applyFont="1" applyFill="1" applyBorder="1" applyAlignment="1" applyProtection="1">
      <alignment horizontal="center"/>
    </xf>
    <xf numFmtId="0" fontId="6" fillId="2" borderId="0" xfId="0" applyFont="1" applyFill="1" applyProtection="1"/>
    <xf numFmtId="0" fontId="7" fillId="2" borderId="0" xfId="0" applyFont="1" applyFill="1" applyProtection="1"/>
    <xf numFmtId="0" fontId="3" fillId="2" borderId="0" xfId="0" applyFont="1" applyFill="1" applyProtection="1"/>
    <xf numFmtId="0" fontId="6" fillId="0" borderId="0" xfId="0" applyFont="1" applyProtection="1"/>
    <xf numFmtId="0" fontId="2" fillId="0" borderId="10" xfId="0" applyNumberFormat="1" applyFont="1" applyFill="1" applyBorder="1" applyAlignment="1" applyProtection="1">
      <alignment horizontal="center" vertical="center" wrapText="1"/>
    </xf>
    <xf numFmtId="0" fontId="2" fillId="0" borderId="11" xfId="0" applyFont="1" applyFill="1" applyBorder="1" applyAlignment="1" applyProtection="1">
      <alignment horizontal="center" vertical="center"/>
    </xf>
    <xf numFmtId="0" fontId="2" fillId="0" borderId="12" xfId="0" applyFont="1" applyFill="1" applyBorder="1" applyAlignment="1" applyProtection="1">
      <alignment horizontal="center" vertical="center"/>
    </xf>
    <xf numFmtId="0" fontId="2" fillId="0" borderId="10" xfId="0" applyFont="1" applyFill="1" applyBorder="1" applyAlignment="1" applyProtection="1">
      <alignment horizontal="center" vertical="center"/>
    </xf>
    <xf numFmtId="0" fontId="2" fillId="2" borderId="0" xfId="0" applyNumberFormat="1" applyFont="1" applyFill="1" applyBorder="1" applyAlignment="1" applyProtection="1"/>
    <xf numFmtId="0" fontId="2" fillId="2" borderId="0" xfId="0" applyFont="1" applyFill="1" applyAlignment="1" applyProtection="1">
      <alignment wrapText="1"/>
    </xf>
    <xf numFmtId="0" fontId="2" fillId="0" borderId="11" xfId="0" applyNumberFormat="1" applyFont="1" applyFill="1" applyBorder="1" applyAlignment="1" applyProtection="1">
      <alignment horizontal="center" vertical="center" wrapText="1"/>
    </xf>
    <xf numFmtId="0" fontId="2" fillId="0" borderId="17" xfId="0" applyNumberFormat="1" applyFont="1" applyFill="1" applyBorder="1" applyAlignment="1" applyProtection="1">
      <alignment horizontal="left"/>
    </xf>
    <xf numFmtId="0" fontId="2" fillId="0" borderId="25" xfId="0" applyNumberFormat="1" applyFont="1" applyFill="1" applyBorder="1" applyAlignment="1" applyProtection="1">
      <alignment horizontal="left"/>
    </xf>
    <xf numFmtId="0" fontId="6" fillId="0" borderId="0" xfId="0" applyFont="1" applyFill="1" applyProtection="1"/>
    <xf numFmtId="0" fontId="2" fillId="2" borderId="0" xfId="0" applyFont="1" applyFill="1" applyAlignment="1" applyProtection="1"/>
    <xf numFmtId="0" fontId="8" fillId="2" borderId="0" xfId="0" applyFont="1" applyFill="1" applyProtection="1"/>
    <xf numFmtId="0" fontId="2" fillId="0" borderId="35" xfId="0" applyNumberFormat="1" applyFont="1" applyFill="1" applyBorder="1" applyAlignment="1" applyProtection="1">
      <alignment horizontal="center" vertical="center" wrapText="1"/>
    </xf>
    <xf numFmtId="0" fontId="2" fillId="0" borderId="0" xfId="0" applyFont="1" applyFill="1" applyProtection="1"/>
    <xf numFmtId="0" fontId="5" fillId="2" borderId="0" xfId="0" applyNumberFormat="1" applyFont="1" applyFill="1" applyBorder="1" applyAlignment="1" applyProtection="1">
      <alignment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2" fillId="2" borderId="0" xfId="0" applyFont="1" applyFill="1" applyBorder="1" applyAlignment="1" applyProtection="1">
      <alignment wrapText="1"/>
    </xf>
    <xf numFmtId="0" fontId="1" fillId="2" borderId="0" xfId="0" applyFont="1" applyFill="1" applyBorder="1" applyAlignment="1" applyProtection="1">
      <alignment wrapText="1"/>
    </xf>
    <xf numFmtId="0" fontId="1" fillId="2" borderId="0" xfId="0" applyFont="1" applyFill="1" applyAlignment="1" applyProtection="1">
      <alignment wrapText="1"/>
    </xf>
    <xf numFmtId="0" fontId="2" fillId="0" borderId="0" xfId="0" applyFont="1" applyFill="1" applyAlignment="1" applyProtection="1">
      <alignment wrapText="1"/>
    </xf>
    <xf numFmtId="0" fontId="2" fillId="2" borderId="0" xfId="0" applyFont="1" applyFill="1" applyAlignment="1" applyProtection="1">
      <alignment horizontal="left"/>
    </xf>
    <xf numFmtId="0" fontId="2" fillId="0" borderId="48" xfId="0" applyNumberFormat="1" applyFont="1" applyFill="1" applyBorder="1" applyAlignment="1" applyProtection="1">
      <alignment horizontal="center" vertical="center" wrapText="1"/>
    </xf>
    <xf numFmtId="0" fontId="2" fillId="0" borderId="12" xfId="0" applyNumberFormat="1" applyFont="1" applyFill="1" applyBorder="1" applyAlignment="1" applyProtection="1">
      <alignment horizontal="center" vertical="center" wrapText="1"/>
    </xf>
    <xf numFmtId="0" fontId="2" fillId="0" borderId="35" xfId="0" applyFont="1" applyFill="1" applyBorder="1" applyAlignment="1" applyProtection="1">
      <alignment horizontal="center" vertical="center" wrapText="1"/>
    </xf>
    <xf numFmtId="0" fontId="2" fillId="0" borderId="10" xfId="0" applyFont="1" applyBorder="1" applyAlignment="1" applyProtection="1">
      <alignment horizontal="center" vertical="center" wrapText="1"/>
    </xf>
    <xf numFmtId="0" fontId="2" fillId="4" borderId="0" xfId="0" applyFont="1" applyFill="1" applyAlignment="1" applyProtection="1">
      <alignment wrapText="1"/>
    </xf>
    <xf numFmtId="0" fontId="1" fillId="2" borderId="0" xfId="0" applyFont="1" applyFill="1" applyBorder="1" applyAlignment="1" applyProtection="1"/>
    <xf numFmtId="41" fontId="2" fillId="2" borderId="0" xfId="0" applyNumberFormat="1" applyFont="1" applyFill="1" applyBorder="1" applyAlignment="1" applyProtection="1"/>
    <xf numFmtId="0" fontId="2" fillId="2" borderId="0" xfId="0" applyNumberFormat="1" applyFont="1" applyFill="1" applyBorder="1" applyAlignment="1" applyProtection="1">
      <alignment horizontal="left"/>
    </xf>
    <xf numFmtId="0" fontId="1" fillId="2" borderId="0" xfId="0" applyNumberFormat="1" applyFont="1" applyFill="1" applyBorder="1" applyAlignment="1" applyProtection="1"/>
    <xf numFmtId="0" fontId="8" fillId="2" borderId="0" xfId="0" applyFont="1" applyFill="1" applyBorder="1" applyProtection="1"/>
    <xf numFmtId="0" fontId="2" fillId="2" borderId="0" xfId="0" applyFont="1" applyFill="1" applyBorder="1" applyAlignment="1" applyProtection="1">
      <alignment horizontal="center" vertical="center"/>
    </xf>
    <xf numFmtId="0" fontId="2" fillId="2" borderId="0" xfId="0" applyFont="1" applyFill="1" applyBorder="1" applyAlignment="1" applyProtection="1">
      <alignment horizontal="center" vertical="center" wrapText="1"/>
    </xf>
    <xf numFmtId="0" fontId="7" fillId="2" borderId="0" xfId="0" applyFont="1" applyFill="1" applyBorder="1" applyProtection="1"/>
    <xf numFmtId="0" fontId="2" fillId="2" borderId="33" xfId="0" applyNumberFormat="1" applyFont="1" applyFill="1" applyBorder="1" applyAlignment="1" applyProtection="1">
      <alignment horizontal="left"/>
    </xf>
    <xf numFmtId="0" fontId="2" fillId="2" borderId="34" xfId="0" applyNumberFormat="1" applyFont="1" applyFill="1" applyBorder="1" applyAlignment="1" applyProtection="1">
      <alignment horizontal="right"/>
    </xf>
    <xf numFmtId="164" fontId="2" fillId="2" borderId="0" xfId="0" applyNumberFormat="1" applyFont="1" applyFill="1" applyBorder="1" applyAlignment="1" applyProtection="1"/>
    <xf numFmtId="0" fontId="1" fillId="2" borderId="0" xfId="0" applyFont="1" applyFill="1" applyBorder="1" applyAlignment="1" applyProtection="1">
      <alignment vertical="center"/>
    </xf>
    <xf numFmtId="0" fontId="2" fillId="2" borderId="34" xfId="0" applyFont="1" applyFill="1" applyBorder="1" applyAlignment="1" applyProtection="1">
      <alignment horizontal="center" vertical="center"/>
    </xf>
    <xf numFmtId="0" fontId="2" fillId="0" borderId="4" xfId="0" applyNumberFormat="1" applyFont="1" applyFill="1" applyBorder="1" applyAlignment="1" applyProtection="1"/>
    <xf numFmtId="0" fontId="2" fillId="0" borderId="6" xfId="0" applyNumberFormat="1" applyFont="1" applyFill="1" applyBorder="1" applyAlignment="1" applyProtection="1"/>
    <xf numFmtId="0" fontId="2" fillId="0" borderId="36" xfId="0" applyFont="1" applyFill="1" applyBorder="1" applyAlignment="1" applyProtection="1">
      <alignment horizontal="left" wrapText="1"/>
    </xf>
    <xf numFmtId="0" fontId="2" fillId="0" borderId="40" xfId="0" applyFont="1" applyFill="1" applyBorder="1" applyAlignment="1" applyProtection="1">
      <alignment horizontal="left" wrapText="1"/>
    </xf>
    <xf numFmtId="0" fontId="2" fillId="0" borderId="44" xfId="0" applyFont="1" applyFill="1" applyBorder="1" applyAlignment="1" applyProtection="1">
      <alignment horizontal="left" wrapText="1"/>
    </xf>
    <xf numFmtId="0" fontId="2" fillId="0" borderId="45" xfId="0" applyFont="1" applyFill="1" applyBorder="1" applyAlignment="1" applyProtection="1">
      <alignment horizontal="left" wrapText="1"/>
    </xf>
    <xf numFmtId="0" fontId="2" fillId="0" borderId="46" xfId="0" applyFont="1" applyFill="1" applyBorder="1" applyAlignment="1" applyProtection="1">
      <alignment horizontal="left" wrapText="1"/>
    </xf>
    <xf numFmtId="0" fontId="7" fillId="2" borderId="47" xfId="0" applyFont="1" applyFill="1" applyBorder="1" applyProtection="1"/>
    <xf numFmtId="0" fontId="2" fillId="0" borderId="35" xfId="0" applyFont="1" applyBorder="1" applyAlignment="1" applyProtection="1">
      <alignment horizontal="center" vertical="center" wrapText="1"/>
    </xf>
    <xf numFmtId="0" fontId="7" fillId="0" borderId="47" xfId="0" applyFont="1" applyFill="1" applyBorder="1" applyProtection="1"/>
    <xf numFmtId="165" fontId="8" fillId="0" borderId="0" xfId="0" applyNumberFormat="1" applyFont="1" applyFill="1" applyBorder="1" applyAlignment="1" applyProtection="1">
      <alignment horizontal="right"/>
    </xf>
    <xf numFmtId="165" fontId="8" fillId="2" borderId="0" xfId="0" applyNumberFormat="1" applyFont="1" applyFill="1" applyBorder="1" applyAlignment="1" applyProtection="1">
      <alignment horizontal="right"/>
    </xf>
    <xf numFmtId="0" fontId="2" fillId="0" borderId="12" xfId="0" applyFont="1" applyBorder="1" applyAlignment="1" applyProtection="1">
      <alignment horizontal="center" vertical="center" wrapText="1"/>
    </xf>
    <xf numFmtId="0" fontId="8" fillId="2" borderId="0" xfId="0" applyFont="1" applyFill="1" applyAlignment="1" applyProtection="1">
      <alignment wrapText="1"/>
    </xf>
    <xf numFmtId="0" fontId="8" fillId="2" borderId="0" xfId="0" applyFont="1" applyFill="1" applyBorder="1" applyAlignment="1" applyProtection="1">
      <alignment wrapText="1"/>
    </xf>
    <xf numFmtId="0" fontId="7" fillId="2" borderId="0" xfId="0" applyFont="1" applyFill="1" applyBorder="1" applyAlignment="1" applyProtection="1">
      <alignment wrapText="1"/>
    </xf>
    <xf numFmtId="0" fontId="2" fillId="2" borderId="0" xfId="0" applyFont="1" applyFill="1" applyBorder="1" applyAlignment="1" applyProtection="1"/>
    <xf numFmtId="0" fontId="2" fillId="0" borderId="58" xfId="0" applyFont="1" applyBorder="1" applyAlignment="1" applyProtection="1">
      <alignment horizontal="center" vertical="center" wrapText="1"/>
    </xf>
    <xf numFmtId="0" fontId="2" fillId="0" borderId="59" xfId="0" applyFont="1" applyBorder="1" applyAlignment="1" applyProtection="1">
      <alignment horizontal="center" vertical="center" wrapText="1"/>
    </xf>
    <xf numFmtId="0" fontId="2" fillId="0" borderId="13" xfId="0" applyNumberFormat="1" applyFont="1" applyFill="1" applyBorder="1" applyAlignment="1" applyProtection="1">
      <alignment horizontal="left"/>
    </xf>
    <xf numFmtId="0" fontId="2" fillId="0" borderId="0" xfId="0" applyFont="1" applyFill="1" applyBorder="1" applyAlignment="1" applyProtection="1"/>
    <xf numFmtId="0" fontId="2" fillId="0" borderId="62" xfId="0" applyFont="1" applyBorder="1" applyAlignment="1" applyProtection="1">
      <alignment horizontal="center" vertical="center" wrapText="1"/>
    </xf>
    <xf numFmtId="0" fontId="2" fillId="0" borderId="31" xfId="0" applyNumberFormat="1" applyFont="1" applyFill="1" applyBorder="1" applyAlignment="1" applyProtection="1">
      <alignment horizontal="left"/>
    </xf>
    <xf numFmtId="0" fontId="11" fillId="2" borderId="0" xfId="0" applyFont="1" applyFill="1" applyProtection="1"/>
    <xf numFmtId="165" fontId="2" fillId="2" borderId="0" xfId="0" applyNumberFormat="1" applyFont="1" applyFill="1" applyBorder="1" applyAlignment="1" applyProtection="1"/>
    <xf numFmtId="41" fontId="6" fillId="2" borderId="0" xfId="0" applyNumberFormat="1" applyFont="1" applyFill="1" applyBorder="1" applyAlignment="1" applyProtection="1"/>
    <xf numFmtId="41" fontId="8" fillId="2" borderId="0" xfId="0" applyNumberFormat="1" applyFont="1" applyFill="1" applyBorder="1" applyAlignment="1" applyProtection="1"/>
    <xf numFmtId="0" fontId="6" fillId="2" borderId="0" xfId="0" applyFont="1" applyFill="1" applyAlignment="1" applyProtection="1"/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10" xfId="0" applyNumberFormat="1" applyFont="1" applyFill="1" applyBorder="1" applyAlignment="1" applyProtection="1">
      <alignment horizontal="center" vertical="center"/>
    </xf>
    <xf numFmtId="0" fontId="2" fillId="0" borderId="12" xfId="0" applyNumberFormat="1" applyFont="1" applyFill="1" applyBorder="1" applyAlignment="1" applyProtection="1">
      <alignment horizontal="center" vertical="center"/>
    </xf>
    <xf numFmtId="0" fontId="1" fillId="0" borderId="5" xfId="0" applyNumberFormat="1" applyFont="1" applyFill="1" applyBorder="1" applyAlignment="1" applyProtection="1">
      <alignment horizontal="center" vertical="center"/>
    </xf>
    <xf numFmtId="0" fontId="2" fillId="0" borderId="5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/>
    </xf>
    <xf numFmtId="0" fontId="2" fillId="2" borderId="0" xfId="0" applyNumberFormat="1" applyFont="1" applyFill="1" applyBorder="1" applyAlignment="1" applyProtection="1">
      <alignment horizontal="left" vertical="center" wrapText="1"/>
    </xf>
    <xf numFmtId="0" fontId="6" fillId="2" borderId="0" xfId="0" applyFont="1" applyFill="1" applyBorder="1" applyAlignment="1" applyProtection="1">
      <alignment horizontal="left" vertical="center" wrapText="1"/>
    </xf>
    <xf numFmtId="0" fontId="13" fillId="2" borderId="0" xfId="0" applyFont="1" applyFill="1" applyBorder="1" applyAlignment="1" applyProtection="1">
      <alignment vertical="center" wrapText="1"/>
    </xf>
    <xf numFmtId="165" fontId="13" fillId="2" borderId="0" xfId="0" applyNumberFormat="1" applyFont="1" applyFill="1" applyBorder="1" applyAlignment="1" applyProtection="1">
      <protection locked="0"/>
    </xf>
    <xf numFmtId="0" fontId="2" fillId="0" borderId="10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1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2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0" xfId="0" applyNumberFormat="1" applyFont="1" applyFill="1" applyBorder="1" applyAlignment="1" applyProtection="1">
      <alignment horizontal="center" vertical="center"/>
      <protection hidden="1"/>
    </xf>
    <xf numFmtId="0" fontId="2" fillId="0" borderId="12" xfId="0" applyNumberFormat="1" applyFont="1" applyFill="1" applyBorder="1" applyAlignment="1" applyProtection="1">
      <alignment horizontal="center" vertical="center"/>
      <protection hidden="1"/>
    </xf>
    <xf numFmtId="165" fontId="2" fillId="2" borderId="0" xfId="0" applyNumberFormat="1" applyFont="1" applyFill="1" applyBorder="1" applyAlignment="1" applyProtection="1">
      <protection hidden="1"/>
    </xf>
    <xf numFmtId="0" fontId="2" fillId="0" borderId="63" xfId="0" applyNumberFormat="1" applyFont="1" applyFill="1" applyBorder="1" applyAlignment="1" applyProtection="1">
      <alignment horizontal="center" vertical="center" wrapText="1"/>
    </xf>
    <xf numFmtId="0" fontId="7" fillId="2" borderId="0" xfId="0" applyNumberFormat="1" applyFont="1" applyFill="1" applyBorder="1" applyAlignment="1" applyProtection="1">
      <alignment horizontal="left"/>
    </xf>
    <xf numFmtId="0" fontId="2" fillId="0" borderId="35" xfId="0" applyNumberFormat="1" applyFont="1" applyFill="1" applyBorder="1" applyAlignment="1" applyProtection="1">
      <alignment horizontal="center" vertical="center"/>
    </xf>
    <xf numFmtId="0" fontId="2" fillId="2" borderId="0" xfId="0" applyFont="1" applyFill="1" applyBorder="1" applyAlignment="1" applyProtection="1">
      <alignment horizontal="left"/>
    </xf>
    <xf numFmtId="0" fontId="2" fillId="0" borderId="6" xfId="0" applyNumberFormat="1" applyFont="1" applyFill="1" applyBorder="1" applyAlignment="1" applyProtection="1">
      <alignment horizontal="center" vertical="center" wrapText="1"/>
    </xf>
    <xf numFmtId="0" fontId="2" fillId="0" borderId="0" xfId="0" applyFont="1" applyProtection="1"/>
    <xf numFmtId="0" fontId="9" fillId="2" borderId="0" xfId="0" applyFont="1" applyFill="1" applyBorder="1" applyProtection="1"/>
    <xf numFmtId="0" fontId="2" fillId="4" borderId="0" xfId="0" applyFont="1" applyFill="1" applyProtection="1"/>
    <xf numFmtId="0" fontId="2" fillId="0" borderId="13" xfId="0" applyFont="1" applyFill="1" applyBorder="1" applyAlignment="1" applyProtection="1">
      <alignment horizontal="left"/>
    </xf>
    <xf numFmtId="0" fontId="9" fillId="2" borderId="0" xfId="0" applyNumberFormat="1" applyFont="1" applyFill="1" applyAlignment="1" applyProtection="1"/>
    <xf numFmtId="0" fontId="2" fillId="0" borderId="63" xfId="0" applyFont="1" applyFill="1" applyBorder="1" applyAlignment="1" applyProtection="1">
      <alignment horizontal="center" vertical="center"/>
    </xf>
    <xf numFmtId="0" fontId="2" fillId="0" borderId="48" xfId="0" applyFont="1" applyFill="1" applyBorder="1" applyAlignment="1" applyProtection="1">
      <alignment horizontal="center" vertical="center"/>
    </xf>
    <xf numFmtId="0" fontId="2" fillId="0" borderId="75" xfId="0" applyFont="1" applyFill="1" applyBorder="1" applyAlignment="1" applyProtection="1">
      <alignment horizontal="center" vertical="center"/>
    </xf>
    <xf numFmtId="0" fontId="2" fillId="0" borderId="43" xfId="0" applyFont="1" applyFill="1" applyBorder="1" applyAlignment="1" applyProtection="1">
      <alignment vertical="center" wrapText="1"/>
    </xf>
    <xf numFmtId="0" fontId="2" fillId="0" borderId="10" xfId="0" applyFont="1" applyFill="1" applyBorder="1" applyAlignment="1">
      <alignment horizontal="center" vertical="center"/>
    </xf>
    <xf numFmtId="0" fontId="2" fillId="0" borderId="35" xfId="0" applyFont="1" applyFill="1" applyBorder="1" applyAlignment="1">
      <alignment horizontal="center" vertical="center"/>
    </xf>
    <xf numFmtId="0" fontId="2" fillId="0" borderId="75" xfId="0" applyFont="1" applyFill="1" applyBorder="1" applyAlignment="1">
      <alignment horizontal="center" vertical="center"/>
    </xf>
    <xf numFmtId="165" fontId="2" fillId="2" borderId="0" xfId="0" applyNumberFormat="1" applyFont="1" applyFill="1" applyBorder="1" applyAlignment="1" applyProtection="1">
      <protection locked="0"/>
    </xf>
    <xf numFmtId="164" fontId="2" fillId="2" borderId="0" xfId="0" applyNumberFormat="1" applyFont="1" applyFill="1" applyAlignment="1" applyProtection="1"/>
    <xf numFmtId="0" fontId="2" fillId="0" borderId="4" xfId="0" applyFont="1" applyFill="1" applyBorder="1" applyAlignment="1" applyProtection="1">
      <alignment horizontal="left"/>
    </xf>
    <xf numFmtId="0" fontId="2" fillId="0" borderId="32" xfId="0" applyFont="1" applyFill="1" applyBorder="1" applyAlignment="1" applyProtection="1">
      <alignment horizontal="left"/>
    </xf>
    <xf numFmtId="0" fontId="2" fillId="0" borderId="18" xfId="0" applyFont="1" applyFill="1" applyBorder="1" applyAlignment="1" applyProtection="1">
      <alignment wrapText="1"/>
    </xf>
    <xf numFmtId="0" fontId="2" fillId="0" borderId="19" xfId="0" applyFont="1" applyFill="1" applyBorder="1" applyAlignment="1" applyProtection="1">
      <alignment vertical="center" wrapText="1"/>
    </xf>
    <xf numFmtId="0" fontId="1" fillId="2" borderId="47" xfId="0" applyFont="1" applyFill="1" applyBorder="1" applyProtection="1"/>
    <xf numFmtId="0" fontId="7" fillId="2" borderId="68" xfId="0" applyNumberFormat="1" applyFont="1" applyFill="1" applyBorder="1" applyAlignment="1" applyProtection="1">
      <alignment horizontal="left"/>
      <protection hidden="1"/>
    </xf>
    <xf numFmtId="0" fontId="2" fillId="0" borderId="3" xfId="0" applyNumberFormat="1" applyFont="1" applyFill="1" applyBorder="1" applyAlignment="1" applyProtection="1">
      <alignment horizontal="left" vertical="center" wrapText="1"/>
      <protection hidden="1"/>
    </xf>
    <xf numFmtId="0" fontId="2" fillId="0" borderId="25" xfId="0" applyNumberFormat="1" applyFont="1" applyFill="1" applyBorder="1" applyAlignment="1" applyProtection="1">
      <alignment horizontal="left" vertical="center" wrapText="1"/>
      <protection hidden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2" fillId="0" borderId="16" xfId="0" applyFont="1" applyFill="1" applyBorder="1" applyAlignment="1" applyProtection="1">
      <alignment vertical="center" wrapText="1"/>
    </xf>
    <xf numFmtId="0" fontId="2" fillId="0" borderId="20" xfId="0" applyNumberFormat="1" applyFont="1" applyFill="1" applyBorder="1" applyAlignment="1" applyProtection="1"/>
    <xf numFmtId="3" fontId="2" fillId="3" borderId="13" xfId="0" applyNumberFormat="1" applyFont="1" applyFill="1" applyBorder="1" applyAlignment="1" applyProtection="1">
      <protection locked="0"/>
    </xf>
    <xf numFmtId="3" fontId="2" fillId="3" borderId="17" xfId="0" applyNumberFormat="1" applyFont="1" applyFill="1" applyBorder="1" applyAlignment="1" applyProtection="1">
      <protection locked="0"/>
    </xf>
    <xf numFmtId="3" fontId="2" fillId="3" borderId="32" xfId="0" applyNumberFormat="1" applyFont="1" applyFill="1" applyBorder="1" applyAlignment="1" applyProtection="1">
      <protection locked="0"/>
    </xf>
    <xf numFmtId="3" fontId="2" fillId="3" borderId="25" xfId="0" applyNumberFormat="1" applyFont="1" applyFill="1" applyBorder="1" applyAlignment="1" applyProtection="1">
      <protection locked="0"/>
    </xf>
    <xf numFmtId="3" fontId="2" fillId="3" borderId="20" xfId="0" applyNumberFormat="1" applyFont="1" applyFill="1" applyBorder="1" applyAlignment="1" applyProtection="1">
      <protection locked="0"/>
    </xf>
    <xf numFmtId="3" fontId="2" fillId="3" borderId="43" xfId="0" applyNumberFormat="1" applyFont="1" applyFill="1" applyBorder="1" applyAlignment="1" applyProtection="1">
      <protection locked="0"/>
    </xf>
    <xf numFmtId="3" fontId="2" fillId="3" borderId="9" xfId="0" applyNumberFormat="1" applyFont="1" applyFill="1" applyBorder="1" applyAlignment="1" applyProtection="1">
      <protection locked="0"/>
    </xf>
    <xf numFmtId="3" fontId="2" fillId="3" borderId="31" xfId="0" applyNumberFormat="1" applyFont="1" applyFill="1" applyBorder="1" applyAlignment="1" applyProtection="1">
      <protection locked="0"/>
    </xf>
    <xf numFmtId="3" fontId="2" fillId="2" borderId="17" xfId="0" applyNumberFormat="1" applyFont="1" applyFill="1" applyBorder="1" applyAlignment="1" applyProtection="1"/>
    <xf numFmtId="3" fontId="2" fillId="3" borderId="18" xfId="0" applyNumberFormat="1" applyFont="1" applyFill="1" applyBorder="1" applyAlignment="1" applyProtection="1">
      <protection locked="0"/>
    </xf>
    <xf numFmtId="3" fontId="2" fillId="3" borderId="19" xfId="0" applyNumberFormat="1" applyFont="1" applyFill="1" applyBorder="1" applyAlignment="1" applyProtection="1">
      <protection locked="0"/>
    </xf>
    <xf numFmtId="3" fontId="2" fillId="2" borderId="25" xfId="0" applyNumberFormat="1" applyFont="1" applyFill="1" applyBorder="1" applyAlignment="1" applyProtection="1"/>
    <xf numFmtId="3" fontId="2" fillId="3" borderId="26" xfId="0" applyNumberFormat="1" applyFont="1" applyFill="1" applyBorder="1" applyAlignment="1" applyProtection="1">
      <protection locked="0"/>
    </xf>
    <xf numFmtId="3" fontId="2" fillId="3" borderId="27" xfId="0" applyNumberFormat="1" applyFont="1" applyFill="1" applyBorder="1" applyAlignment="1" applyProtection="1">
      <protection locked="0"/>
    </xf>
    <xf numFmtId="3" fontId="2" fillId="3" borderId="54" xfId="0" applyNumberFormat="1" applyFont="1" applyFill="1" applyBorder="1" applyAlignment="1" applyProtection="1">
      <protection locked="0"/>
    </xf>
    <xf numFmtId="3" fontId="2" fillId="3" borderId="28" xfId="0" applyNumberFormat="1" applyFont="1" applyFill="1" applyBorder="1" applyAlignment="1" applyProtection="1">
      <protection locked="0"/>
    </xf>
    <xf numFmtId="3" fontId="2" fillId="0" borderId="13" xfId="0" applyNumberFormat="1" applyFont="1" applyFill="1" applyBorder="1" applyAlignment="1" applyProtection="1"/>
    <xf numFmtId="3" fontId="2" fillId="0" borderId="17" xfId="0" applyNumberFormat="1" applyFont="1" applyFill="1" applyBorder="1" applyAlignment="1" applyProtection="1"/>
    <xf numFmtId="3" fontId="2" fillId="0" borderId="25" xfId="0" applyNumberFormat="1" applyFont="1" applyFill="1" applyBorder="1" applyAlignment="1" applyProtection="1"/>
    <xf numFmtId="3" fontId="2" fillId="6" borderId="18" xfId="0" applyNumberFormat="1" applyFont="1" applyFill="1" applyBorder="1" applyAlignment="1" applyProtection="1"/>
    <xf numFmtId="3" fontId="2" fillId="6" borderId="20" xfId="0" applyNumberFormat="1" applyFont="1" applyFill="1" applyBorder="1" applyAlignment="1" applyProtection="1"/>
    <xf numFmtId="3" fontId="2" fillId="3" borderId="14" xfId="0" applyNumberFormat="1" applyFont="1" applyFill="1" applyBorder="1" applyAlignment="1" applyProtection="1">
      <protection locked="0"/>
    </xf>
    <xf numFmtId="3" fontId="2" fillId="3" borderId="15" xfId="0" applyNumberFormat="1" applyFont="1" applyFill="1" applyBorder="1" applyAlignment="1" applyProtection="1">
      <protection locked="0"/>
    </xf>
    <xf numFmtId="3" fontId="2" fillId="3" borderId="22" xfId="0" applyNumberFormat="1" applyFont="1" applyFill="1" applyBorder="1" applyAlignment="1" applyProtection="1">
      <protection locked="0"/>
    </xf>
    <xf numFmtId="3" fontId="2" fillId="6" borderId="22" xfId="0" applyNumberFormat="1" applyFont="1" applyFill="1" applyBorder="1" applyAlignment="1" applyProtection="1"/>
    <xf numFmtId="3" fontId="2" fillId="0" borderId="32" xfId="0" applyNumberFormat="1" applyFont="1" applyFill="1" applyBorder="1" applyAlignment="1" applyProtection="1"/>
    <xf numFmtId="3" fontId="2" fillId="3" borderId="41" xfId="0" applyNumberFormat="1" applyFont="1" applyFill="1" applyBorder="1" applyAlignment="1" applyProtection="1">
      <protection locked="0"/>
    </xf>
    <xf numFmtId="3" fontId="2" fillId="3" borderId="42" xfId="0" applyNumberFormat="1" applyFont="1" applyFill="1" applyBorder="1" applyAlignment="1" applyProtection="1">
      <protection locked="0"/>
    </xf>
    <xf numFmtId="3" fontId="2" fillId="3" borderId="82" xfId="0" applyNumberFormat="1" applyFont="1" applyFill="1" applyBorder="1" applyAlignment="1" applyProtection="1">
      <protection locked="0"/>
    </xf>
    <xf numFmtId="3" fontId="2" fillId="6" borderId="14" xfId="0" applyNumberFormat="1" applyFont="1" applyFill="1" applyBorder="1" applyAlignment="1" applyProtection="1"/>
    <xf numFmtId="3" fontId="2" fillId="3" borderId="50" xfId="0" applyNumberFormat="1" applyFont="1" applyFill="1" applyBorder="1" applyAlignment="1" applyProtection="1">
      <protection locked="0"/>
    </xf>
    <xf numFmtId="3" fontId="2" fillId="6" borderId="17" xfId="0" applyNumberFormat="1" applyFont="1" applyFill="1" applyBorder="1" applyAlignment="1" applyProtection="1"/>
    <xf numFmtId="3" fontId="2" fillId="6" borderId="25" xfId="0" applyNumberFormat="1" applyFont="1" applyFill="1" applyBorder="1" applyAlignment="1" applyProtection="1"/>
    <xf numFmtId="3" fontId="2" fillId="6" borderId="24" xfId="0" applyNumberFormat="1" applyFont="1" applyFill="1" applyBorder="1" applyAlignment="1" applyProtection="1"/>
    <xf numFmtId="3" fontId="2" fillId="0" borderId="35" xfId="0" applyNumberFormat="1" applyFont="1" applyFill="1" applyBorder="1" applyAlignment="1" applyProtection="1"/>
    <xf numFmtId="3" fontId="2" fillId="0" borderId="10" xfId="0" applyNumberFormat="1" applyFont="1" applyFill="1" applyBorder="1" applyAlignment="1" applyProtection="1"/>
    <xf numFmtId="3" fontId="2" fillId="0" borderId="11" xfId="0" applyNumberFormat="1" applyFont="1" applyFill="1" applyBorder="1" applyAlignment="1" applyProtection="1"/>
    <xf numFmtId="3" fontId="2" fillId="0" borderId="12" xfId="0" applyNumberFormat="1" applyFont="1" applyFill="1" applyBorder="1" applyAlignment="1" applyProtection="1"/>
    <xf numFmtId="3" fontId="2" fillId="0" borderId="6" xfId="0" applyNumberFormat="1" applyFont="1" applyFill="1" applyBorder="1" applyAlignment="1" applyProtection="1"/>
    <xf numFmtId="3" fontId="2" fillId="0" borderId="3" xfId="0" applyNumberFormat="1" applyFont="1" applyFill="1" applyBorder="1" applyAlignment="1" applyProtection="1"/>
    <xf numFmtId="3" fontId="2" fillId="3" borderId="16" xfId="0" applyNumberFormat="1" applyFont="1" applyFill="1" applyBorder="1" applyAlignment="1" applyProtection="1">
      <protection locked="0"/>
    </xf>
    <xf numFmtId="3" fontId="2" fillId="3" borderId="37" xfId="0" applyNumberFormat="1" applyFont="1" applyFill="1" applyBorder="1" applyAlignment="1" applyProtection="1">
      <protection locked="0"/>
    </xf>
    <xf numFmtId="3" fontId="2" fillId="3" borderId="38" xfId="0" applyNumberFormat="1" applyFont="1" applyFill="1" applyBorder="1" applyAlignment="1" applyProtection="1">
      <protection locked="0"/>
    </xf>
    <xf numFmtId="3" fontId="2" fillId="3" borderId="39" xfId="0" applyNumberFormat="1" applyFont="1" applyFill="1" applyBorder="1" applyAlignment="1" applyProtection="1">
      <protection locked="0"/>
    </xf>
    <xf numFmtId="3" fontId="2" fillId="3" borderId="30" xfId="0" applyNumberFormat="1" applyFont="1" applyFill="1" applyBorder="1" applyAlignment="1" applyProtection="1">
      <protection locked="0"/>
    </xf>
    <xf numFmtId="3" fontId="2" fillId="3" borderId="24" xfId="0" applyNumberFormat="1" applyFont="1" applyFill="1" applyBorder="1" applyAlignment="1" applyProtection="1">
      <protection locked="0"/>
    </xf>
    <xf numFmtId="3" fontId="2" fillId="0" borderId="17" xfId="0" applyNumberFormat="1" applyFont="1" applyBorder="1" applyAlignment="1" applyProtection="1">
      <alignment wrapText="1"/>
    </xf>
    <xf numFmtId="3" fontId="2" fillId="0" borderId="25" xfId="0" applyNumberFormat="1" applyFont="1" applyBorder="1" applyAlignment="1" applyProtection="1">
      <alignment wrapText="1"/>
    </xf>
    <xf numFmtId="3" fontId="2" fillId="3" borderId="49" xfId="0" applyNumberFormat="1" applyFont="1" applyFill="1" applyBorder="1" applyAlignment="1" applyProtection="1">
      <protection locked="0"/>
    </xf>
    <xf numFmtId="3" fontId="2" fillId="3" borderId="79" xfId="0" applyNumberFormat="1" applyFont="1" applyFill="1" applyBorder="1" applyAlignment="1" applyProtection="1">
      <protection locked="0"/>
    </xf>
    <xf numFmtId="3" fontId="2" fillId="3" borderId="88" xfId="0" applyNumberFormat="1" applyFont="1" applyFill="1" applyBorder="1" applyAlignment="1" applyProtection="1">
      <protection locked="0"/>
    </xf>
    <xf numFmtId="3" fontId="2" fillId="3" borderId="53" xfId="0" applyNumberFormat="1" applyFont="1" applyFill="1" applyBorder="1" applyAlignment="1" applyProtection="1">
      <protection locked="0"/>
    </xf>
    <xf numFmtId="3" fontId="2" fillId="3" borderId="51" xfId="0" applyNumberFormat="1" applyFont="1" applyFill="1" applyBorder="1" applyAlignment="1" applyProtection="1">
      <protection locked="0"/>
    </xf>
    <xf numFmtId="3" fontId="2" fillId="3" borderId="59" xfId="0" applyNumberFormat="1" applyFont="1" applyFill="1" applyBorder="1" applyAlignment="1" applyProtection="1">
      <protection locked="0"/>
    </xf>
    <xf numFmtId="3" fontId="2" fillId="3" borderId="23" xfId="0" applyNumberFormat="1" applyFont="1" applyFill="1" applyBorder="1" applyAlignment="1" applyProtection="1">
      <protection locked="0"/>
    </xf>
    <xf numFmtId="3" fontId="2" fillId="2" borderId="13" xfId="0" applyNumberFormat="1" applyFont="1" applyFill="1" applyBorder="1" applyAlignment="1" applyProtection="1"/>
    <xf numFmtId="3" fontId="2" fillId="3" borderId="24" xfId="0" applyNumberFormat="1" applyFont="1" applyFill="1" applyBorder="1" applyAlignment="1" applyProtection="1">
      <alignment wrapText="1"/>
      <protection locked="0"/>
    </xf>
    <xf numFmtId="3" fontId="2" fillId="3" borderId="65" xfId="0" applyNumberFormat="1" applyFont="1" applyFill="1" applyBorder="1" applyAlignment="1" applyProtection="1">
      <protection locked="0"/>
    </xf>
    <xf numFmtId="3" fontId="2" fillId="3" borderId="10" xfId="0" applyNumberFormat="1" applyFont="1" applyFill="1" applyBorder="1" applyAlignment="1" applyProtection="1">
      <protection locked="0"/>
    </xf>
    <xf numFmtId="3" fontId="2" fillId="3" borderId="11" xfId="0" applyNumberFormat="1" applyFont="1" applyFill="1" applyBorder="1" applyAlignment="1" applyProtection="1">
      <protection locked="0"/>
    </xf>
    <xf numFmtId="3" fontId="2" fillId="3" borderId="12" xfId="0" applyNumberFormat="1" applyFont="1" applyFill="1" applyBorder="1" applyAlignment="1" applyProtection="1">
      <protection locked="0"/>
    </xf>
    <xf numFmtId="3" fontId="2" fillId="3" borderId="35" xfId="0" applyNumberFormat="1" applyFont="1" applyFill="1" applyBorder="1" applyAlignment="1" applyProtection="1">
      <protection locked="0"/>
    </xf>
    <xf numFmtId="3" fontId="2" fillId="3" borderId="3" xfId="0" applyNumberFormat="1" applyFont="1" applyFill="1" applyBorder="1" applyAlignment="1" applyProtection="1">
      <protection locked="0"/>
    </xf>
    <xf numFmtId="3" fontId="2" fillId="3" borderId="71" xfId="0" applyNumberFormat="1" applyFont="1" applyFill="1" applyBorder="1" applyAlignment="1" applyProtection="1">
      <protection locked="0"/>
    </xf>
    <xf numFmtId="3" fontId="2" fillId="3" borderId="72" xfId="0" applyNumberFormat="1" applyFont="1" applyFill="1" applyBorder="1" applyAlignment="1" applyProtection="1">
      <protection locked="0"/>
    </xf>
    <xf numFmtId="3" fontId="2" fillId="3" borderId="103" xfId="0" applyNumberFormat="1" applyFont="1" applyFill="1" applyBorder="1" applyAlignment="1" applyProtection="1">
      <protection locked="0"/>
    </xf>
    <xf numFmtId="3" fontId="2" fillId="0" borderId="17" xfId="0" applyNumberFormat="1" applyFont="1" applyFill="1" applyBorder="1" applyAlignment="1" applyProtection="1">
      <alignment wrapText="1"/>
    </xf>
    <xf numFmtId="3" fontId="2" fillId="0" borderId="25" xfId="0" applyNumberFormat="1" applyFont="1" applyFill="1" applyBorder="1" applyAlignment="1" applyProtection="1">
      <alignment wrapText="1"/>
    </xf>
    <xf numFmtId="3" fontId="2" fillId="3" borderId="85" xfId="0" applyNumberFormat="1" applyFont="1" applyFill="1" applyBorder="1" applyAlignment="1" applyProtection="1">
      <protection locked="0"/>
    </xf>
    <xf numFmtId="3" fontId="2" fillId="3" borderId="58" xfId="0" applyNumberFormat="1" applyFont="1" applyFill="1" applyBorder="1" applyAlignment="1" applyProtection="1">
      <protection locked="0"/>
    </xf>
    <xf numFmtId="3" fontId="2" fillId="3" borderId="55" xfId="0" applyNumberFormat="1" applyFont="1" applyFill="1" applyBorder="1" applyAlignment="1" applyProtection="1">
      <protection locked="0"/>
    </xf>
    <xf numFmtId="3" fontId="2" fillId="0" borderId="31" xfId="0" applyNumberFormat="1" applyFont="1" applyFill="1" applyBorder="1" applyAlignment="1" applyProtection="1"/>
    <xf numFmtId="3" fontId="2" fillId="3" borderId="97" xfId="0" applyNumberFormat="1" applyFont="1" applyFill="1" applyBorder="1" applyAlignment="1" applyProtection="1">
      <protection locked="0"/>
    </xf>
    <xf numFmtId="3" fontId="2" fillId="3" borderId="101" xfId="0" applyNumberFormat="1" applyFont="1" applyFill="1" applyBorder="1" applyAlignment="1" applyProtection="1">
      <protection locked="0"/>
    </xf>
    <xf numFmtId="3" fontId="2" fillId="3" borderId="8" xfId="0" applyNumberFormat="1" applyFont="1" applyFill="1" applyBorder="1" applyAlignment="1" applyProtection="1">
      <protection locked="0"/>
    </xf>
    <xf numFmtId="3" fontId="2" fillId="0" borderId="14" xfId="0" applyNumberFormat="1" applyFont="1" applyFill="1" applyBorder="1" applyAlignment="1" applyProtection="1"/>
    <xf numFmtId="3" fontId="2" fillId="0" borderId="37" xfId="0" applyNumberFormat="1" applyFont="1" applyFill="1" applyBorder="1" applyAlignment="1" applyProtection="1"/>
    <xf numFmtId="3" fontId="2" fillId="0" borderId="18" xfId="0" applyNumberFormat="1" applyFont="1" applyFill="1" applyBorder="1" applyAlignment="1" applyProtection="1"/>
    <xf numFmtId="3" fontId="2" fillId="0" borderId="22" xfId="0" applyNumberFormat="1" applyFont="1" applyFill="1" applyBorder="1" applyAlignment="1" applyProtection="1"/>
    <xf numFmtId="3" fontId="2" fillId="0" borderId="82" xfId="0" applyNumberFormat="1" applyFont="1" applyFill="1" applyBorder="1" applyAlignment="1" applyProtection="1"/>
    <xf numFmtId="3" fontId="2" fillId="0" borderId="26" xfId="0" applyNumberFormat="1" applyFont="1" applyFill="1" applyBorder="1" applyAlignment="1" applyProtection="1"/>
    <xf numFmtId="3" fontId="2" fillId="0" borderId="24" xfId="0" applyNumberFormat="1" applyFont="1" applyFill="1" applyBorder="1" applyAlignment="1" applyProtection="1"/>
    <xf numFmtId="3" fontId="2" fillId="0" borderId="16" xfId="0" applyNumberFormat="1" applyFont="1" applyFill="1" applyBorder="1" applyAlignment="1" applyProtection="1"/>
    <xf numFmtId="3" fontId="2" fillId="0" borderId="28" xfId="0" applyNumberFormat="1" applyFont="1" applyFill="1" applyBorder="1" applyAlignment="1" applyProtection="1"/>
    <xf numFmtId="3" fontId="2" fillId="0" borderId="39" xfId="0" applyNumberFormat="1" applyFont="1" applyFill="1" applyBorder="1" applyAlignment="1" applyProtection="1"/>
    <xf numFmtId="3" fontId="2" fillId="3" borderId="77" xfId="0" applyNumberFormat="1" applyFont="1" applyFill="1" applyBorder="1" applyAlignment="1" applyProtection="1">
      <protection locked="0"/>
    </xf>
    <xf numFmtId="3" fontId="2" fillId="6" borderId="79" xfId="0" applyNumberFormat="1" applyFont="1" applyFill="1" applyBorder="1" applyAlignment="1" applyProtection="1"/>
    <xf numFmtId="3" fontId="2" fillId="3" borderId="2" xfId="0" applyNumberFormat="1" applyFont="1" applyFill="1" applyBorder="1" applyAlignment="1" applyProtection="1">
      <protection locked="0"/>
    </xf>
    <xf numFmtId="3" fontId="2" fillId="3" borderId="52" xfId="0" applyNumberFormat="1" applyFont="1" applyFill="1" applyBorder="1" applyAlignment="1" applyProtection="1">
      <protection locked="0"/>
    </xf>
    <xf numFmtId="3" fontId="2" fillId="3" borderId="46" xfId="0" applyNumberFormat="1" applyFont="1" applyFill="1" applyBorder="1" applyAlignment="1" applyProtection="1">
      <protection locked="0"/>
    </xf>
    <xf numFmtId="3" fontId="2" fillId="3" borderId="56" xfId="0" applyNumberFormat="1" applyFont="1" applyFill="1" applyBorder="1" applyAlignment="1" applyProtection="1">
      <protection locked="0"/>
    </xf>
    <xf numFmtId="3" fontId="2" fillId="6" borderId="65" xfId="0" applyNumberFormat="1" applyFont="1" applyFill="1" applyBorder="1" applyAlignment="1" applyProtection="1"/>
    <xf numFmtId="3" fontId="2" fillId="6" borderId="82" xfId="0" applyNumberFormat="1" applyFont="1" applyFill="1" applyBorder="1" applyAlignment="1" applyProtection="1"/>
    <xf numFmtId="3" fontId="2" fillId="3" borderId="21" xfId="0" applyNumberFormat="1" applyFont="1" applyFill="1" applyBorder="1" applyAlignment="1" applyProtection="1">
      <protection locked="0"/>
    </xf>
    <xf numFmtId="3" fontId="2" fillId="3" borderId="66" xfId="0" applyNumberFormat="1" applyFont="1" applyFill="1" applyBorder="1" applyAlignment="1" applyProtection="1">
      <protection locked="0"/>
    </xf>
    <xf numFmtId="3" fontId="2" fillId="3" borderId="86" xfId="0" applyNumberFormat="1" applyFont="1" applyFill="1" applyBorder="1" applyAlignment="1" applyProtection="1">
      <protection locked="0"/>
    </xf>
    <xf numFmtId="3" fontId="2" fillId="0" borderId="61" xfId="0" applyNumberFormat="1" applyFont="1" applyFill="1" applyBorder="1" applyAlignment="1" applyProtection="1"/>
    <xf numFmtId="3" fontId="2" fillId="3" borderId="74" xfId="0" applyNumberFormat="1" applyFont="1" applyFill="1" applyBorder="1" applyAlignment="1" applyProtection="1">
      <protection locked="0"/>
    </xf>
    <xf numFmtId="3" fontId="2" fillId="3" borderId="70" xfId="0" applyNumberFormat="1" applyFont="1" applyFill="1" applyBorder="1" applyAlignment="1" applyProtection="1">
      <protection locked="0"/>
    </xf>
    <xf numFmtId="3" fontId="2" fillId="3" borderId="62" xfId="0" applyNumberFormat="1" applyFont="1" applyFill="1" applyBorder="1" applyAlignment="1" applyProtection="1">
      <protection locked="0"/>
    </xf>
    <xf numFmtId="3" fontId="2" fillId="6" borderId="5" xfId="0" applyNumberFormat="1" applyFont="1" applyFill="1" applyBorder="1" applyAlignment="1" applyProtection="1"/>
    <xf numFmtId="3" fontId="2" fillId="6" borderId="6" xfId="0" applyNumberFormat="1" applyFont="1" applyFill="1" applyBorder="1" applyAlignment="1" applyProtection="1"/>
    <xf numFmtId="3" fontId="2" fillId="3" borderId="64" xfId="0" applyNumberFormat="1" applyFont="1" applyFill="1" applyBorder="1" applyAlignment="1" applyProtection="1">
      <protection locked="0"/>
    </xf>
    <xf numFmtId="3" fontId="2" fillId="6" borderId="31" xfId="0" applyNumberFormat="1" applyFont="1" applyFill="1" applyBorder="1" applyAlignment="1" applyProtection="1"/>
    <xf numFmtId="3" fontId="2" fillId="6" borderId="66" xfId="0" applyNumberFormat="1" applyFont="1" applyFill="1" applyBorder="1" applyAlignment="1" applyProtection="1"/>
    <xf numFmtId="3" fontId="2" fillId="3" borderId="67" xfId="0" applyNumberFormat="1" applyFont="1" applyFill="1" applyBorder="1" applyAlignment="1" applyProtection="1">
      <protection locked="0"/>
    </xf>
    <xf numFmtId="3" fontId="2" fillId="3" borderId="80" xfId="0" applyNumberFormat="1" applyFont="1" applyFill="1" applyBorder="1" applyAlignment="1" applyProtection="1">
      <protection locked="0"/>
    </xf>
    <xf numFmtId="3" fontId="2" fillId="3" borderId="83" xfId="0" applyNumberFormat="1" applyFont="1" applyFill="1" applyBorder="1" applyAlignment="1" applyProtection="1">
      <protection locked="0"/>
    </xf>
    <xf numFmtId="3" fontId="2" fillId="3" borderId="87" xfId="0" applyNumberFormat="1" applyFont="1" applyFill="1" applyBorder="1" applyAlignment="1" applyProtection="1">
      <protection locked="0"/>
    </xf>
    <xf numFmtId="3" fontId="2" fillId="3" borderId="89" xfId="0" applyNumberFormat="1" applyFont="1" applyFill="1" applyBorder="1" applyAlignment="1" applyProtection="1">
      <protection locked="0"/>
    </xf>
    <xf numFmtId="3" fontId="2" fillId="3" borderId="98" xfId="0" applyNumberFormat="1" applyFont="1" applyFill="1" applyBorder="1" applyAlignment="1" applyProtection="1">
      <protection locked="0"/>
    </xf>
    <xf numFmtId="3" fontId="2" fillId="3" borderId="99" xfId="0" applyNumberFormat="1" applyFont="1" applyFill="1" applyBorder="1" applyAlignment="1" applyProtection="1">
      <protection locked="0"/>
    </xf>
    <xf numFmtId="3" fontId="2" fillId="3" borderId="100" xfId="0" applyNumberFormat="1" applyFont="1" applyFill="1" applyBorder="1" applyAlignment="1" applyProtection="1">
      <protection locked="0"/>
    </xf>
    <xf numFmtId="3" fontId="2" fillId="3" borderId="102" xfId="0" applyNumberFormat="1" applyFont="1" applyFill="1" applyBorder="1" applyAlignment="1" applyProtection="1">
      <protection locked="0"/>
    </xf>
    <xf numFmtId="3" fontId="2" fillId="3" borderId="29" xfId="0" applyNumberFormat="1" applyFont="1" applyFill="1" applyBorder="1" applyAlignment="1" applyProtection="1">
      <protection locked="0"/>
    </xf>
    <xf numFmtId="3" fontId="2" fillId="3" borderId="81" xfId="0" applyNumberFormat="1" applyFont="1" applyFill="1" applyBorder="1" applyAlignment="1" applyProtection="1">
      <protection locked="0"/>
    </xf>
    <xf numFmtId="3" fontId="2" fillId="3" borderId="105" xfId="0" applyNumberFormat="1" applyFont="1" applyFill="1" applyBorder="1" applyAlignment="1" applyProtection="1">
      <protection locked="0"/>
    </xf>
    <xf numFmtId="3" fontId="2" fillId="6" borderId="104" xfId="0" applyNumberFormat="1" applyFont="1" applyFill="1" applyBorder="1" applyAlignment="1" applyProtection="1"/>
    <xf numFmtId="3" fontId="2" fillId="3" borderId="106" xfId="0" applyNumberFormat="1" applyFont="1" applyFill="1" applyBorder="1" applyAlignment="1" applyProtection="1">
      <protection locked="0"/>
    </xf>
    <xf numFmtId="3" fontId="2" fillId="3" borderId="107" xfId="0" applyNumberFormat="1" applyFont="1" applyFill="1" applyBorder="1" applyAlignment="1" applyProtection="1">
      <protection locked="0"/>
    </xf>
    <xf numFmtId="3" fontId="2" fillId="3" borderId="108" xfId="0" applyNumberFormat="1" applyFont="1" applyFill="1" applyBorder="1" applyAlignment="1" applyProtection="1">
      <protection locked="0"/>
    </xf>
    <xf numFmtId="3" fontId="2" fillId="3" borderId="109" xfId="0" applyNumberFormat="1" applyFont="1" applyFill="1" applyBorder="1" applyAlignment="1" applyProtection="1">
      <protection locked="0"/>
    </xf>
    <xf numFmtId="3" fontId="2" fillId="0" borderId="3" xfId="0" applyNumberFormat="1" applyFont="1" applyBorder="1" applyAlignment="1" applyProtection="1">
      <alignment wrapText="1"/>
    </xf>
    <xf numFmtId="3" fontId="2" fillId="0" borderId="58" xfId="0" applyNumberFormat="1" applyFont="1" applyBorder="1" applyAlignment="1" applyProtection="1">
      <alignment wrapText="1"/>
    </xf>
    <xf numFmtId="3" fontId="2" fillId="0" borderId="76" xfId="0" applyNumberFormat="1" applyFont="1" applyBorder="1" applyAlignment="1" applyProtection="1">
      <alignment wrapText="1"/>
    </xf>
    <xf numFmtId="3" fontId="2" fillId="0" borderId="31" xfId="0" applyNumberFormat="1" applyFont="1" applyBorder="1" applyAlignment="1" applyProtection="1">
      <alignment wrapText="1"/>
    </xf>
    <xf numFmtId="3" fontId="2" fillId="0" borderId="37" xfId="0" applyNumberFormat="1" applyFont="1" applyBorder="1" applyAlignment="1" applyProtection="1">
      <alignment wrapText="1"/>
    </xf>
    <xf numFmtId="3" fontId="2" fillId="0" borderId="52" xfId="0" applyNumberFormat="1" applyFont="1" applyBorder="1" applyAlignment="1" applyProtection="1">
      <alignment wrapText="1"/>
    </xf>
    <xf numFmtId="3" fontId="2" fillId="0" borderId="18" xfId="0" applyNumberFormat="1" applyFont="1" applyBorder="1" applyAlignment="1" applyProtection="1">
      <alignment wrapText="1"/>
    </xf>
    <xf numFmtId="3" fontId="2" fillId="0" borderId="78" xfId="0" applyNumberFormat="1" applyFont="1" applyBorder="1" applyAlignment="1" applyProtection="1">
      <alignment wrapText="1"/>
    </xf>
    <xf numFmtId="3" fontId="2" fillId="0" borderId="13" xfId="0" applyNumberFormat="1" applyFont="1" applyBorder="1" applyAlignment="1" applyProtection="1">
      <alignment wrapText="1"/>
    </xf>
    <xf numFmtId="3" fontId="2" fillId="0" borderId="14" xfId="0" applyNumberFormat="1" applyFont="1" applyBorder="1" applyAlignment="1" applyProtection="1">
      <alignment wrapText="1"/>
    </xf>
    <xf numFmtId="3" fontId="2" fillId="0" borderId="50" xfId="0" applyNumberFormat="1" applyFont="1" applyBorder="1" applyAlignment="1" applyProtection="1">
      <alignment wrapText="1"/>
    </xf>
    <xf numFmtId="3" fontId="2" fillId="0" borderId="32" xfId="0" applyNumberFormat="1" applyFont="1" applyBorder="1" applyAlignment="1" applyProtection="1">
      <alignment wrapText="1"/>
    </xf>
    <xf numFmtId="3" fontId="2" fillId="0" borderId="41" xfId="0" applyNumberFormat="1" applyFont="1" applyBorder="1" applyAlignment="1" applyProtection="1">
      <alignment wrapText="1"/>
    </xf>
    <xf numFmtId="3" fontId="2" fillId="0" borderId="84" xfId="0" applyNumberFormat="1" applyFont="1" applyBorder="1" applyAlignment="1" applyProtection="1">
      <alignment wrapText="1"/>
    </xf>
    <xf numFmtId="3" fontId="2" fillId="0" borderId="26" xfId="0" applyNumberFormat="1" applyFont="1" applyFill="1" applyBorder="1" applyAlignment="1" applyProtection="1">
      <alignment wrapText="1"/>
    </xf>
    <xf numFmtId="3" fontId="2" fillId="0" borderId="54" xfId="0" applyNumberFormat="1" applyFont="1" applyFill="1" applyBorder="1" applyAlignment="1" applyProtection="1">
      <alignment wrapText="1"/>
    </xf>
    <xf numFmtId="3" fontId="2" fillId="0" borderId="6" xfId="0" applyNumberFormat="1" applyFont="1" applyFill="1" applyBorder="1" applyAlignment="1" applyProtection="1">
      <alignment wrapText="1"/>
    </xf>
    <xf numFmtId="3" fontId="2" fillId="0" borderId="10" xfId="0" applyNumberFormat="1" applyFont="1" applyFill="1" applyBorder="1" applyAlignment="1" applyProtection="1">
      <alignment wrapText="1"/>
    </xf>
    <xf numFmtId="3" fontId="2" fillId="0" borderId="12" xfId="0" applyNumberFormat="1" applyFont="1" applyFill="1" applyBorder="1" applyAlignment="1" applyProtection="1">
      <alignment wrapText="1"/>
    </xf>
    <xf numFmtId="3" fontId="2" fillId="0" borderId="65" xfId="0" applyNumberFormat="1" applyFont="1" applyFill="1" applyBorder="1" applyAlignment="1" applyProtection="1">
      <alignment wrapText="1"/>
    </xf>
    <xf numFmtId="3" fontId="2" fillId="0" borderId="31" xfId="0" applyNumberFormat="1" applyFont="1" applyFill="1" applyBorder="1" applyAlignment="1" applyProtection="1">
      <alignment wrapText="1"/>
    </xf>
    <xf numFmtId="3" fontId="2" fillId="0" borderId="104" xfId="0" applyNumberFormat="1" applyFont="1" applyBorder="1" applyAlignment="1" applyProtection="1">
      <alignment wrapText="1"/>
    </xf>
    <xf numFmtId="3" fontId="2" fillId="0" borderId="20" xfId="0" applyNumberFormat="1" applyFont="1" applyFill="1" applyBorder="1" applyAlignment="1" applyProtection="1"/>
    <xf numFmtId="3" fontId="2" fillId="6" borderId="4" xfId="0" applyNumberFormat="1" applyFont="1" applyFill="1" applyBorder="1" applyAlignment="1" applyProtection="1"/>
    <xf numFmtId="3" fontId="2" fillId="3" borderId="65" xfId="0" applyNumberFormat="1" applyFont="1" applyFill="1" applyBorder="1" applyAlignment="1" applyProtection="1">
      <alignment wrapText="1"/>
      <protection locked="0"/>
    </xf>
    <xf numFmtId="3" fontId="2" fillId="0" borderId="104" xfId="0" applyNumberFormat="1" applyFont="1" applyFill="1" applyBorder="1" applyAlignment="1" applyProtection="1"/>
    <xf numFmtId="0" fontId="1" fillId="0" borderId="0" xfId="0" applyNumberFormat="1" applyFont="1" applyFill="1" applyAlignment="1" applyProtection="1">
      <alignment horizontal="left"/>
    </xf>
    <xf numFmtId="0" fontId="9" fillId="2" borderId="0" xfId="0" applyFont="1" applyFill="1" applyAlignment="1" applyProtection="1">
      <alignment vertical="center"/>
    </xf>
    <xf numFmtId="0" fontId="2" fillId="2" borderId="0" xfId="0" applyFont="1" applyFill="1" applyAlignment="1" applyProtection="1">
      <alignment vertical="center"/>
    </xf>
    <xf numFmtId="0" fontId="2" fillId="5" borderId="0" xfId="0" applyFont="1" applyFill="1" applyBorder="1" applyProtection="1"/>
    <xf numFmtId="0" fontId="10" fillId="2" borderId="0" xfId="0" applyFont="1" applyFill="1" applyAlignment="1" applyProtection="1">
      <alignment vertical="center"/>
    </xf>
    <xf numFmtId="3" fontId="2" fillId="0" borderId="96" xfId="0" applyNumberFormat="1" applyFont="1" applyFill="1" applyBorder="1" applyAlignment="1" applyProtection="1">
      <alignment wrapText="1"/>
    </xf>
    <xf numFmtId="3" fontId="2" fillId="0" borderId="60" xfId="0" applyNumberFormat="1" applyFont="1" applyFill="1" applyBorder="1" applyAlignment="1" applyProtection="1">
      <alignment wrapText="1"/>
    </xf>
    <xf numFmtId="0" fontId="2" fillId="5" borderId="0" xfId="0" applyFont="1" applyFill="1" applyProtection="1"/>
    <xf numFmtId="0" fontId="2" fillId="7" borderId="0" xfId="0" applyFont="1" applyFill="1" applyProtection="1">
      <protection hidden="1"/>
    </xf>
    <xf numFmtId="0" fontId="2" fillId="0" borderId="0" xfId="0" applyFont="1" applyAlignment="1" applyProtection="1">
      <alignment horizontal="left"/>
    </xf>
    <xf numFmtId="0" fontId="12" fillId="2" borderId="0" xfId="0" applyFont="1" applyFill="1" applyProtection="1"/>
    <xf numFmtId="0" fontId="2" fillId="7" borderId="0" xfId="0" applyFont="1" applyFill="1" applyAlignment="1" applyProtection="1">
      <alignment horizontal="left"/>
    </xf>
    <xf numFmtId="0" fontId="2" fillId="4" borderId="0" xfId="0" applyFont="1" applyFill="1" applyBorder="1" applyProtection="1"/>
    <xf numFmtId="165" fontId="9" fillId="2" borderId="0" xfId="0" applyNumberFormat="1" applyFont="1" applyFill="1" applyBorder="1" applyAlignment="1" applyProtection="1"/>
    <xf numFmtId="0" fontId="2" fillId="4" borderId="57" xfId="0" applyFont="1" applyFill="1" applyBorder="1" applyProtection="1"/>
    <xf numFmtId="0" fontId="2" fillId="4" borderId="8" xfId="0" applyFont="1" applyFill="1" applyBorder="1" applyProtection="1"/>
    <xf numFmtId="0" fontId="2" fillId="5" borderId="1" xfId="0" applyFont="1" applyFill="1" applyBorder="1" applyProtection="1"/>
    <xf numFmtId="0" fontId="2" fillId="5" borderId="56" xfId="0" applyFont="1" applyFill="1" applyBorder="1" applyProtection="1"/>
    <xf numFmtId="0" fontId="2" fillId="5" borderId="2" xfId="0" applyFont="1" applyFill="1" applyBorder="1" applyProtection="1"/>
    <xf numFmtId="0" fontId="2" fillId="5" borderId="34" xfId="0" applyFont="1" applyFill="1" applyBorder="1" applyProtection="1"/>
    <xf numFmtId="0" fontId="2" fillId="5" borderId="57" xfId="0" applyFont="1" applyFill="1" applyBorder="1" applyProtection="1"/>
    <xf numFmtId="0" fontId="2" fillId="5" borderId="7" xfId="0" applyFont="1" applyFill="1" applyBorder="1" applyProtection="1"/>
    <xf numFmtId="0" fontId="2" fillId="5" borderId="68" xfId="0" applyFont="1" applyFill="1" applyBorder="1" applyProtection="1"/>
    <xf numFmtId="0" fontId="2" fillId="5" borderId="8" xfId="0" applyFont="1" applyFill="1" applyBorder="1" applyProtection="1"/>
    <xf numFmtId="3" fontId="2" fillId="0" borderId="58" xfId="0" applyNumberFormat="1" applyFont="1" applyFill="1" applyBorder="1" applyAlignment="1" applyProtection="1">
      <alignment wrapText="1"/>
    </xf>
    <xf numFmtId="3" fontId="2" fillId="6" borderId="43" xfId="0" applyNumberFormat="1" applyFont="1" applyFill="1" applyBorder="1" applyAlignment="1" applyProtection="1">
      <protection hidden="1"/>
    </xf>
    <xf numFmtId="3" fontId="2" fillId="6" borderId="85" xfId="0" applyNumberFormat="1" applyFont="1" applyFill="1" applyBorder="1" applyAlignment="1" applyProtection="1">
      <protection hidden="1"/>
    </xf>
    <xf numFmtId="3" fontId="2" fillId="6" borderId="53" xfId="0" applyNumberFormat="1" applyFont="1" applyFill="1" applyBorder="1" applyAlignment="1" applyProtection="1">
      <protection hidden="1"/>
    </xf>
    <xf numFmtId="3" fontId="2" fillId="6" borderId="28" xfId="0" applyNumberFormat="1" applyFont="1" applyFill="1" applyBorder="1" applyAlignment="1" applyProtection="1">
      <protection hidden="1"/>
    </xf>
    <xf numFmtId="3" fontId="2" fillId="6" borderId="35" xfId="0" applyNumberFormat="1" applyFont="1" applyFill="1" applyBorder="1" applyAlignment="1" applyProtection="1">
      <protection hidden="1"/>
    </xf>
    <xf numFmtId="3" fontId="2" fillId="6" borderId="3" xfId="0" applyNumberFormat="1" applyFont="1" applyFill="1" applyBorder="1" applyAlignment="1" applyProtection="1">
      <protection hidden="1"/>
    </xf>
    <xf numFmtId="3" fontId="2" fillId="6" borderId="3" xfId="0" applyNumberFormat="1" applyFont="1" applyFill="1" applyBorder="1" applyAlignment="1" applyProtection="1">
      <alignment wrapText="1"/>
      <protection hidden="1"/>
    </xf>
    <xf numFmtId="3" fontId="2" fillId="6" borderId="14" xfId="0" applyNumberFormat="1" applyFont="1" applyFill="1" applyBorder="1" applyAlignment="1" applyProtection="1">
      <protection hidden="1"/>
    </xf>
    <xf numFmtId="3" fontId="2" fillId="6" borderId="16" xfId="0" applyNumberFormat="1" applyFont="1" applyFill="1" applyBorder="1" applyAlignment="1" applyProtection="1">
      <protection hidden="1"/>
    </xf>
    <xf numFmtId="3" fontId="2" fillId="6" borderId="49" xfId="0" applyNumberFormat="1" applyFont="1" applyFill="1" applyBorder="1" applyAlignment="1" applyProtection="1">
      <protection hidden="1"/>
    </xf>
    <xf numFmtId="3" fontId="2" fillId="6" borderId="41" xfId="0" applyNumberFormat="1" applyFont="1" applyFill="1" applyBorder="1" applyAlignment="1" applyProtection="1">
      <protection hidden="1"/>
    </xf>
    <xf numFmtId="3" fontId="2" fillId="6" borderId="112" xfId="0" applyNumberFormat="1" applyFont="1" applyFill="1" applyBorder="1" applyAlignment="1" applyProtection="1">
      <protection hidden="1"/>
    </xf>
    <xf numFmtId="3" fontId="2" fillId="6" borderId="113" xfId="0" applyNumberFormat="1" applyFont="1" applyFill="1" applyBorder="1" applyAlignment="1" applyProtection="1">
      <alignment wrapText="1"/>
      <protection hidden="1"/>
    </xf>
    <xf numFmtId="3" fontId="2" fillId="6" borderId="114" xfId="0" applyNumberFormat="1" applyFont="1" applyFill="1" applyBorder="1" applyAlignment="1" applyProtection="1">
      <protection hidden="1"/>
    </xf>
    <xf numFmtId="3" fontId="2" fillId="6" borderId="115" xfId="0" applyNumberFormat="1" applyFont="1" applyFill="1" applyBorder="1" applyAlignment="1" applyProtection="1">
      <protection hidden="1"/>
    </xf>
    <xf numFmtId="3" fontId="2" fillId="6" borderId="105" xfId="0" applyNumberFormat="1" applyFont="1" applyFill="1" applyBorder="1" applyAlignment="1" applyProtection="1">
      <protection hidden="1"/>
    </xf>
    <xf numFmtId="3" fontId="2" fillId="6" borderId="116" xfId="0" applyNumberFormat="1" applyFont="1" applyFill="1" applyBorder="1" applyAlignment="1" applyProtection="1">
      <protection hidden="1"/>
    </xf>
    <xf numFmtId="3" fontId="2" fillId="6" borderId="35" xfId="0" applyNumberFormat="1" applyFont="1" applyFill="1" applyBorder="1" applyAlignment="1" applyProtection="1">
      <alignment wrapText="1"/>
      <protection hidden="1"/>
    </xf>
    <xf numFmtId="3" fontId="2" fillId="6" borderId="26" xfId="0" applyNumberFormat="1" applyFont="1" applyFill="1" applyBorder="1" applyAlignment="1" applyProtection="1">
      <protection hidden="1"/>
    </xf>
    <xf numFmtId="3" fontId="2" fillId="6" borderId="24" xfId="0" applyNumberFormat="1" applyFont="1" applyFill="1" applyBorder="1" applyAlignment="1" applyProtection="1">
      <protection hidden="1"/>
    </xf>
    <xf numFmtId="3" fontId="2" fillId="6" borderId="65" xfId="0" applyNumberFormat="1" applyFont="1" applyFill="1" applyBorder="1" applyAlignment="1" applyProtection="1">
      <alignment wrapText="1"/>
    </xf>
    <xf numFmtId="3" fontId="2" fillId="6" borderId="18" xfId="0" applyNumberFormat="1" applyFont="1" applyFill="1" applyBorder="1" applyAlignment="1" applyProtection="1">
      <alignment wrapText="1"/>
    </xf>
    <xf numFmtId="3" fontId="2" fillId="0" borderId="0" xfId="0" applyNumberFormat="1" applyFont="1" applyFill="1" applyProtection="1"/>
    <xf numFmtId="0" fontId="2" fillId="2" borderId="0" xfId="0" applyFont="1" applyFill="1" applyBorder="1" applyAlignment="1" applyProtection="1">
      <alignment horizontal="center" vertical="center"/>
    </xf>
    <xf numFmtId="0" fontId="2" fillId="0" borderId="17" xfId="0" applyNumberFormat="1" applyFont="1" applyFill="1" applyBorder="1" applyAlignment="1" applyProtection="1">
      <alignment horizontal="left"/>
    </xf>
    <xf numFmtId="0" fontId="2" fillId="0" borderId="35" xfId="0" applyNumberFormat="1" applyFont="1" applyFill="1" applyBorder="1" applyAlignment="1" applyProtection="1">
      <alignment horizontal="center" vertical="center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5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left"/>
    </xf>
    <xf numFmtId="0" fontId="1" fillId="0" borderId="5" xfId="0" applyNumberFormat="1" applyFont="1" applyFill="1" applyBorder="1" applyAlignment="1" applyProtection="1">
      <alignment horizontal="center" vertical="center"/>
    </xf>
    <xf numFmtId="0" fontId="2" fillId="0" borderId="13" xfId="0" applyNumberFormat="1" applyFont="1" applyFill="1" applyBorder="1" applyAlignment="1" applyProtection="1">
      <alignment horizontal="left"/>
    </xf>
    <xf numFmtId="0" fontId="2" fillId="0" borderId="25" xfId="0" applyNumberFormat="1" applyFont="1" applyFill="1" applyBorder="1" applyAlignment="1" applyProtection="1">
      <alignment horizontal="left"/>
    </xf>
    <xf numFmtId="0" fontId="2" fillId="0" borderId="35" xfId="0" applyFont="1" applyBorder="1" applyAlignment="1" applyProtection="1">
      <alignment horizontal="center" vertical="center" wrapText="1"/>
    </xf>
    <xf numFmtId="0" fontId="2" fillId="0" borderId="35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2" fillId="0" borderId="1" xfId="0" applyNumberFormat="1" applyFont="1" applyFill="1" applyBorder="1" applyAlignment="1" applyProtection="1">
      <alignment horizontal="left"/>
    </xf>
    <xf numFmtId="0" fontId="2" fillId="0" borderId="56" xfId="0" applyNumberFormat="1" applyFont="1" applyFill="1" applyBorder="1" applyAlignment="1" applyProtection="1">
      <alignment horizontal="left"/>
    </xf>
    <xf numFmtId="0" fontId="2" fillId="0" borderId="110" xfId="0" applyNumberFormat="1" applyFont="1" applyFill="1" applyBorder="1" applyAlignment="1" applyProtection="1">
      <alignment horizontal="left"/>
    </xf>
    <xf numFmtId="0" fontId="2" fillId="0" borderId="111" xfId="0" applyNumberFormat="1" applyFont="1" applyFill="1" applyBorder="1" applyAlignment="1" applyProtection="1">
      <alignment horizontal="left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5" xfId="0" applyNumberFormat="1" applyFont="1" applyFill="1" applyBorder="1" applyAlignment="1" applyProtection="1">
      <alignment horizontal="left"/>
    </xf>
    <xf numFmtId="0" fontId="2" fillId="0" borderId="3" xfId="0" applyNumberFormat="1" applyFont="1" applyFill="1" applyBorder="1" applyAlignment="1" applyProtection="1">
      <alignment horizontal="left"/>
    </xf>
    <xf numFmtId="0" fontId="2" fillId="0" borderId="104" xfId="0" applyNumberFormat="1" applyFont="1" applyFill="1" applyBorder="1" applyAlignment="1" applyProtection="1">
      <alignment horizontal="left"/>
    </xf>
    <xf numFmtId="0" fontId="2" fillId="0" borderId="25" xfId="0" applyNumberFormat="1" applyFont="1" applyFill="1" applyBorder="1" applyAlignment="1" applyProtection="1">
      <alignment horizontal="left"/>
    </xf>
    <xf numFmtId="0" fontId="2" fillId="0" borderId="1" xfId="0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34" xfId="0" applyFont="1" applyFill="1" applyBorder="1" applyAlignment="1" applyProtection="1">
      <alignment horizontal="center" vertical="center" wrapText="1"/>
    </xf>
    <xf numFmtId="0" fontId="2" fillId="0" borderId="57" xfId="0" applyFont="1" applyFill="1" applyBorder="1" applyAlignment="1" applyProtection="1">
      <alignment horizontal="center" vertical="center" wrapText="1"/>
    </xf>
    <xf numFmtId="0" fontId="2" fillId="0" borderId="7" xfId="0" applyFont="1" applyFill="1" applyBorder="1" applyAlignment="1" applyProtection="1">
      <alignment horizontal="center" vertical="center" wrapText="1"/>
    </xf>
    <xf numFmtId="0" fontId="2" fillId="0" borderId="8" xfId="0" applyFont="1" applyFill="1" applyBorder="1" applyAlignment="1" applyProtection="1">
      <alignment horizontal="center" vertical="center" wrapText="1"/>
    </xf>
    <xf numFmtId="0" fontId="2" fillId="0" borderId="35" xfId="0" applyNumberFormat="1" applyFont="1" applyFill="1" applyBorder="1" applyAlignment="1" applyProtection="1">
      <alignment horizontal="center" vertical="center"/>
    </xf>
    <xf numFmtId="0" fontId="2" fillId="0" borderId="4" xfId="0" applyNumberFormat="1" applyFont="1" applyFill="1" applyBorder="1" applyAlignment="1" applyProtection="1">
      <alignment horizontal="center" vertical="center"/>
    </xf>
    <xf numFmtId="0" fontId="2" fillId="0" borderId="5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/>
    </xf>
    <xf numFmtId="49" fontId="2" fillId="0" borderId="4" xfId="0" applyNumberFormat="1" applyFont="1" applyFill="1" applyBorder="1" applyAlignment="1" applyProtection="1">
      <alignment horizontal="center" vertical="center" wrapText="1"/>
    </xf>
    <xf numFmtId="49" fontId="2" fillId="0" borderId="6" xfId="0" applyNumberFormat="1" applyFont="1" applyFill="1" applyBorder="1" applyAlignment="1" applyProtection="1">
      <alignment horizontal="center" vertical="center" wrapText="1"/>
    </xf>
    <xf numFmtId="49" fontId="2" fillId="0" borderId="5" xfId="0" applyNumberFormat="1" applyFont="1" applyFill="1" applyBorder="1" applyAlignment="1" applyProtection="1">
      <alignment horizontal="center" vertical="center" wrapText="1"/>
    </xf>
    <xf numFmtId="0" fontId="2" fillId="0" borderId="60" xfId="0" applyNumberFormat="1" applyFont="1" applyFill="1" applyBorder="1" applyAlignment="1" applyProtection="1">
      <alignment horizontal="center" vertical="center"/>
    </xf>
    <xf numFmtId="0" fontId="2" fillId="0" borderId="2" xfId="0" applyNumberFormat="1" applyFont="1" applyFill="1" applyBorder="1" applyAlignment="1" applyProtection="1">
      <alignment horizontal="center" vertical="center" wrapText="1"/>
    </xf>
    <xf numFmtId="0" fontId="2" fillId="0" borderId="57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6" xfId="0" applyNumberFormat="1" applyFont="1" applyFill="1" applyBorder="1" applyAlignment="1" applyProtection="1">
      <alignment horizontal="center" vertical="center" wrapText="1"/>
    </xf>
    <xf numFmtId="0" fontId="2" fillId="0" borderId="5" xfId="0" applyNumberFormat="1" applyFont="1" applyFill="1" applyBorder="1" applyAlignment="1" applyProtection="1">
      <alignment horizontal="center" vertical="center" wrapText="1"/>
    </xf>
    <xf numFmtId="0" fontId="2" fillId="0" borderId="60" xfId="0" applyNumberFormat="1" applyFont="1" applyFill="1" applyBorder="1" applyAlignment="1" applyProtection="1">
      <alignment horizontal="center" vertical="center" wrapText="1"/>
    </xf>
    <xf numFmtId="0" fontId="2" fillId="0" borderId="35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2" fillId="0" borderId="13" xfId="0" applyNumberFormat="1" applyFont="1" applyFill="1" applyBorder="1" applyAlignment="1" applyProtection="1">
      <alignment horizontal="left"/>
    </xf>
    <xf numFmtId="0" fontId="2" fillId="0" borderId="32" xfId="0" applyNumberFormat="1" applyFont="1" applyFill="1" applyBorder="1" applyAlignment="1" applyProtection="1">
      <alignment horizontal="left"/>
    </xf>
    <xf numFmtId="0" fontId="2" fillId="0" borderId="17" xfId="0" applyNumberFormat="1" applyFont="1" applyFill="1" applyBorder="1" applyAlignment="1" applyProtection="1">
      <alignment horizontal="left"/>
    </xf>
    <xf numFmtId="0" fontId="2" fillId="0" borderId="61" xfId="0" applyNumberFormat="1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33" xfId="0" applyNumberFormat="1" applyFont="1" applyFill="1" applyBorder="1" applyAlignment="1" applyProtection="1">
      <alignment horizontal="center" vertical="center" wrapText="1"/>
    </xf>
    <xf numFmtId="0" fontId="2" fillId="0" borderId="9" xfId="0" applyNumberFormat="1" applyFont="1" applyFill="1" applyBorder="1" applyAlignment="1" applyProtection="1">
      <alignment horizontal="center" vertical="center" wrapText="1"/>
    </xf>
    <xf numFmtId="0" fontId="2" fillId="0" borderId="35" xfId="0" applyFont="1" applyBorder="1" applyAlignment="1" applyProtection="1">
      <alignment horizontal="center" vertical="center" wrapText="1"/>
    </xf>
    <xf numFmtId="49" fontId="2" fillId="0" borderId="35" xfId="0" applyNumberFormat="1" applyFont="1" applyFill="1" applyBorder="1" applyAlignment="1" applyProtection="1">
      <alignment horizontal="center" vertical="center" wrapText="1"/>
    </xf>
    <xf numFmtId="0" fontId="2" fillId="0" borderId="81" xfId="0" applyNumberFormat="1" applyFont="1" applyFill="1" applyBorder="1" applyAlignment="1" applyProtection="1"/>
    <xf numFmtId="0" fontId="2" fillId="0" borderId="82" xfId="0" applyNumberFormat="1" applyFont="1" applyFill="1" applyBorder="1" applyAlignment="1" applyProtection="1"/>
    <xf numFmtId="0" fontId="2" fillId="0" borderId="23" xfId="0" applyNumberFormat="1" applyFont="1" applyFill="1" applyBorder="1" applyAlignment="1" applyProtection="1"/>
    <xf numFmtId="0" fontId="2" fillId="0" borderId="24" xfId="0" applyNumberFormat="1" applyFont="1" applyFill="1" applyBorder="1" applyAlignment="1" applyProtection="1"/>
    <xf numFmtId="0" fontId="2" fillId="0" borderId="4" xfId="0" applyFont="1" applyFill="1" applyBorder="1" applyAlignment="1" applyProtection="1">
      <alignment vertical="center" wrapText="1"/>
    </xf>
    <xf numFmtId="0" fontId="2" fillId="0" borderId="6" xfId="0" applyFont="1" applyFill="1" applyBorder="1" applyAlignment="1" applyProtection="1">
      <alignment vertical="center" wrapText="1"/>
    </xf>
    <xf numFmtId="0" fontId="2" fillId="0" borderId="14" xfId="0" applyNumberFormat="1" applyFont="1" applyFill="1" applyBorder="1" applyAlignment="1" applyProtection="1">
      <alignment horizontal="center" vertical="center"/>
    </xf>
    <xf numFmtId="0" fontId="2" fillId="0" borderId="18" xfId="0" applyNumberFormat="1" applyFont="1" applyFill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center" vertical="center" wrapText="1"/>
    </xf>
    <xf numFmtId="0" fontId="2" fillId="0" borderId="57" xfId="0" applyFont="1" applyBorder="1" applyAlignment="1" applyProtection="1">
      <alignment horizontal="center" vertical="center" wrapText="1"/>
    </xf>
    <xf numFmtId="0" fontId="2" fillId="0" borderId="8" xfId="0" applyFont="1" applyBorder="1" applyAlignment="1" applyProtection="1">
      <alignment horizontal="center" vertical="center" wrapText="1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33" xfId="0" applyFont="1" applyBorder="1" applyAlignment="1" applyProtection="1">
      <alignment horizontal="center" vertical="center" wrapText="1"/>
    </xf>
    <xf numFmtId="0" fontId="2" fillId="0" borderId="9" xfId="0" applyFont="1" applyBorder="1" applyAlignment="1" applyProtection="1">
      <alignment horizontal="center" vertical="center" wrapText="1"/>
    </xf>
    <xf numFmtId="0" fontId="2" fillId="0" borderId="3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9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90" xfId="0" applyNumberFormat="1" applyFont="1" applyFill="1" applyBorder="1" applyAlignment="1" applyProtection="1">
      <alignment horizontal="center" vertical="center" wrapText="1"/>
    </xf>
    <xf numFmtId="0" fontId="2" fillId="0" borderId="92" xfId="0" applyNumberFormat="1" applyFont="1" applyFill="1" applyBorder="1" applyAlignment="1" applyProtection="1">
      <alignment horizontal="center" vertical="center" wrapText="1"/>
    </xf>
    <xf numFmtId="0" fontId="2" fillId="0" borderId="94" xfId="0" applyNumberFormat="1" applyFont="1" applyFill="1" applyBorder="1" applyAlignment="1" applyProtection="1">
      <alignment horizontal="center" vertical="center" wrapText="1"/>
    </xf>
    <xf numFmtId="0" fontId="2" fillId="0" borderId="91" xfId="0" applyFont="1" applyBorder="1" applyAlignment="1" applyProtection="1">
      <alignment horizontal="center" vertical="center" wrapText="1"/>
    </xf>
    <xf numFmtId="0" fontId="2" fillId="0" borderId="93" xfId="0" applyFont="1" applyBorder="1" applyAlignment="1" applyProtection="1">
      <alignment horizontal="center" vertical="center" wrapText="1"/>
    </xf>
    <xf numFmtId="0" fontId="2" fillId="0" borderId="95" xfId="0" applyFont="1" applyBorder="1" applyAlignment="1" applyProtection="1">
      <alignment horizontal="center" vertical="center" wrapText="1"/>
    </xf>
    <xf numFmtId="0" fontId="2" fillId="0" borderId="1" xfId="0" applyNumberFormat="1" applyFont="1" applyFill="1" applyBorder="1" applyAlignment="1" applyProtection="1">
      <alignment horizontal="center" vertical="center"/>
      <protection hidden="1"/>
    </xf>
    <xf numFmtId="0" fontId="2" fillId="0" borderId="2" xfId="0" applyNumberFormat="1" applyFont="1" applyFill="1" applyBorder="1" applyAlignment="1" applyProtection="1">
      <alignment horizontal="center" vertical="center"/>
      <protection hidden="1"/>
    </xf>
    <xf numFmtId="0" fontId="2" fillId="0" borderId="7" xfId="0" applyNumberFormat="1" applyFont="1" applyFill="1" applyBorder="1" applyAlignment="1" applyProtection="1">
      <alignment horizontal="center" vertical="center"/>
      <protection hidden="1"/>
    </xf>
    <xf numFmtId="0" fontId="2" fillId="0" borderId="8" xfId="0" applyNumberFormat="1" applyFont="1" applyFill="1" applyBorder="1" applyAlignment="1" applyProtection="1">
      <alignment horizontal="center" vertical="center"/>
      <protection hidden="1"/>
    </xf>
    <xf numFmtId="0" fontId="2" fillId="0" borderId="3" xfId="0" applyFont="1" applyFill="1" applyBorder="1" applyAlignment="1" applyProtection="1">
      <alignment horizontal="center" vertical="center" wrapText="1"/>
      <protection hidden="1"/>
    </xf>
    <xf numFmtId="0" fontId="2" fillId="0" borderId="9" xfId="0" applyFont="1" applyFill="1" applyBorder="1" applyAlignment="1" applyProtection="1">
      <alignment horizontal="center" vertical="center" wrapText="1"/>
      <protection hidden="1"/>
    </xf>
    <xf numFmtId="0" fontId="2" fillId="0" borderId="4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5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6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3" xfId="0" applyFont="1" applyFill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/>
    </xf>
    <xf numFmtId="0" fontId="2" fillId="0" borderId="6" xfId="0" applyFont="1" applyFill="1" applyBorder="1" applyAlignment="1" applyProtection="1">
      <alignment horizontal="center" vertical="center"/>
    </xf>
    <xf numFmtId="0" fontId="2" fillId="0" borderId="60" xfId="0" applyFont="1" applyFill="1" applyBorder="1" applyAlignment="1" applyProtection="1">
      <alignment horizontal="center" vertical="center"/>
    </xf>
    <xf numFmtId="0" fontId="2" fillId="0" borderId="23" xfId="0" applyNumberFormat="1" applyFont="1" applyFill="1" applyBorder="1" applyAlignment="1" applyProtection="1">
      <alignment horizontal="left" vertical="center" wrapText="1"/>
    </xf>
    <xf numFmtId="0" fontId="2" fillId="0" borderId="46" xfId="0" applyNumberFormat="1" applyFont="1" applyFill="1" applyBorder="1" applyAlignment="1" applyProtection="1">
      <alignment horizontal="left" vertical="center" wrapText="1"/>
    </xf>
    <xf numFmtId="0" fontId="2" fillId="0" borderId="24" xfId="0" applyNumberFormat="1" applyFont="1" applyFill="1" applyBorder="1" applyAlignment="1" applyProtection="1">
      <alignment horizontal="left" vertical="center" wrapText="1"/>
    </xf>
    <xf numFmtId="0" fontId="2" fillId="0" borderId="21" xfId="0" applyNumberFormat="1" applyFont="1" applyFill="1" applyBorder="1" applyAlignment="1" applyProtection="1">
      <alignment vertical="center" wrapText="1"/>
    </xf>
    <xf numFmtId="0" fontId="2" fillId="0" borderId="40" xfId="0" applyNumberFormat="1" applyFont="1" applyFill="1" applyBorder="1" applyAlignment="1" applyProtection="1">
      <alignment vertical="center" wrapText="1"/>
    </xf>
    <xf numFmtId="0" fontId="2" fillId="0" borderId="22" xfId="0" applyNumberFormat="1" applyFont="1" applyFill="1" applyBorder="1" applyAlignment="1" applyProtection="1">
      <alignment vertical="center" wrapText="1"/>
    </xf>
    <xf numFmtId="0" fontId="2" fillId="0" borderId="21" xfId="0" applyNumberFormat="1" applyFont="1" applyFill="1" applyBorder="1" applyAlignment="1" applyProtection="1">
      <alignment horizontal="left" vertical="center" wrapText="1"/>
    </xf>
    <xf numFmtId="0" fontId="2" fillId="0" borderId="40" xfId="0" applyNumberFormat="1" applyFont="1" applyFill="1" applyBorder="1" applyAlignment="1" applyProtection="1">
      <alignment horizontal="left" vertical="center" wrapText="1"/>
    </xf>
    <xf numFmtId="0" fontId="2" fillId="0" borderId="22" xfId="0" applyNumberFormat="1" applyFont="1" applyFill="1" applyBorder="1" applyAlignment="1" applyProtection="1">
      <alignment horizontal="left" vertical="center" wrapText="1"/>
    </xf>
    <xf numFmtId="0" fontId="2" fillId="0" borderId="78" xfId="0" applyNumberFormat="1" applyFont="1" applyFill="1" applyBorder="1" applyAlignment="1" applyProtection="1">
      <alignment horizontal="left" vertical="center" wrapText="1"/>
    </xf>
    <xf numFmtId="0" fontId="2" fillId="0" borderId="52" xfId="0" applyNumberFormat="1" applyFont="1" applyFill="1" applyBorder="1" applyAlignment="1" applyProtection="1">
      <alignment horizontal="left" vertical="center" wrapText="1"/>
    </xf>
    <xf numFmtId="0" fontId="2" fillId="0" borderId="20" xfId="0" applyNumberFormat="1" applyFont="1" applyFill="1" applyBorder="1" applyAlignment="1" applyProtection="1">
      <alignment vertical="center" wrapText="1"/>
    </xf>
    <xf numFmtId="0" fontId="2" fillId="0" borderId="17" xfId="0" applyFont="1" applyBorder="1" applyAlignment="1" applyProtection="1">
      <alignment vertical="center" wrapText="1"/>
    </xf>
    <xf numFmtId="0" fontId="2" fillId="0" borderId="17" xfId="0" applyNumberFormat="1" applyFont="1" applyFill="1" applyBorder="1" applyAlignment="1" applyProtection="1">
      <alignment vertical="center" wrapText="1"/>
    </xf>
    <xf numFmtId="0" fontId="2" fillId="0" borderId="78" xfId="0" applyFont="1" applyFill="1" applyBorder="1" applyAlignment="1" applyProtection="1">
      <alignment horizontal="left" vertical="center" wrapText="1"/>
    </xf>
    <xf numFmtId="0" fontId="2" fillId="0" borderId="22" xfId="0" applyFont="1" applyFill="1" applyBorder="1" applyAlignment="1" applyProtection="1">
      <alignment horizontal="left" vertical="center" wrapText="1"/>
    </xf>
    <xf numFmtId="0" fontId="1" fillId="0" borderId="4" xfId="0" applyNumberFormat="1" applyFont="1" applyFill="1" applyBorder="1" applyAlignment="1" applyProtection="1">
      <alignment horizontal="left" vertical="center"/>
    </xf>
    <xf numFmtId="0" fontId="1" fillId="0" borderId="5" xfId="0" applyNumberFormat="1" applyFont="1" applyFill="1" applyBorder="1" applyAlignment="1" applyProtection="1">
      <alignment horizontal="left" vertical="center"/>
    </xf>
    <xf numFmtId="0" fontId="1" fillId="0" borderId="6" xfId="0" applyNumberFormat="1" applyFont="1" applyFill="1" applyBorder="1" applyAlignment="1" applyProtection="1">
      <alignment horizontal="left" vertical="center"/>
    </xf>
    <xf numFmtId="0" fontId="2" fillId="0" borderId="29" xfId="0" applyNumberFormat="1" applyFont="1" applyFill="1" applyBorder="1" applyAlignment="1" applyProtection="1">
      <alignment horizontal="left" vertical="center" wrapText="1"/>
    </xf>
    <xf numFmtId="0" fontId="2" fillId="0" borderId="73" xfId="0" applyNumberFormat="1" applyFont="1" applyFill="1" applyBorder="1" applyAlignment="1" applyProtection="1">
      <alignment horizontal="left" vertical="center" wrapText="1"/>
    </xf>
    <xf numFmtId="0" fontId="2" fillId="0" borderId="81" xfId="0" applyNumberFormat="1" applyFont="1" applyFill="1" applyBorder="1" applyAlignment="1" applyProtection="1">
      <alignment horizontal="left" vertical="center" wrapText="1"/>
    </xf>
    <xf numFmtId="0" fontId="2" fillId="0" borderId="16" xfId="0" applyNumberFormat="1" applyFont="1" applyFill="1" applyBorder="1" applyAlignment="1" applyProtection="1">
      <alignment vertical="center" wrapText="1"/>
    </xf>
    <xf numFmtId="0" fontId="2" fillId="0" borderId="13" xfId="0" applyFont="1" applyBorder="1" applyAlignment="1" applyProtection="1">
      <alignment vertical="center" wrapText="1"/>
    </xf>
    <xf numFmtId="0" fontId="2" fillId="0" borderId="32" xfId="0" applyNumberFormat="1" applyFont="1" applyFill="1" applyBorder="1" applyAlignment="1" applyProtection="1">
      <alignment vertical="center" wrapText="1"/>
    </xf>
    <xf numFmtId="0" fontId="2" fillId="0" borderId="32" xfId="0" applyFont="1" applyBorder="1" applyAlignment="1" applyProtection="1">
      <alignment vertical="center" wrapText="1"/>
    </xf>
    <xf numFmtId="0" fontId="2" fillId="0" borderId="41" xfId="0" applyNumberFormat="1" applyFont="1" applyFill="1" applyBorder="1" applyAlignment="1" applyProtection="1">
      <alignment horizontal="left" vertical="center" wrapText="1"/>
    </xf>
    <xf numFmtId="0" fontId="2" fillId="0" borderId="37" xfId="0" applyNumberFormat="1" applyFont="1" applyFill="1" applyBorder="1" applyAlignment="1" applyProtection="1">
      <alignment horizontal="left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35" xfId="0" applyFont="1" applyBorder="1" applyAlignment="1">
      <alignment horizontal="center" vertical="center" wrapText="1"/>
    </xf>
    <xf numFmtId="0" fontId="1" fillId="0" borderId="5" xfId="0" applyNumberFormat="1" applyFont="1" applyFill="1" applyBorder="1" applyAlignment="1" applyProtection="1">
      <alignment horizontal="center" vertical="center"/>
    </xf>
    <xf numFmtId="0" fontId="1" fillId="0" borderId="6" xfId="0" applyNumberFormat="1" applyFont="1" applyFill="1" applyBorder="1" applyAlignment="1" applyProtection="1">
      <alignment horizontal="center" vertical="center"/>
    </xf>
    <xf numFmtId="0" fontId="1" fillId="0" borderId="5" xfId="0" applyNumberFormat="1" applyFont="1" applyFill="1" applyBorder="1" applyAlignment="1" applyProtection="1">
      <alignment horizontal="left" vertical="center" wrapText="1"/>
    </xf>
    <xf numFmtId="0" fontId="2" fillId="0" borderId="5" xfId="0" applyFont="1" applyBorder="1" applyAlignment="1" applyProtection="1">
      <alignment horizontal="left" vertical="center" wrapText="1"/>
    </xf>
    <xf numFmtId="0" fontId="2" fillId="0" borderId="6" xfId="0" applyFont="1" applyBorder="1" applyAlignment="1" applyProtection="1">
      <alignment horizontal="left" vertical="center" wrapText="1"/>
    </xf>
    <xf numFmtId="0" fontId="2" fillId="0" borderId="35" xfId="0" applyFont="1" applyFill="1" applyBorder="1" applyAlignment="1" applyProtection="1">
      <alignment horizontal="center" vertical="center"/>
    </xf>
    <xf numFmtId="0" fontId="2" fillId="0" borderId="61" xfId="0" applyFont="1" applyFill="1" applyBorder="1" applyAlignment="1" applyProtection="1">
      <alignment horizontal="center" vertical="center"/>
    </xf>
    <xf numFmtId="0" fontId="2" fillId="0" borderId="3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" fillId="0" borderId="35" xfId="0" applyFont="1" applyBorder="1" applyAlignment="1">
      <alignment horizontal="center" wrapText="1"/>
    </xf>
    <xf numFmtId="0" fontId="2" fillId="0" borderId="1" xfId="0" applyNumberFormat="1" applyFont="1" applyFill="1" applyBorder="1" applyAlignment="1" applyProtection="1">
      <alignment horizontal="center" vertical="center"/>
    </xf>
    <xf numFmtId="0" fontId="2" fillId="0" borderId="56" xfId="0" applyNumberFormat="1" applyFont="1" applyFill="1" applyBorder="1" applyAlignment="1" applyProtection="1">
      <alignment horizontal="center" vertical="center"/>
    </xf>
    <xf numFmtId="0" fontId="2" fillId="0" borderId="2" xfId="0" applyNumberFormat="1" applyFont="1" applyFill="1" applyBorder="1" applyAlignment="1" applyProtection="1">
      <alignment horizontal="center" vertical="center"/>
    </xf>
    <xf numFmtId="0" fontId="2" fillId="0" borderId="7" xfId="0" applyNumberFormat="1" applyFont="1" applyFill="1" applyBorder="1" applyAlignment="1" applyProtection="1">
      <alignment horizontal="center" vertical="center"/>
    </xf>
    <xf numFmtId="0" fontId="2" fillId="0" borderId="68" xfId="0" applyNumberFormat="1" applyFont="1" applyFill="1" applyBorder="1" applyAlignment="1" applyProtection="1">
      <alignment horizontal="center" vertical="center"/>
    </xf>
    <xf numFmtId="0" fontId="2" fillId="0" borderId="8" xfId="0" applyNumberFormat="1" applyFont="1" applyFill="1" applyBorder="1" applyAlignment="1" applyProtection="1">
      <alignment horizontal="center" vertical="center"/>
    </xf>
    <xf numFmtId="0" fontId="2" fillId="0" borderId="56" xfId="0" applyFont="1" applyFill="1" applyBorder="1" applyAlignment="1">
      <alignment horizontal="center" vertical="center" wrapText="1"/>
    </xf>
    <xf numFmtId="0" fontId="2" fillId="0" borderId="68" xfId="0" applyFont="1" applyFill="1" applyBorder="1" applyAlignment="1">
      <alignment horizontal="center" vertical="center" wrapText="1"/>
    </xf>
    <xf numFmtId="0" fontId="2" fillId="0" borderId="73" xfId="0" applyNumberFormat="1" applyFont="1" applyFill="1" applyBorder="1" applyAlignment="1" applyProtection="1">
      <alignment horizontal="left"/>
    </xf>
    <xf numFmtId="0" fontId="2" fillId="0" borderId="65" xfId="0" applyNumberFormat="1" applyFont="1" applyFill="1" applyBorder="1" applyAlignment="1" applyProtection="1">
      <alignment horizontal="left"/>
    </xf>
    <xf numFmtId="0" fontId="2" fillId="0" borderId="21" xfId="0" applyNumberFormat="1" applyFont="1" applyFill="1" applyBorder="1" applyAlignment="1" applyProtection="1">
      <alignment horizontal="left"/>
    </xf>
    <xf numFmtId="0" fontId="2" fillId="0" borderId="22" xfId="0" applyNumberFormat="1" applyFont="1" applyFill="1" applyBorder="1" applyAlignment="1" applyProtection="1">
      <alignment horizontal="left"/>
    </xf>
    <xf numFmtId="0" fontId="2" fillId="0" borderId="7" xfId="0" applyNumberFormat="1" applyFont="1" applyFill="1" applyBorder="1" applyAlignment="1" applyProtection="1">
      <alignment horizontal="left"/>
    </xf>
    <xf numFmtId="0" fontId="2" fillId="0" borderId="8" xfId="0" applyNumberFormat="1" applyFont="1" applyFill="1" applyBorder="1" applyAlignment="1" applyProtection="1">
      <alignment horizontal="lef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6" xfId="0" applyNumberFormat="1" applyFont="1" applyFill="1" applyBorder="1" applyAlignment="1" applyProtection="1">
      <alignment horizontal="right"/>
    </xf>
    <xf numFmtId="0" fontId="2" fillId="0" borderId="35" xfId="0" applyNumberFormat="1" applyFont="1" applyFill="1" applyBorder="1" applyAlignment="1" applyProtection="1">
      <alignment horizontal="center"/>
    </xf>
    <xf numFmtId="0" fontId="2" fillId="0" borderId="69" xfId="0" applyFont="1" applyFill="1" applyBorder="1" applyAlignment="1" applyProtection="1">
      <alignment horizontal="center" vertical="center" wrapText="1"/>
    </xf>
    <xf numFmtId="0" fontId="2" fillId="0" borderId="70" xfId="0" applyFont="1" applyFill="1" applyBorder="1" applyAlignment="1" applyProtection="1">
      <alignment horizontal="center" vertical="center" wrapText="1"/>
    </xf>
    <xf numFmtId="0" fontId="2" fillId="0" borderId="21" xfId="0" applyNumberFormat="1" applyFont="1" applyFill="1" applyBorder="1" applyAlignment="1" applyProtection="1">
      <alignment vertical="center" wrapText="1"/>
      <protection hidden="1"/>
    </xf>
    <xf numFmtId="0" fontId="2" fillId="0" borderId="22" xfId="0" applyNumberFormat="1" applyFont="1" applyFill="1" applyBorder="1" applyAlignment="1" applyProtection="1">
      <alignment vertical="center" wrapText="1"/>
      <protection hidden="1"/>
    </xf>
    <xf numFmtId="0" fontId="2" fillId="0" borderId="29" xfId="0" applyFont="1" applyFill="1" applyBorder="1" applyAlignment="1" applyProtection="1">
      <alignment horizontal="left" wrapText="1"/>
    </xf>
    <xf numFmtId="0" fontId="2" fillId="0" borderId="30" xfId="0" applyFont="1" applyFill="1" applyBorder="1" applyAlignment="1" applyProtection="1">
      <alignment horizontal="left" wrapText="1"/>
    </xf>
    <xf numFmtId="0" fontId="2" fillId="0" borderId="23" xfId="0" applyFont="1" applyFill="1" applyBorder="1" applyAlignment="1" applyProtection="1">
      <alignment wrapText="1"/>
    </xf>
    <xf numFmtId="0" fontId="2" fillId="0" borderId="24" xfId="0" applyFont="1" applyFill="1" applyBorder="1" applyAlignment="1" applyProtection="1">
      <alignment wrapText="1"/>
    </xf>
    <xf numFmtId="0" fontId="2" fillId="0" borderId="3" xfId="0" applyFont="1" applyBorder="1" applyAlignment="1" applyProtection="1">
      <alignment horizontal="left" vertical="center"/>
    </xf>
    <xf numFmtId="0" fontId="2" fillId="0" borderId="9" xfId="0" applyFont="1" applyBorder="1" applyAlignment="1" applyProtection="1">
      <alignment horizontal="left" vertical="center"/>
    </xf>
    <xf numFmtId="0" fontId="2" fillId="0" borderId="4" xfId="0" applyFont="1" applyFill="1" applyBorder="1" applyAlignment="1" applyProtection="1">
      <alignment horizontal="left"/>
    </xf>
    <xf numFmtId="0" fontId="2" fillId="0" borderId="6" xfId="0" applyFont="1" applyFill="1" applyBorder="1" applyAlignment="1" applyProtection="1">
      <alignment horizontal="left"/>
    </xf>
    <xf numFmtId="0" fontId="2" fillId="0" borderId="1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left" vertical="center"/>
    </xf>
    <xf numFmtId="0" fontId="2" fillId="0" borderId="6" xfId="0" applyFont="1" applyFill="1" applyBorder="1" applyAlignment="1" applyProtection="1">
      <alignment horizontal="left" vertical="center"/>
    </xf>
    <xf numFmtId="0" fontId="2" fillId="0" borderId="33" xfId="0" applyFont="1" applyFill="1" applyBorder="1" applyAlignment="1" applyProtection="1">
      <alignment horizontal="left" vertical="center" wrapText="1"/>
    </xf>
    <xf numFmtId="0" fontId="2" fillId="0" borderId="33" xfId="0" applyFont="1" applyBorder="1" applyAlignment="1" applyProtection="1">
      <alignment horizontal="left"/>
    </xf>
    <xf numFmtId="0" fontId="2" fillId="0" borderId="9" xfId="0" applyFont="1" applyBorder="1" applyAlignment="1" applyProtection="1">
      <alignment horizontal="left"/>
    </xf>
    <xf numFmtId="0" fontId="2" fillId="0" borderId="56" xfId="0" applyFont="1" applyFill="1" applyBorder="1" applyAlignment="1" applyProtection="1">
      <alignment horizontal="center" vertical="center" wrapText="1"/>
    </xf>
    <xf numFmtId="0" fontId="2" fillId="0" borderId="0" xfId="0" applyFont="1" applyFill="1" applyBorder="1" applyAlignment="1" applyProtection="1">
      <alignment horizontal="center" vertical="center" wrapText="1"/>
    </xf>
    <xf numFmtId="0" fontId="2" fillId="0" borderId="68" xfId="0" applyFont="1" applyFill="1" applyBorder="1" applyAlignment="1" applyProtection="1">
      <alignment horizontal="center" vertical="center" wrapText="1"/>
    </xf>
    <xf numFmtId="0" fontId="2" fillId="0" borderId="4" xfId="0" applyFont="1" applyBorder="1" applyAlignment="1" applyProtection="1">
      <alignment horizontal="center"/>
    </xf>
    <xf numFmtId="0" fontId="2" fillId="0" borderId="5" xfId="0" applyFont="1" applyBorder="1" applyAlignment="1" applyProtection="1">
      <alignment horizontal="center"/>
    </xf>
    <xf numFmtId="0" fontId="2" fillId="0" borderId="6" xfId="0" applyFont="1" applyBorder="1" applyAlignment="1" applyProtection="1">
      <alignment horizontal="center"/>
    </xf>
    <xf numFmtId="0" fontId="2" fillId="0" borderId="4" xfId="0" applyFont="1" applyBorder="1" applyAlignment="1" applyProtection="1">
      <alignment horizontal="center" vertical="center" wrapText="1"/>
    </xf>
    <xf numFmtId="0" fontId="2" fillId="0" borderId="6" xfId="0" applyFont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left" vertical="center" wrapText="1"/>
    </xf>
    <xf numFmtId="0" fontId="2" fillId="0" borderId="34" xfId="0" applyFont="1" applyBorder="1" applyAlignment="1" applyProtection="1">
      <alignment horizontal="center" vertical="center" wrapText="1"/>
    </xf>
    <xf numFmtId="0" fontId="2" fillId="0" borderId="5" xfId="0" applyFont="1" applyBorder="1" applyAlignment="1" applyProtection="1">
      <alignment horizontal="center" vertical="center" wrapText="1"/>
    </xf>
    <xf numFmtId="0" fontId="2" fillId="0" borderId="60" xfId="0" applyFont="1" applyBorder="1" applyAlignment="1" applyProtection="1">
      <alignment horizontal="center" vertical="center" wrapText="1"/>
    </xf>
    <xf numFmtId="0" fontId="2" fillId="0" borderId="5" xfId="0" applyFont="1" applyFill="1" applyBorder="1" applyAlignment="1" applyProtection="1">
      <alignment horizontal="center"/>
    </xf>
    <xf numFmtId="0" fontId="2" fillId="0" borderId="6" xfId="0" applyFont="1" applyFill="1" applyBorder="1" applyAlignment="1" applyProtection="1">
      <alignment horizontal="center"/>
    </xf>
    <xf numFmtId="0" fontId="2" fillId="0" borderId="29" xfId="0" applyNumberFormat="1" applyFont="1" applyFill="1" applyBorder="1" applyAlignment="1" applyProtection="1">
      <alignment vertical="center" wrapText="1"/>
    </xf>
    <xf numFmtId="0" fontId="2" fillId="0" borderId="30" xfId="0" applyNumberFormat="1" applyFont="1" applyFill="1" applyBorder="1" applyAlignment="1" applyProtection="1">
      <alignment vertical="center" wrapText="1"/>
    </xf>
    <xf numFmtId="0" fontId="2" fillId="0" borderId="23" xfId="0" applyNumberFormat="1" applyFont="1" applyFill="1" applyBorder="1" applyAlignment="1" applyProtection="1">
      <alignment vertical="center" wrapText="1"/>
    </xf>
    <xf numFmtId="0" fontId="2" fillId="0" borderId="24" xfId="0" applyNumberFormat="1" applyFont="1" applyFill="1" applyBorder="1" applyAlignment="1" applyProtection="1">
      <alignment vertical="center" wrapText="1"/>
    </xf>
    <xf numFmtId="0" fontId="2" fillId="0" borderId="4" xfId="0" applyNumberFormat="1" applyFont="1" applyFill="1" applyBorder="1" applyAlignment="1" applyProtection="1">
      <alignment vertical="center" wrapText="1"/>
    </xf>
    <xf numFmtId="0" fontId="2" fillId="0" borderId="6" xfId="0" applyNumberFormat="1" applyFont="1" applyFill="1" applyBorder="1" applyAlignment="1" applyProtection="1">
      <alignment vertical="center" wrapText="1"/>
    </xf>
    <xf numFmtId="0" fontId="2" fillId="0" borderId="4" xfId="0" applyFont="1" applyBorder="1" applyAlignment="1" applyProtection="1">
      <alignment horizontal="center" vertical="center"/>
    </xf>
    <xf numFmtId="0" fontId="2" fillId="0" borderId="5" xfId="0" applyFont="1" applyBorder="1" applyAlignment="1" applyProtection="1">
      <alignment horizontal="center" vertical="center"/>
    </xf>
    <xf numFmtId="0" fontId="2" fillId="0" borderId="6" xfId="0" applyFont="1" applyBorder="1" applyAlignment="1" applyProtection="1">
      <alignment horizontal="center" vertical="center"/>
    </xf>
    <xf numFmtId="0" fontId="2" fillId="2" borderId="0" xfId="0" applyFont="1" applyFill="1" applyBorder="1" applyAlignment="1" applyProtection="1">
      <alignment horizontal="center" vertical="center"/>
    </xf>
    <xf numFmtId="0" fontId="2" fillId="0" borderId="13" xfId="0" applyFont="1" applyFill="1" applyBorder="1" applyAlignment="1" applyProtection="1">
      <alignment horizontal="left" vertical="center" wrapText="1"/>
    </xf>
    <xf numFmtId="0" fontId="2" fillId="0" borderId="17" xfId="0" applyFont="1" applyFill="1" applyBorder="1" applyAlignment="1" applyProtection="1">
      <alignment horizontal="left" vertical="center" wrapText="1"/>
    </xf>
    <xf numFmtId="0" fontId="2" fillId="0" borderId="32" xfId="0" applyFont="1" applyFill="1" applyBorder="1" applyAlignment="1" applyProtection="1">
      <alignment horizontal="left" vertical="center" wrapText="1"/>
    </xf>
    <xf numFmtId="0" fontId="2" fillId="0" borderId="25" xfId="0" applyFont="1" applyBorder="1" applyAlignment="1" applyProtection="1">
      <alignment horizontal="left" vertical="center" wrapText="1"/>
    </xf>
    <xf numFmtId="0" fontId="2" fillId="0" borderId="21" xfId="0" applyFont="1" applyBorder="1" applyAlignment="1" applyProtection="1">
      <alignment wrapText="1"/>
    </xf>
    <xf numFmtId="0" fontId="2" fillId="0" borderId="22" xfId="0" applyFont="1" applyBorder="1" applyAlignment="1" applyProtection="1">
      <alignment wrapText="1"/>
    </xf>
    <xf numFmtId="0" fontId="2" fillId="0" borderId="21" xfId="0" applyFont="1" applyFill="1" applyBorder="1" applyAlignment="1" applyProtection="1">
      <alignment wrapText="1"/>
    </xf>
    <xf numFmtId="0" fontId="2" fillId="0" borderId="22" xfId="0" applyFont="1" applyFill="1" applyBorder="1" applyAlignment="1" applyProtection="1">
      <alignment wrapText="1"/>
    </xf>
    <xf numFmtId="0" fontId="2" fillId="0" borderId="23" xfId="0" applyFont="1" applyBorder="1" applyAlignment="1" applyProtection="1">
      <alignment wrapText="1"/>
    </xf>
    <xf numFmtId="0" fontId="2" fillId="0" borderId="24" xfId="0" applyFont="1" applyBorder="1" applyAlignment="1" applyProtection="1">
      <alignment wrapText="1"/>
    </xf>
    <xf numFmtId="0" fontId="2" fillId="0" borderId="1" xfId="0" applyFont="1" applyFill="1" applyBorder="1" applyAlignment="1" applyProtection="1">
      <alignment horizontal="center" vertical="center"/>
    </xf>
    <xf numFmtId="0" fontId="2" fillId="0" borderId="2" xfId="0" applyFont="1" applyFill="1" applyBorder="1" applyAlignment="1" applyProtection="1">
      <alignment horizontal="center" vertical="center"/>
    </xf>
    <xf numFmtId="0" fontId="2" fillId="0" borderId="7" xfId="0" applyFont="1" applyFill="1" applyBorder="1" applyAlignment="1" applyProtection="1">
      <alignment horizontal="center" vertical="center"/>
    </xf>
    <xf numFmtId="0" fontId="2" fillId="0" borderId="8" xfId="0" applyFont="1" applyFill="1" applyBorder="1" applyAlignment="1" applyProtection="1">
      <alignment horizontal="center" vertical="center"/>
    </xf>
    <xf numFmtId="0" fontId="2" fillId="0" borderId="21" xfId="0" applyNumberFormat="1" applyFont="1" applyFill="1" applyBorder="1" applyAlignment="1" applyProtection="1">
      <alignment horizontal="left" wrapText="1"/>
    </xf>
    <xf numFmtId="0" fontId="2" fillId="0" borderId="22" xfId="0" applyNumberFormat="1" applyFont="1" applyFill="1" applyBorder="1" applyAlignment="1" applyProtection="1">
      <alignment horizontal="left" wrapText="1"/>
    </xf>
    <xf numFmtId="0" fontId="2" fillId="0" borderId="23" xfId="0" applyNumberFormat="1" applyFont="1" applyFill="1" applyBorder="1" applyAlignment="1" applyProtection="1">
      <alignment horizontal="left" wrapText="1"/>
    </xf>
    <xf numFmtId="0" fontId="2" fillId="0" borderId="24" xfId="0" applyNumberFormat="1" applyFont="1" applyFill="1" applyBorder="1" applyAlignment="1" applyProtection="1">
      <alignment horizontal="left" wrapText="1"/>
    </xf>
    <xf numFmtId="164" fontId="2" fillId="0" borderId="3" xfId="0" applyNumberFormat="1" applyFont="1" applyFill="1" applyBorder="1" applyAlignment="1" applyProtection="1">
      <alignment horizontal="center" vertical="center" wrapText="1"/>
    </xf>
    <xf numFmtId="164" fontId="2" fillId="0" borderId="9" xfId="0" applyNumberFormat="1" applyFont="1" applyFill="1" applyBorder="1" applyAlignment="1" applyProtection="1">
      <alignment horizontal="center" vertical="center" wrapText="1"/>
    </xf>
    <xf numFmtId="0" fontId="5" fillId="2" borderId="0" xfId="0" applyNumberFormat="1" applyFont="1" applyFill="1" applyBorder="1" applyAlignment="1" applyProtection="1">
      <alignment horizontal="center" vertical="center" wrapText="1"/>
    </xf>
    <xf numFmtId="0" fontId="1" fillId="0" borderId="13" xfId="0" applyNumberFormat="1" applyFont="1" applyFill="1" applyBorder="1" applyAlignment="1" applyProtection="1">
      <alignment horizontal="left"/>
    </xf>
    <xf numFmtId="0" fontId="2" fillId="0" borderId="13" xfId="0" applyFont="1" applyBorder="1" applyAlignment="1" applyProtection="1">
      <alignment horizontal="left"/>
    </xf>
    <xf numFmtId="0" fontId="2" fillId="0" borderId="4" xfId="0" applyFont="1" applyFill="1" applyBorder="1" applyAlignment="1" applyProtection="1">
      <alignment horizontal="center" wrapText="1"/>
    </xf>
    <xf numFmtId="0" fontId="2" fillId="0" borderId="6" xfId="0" applyFont="1" applyFill="1" applyBorder="1" applyAlignment="1" applyProtection="1">
      <alignment horizontal="center" wrapText="1"/>
    </xf>
    <xf numFmtId="0" fontId="2" fillId="0" borderId="29" xfId="0" applyFont="1" applyBorder="1" applyAlignment="1" applyProtection="1">
      <alignment wrapText="1"/>
    </xf>
    <xf numFmtId="0" fontId="2" fillId="0" borderId="30" xfId="0" applyFont="1" applyBorder="1" applyAlignment="1" applyProtection="1">
      <alignment wrapText="1"/>
    </xf>
  </cellXfs>
  <cellStyles count="20">
    <cellStyle name="Escribir" xfId="1"/>
    <cellStyle name="Escribir 2" xfId="2"/>
    <cellStyle name="Euro" xfId="3"/>
    <cellStyle name="Millares [0] 2" xfId="4"/>
    <cellStyle name="Millares [0] 3" xfId="5"/>
    <cellStyle name="Millares [0] 3 2" xfId="6"/>
    <cellStyle name="Millares [0] 3 2 2" xfId="7"/>
    <cellStyle name="Millares [0] 3 3" xfId="8"/>
    <cellStyle name="Millares [0] 4" xfId="9"/>
    <cellStyle name="Millares 2" xfId="10"/>
    <cellStyle name="Millares 2 2" xfId="11"/>
    <cellStyle name="Millares 2 2 2" xfId="12"/>
    <cellStyle name="Millares 2 3" xfId="13"/>
    <cellStyle name="Normal" xfId="0" builtinId="0"/>
    <cellStyle name="Normal 2" xfId="14"/>
    <cellStyle name="Normal 2 2" xfId="15"/>
    <cellStyle name="Normal 3" xfId="16"/>
    <cellStyle name="Normal 4" xfId="17"/>
    <cellStyle name="Normal 4 2" xfId="18"/>
    <cellStyle name="Normal 4_A01" xfId="19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SA-13_V1.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unez/Desktop/2013/REM%202013/REM/REM%20MARZO/16108%20SA-13_V1.3-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REM%20MAYO/16108%20SA-13_V1.3-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0"/>
      <sheetName val="A11"/>
      <sheetName val="A19a"/>
      <sheetName val="A19b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>
        <row r="2">
          <cell r="B2" t="str">
            <v xml:space="preserve">LINARES 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6</v>
          </cell>
          <cell r="E3">
            <v>1</v>
          </cell>
          <cell r="F3">
            <v>0</v>
          </cell>
          <cell r="G3">
            <v>8</v>
          </cell>
        </row>
        <row r="6">
          <cell r="B6" t="str">
            <v>ENERO</v>
          </cell>
          <cell r="C6">
            <v>0</v>
          </cell>
          <cell r="D6">
            <v>1</v>
          </cell>
        </row>
        <row r="7">
          <cell r="B7">
            <v>2013</v>
          </cell>
        </row>
      </sheetData>
      <sheetData sheetId="1">
        <row r="16">
          <cell r="C16">
            <v>0</v>
          </cell>
        </row>
        <row r="17">
          <cell r="C17">
            <v>0</v>
          </cell>
        </row>
        <row r="18">
          <cell r="C18">
            <v>0</v>
          </cell>
        </row>
        <row r="19">
          <cell r="C19">
            <v>0</v>
          </cell>
        </row>
        <row r="29">
          <cell r="D29">
            <v>0</v>
          </cell>
        </row>
        <row r="30">
          <cell r="D30">
            <v>0</v>
          </cell>
        </row>
        <row r="31">
          <cell r="D31">
            <v>0</v>
          </cell>
        </row>
      </sheetData>
      <sheetData sheetId="2"/>
      <sheetData sheetId="3"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</row>
        <row r="82">
          <cell r="C82">
            <v>0</v>
          </cell>
        </row>
        <row r="85">
          <cell r="C85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0"/>
      <sheetName val="A11"/>
      <sheetName val="A19a"/>
      <sheetName val="A19b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6</v>
          </cell>
          <cell r="E3">
            <v>1</v>
          </cell>
          <cell r="F3">
            <v>0</v>
          </cell>
          <cell r="G3">
            <v>8</v>
          </cell>
        </row>
        <row r="6">
          <cell r="B6" t="str">
            <v>MARZO</v>
          </cell>
          <cell r="C6">
            <v>0</v>
          </cell>
          <cell r="D6">
            <v>3</v>
          </cell>
        </row>
        <row r="7">
          <cell r="B7">
            <v>2013</v>
          </cell>
        </row>
      </sheetData>
      <sheetData sheetId="1">
        <row r="16">
          <cell r="C16">
            <v>0</v>
          </cell>
        </row>
        <row r="17">
          <cell r="C17">
            <v>0</v>
          </cell>
        </row>
        <row r="18">
          <cell r="C18">
            <v>0</v>
          </cell>
        </row>
        <row r="19">
          <cell r="C1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0"/>
      <sheetName val="A11"/>
      <sheetName val="A19a"/>
      <sheetName val="A19b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>
        <row r="2">
          <cell r="B2" t="str">
            <v xml:space="preserve">LINARES 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6</v>
          </cell>
          <cell r="E3">
            <v>1</v>
          </cell>
          <cell r="F3">
            <v>0</v>
          </cell>
          <cell r="G3">
            <v>8</v>
          </cell>
        </row>
        <row r="6">
          <cell r="B6" t="str">
            <v>MAYO</v>
          </cell>
          <cell r="C6">
            <v>0</v>
          </cell>
          <cell r="D6">
            <v>5</v>
          </cell>
        </row>
        <row r="7">
          <cell r="B7">
            <v>2013</v>
          </cell>
        </row>
      </sheetData>
      <sheetData sheetId="1">
        <row r="16">
          <cell r="C16">
            <v>0</v>
          </cell>
        </row>
        <row r="17">
          <cell r="C17">
            <v>0</v>
          </cell>
        </row>
        <row r="18">
          <cell r="C18">
            <v>0</v>
          </cell>
        </row>
        <row r="19">
          <cell r="C1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N300"/>
  <sheetViews>
    <sheetView workbookViewId="0">
      <selection activeCell="E29" sqref="E29"/>
    </sheetView>
  </sheetViews>
  <sheetFormatPr baseColWidth="10" defaultRowHeight="12.75" x14ac:dyDescent="0.2"/>
  <cols>
    <col min="1" max="1" width="22.7109375" style="325" customWidth="1"/>
    <col min="2" max="2" width="22.140625" style="23" customWidth="1"/>
    <col min="3" max="4" width="10.28515625" style="23" customWidth="1"/>
    <col min="5" max="5" width="10.85546875" style="23" customWidth="1"/>
    <col min="6" max="9" width="10.28515625" style="23" customWidth="1"/>
    <col min="10" max="10" width="11.42578125" style="23"/>
    <col min="11" max="11" width="10.28515625" style="23" customWidth="1"/>
    <col min="12" max="12" width="11" style="23" customWidth="1"/>
    <col min="13" max="13" width="13" style="23" customWidth="1"/>
    <col min="14" max="15" width="10.28515625" style="23" customWidth="1"/>
    <col min="16" max="16" width="11" style="23" customWidth="1"/>
    <col min="17" max="20" width="10.28515625" style="23" customWidth="1"/>
    <col min="21" max="21" width="10.28515625" style="327" customWidth="1"/>
    <col min="22" max="22" width="12.28515625" style="328" bestFit="1" customWidth="1"/>
    <col min="23" max="26" width="12.140625" style="328" customWidth="1"/>
    <col min="27" max="36" width="12.140625" style="327" customWidth="1"/>
    <col min="37" max="40" width="12.140625" style="328" customWidth="1"/>
    <col min="41" max="51" width="12.140625" style="327" customWidth="1"/>
    <col min="52" max="52" width="12.28515625" style="327" customWidth="1"/>
    <col min="53" max="78" width="12.140625" style="327" hidden="1" customWidth="1"/>
    <col min="79" max="93" width="12.140625" style="327" customWidth="1"/>
    <col min="94" max="118" width="11.42578125" style="327"/>
    <col min="119" max="16384" width="11.42578125" style="330"/>
  </cols>
  <sheetData>
    <row r="1" spans="1:100" s="3" customFormat="1" ht="15" x14ac:dyDescent="0.2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M1" s="4"/>
    </row>
    <row r="2" spans="1:100" s="3" customFormat="1" ht="15" x14ac:dyDescent="0.2">
      <c r="A2" s="1" t="str">
        <f>CONCATENATE("COMUNA: ",[1]NOMBRE!B2," - ","( ",[1]NOMBRE!C2,[1]NOMBRE!D2,[1]NOMBRE!E2,[1]NOMBRE!F2,[1]NOMBRE!G2," )")</f>
        <v>COMUNA: LINARES 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M2" s="4"/>
    </row>
    <row r="3" spans="1:100" s="3" customFormat="1" ht="15" x14ac:dyDescent="0.2">
      <c r="A3" s="1" t="str">
        <f>CONCATENATE("ESTABLECIMIENTO: ",[1]NOMBRE!B3," - ","( ",[1]NOMBRE!C3,[1]NOMBRE!D3,[1]NOMBRE!E3,[1]NOMBRE!F3,[1]NOMBRE!G3," )")</f>
        <v>ESTABLECIMIENTO: HOSPITAL DE LINARES  - ( 16108 )</v>
      </c>
      <c r="B3" s="2"/>
      <c r="C3" s="2"/>
      <c r="D3" s="5"/>
      <c r="E3" s="2"/>
      <c r="F3" s="2"/>
      <c r="G3" s="2"/>
      <c r="H3" s="2"/>
      <c r="I3" s="2"/>
      <c r="J3" s="2"/>
      <c r="K3" s="2"/>
      <c r="M3" s="4"/>
    </row>
    <row r="4" spans="1:100" s="3" customFormat="1" ht="15" x14ac:dyDescent="0.2">
      <c r="A4" s="1" t="str">
        <f>CONCATENATE("MES: ",[1]NOMBRE!B6," - ","( ",[1]NOMBRE!C6,[1]NOMBRE!D6," )")</f>
        <v>MES: ENERO - ( 01 )</v>
      </c>
      <c r="B4" s="2"/>
      <c r="C4" s="2"/>
      <c r="D4" s="2"/>
      <c r="E4" s="2"/>
      <c r="F4" s="2"/>
      <c r="G4" s="2"/>
      <c r="H4" s="2"/>
      <c r="I4" s="2"/>
      <c r="J4" s="2"/>
      <c r="K4" s="2"/>
      <c r="M4" s="4"/>
    </row>
    <row r="5" spans="1:100" s="3" customFormat="1" ht="15" x14ac:dyDescent="0.2">
      <c r="A5" s="6" t="str">
        <f>CONCATENATE("AÑO: ",[1]NOMBRE!B7)</f>
        <v>AÑO: 2013</v>
      </c>
      <c r="B5" s="2"/>
      <c r="C5" s="2"/>
      <c r="D5" s="2"/>
      <c r="E5" s="2"/>
      <c r="F5" s="2"/>
      <c r="G5" s="2"/>
      <c r="H5" s="2"/>
      <c r="I5" s="2"/>
      <c r="J5" s="2"/>
      <c r="K5" s="2"/>
      <c r="M5" s="4"/>
    </row>
    <row r="6" spans="1:100" s="9" customFormat="1" ht="15" x14ac:dyDescent="0.2">
      <c r="A6" s="1197" t="s">
        <v>1</v>
      </c>
      <c r="B6" s="1197"/>
      <c r="C6" s="1197"/>
      <c r="D6" s="1197"/>
      <c r="E6" s="1197"/>
      <c r="F6" s="1197"/>
      <c r="G6" s="1197"/>
      <c r="H6" s="1197"/>
      <c r="I6" s="1197"/>
      <c r="J6" s="1197"/>
      <c r="K6" s="1197"/>
      <c r="L6" s="1197"/>
      <c r="M6" s="1197"/>
      <c r="N6" s="1197"/>
      <c r="O6" s="1197"/>
      <c r="P6" s="1197"/>
      <c r="Q6" s="7"/>
      <c r="R6" s="7"/>
      <c r="S6" s="7"/>
      <c r="T6" s="7"/>
      <c r="U6" s="7"/>
      <c r="V6" s="7"/>
      <c r="W6" s="8"/>
    </row>
    <row r="7" spans="1:100" s="9" customFormat="1" ht="14.25" x14ac:dyDescent="0.2">
      <c r="A7" s="10" t="s">
        <v>2</v>
      </c>
      <c r="B7" s="11"/>
      <c r="C7" s="11"/>
      <c r="D7" s="12"/>
      <c r="E7" s="13"/>
      <c r="F7" s="3"/>
      <c r="G7" s="3"/>
      <c r="H7" s="3"/>
      <c r="I7" s="2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</row>
    <row r="8" spans="1:100" s="17" customFormat="1" x14ac:dyDescent="0.2">
      <c r="A8" s="1187" t="s">
        <v>3</v>
      </c>
      <c r="B8" s="1188"/>
      <c r="C8" s="1052" t="s">
        <v>4</v>
      </c>
      <c r="D8" s="1173" t="s">
        <v>5</v>
      </c>
      <c r="E8" s="1174"/>
      <c r="F8" s="1174"/>
      <c r="G8" s="1174"/>
      <c r="H8" s="1174"/>
      <c r="I8" s="1175"/>
      <c r="J8" s="1176"/>
      <c r="K8" s="1176"/>
      <c r="L8" s="15"/>
      <c r="M8" s="2"/>
      <c r="N8" s="2"/>
      <c r="O8" s="2"/>
      <c r="P8" s="2"/>
      <c r="Q8" s="2"/>
      <c r="R8" s="2"/>
      <c r="S8" s="2"/>
      <c r="T8" s="2"/>
      <c r="U8" s="2"/>
      <c r="V8" s="2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</row>
    <row r="9" spans="1:100" s="23" customFormat="1" ht="21" x14ac:dyDescent="0.15">
      <c r="A9" s="1189"/>
      <c r="B9" s="1190"/>
      <c r="C9" s="1054"/>
      <c r="D9" s="18" t="s">
        <v>6</v>
      </c>
      <c r="E9" s="19" t="s">
        <v>7</v>
      </c>
      <c r="F9" s="19" t="s">
        <v>8</v>
      </c>
      <c r="G9" s="19" t="s">
        <v>9</v>
      </c>
      <c r="H9" s="19" t="s">
        <v>10</v>
      </c>
      <c r="I9" s="20" t="s">
        <v>11</v>
      </c>
      <c r="J9" s="21"/>
      <c r="K9" s="21"/>
      <c r="L9" s="21"/>
      <c r="M9" s="15"/>
      <c r="N9" s="2"/>
      <c r="O9" s="2"/>
      <c r="P9" s="2"/>
      <c r="Q9" s="2"/>
      <c r="R9" s="2"/>
      <c r="S9" s="2"/>
      <c r="T9" s="2"/>
      <c r="U9" s="2"/>
      <c r="V9" s="2"/>
      <c r="W9" s="2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</row>
    <row r="10" spans="1:100" s="23" customFormat="1" ht="10.5" x14ac:dyDescent="0.15">
      <c r="A10" s="1198" t="s">
        <v>12</v>
      </c>
      <c r="B10" s="1199"/>
      <c r="C10" s="24">
        <f>SUM(D10:I10)</f>
        <v>0</v>
      </c>
      <c r="D10" s="25"/>
      <c r="E10" s="26"/>
      <c r="F10" s="26"/>
      <c r="G10" s="26"/>
      <c r="H10" s="26"/>
      <c r="I10" s="27"/>
      <c r="J10" s="28" t="str">
        <f>$BA10&amp;""&amp;BB10</f>
        <v/>
      </c>
      <c r="K10" s="2"/>
      <c r="L10" s="2"/>
      <c r="M10" s="2"/>
      <c r="N10" s="2"/>
      <c r="O10" s="2"/>
      <c r="P10" s="2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9" t="str">
        <f>IF($C10&gt;=[1]A03!$C82,"","Total Gestantes Ingresadas debe ser MAYOR o IGUAL que el Total de Aplicaciones a Gestantes REM A03 Sección G")</f>
        <v/>
      </c>
      <c r="BB10" s="29" t="str">
        <f>IF($C10&gt;=[1]A03!$C85,"","Total Gestantes ingresadas a control prenatal debe ser MAYOR o IGUAL que el Total de Evaluaciones a Gestantes de REM A03 Sección H")</f>
        <v/>
      </c>
      <c r="BC10" s="3"/>
      <c r="BD10" s="3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30">
        <f>IF($C10&lt;$C11,1,0)</f>
        <v>0</v>
      </c>
      <c r="BU10" s="30">
        <f>IF($C10&gt;=[1]A03!$C82,0,1)</f>
        <v>0</v>
      </c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</row>
    <row r="11" spans="1:100" s="23" customFormat="1" ht="10.5" x14ac:dyDescent="0.15">
      <c r="A11" s="1034" t="s">
        <v>13</v>
      </c>
      <c r="B11" s="1034"/>
      <c r="C11" s="31">
        <f>SUM(D11:I11)</f>
        <v>0</v>
      </c>
      <c r="D11" s="32"/>
      <c r="E11" s="33"/>
      <c r="F11" s="33"/>
      <c r="G11" s="33"/>
      <c r="H11" s="33"/>
      <c r="I11" s="34"/>
      <c r="J11" s="35" t="str">
        <f>+$BA11</f>
        <v/>
      </c>
      <c r="K11" s="2"/>
      <c r="L11" s="2"/>
      <c r="M11" s="2"/>
      <c r="N11" s="2"/>
      <c r="O11" s="2"/>
      <c r="P11" s="2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P11" s="3"/>
      <c r="AQ11" s="3"/>
      <c r="AS11" s="22"/>
      <c r="AT11" s="22"/>
      <c r="AU11" s="22"/>
      <c r="AV11" s="22"/>
      <c r="AW11" s="22"/>
      <c r="AX11" s="22"/>
      <c r="AY11" s="22"/>
      <c r="AZ11" s="22"/>
      <c r="BA11" s="29" t="str">
        <f>IF($C10&lt;$C11," Total Gestantes es menor que primigestas","")</f>
        <v/>
      </c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30">
        <f>IF($C10&lt;$C12,1,0)</f>
        <v>0</v>
      </c>
      <c r="BU11" s="30">
        <f>IF($C10&gt;=[1]A03!$C85,0,1)</f>
        <v>0</v>
      </c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</row>
    <row r="12" spans="1:100" s="23" customFormat="1" ht="10.5" x14ac:dyDescent="0.15">
      <c r="A12" s="1191" t="s">
        <v>14</v>
      </c>
      <c r="B12" s="1192"/>
      <c r="C12" s="31">
        <f>SUM(D12:I12)</f>
        <v>0</v>
      </c>
      <c r="D12" s="32"/>
      <c r="E12" s="33"/>
      <c r="F12" s="33"/>
      <c r="G12" s="33"/>
      <c r="H12" s="33"/>
      <c r="I12" s="34"/>
      <c r="J12" s="28" t="str">
        <f>$BA12</f>
        <v/>
      </c>
      <c r="K12" s="2"/>
      <c r="L12" s="2"/>
      <c r="M12" s="2"/>
      <c r="N12" s="2"/>
      <c r="O12" s="2"/>
      <c r="P12" s="2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P12" s="3"/>
      <c r="AQ12" s="3"/>
      <c r="AR12" s="3"/>
      <c r="AS12" s="22"/>
      <c r="AT12" s="22"/>
      <c r="AU12" s="22"/>
      <c r="AV12" s="22"/>
      <c r="AW12" s="22"/>
      <c r="AX12" s="22"/>
      <c r="AY12" s="22"/>
      <c r="AZ12" s="22"/>
      <c r="BA12" s="29" t="str">
        <f>IF($C10&lt;$C12," Total Gestantes es menor que gestantes ingresadas antes de las 14 semanas","")</f>
        <v/>
      </c>
      <c r="BC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</row>
    <row r="13" spans="1:100" s="23" customFormat="1" ht="10.5" x14ac:dyDescent="0.15">
      <c r="A13" s="1191" t="s">
        <v>15</v>
      </c>
      <c r="B13" s="1192"/>
      <c r="C13" s="31">
        <f>SUM(D13:I13)</f>
        <v>0</v>
      </c>
      <c r="D13" s="32"/>
      <c r="E13" s="33"/>
      <c r="F13" s="33"/>
      <c r="G13" s="33"/>
      <c r="H13" s="33"/>
      <c r="I13" s="34"/>
      <c r="J13" s="2"/>
      <c r="K13" s="2"/>
      <c r="L13" s="2"/>
      <c r="M13" s="2"/>
      <c r="N13" s="2"/>
      <c r="O13" s="2"/>
      <c r="P13" s="2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</row>
    <row r="14" spans="1:100" s="23" customFormat="1" ht="10.5" x14ac:dyDescent="0.15">
      <c r="A14" s="1193" t="s">
        <v>16</v>
      </c>
      <c r="B14" s="1194"/>
      <c r="C14" s="36">
        <f>SUM(D14:I14)</f>
        <v>0</v>
      </c>
      <c r="D14" s="37"/>
      <c r="E14" s="38"/>
      <c r="F14" s="38"/>
      <c r="G14" s="38"/>
      <c r="H14" s="38"/>
      <c r="I14" s="39"/>
      <c r="J14" s="2"/>
      <c r="K14" s="2"/>
      <c r="L14" s="2"/>
      <c r="M14" s="2"/>
      <c r="N14" s="2"/>
      <c r="O14" s="2"/>
      <c r="P14" s="2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</row>
    <row r="15" spans="1:100" s="42" customFormat="1" ht="14.25" x14ac:dyDescent="0.2">
      <c r="A15" s="40" t="s">
        <v>17</v>
      </c>
      <c r="B15" s="41"/>
      <c r="C15" s="41"/>
      <c r="D15" s="41"/>
      <c r="E15" s="40"/>
      <c r="F15" s="40"/>
      <c r="G15" s="40"/>
      <c r="H15" s="41"/>
      <c r="I15" s="41"/>
      <c r="J15" s="41"/>
      <c r="K15" s="41"/>
      <c r="L15" s="41"/>
      <c r="M15" s="41"/>
      <c r="N15" s="41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</row>
    <row r="16" spans="1:100" s="23" customFormat="1" ht="10.5" x14ac:dyDescent="0.15">
      <c r="A16" s="1009" t="s">
        <v>18</v>
      </c>
      <c r="B16" s="1010"/>
      <c r="C16" s="1195" t="s">
        <v>19</v>
      </c>
      <c r="D16" s="4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</row>
    <row r="17" spans="1:101" s="23" customFormat="1" ht="10.5" x14ac:dyDescent="0.15">
      <c r="A17" s="1013"/>
      <c r="B17" s="1014"/>
      <c r="C17" s="1196"/>
      <c r="D17" s="4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</row>
    <row r="18" spans="1:101" s="23" customFormat="1" ht="10.5" x14ac:dyDescent="0.15">
      <c r="A18" s="1200" t="s">
        <v>20</v>
      </c>
      <c r="B18" s="1201"/>
      <c r="C18" s="44">
        <f>+ENERO!C18+FEBRERO!C18+MARZO!C18+ABRIL!C18+MAYO!C18+JUNIO!C18+JULIO!C18+AGOSTO!C18+SEPTIEMBRE!C18+OCTUBRE!C18+NOVIEMBRE!C18+DICIEMBRE!C18</f>
        <v>854</v>
      </c>
      <c r="D18" s="28" t="str">
        <f>$BA18</f>
        <v/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9" t="str">
        <f>IF(AND(SUM($C19:$C28)&lt;&gt;0,OR($C18&lt;=0)),"No  olvide registrar el número de gestantes ingresadas. ","")</f>
        <v/>
      </c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T18" s="30">
        <f>IF(AND(SUM($C19:$C28)&lt;&gt;0,OR($C18&lt;=0)),1,0)</f>
        <v>0</v>
      </c>
    </row>
    <row r="19" spans="1:101" s="23" customFormat="1" ht="10.5" x14ac:dyDescent="0.15">
      <c r="A19" s="1202" t="s">
        <v>21</v>
      </c>
      <c r="B19" s="1203"/>
      <c r="C19" s="44">
        <f>+ENERO!C19+FEBRERO!C19+MARZO!C19+ABRIL!C19+MAYO!C19+JUNIO!C19+JULIO!C19+AGOSTO!C19+SEPTIEMBRE!C19+OCTUBRE!C19+NOVIEMBRE!C19+DICIEMBRE!C19</f>
        <v>59</v>
      </c>
      <c r="D19" s="2"/>
      <c r="E19" s="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45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</row>
    <row r="20" spans="1:101" s="23" customFormat="1" ht="10.5" x14ac:dyDescent="0.15">
      <c r="A20" s="1181" t="s">
        <v>22</v>
      </c>
      <c r="B20" s="1182"/>
      <c r="C20" s="44">
        <f>+ENERO!C20+FEBRERO!C20+MARZO!C20+ABRIL!C20+MAYO!C20+JUNIO!C20+JULIO!C20+AGOSTO!C20+SEPTIEMBRE!C20+OCTUBRE!C20+NOVIEMBRE!C20+DICIEMBRE!C20</f>
        <v>0</v>
      </c>
      <c r="D20" s="2"/>
      <c r="E20" s="2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</row>
    <row r="21" spans="1:101" s="23" customFormat="1" ht="10.5" x14ac:dyDescent="0.15">
      <c r="A21" s="1181" t="s">
        <v>23</v>
      </c>
      <c r="B21" s="1182"/>
      <c r="C21" s="44">
        <f>+ENERO!C21+FEBRERO!C21+MARZO!C21+ABRIL!C21+MAYO!C21+JUNIO!C21+JULIO!C21+AGOSTO!C21+SEPTIEMBRE!C21+OCTUBRE!C21+NOVIEMBRE!C21+DICIEMBRE!C21</f>
        <v>195</v>
      </c>
      <c r="D21" s="2"/>
      <c r="E21" s="2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</row>
    <row r="22" spans="1:101" s="23" customFormat="1" ht="10.5" x14ac:dyDescent="0.15">
      <c r="A22" s="1181" t="s">
        <v>24</v>
      </c>
      <c r="B22" s="1182"/>
      <c r="C22" s="44">
        <f>+ENERO!C22+FEBRERO!C22+MARZO!C22+ABRIL!C22+MAYO!C22+JUNIO!C22+JULIO!C22+AGOSTO!C22+SEPTIEMBRE!C22+OCTUBRE!C22+NOVIEMBRE!C22+DICIEMBRE!C22</f>
        <v>17</v>
      </c>
      <c r="D22" s="2"/>
      <c r="E22" s="2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</row>
    <row r="23" spans="1:101" s="23" customFormat="1" ht="10.5" x14ac:dyDescent="0.15">
      <c r="A23" s="1181" t="s">
        <v>25</v>
      </c>
      <c r="B23" s="1182"/>
      <c r="C23" s="44">
        <f>+ENERO!C23+FEBRERO!C23+MARZO!C23+ABRIL!C23+MAYO!C23+JUNIO!C23+JULIO!C23+AGOSTO!C23+SEPTIEMBRE!C23+OCTUBRE!C23+NOVIEMBRE!C23+DICIEMBRE!C23</f>
        <v>0</v>
      </c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</row>
    <row r="24" spans="1:101" s="23" customFormat="1" ht="10.5" x14ac:dyDescent="0.15">
      <c r="A24" s="1181" t="s">
        <v>26</v>
      </c>
      <c r="B24" s="1182"/>
      <c r="C24" s="44">
        <f>+ENERO!C24+FEBRERO!C24+MARZO!C24+ABRIL!C24+MAYO!C24+JUNIO!C24+JULIO!C24+AGOSTO!C24+SEPTIEMBRE!C24+OCTUBRE!C24+NOVIEMBRE!C24+DICIEMBRE!C24</f>
        <v>4</v>
      </c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</row>
    <row r="25" spans="1:101" s="23" customFormat="1" ht="10.5" x14ac:dyDescent="0.15">
      <c r="A25" s="1181" t="s">
        <v>27</v>
      </c>
      <c r="B25" s="1182"/>
      <c r="C25" s="44">
        <f>+ENERO!C25+FEBRERO!C25+MARZO!C25+ABRIL!C25+MAYO!C25+JUNIO!C25+JULIO!C25+AGOSTO!C25+SEPTIEMBRE!C25+OCTUBRE!C25+NOVIEMBRE!C25+DICIEMBRE!C25</f>
        <v>104</v>
      </c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</row>
    <row r="26" spans="1:101" s="23" customFormat="1" ht="10.5" x14ac:dyDescent="0.15">
      <c r="A26" s="1181" t="s">
        <v>28</v>
      </c>
      <c r="B26" s="1182"/>
      <c r="C26" s="44">
        <f>+ENERO!C26+FEBRERO!C26+MARZO!C26+ABRIL!C26+MAYO!C26+JUNIO!C26+JULIO!C26+AGOSTO!C26+SEPTIEMBRE!C26+OCTUBRE!C26+NOVIEMBRE!C26+DICIEMBRE!C26</f>
        <v>88</v>
      </c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</row>
    <row r="27" spans="1:101" s="23" customFormat="1" ht="10.5" x14ac:dyDescent="0.15">
      <c r="A27" s="1183" t="s">
        <v>29</v>
      </c>
      <c r="B27" s="1184"/>
      <c r="C27" s="44">
        <f>+ENERO!C27+FEBRERO!C27+MARZO!C27+ABRIL!C27+MAYO!C27+JUNIO!C27+JULIO!C27+AGOSTO!C27+SEPTIEMBRE!C27+OCTUBRE!C27+NOVIEMBRE!C27+DICIEMBRE!C27</f>
        <v>6</v>
      </c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</row>
    <row r="28" spans="1:101" s="23" customFormat="1" ht="10.5" x14ac:dyDescent="0.15">
      <c r="A28" s="1185" t="s">
        <v>30</v>
      </c>
      <c r="B28" s="1186"/>
      <c r="C28" s="44">
        <f>+ENERO!C28+FEBRERO!C28+MARZO!C28+ABRIL!C28+MAYO!C28+JUNIO!C28+JULIO!C28+AGOSTO!C28+SEPTIEMBRE!C28+OCTUBRE!C28+NOVIEMBRE!C28+DICIEMBRE!C28</f>
        <v>381</v>
      </c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</row>
    <row r="29" spans="1:101" s="9" customFormat="1" ht="14.25" x14ac:dyDescent="0.2">
      <c r="A29" s="10" t="s">
        <v>31</v>
      </c>
      <c r="B29" s="50"/>
      <c r="C29" s="51"/>
      <c r="D29" s="52"/>
      <c r="E29" s="53"/>
      <c r="F29" s="54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01" s="17" customFormat="1" x14ac:dyDescent="0.2">
      <c r="A30" s="1187" t="s">
        <v>32</v>
      </c>
      <c r="B30" s="1188"/>
      <c r="C30" s="1052" t="s">
        <v>4</v>
      </c>
      <c r="D30" s="1173" t="s">
        <v>5</v>
      </c>
      <c r="E30" s="1174"/>
      <c r="F30" s="1174"/>
      <c r="G30" s="1174"/>
      <c r="H30" s="1174"/>
      <c r="I30" s="1175"/>
      <c r="J30" s="21"/>
      <c r="K30" s="1176"/>
      <c r="L30" s="1176"/>
      <c r="M30" s="15"/>
      <c r="N30" s="2"/>
      <c r="O30" s="2"/>
      <c r="P30" s="2"/>
      <c r="Q30" s="2"/>
      <c r="R30" s="2"/>
      <c r="S30" s="2"/>
      <c r="T30" s="2"/>
      <c r="U30" s="2"/>
      <c r="V30" s="2"/>
      <c r="W30" s="2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</row>
    <row r="31" spans="1:101" s="23" customFormat="1" ht="21" x14ac:dyDescent="0.15">
      <c r="A31" s="1189"/>
      <c r="B31" s="1190"/>
      <c r="C31" s="1054"/>
      <c r="D31" s="18" t="s">
        <v>6</v>
      </c>
      <c r="E31" s="19" t="s">
        <v>7</v>
      </c>
      <c r="F31" s="19" t="s">
        <v>8</v>
      </c>
      <c r="G31" s="19" t="s">
        <v>9</v>
      </c>
      <c r="H31" s="19" t="s">
        <v>10</v>
      </c>
      <c r="I31" s="20" t="s">
        <v>11</v>
      </c>
      <c r="J31" s="55"/>
      <c r="K31" s="21"/>
      <c r="L31" s="21"/>
      <c r="M31" s="21"/>
      <c r="N31" s="15"/>
      <c r="O31" s="2"/>
      <c r="P31" s="2"/>
      <c r="Q31" s="2"/>
      <c r="R31" s="2"/>
      <c r="S31" s="2"/>
      <c r="T31" s="2"/>
      <c r="U31" s="2"/>
      <c r="V31" s="2"/>
      <c r="W31" s="2"/>
      <c r="X31" s="2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</row>
    <row r="32" spans="1:101" s="23" customFormat="1" ht="10.5" x14ac:dyDescent="0.15">
      <c r="A32" s="1015" t="s">
        <v>33</v>
      </c>
      <c r="B32" s="1015"/>
      <c r="C32" s="56">
        <f t="shared" ref="C32:C40" si="0">SUM(D32:I32)</f>
        <v>0</v>
      </c>
      <c r="D32" s="57">
        <f t="shared" ref="D32:I32" si="1">SUM(D33:D40)</f>
        <v>0</v>
      </c>
      <c r="E32" s="58">
        <f t="shared" si="1"/>
        <v>0</v>
      </c>
      <c r="F32" s="58">
        <f t="shared" si="1"/>
        <v>0</v>
      </c>
      <c r="G32" s="58">
        <f t="shared" si="1"/>
        <v>0</v>
      </c>
      <c r="H32" s="58">
        <f t="shared" si="1"/>
        <v>0</v>
      </c>
      <c r="I32" s="59">
        <f t="shared" si="1"/>
        <v>0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</row>
    <row r="33" spans="1:101" s="23" customFormat="1" ht="10.5" x14ac:dyDescent="0.15">
      <c r="A33" s="60" t="s">
        <v>34</v>
      </c>
      <c r="B33" s="61"/>
      <c r="C33" s="56">
        <f t="shared" si="0"/>
        <v>0</v>
      </c>
      <c r="D33" s="62"/>
      <c r="E33" s="63"/>
      <c r="F33" s="63"/>
      <c r="G33" s="63"/>
      <c r="H33" s="63"/>
      <c r="I33" s="6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</row>
    <row r="34" spans="1:101" s="23" customFormat="1" ht="10.5" x14ac:dyDescent="0.15">
      <c r="A34" s="1177" t="s">
        <v>35</v>
      </c>
      <c r="B34" s="65" t="s">
        <v>36</v>
      </c>
      <c r="C34" s="66">
        <f t="shared" si="0"/>
        <v>0</v>
      </c>
      <c r="D34" s="67"/>
      <c r="E34" s="68"/>
      <c r="F34" s="68"/>
      <c r="G34" s="68"/>
      <c r="H34" s="68"/>
      <c r="I34" s="69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</row>
    <row r="35" spans="1:101" s="23" customFormat="1" ht="10.5" x14ac:dyDescent="0.15">
      <c r="A35" s="1178"/>
      <c r="B35" s="70" t="s">
        <v>37</v>
      </c>
      <c r="C35" s="71">
        <f t="shared" si="0"/>
        <v>0</v>
      </c>
      <c r="D35" s="32"/>
      <c r="E35" s="33"/>
      <c r="F35" s="33"/>
      <c r="G35" s="33"/>
      <c r="H35" s="33"/>
      <c r="I35" s="3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</row>
    <row r="36" spans="1:101" s="23" customFormat="1" ht="10.5" x14ac:dyDescent="0.15">
      <c r="A36" s="1178"/>
      <c r="B36" s="70" t="s">
        <v>38</v>
      </c>
      <c r="C36" s="71">
        <f t="shared" si="0"/>
        <v>0</v>
      </c>
      <c r="D36" s="32"/>
      <c r="E36" s="33"/>
      <c r="F36" s="33"/>
      <c r="G36" s="33"/>
      <c r="H36" s="33"/>
      <c r="I36" s="3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</row>
    <row r="37" spans="1:101" s="23" customFormat="1" ht="10.5" x14ac:dyDescent="0.15">
      <c r="A37" s="1179"/>
      <c r="B37" s="70" t="s">
        <v>39</v>
      </c>
      <c r="C37" s="72">
        <f t="shared" si="0"/>
        <v>0</v>
      </c>
      <c r="D37" s="73"/>
      <c r="E37" s="74"/>
      <c r="F37" s="74"/>
      <c r="G37" s="74"/>
      <c r="H37" s="74"/>
      <c r="I37" s="75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</row>
    <row r="38" spans="1:101" s="23" customFormat="1" ht="10.5" x14ac:dyDescent="0.15">
      <c r="A38" s="1179"/>
      <c r="B38" s="76" t="s">
        <v>40</v>
      </c>
      <c r="C38" s="72">
        <f t="shared" si="0"/>
        <v>0</v>
      </c>
      <c r="D38" s="73"/>
      <c r="E38" s="74"/>
      <c r="F38" s="74"/>
      <c r="G38" s="74"/>
      <c r="H38" s="74"/>
      <c r="I38" s="75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</row>
    <row r="39" spans="1:101" s="23" customFormat="1" ht="10.5" x14ac:dyDescent="0.15">
      <c r="A39" s="1177" t="s">
        <v>41</v>
      </c>
      <c r="B39" s="77" t="s">
        <v>42</v>
      </c>
      <c r="C39" s="78">
        <f t="shared" si="0"/>
        <v>0</v>
      </c>
      <c r="D39" s="25"/>
      <c r="E39" s="26"/>
      <c r="F39" s="26"/>
      <c r="G39" s="26"/>
      <c r="H39" s="26"/>
      <c r="I39" s="27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</row>
    <row r="40" spans="1:101" s="23" customFormat="1" ht="10.5" x14ac:dyDescent="0.15">
      <c r="A40" s="1180"/>
      <c r="B40" s="79" t="s">
        <v>43</v>
      </c>
      <c r="C40" s="80">
        <f t="shared" si="0"/>
        <v>0</v>
      </c>
      <c r="D40" s="37"/>
      <c r="E40" s="38"/>
      <c r="F40" s="38"/>
      <c r="G40" s="38"/>
      <c r="H40" s="38"/>
      <c r="I40" s="39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</row>
    <row r="41" spans="1:101" s="9" customFormat="1" ht="14.25" x14ac:dyDescent="0.2">
      <c r="A41" s="81" t="s">
        <v>44</v>
      </c>
      <c r="B41" s="42"/>
      <c r="C41" s="42"/>
      <c r="D41" s="42"/>
      <c r="E41" s="42"/>
      <c r="F41" s="42"/>
      <c r="G41" s="42"/>
      <c r="H41" s="14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2"/>
      <c r="T41" s="2"/>
      <c r="U41" s="42"/>
      <c r="V41" s="42"/>
      <c r="W41" s="42"/>
    </row>
    <row r="42" spans="1:101" s="17" customFormat="1" x14ac:dyDescent="0.2">
      <c r="A42" s="82" t="s">
        <v>45</v>
      </c>
      <c r="B42" s="83" t="s">
        <v>46</v>
      </c>
      <c r="C42" s="21"/>
      <c r="D42" s="21"/>
      <c r="E42" s="21"/>
      <c r="F42" s="21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2"/>
      <c r="T42" s="2"/>
      <c r="U42" s="3"/>
      <c r="V42" s="3"/>
      <c r="W42" s="3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</row>
    <row r="43" spans="1:101" s="17" customFormat="1" x14ac:dyDescent="0.2">
      <c r="A43" s="84" t="s">
        <v>47</v>
      </c>
      <c r="B43" s="85"/>
      <c r="C43" s="86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2"/>
      <c r="T43" s="2"/>
      <c r="U43" s="3"/>
      <c r="V43" s="3"/>
      <c r="W43" s="3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</row>
    <row r="44" spans="1:101" s="17" customFormat="1" ht="14.25" x14ac:dyDescent="0.2">
      <c r="A44" s="87" t="s">
        <v>48</v>
      </c>
      <c r="B44" s="88"/>
      <c r="C44" s="89"/>
      <c r="D44" s="89"/>
      <c r="E44" s="89"/>
      <c r="F44" s="14"/>
      <c r="G44" s="42"/>
      <c r="H44" s="42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</row>
    <row r="45" spans="1:101" s="23" customFormat="1" ht="10.5" x14ac:dyDescent="0.15">
      <c r="A45" s="1074" t="s">
        <v>49</v>
      </c>
      <c r="B45" s="1075"/>
      <c r="C45" s="83" t="s">
        <v>46</v>
      </c>
      <c r="D45" s="18" t="s">
        <v>50</v>
      </c>
      <c r="E45" s="90" t="s">
        <v>51</v>
      </c>
      <c r="F45" s="13"/>
      <c r="G45" s="2"/>
      <c r="H45" s="3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</row>
    <row r="46" spans="1:101" s="23" customFormat="1" ht="10.5" x14ac:dyDescent="0.15">
      <c r="A46" s="1148" t="s">
        <v>52</v>
      </c>
      <c r="B46" s="1149"/>
      <c r="C46" s="56">
        <f>SUM(D46:E46)</f>
        <v>0</v>
      </c>
      <c r="D46" s="62"/>
      <c r="E46" s="64"/>
      <c r="F46" s="91" t="str">
        <f>BA46</f>
        <v/>
      </c>
      <c r="G46" s="35"/>
      <c r="H46" s="3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Q46" s="3"/>
      <c r="AR46" s="3"/>
      <c r="AS46" s="3"/>
      <c r="AT46" s="3"/>
      <c r="AU46" s="3"/>
      <c r="AV46" s="3"/>
      <c r="AW46" s="3"/>
      <c r="AX46" s="3"/>
      <c r="AY46" s="22"/>
      <c r="AZ46" s="22"/>
      <c r="BA46" s="29" t="str">
        <f>IF(AND(([1]A01!$C16+[1]A01!$C17+[1]A01!$C18+[1]A01!$C19+[1]A01!$D29+[1]A01!$D30+[1]A01!$D31)&lt;&gt;0,C46=0),"Si hubo Controles (Control Diada,Control Ciclo Vital menores de 1 mes ), NO olvide registrar el Ingreso a Control de Salud de los respectivos RN","")</f>
        <v/>
      </c>
      <c r="BB46" s="3"/>
      <c r="BC46" s="3"/>
      <c r="BD46" s="3"/>
      <c r="BE46" s="3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30">
        <f>IF(AND(([1]A01!$C16+[1]A01!$C17+[1]A01!$C18+[1]A01!$C19+[1]A01!$D29+[1]A01!$D30+[1]A01!$D31)&lt;&gt;0,C46=0),1,0)</f>
        <v>0</v>
      </c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</row>
    <row r="47" spans="1:101" s="9" customFormat="1" ht="14.25" x14ac:dyDescent="0.2">
      <c r="A47" s="81" t="s">
        <v>53</v>
      </c>
      <c r="B47" s="89"/>
      <c r="C47" s="89"/>
      <c r="D47" s="89"/>
      <c r="E47" s="89"/>
      <c r="F47" s="14"/>
      <c r="G47" s="42"/>
      <c r="H47" s="42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</row>
    <row r="48" spans="1:101" s="95" customFormat="1" ht="10.5" x14ac:dyDescent="0.15">
      <c r="A48" s="1146" t="s">
        <v>54</v>
      </c>
      <c r="B48" s="1023"/>
      <c r="C48" s="1072" t="s">
        <v>55</v>
      </c>
      <c r="D48" s="1016" t="s">
        <v>56</v>
      </c>
      <c r="E48" s="1017"/>
      <c r="F48" s="1017"/>
      <c r="G48" s="1017"/>
      <c r="H48" s="1017"/>
      <c r="I48" s="1018"/>
      <c r="J48" s="1026" t="s">
        <v>57</v>
      </c>
      <c r="K48" s="1027"/>
      <c r="L48" s="92"/>
      <c r="M48" s="93"/>
      <c r="N48" s="93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Q48" s="94"/>
      <c r="AR48" s="94"/>
      <c r="AS48" s="94"/>
      <c r="AT48" s="94"/>
      <c r="AU48" s="94"/>
      <c r="AV48" s="94"/>
      <c r="AW48" s="94"/>
      <c r="AX48" s="94"/>
      <c r="AY48" s="3"/>
      <c r="AZ48" s="94"/>
      <c r="BA48" s="94"/>
      <c r="BB48" s="94"/>
      <c r="BC48" s="94"/>
      <c r="BD48" s="94"/>
      <c r="BE48" s="94"/>
    </row>
    <row r="49" spans="1:118" s="95" customFormat="1" ht="22.5" customHeight="1" x14ac:dyDescent="0.15">
      <c r="A49" s="1147"/>
      <c r="B49" s="1025"/>
      <c r="C49" s="1073"/>
      <c r="D49" s="96" t="s">
        <v>58</v>
      </c>
      <c r="E49" s="97" t="s">
        <v>59</v>
      </c>
      <c r="F49" s="97" t="s">
        <v>60</v>
      </c>
      <c r="G49" s="97" t="s">
        <v>61</v>
      </c>
      <c r="H49" s="98" t="s">
        <v>62</v>
      </c>
      <c r="I49" s="99" t="s">
        <v>63</v>
      </c>
      <c r="J49" s="96" t="s">
        <v>43</v>
      </c>
      <c r="K49" s="99" t="s">
        <v>64</v>
      </c>
      <c r="L49" s="92"/>
      <c r="M49" s="93"/>
      <c r="N49" s="93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Q49" s="94"/>
      <c r="AR49" s="94"/>
      <c r="AS49" s="94"/>
      <c r="AT49" s="94"/>
      <c r="AU49" s="94"/>
      <c r="AV49" s="94"/>
      <c r="AW49" s="94"/>
      <c r="AX49" s="94"/>
      <c r="AY49" s="3"/>
      <c r="AZ49" s="94"/>
      <c r="BA49" s="94"/>
      <c r="BB49" s="94"/>
      <c r="BC49" s="94"/>
      <c r="BD49" s="94"/>
      <c r="BE49" s="94"/>
    </row>
    <row r="50" spans="1:118" s="95" customFormat="1" ht="15.95" customHeight="1" x14ac:dyDescent="0.15">
      <c r="A50" s="1167" t="s">
        <v>65</v>
      </c>
      <c r="B50" s="1168"/>
      <c r="C50" s="78">
        <f>SUM(D50:I50)</f>
        <v>0</v>
      </c>
      <c r="D50" s="25"/>
      <c r="E50" s="100"/>
      <c r="F50" s="26"/>
      <c r="G50" s="26"/>
      <c r="H50" s="101"/>
      <c r="I50" s="27"/>
      <c r="J50" s="25"/>
      <c r="K50" s="27"/>
      <c r="L50" s="28" t="str">
        <f>$BA50&amp;" "&amp;$BB50&amp;" "&amp;$BC50&amp;" "&amp;$BD50&amp;" "&amp;$BE50&amp;" "&amp;$BF50</f>
        <v xml:space="preserve">     </v>
      </c>
      <c r="M50" s="93"/>
      <c r="N50" s="93"/>
      <c r="O50" s="94"/>
      <c r="P50" s="94"/>
      <c r="Q50" s="94"/>
      <c r="R50" s="94"/>
      <c r="S50" s="94"/>
      <c r="T50" s="94"/>
      <c r="U50" s="94"/>
      <c r="V50" s="94"/>
      <c r="W50" s="94"/>
      <c r="X50" s="3"/>
      <c r="Y50" s="3"/>
      <c r="Z50" s="3"/>
      <c r="AA50" s="3"/>
      <c r="AB50" s="94"/>
      <c r="AC50" s="94"/>
      <c r="AD50" s="3"/>
      <c r="AE50" s="94"/>
      <c r="AF50" s="94"/>
      <c r="AG50" s="94"/>
      <c r="AH50" s="94"/>
      <c r="AI50" s="94"/>
      <c r="AJ50" s="94"/>
      <c r="AK50" s="94"/>
      <c r="AQ50" s="94"/>
      <c r="AR50" s="94"/>
      <c r="AS50" s="94"/>
      <c r="AT50" s="94"/>
      <c r="AU50" s="94"/>
      <c r="AV50" s="94"/>
      <c r="AW50" s="94"/>
      <c r="AX50" s="94"/>
      <c r="AY50" s="3"/>
      <c r="AZ50" s="94"/>
      <c r="BA50" s="29" t="str">
        <f>IF($C50&lt;&gt;($J50+$K50)," El número de ingresos según sexo NO puede ser diferente al Total.","")</f>
        <v/>
      </c>
      <c r="BB50" s="29" t="str">
        <f>IF($E50&lt;=[1]A03!$E33,""," El Total de ingresos de niños(as) de 7 a 11 meses Normal con Rezago debe ser MENOR O IGUAL al número de niños (as) Normal con Rezago misma edad derivados a alguna modalidad de estimulación REM A03 Sección C .")</f>
        <v/>
      </c>
      <c r="BC50" s="29" t="str">
        <f>IF($F50&lt;=[1]A03!$F33,""," El Total de ingresos de niños(as) de 12 a 17 meses Normal con Rezago debe ser MENOR O IGUAL al número de niños (as) Normal con Rezago misma edad derivados a alguna modalidad de estimulación REM A03 Sección C .")</f>
        <v/>
      </c>
      <c r="BD50" s="29" t="str">
        <f>IF($G50&lt;=[1]A03!$G33,""," El Total de ingresos de niños(as) de 18 a 23 meses Normal con Rezago debe ser MENOR O IGUAL al número de niños (as) Normal con Rezago misma edad derivados a alguna modalidad de estimulación REM A03 Sección C .")</f>
        <v/>
      </c>
      <c r="BE50" s="29" t="str">
        <f>IF($H50&lt;=[1]A03!$H33,""," El Total de ingresos de niños(as) de 24 a 47 meses Normal con Rezago debe ser MENOR O IGUAL al número de niños (as) Normal con Rezago misma edad derivados a alguna modalidad de estimulación REM A03 Sección C .")</f>
        <v/>
      </c>
      <c r="BF50" s="29" t="str">
        <f>IF($I50&lt;=[1]A03!$I33,""," El Total de ingresos de niños(as) de 48 a 59 meses Normal con Rezago debe ser MENOR O IGUAL al número de niños (as) Normal con Rezago misma edad derivados a alguna modalidad de estimulación REM A03 Sección C .")</f>
        <v/>
      </c>
      <c r="BT50" s="30">
        <f>IF($C50&lt;&gt;($J50+$K50),1,0)</f>
        <v>0</v>
      </c>
      <c r="BU50" s="30">
        <f>IF($E50&lt;=[1]A03!$E33,0,1)</f>
        <v>0</v>
      </c>
      <c r="BV50" s="30">
        <f>IF($F50&lt;=[1]A03!$F33,0,1)</f>
        <v>0</v>
      </c>
      <c r="BW50" s="30">
        <f>IF($G50&lt;=[1]A03!$G33,0,1)</f>
        <v>0</v>
      </c>
      <c r="BX50" s="30">
        <f>IF($H50&lt;=[1]A03!$H33,0,1)</f>
        <v>0</v>
      </c>
      <c r="BY50" s="30">
        <f>IF($I50&lt;=[1]A03!$I33,0,1)</f>
        <v>0</v>
      </c>
    </row>
    <row r="51" spans="1:118" s="95" customFormat="1" ht="15.95" customHeight="1" x14ac:dyDescent="0.15">
      <c r="A51" s="1080" t="s">
        <v>66</v>
      </c>
      <c r="B51" s="1082"/>
      <c r="C51" s="66">
        <f>SUM(D51:I51)</f>
        <v>0</v>
      </c>
      <c r="D51" s="32"/>
      <c r="E51" s="102"/>
      <c r="F51" s="68"/>
      <c r="G51" s="68"/>
      <c r="H51" s="103"/>
      <c r="I51" s="69"/>
      <c r="J51" s="67"/>
      <c r="K51" s="69"/>
      <c r="L51" s="28" t="str">
        <f>$BA51&amp;" "&amp;$BB51&amp;" "&amp;$BC51&amp;" "&amp;$BD51&amp;" "&amp;$BE51&amp;" "&amp;$BF51</f>
        <v xml:space="preserve">     </v>
      </c>
      <c r="M51" s="93"/>
      <c r="N51" s="93"/>
      <c r="O51" s="94"/>
      <c r="P51" s="94"/>
      <c r="Q51" s="94"/>
      <c r="R51" s="94"/>
      <c r="S51" s="94"/>
      <c r="T51" s="94"/>
      <c r="U51" s="94"/>
      <c r="V51" s="94"/>
      <c r="W51" s="94"/>
      <c r="X51" s="3"/>
      <c r="Y51" s="3"/>
      <c r="Z51" s="3"/>
      <c r="AA51" s="3"/>
      <c r="AB51" s="94"/>
      <c r="AC51" s="94"/>
      <c r="AD51" s="3"/>
      <c r="AE51" s="94"/>
      <c r="AF51" s="94"/>
      <c r="AG51" s="94"/>
      <c r="AH51" s="94"/>
      <c r="AI51" s="94"/>
      <c r="AJ51" s="94"/>
      <c r="AK51" s="94"/>
      <c r="AQ51" s="94"/>
      <c r="AR51" s="94"/>
      <c r="AS51" s="94"/>
      <c r="AT51" s="94"/>
      <c r="AU51" s="94"/>
      <c r="AV51" s="94"/>
      <c r="AW51" s="94"/>
      <c r="AX51" s="94"/>
      <c r="AY51" s="3"/>
      <c r="AZ51" s="94"/>
      <c r="BA51" s="29" t="str">
        <f>IF($C51&lt;&gt;($J51+$K51)," El número de ingresos según sexo NO puede ser diferente al Total.","")</f>
        <v/>
      </c>
      <c r="BB51" s="29" t="str">
        <f>IF($E51&lt;=[1]A03!$E34,""," El Total de ingresos de niños(as) de 7 a 11 meses con Riesgo debe ser MENOR O IGUAL al número de niños (as) con Riesgo misma edad derivados a alguna modalidad de estimulación REM A03 Sección C .")</f>
        <v/>
      </c>
      <c r="BC51" s="29" t="str">
        <f>IF($F51&lt;=[1]A03!$F34,""," El Total de ingresos de niños(as) de 12 a 17 meses con Riesgo debe ser MENOR O IGUAL al número de niños (as) con Riesgo misma edad derivados a alguna modalidad de estimulación REM A03 Sección C .")</f>
        <v/>
      </c>
      <c r="BD51" s="29" t="str">
        <f>IF($G51&lt;=[1]A03!$G34,""," El Total de ingresos de niños(as) de 18 a 23 meses con Riesgo debe ser MENOR O IGUAL al número de niños (as) con Riesgo misma edad derivados a alguna modalidad de estimulación REM A03 Sección C .")</f>
        <v/>
      </c>
      <c r="BE51" s="29" t="str">
        <f>IF($H51&lt;=[1]A03!$H34,""," El Total de ingresos de niños(as) de 24 a 47 meses con Riesgo debe ser MENOR O IGUAL al número de niños (as) con Riesgo misma edad derivados a alguna modalidad de estimulación REM A03 Sección C .")</f>
        <v/>
      </c>
      <c r="BF51" s="29" t="str">
        <f>IF($I51&lt;=[1]A03!$I34,""," El Total de ingresos de niños(as) de 48 a 59 meses con Riesgo debe ser MENOR O IGUAL al número de niños (as) con Riesgo misma edad derivados a alguna modalidad de estimulación REM A03 Sección C .")</f>
        <v/>
      </c>
      <c r="BT51" s="30">
        <f>IF($C51&lt;&gt;($J51+$K51),1,0)</f>
        <v>0</v>
      </c>
      <c r="BU51" s="30">
        <f>IF($E51&lt;=[1]A03!$E34,0,1)</f>
        <v>0</v>
      </c>
      <c r="BV51" s="30">
        <f>IF($F51&lt;=[1]A03!$F34,0,1)</f>
        <v>0</v>
      </c>
      <c r="BW51" s="30">
        <f>IF($G51&lt;=[1]A03!$G34,0,1)</f>
        <v>0</v>
      </c>
      <c r="BX51" s="30">
        <f>IF($H51&lt;=[1]A03!$H34,0,1)</f>
        <v>0</v>
      </c>
      <c r="BY51" s="30">
        <f>IF($I51&lt;=[1]A03!$I34,0,1)</f>
        <v>0</v>
      </c>
    </row>
    <row r="52" spans="1:118" s="95" customFormat="1" ht="15.95" customHeight="1" x14ac:dyDescent="0.15">
      <c r="A52" s="1169" t="s">
        <v>67</v>
      </c>
      <c r="B52" s="1170"/>
      <c r="C52" s="80">
        <f>SUM(D52:I52)</f>
        <v>0</v>
      </c>
      <c r="D52" s="37"/>
      <c r="E52" s="104"/>
      <c r="F52" s="38"/>
      <c r="G52" s="38"/>
      <c r="H52" s="105"/>
      <c r="I52" s="39"/>
      <c r="J52" s="37"/>
      <c r="K52" s="39"/>
      <c r="L52" s="28" t="str">
        <f>$BA52&amp;" "&amp;$BB52&amp;" "&amp;$BC52&amp;" "&amp;$BD52&amp;" "&amp;$BE52&amp;" "&amp;$BF52</f>
        <v xml:space="preserve">     </v>
      </c>
      <c r="M52" s="93"/>
      <c r="N52" s="93"/>
      <c r="O52" s="94"/>
      <c r="P52" s="94"/>
      <c r="Q52" s="94"/>
      <c r="R52" s="94"/>
      <c r="S52" s="94"/>
      <c r="T52" s="94"/>
      <c r="U52" s="94"/>
      <c r="V52" s="94"/>
      <c r="W52" s="94"/>
      <c r="X52" s="3"/>
      <c r="Y52" s="3"/>
      <c r="Z52" s="3"/>
      <c r="AA52" s="3"/>
      <c r="AB52" s="94"/>
      <c r="AC52" s="94"/>
      <c r="AD52" s="3"/>
      <c r="AE52" s="94"/>
      <c r="AF52" s="94"/>
      <c r="AG52" s="94"/>
      <c r="AH52" s="94"/>
      <c r="AI52" s="94"/>
      <c r="AJ52" s="94"/>
      <c r="AK52" s="94"/>
      <c r="AQ52" s="94"/>
      <c r="AR52" s="94"/>
      <c r="AS52" s="94"/>
      <c r="AT52" s="94"/>
      <c r="AU52" s="94"/>
      <c r="AV52" s="94"/>
      <c r="AW52" s="94"/>
      <c r="AX52" s="94"/>
      <c r="AY52" s="3"/>
      <c r="AZ52" s="94"/>
      <c r="BA52" s="29" t="str">
        <f>IF($C52&lt;&gt;($J52+$K52)," El número de ingresos según sexo NO puede ser diferente al Total.","")</f>
        <v/>
      </c>
      <c r="BB52" s="29" t="str">
        <f>IF($E52&lt;=[1]A03!$E35,""," El Total de ingresos de niños(as) de 7 a 11 meses con Retraso debe ser MENOR O IGUAL al número de niños (as) con Retraso misma edad derivados a alguna modalidad de estimulación REM A03 Sección C .")</f>
        <v/>
      </c>
      <c r="BC52" s="29" t="str">
        <f>IF($F52&lt;=[1]A03!$F35,""," El Total de ingresos de niños(as) de 12 a 17 meses con Retraso debe ser MENOR O IGUAL al número de niños (as) con Retraso misma edad derivados a alguna modalidad de estimulación REM A03 Sección C .")</f>
        <v/>
      </c>
      <c r="BD52" s="29" t="str">
        <f>IF($G52&lt;=[1]A03!$G35,"","El Total de ingresos de niños(as) de 18 a 23 meses con Retraso debe ser MENOR O IGUAL al número de niños (as) con Retraso misma edad derivados a alguna modalidad de estimulación REM A03 Sección C .")</f>
        <v/>
      </c>
      <c r="BE52" s="29" t="str">
        <f>IF($H52&lt;=[1]A03!$H35,""," El Total de ingresos de niños(as) de 24 a 47 meses con Retraso debe ser MENOR O IGUAL al número de niños (as) con Retraso misma edad derivados a alguna modalidad de estimulación REM A03 Sección C .")</f>
        <v/>
      </c>
      <c r="BF52" s="29" t="str">
        <f>IF($I52&lt;=[1]A03!$I35,""," El Total de ingresos de niños(as) de 48 a 59 meses con Retraso debe ser MENOR O IGUAL al número de niños (as) con Retraso misma edad derivados a alguna modalidad de estimulación REM A03 Sección C .")</f>
        <v/>
      </c>
      <c r="BT52" s="30">
        <f>IF($C52&lt;&gt;($J52+$K52),1,0)</f>
        <v>0</v>
      </c>
      <c r="BU52" s="30">
        <f>IF($E52&lt;=[1]A03!$E35,0,1)</f>
        <v>0</v>
      </c>
      <c r="BV52" s="30">
        <f>IF($F52&lt;=[1]A03!$F35,0,1)</f>
        <v>0</v>
      </c>
      <c r="BW52" s="30">
        <f>IF($G52&lt;=[1]A03!$G35,0,1)</f>
        <v>0</v>
      </c>
      <c r="BX52" s="30">
        <f>IF($H52&lt;=[1]A03!$H35,0,1)</f>
        <v>0</v>
      </c>
      <c r="BY52" s="30">
        <f>IF($I52&lt;=[1]A03!$I35,0,1)</f>
        <v>0</v>
      </c>
    </row>
    <row r="53" spans="1:118" s="95" customFormat="1" ht="15.95" customHeight="1" x14ac:dyDescent="0.15">
      <c r="A53" s="1171" t="s">
        <v>68</v>
      </c>
      <c r="B53" s="1172"/>
      <c r="C53" s="80">
        <f>SUM(D53:I53)</f>
        <v>0</v>
      </c>
      <c r="D53" s="106"/>
      <c r="E53" s="104"/>
      <c r="F53" s="38"/>
      <c r="G53" s="38"/>
      <c r="H53" s="105"/>
      <c r="I53" s="39"/>
      <c r="J53" s="37"/>
      <c r="K53" s="39"/>
      <c r="L53" s="28" t="str">
        <f>$BA53&amp;" "&amp;$BB53&amp;" "&amp;$BC53&amp;" "&amp;$BD53&amp;" "&amp;$BE53&amp;" "&amp;$BF53&amp;" "&amp;$BB54</f>
        <v xml:space="preserve">      </v>
      </c>
      <c r="M53" s="93"/>
      <c r="N53" s="93"/>
      <c r="O53" s="94"/>
      <c r="P53" s="94"/>
      <c r="Q53" s="94"/>
      <c r="R53" s="94"/>
      <c r="S53" s="94"/>
      <c r="T53" s="94"/>
      <c r="U53" s="94"/>
      <c r="V53" s="94"/>
      <c r="W53" s="94"/>
      <c r="X53" s="3"/>
      <c r="Y53" s="3"/>
      <c r="Z53" s="3"/>
      <c r="AA53" s="3"/>
      <c r="AB53" s="94"/>
      <c r="AC53" s="94"/>
      <c r="AD53" s="3"/>
      <c r="AE53" s="94"/>
      <c r="AF53" s="94"/>
      <c r="AG53" s="94"/>
      <c r="AH53" s="94"/>
      <c r="AI53" s="94"/>
      <c r="AJ53" s="94"/>
      <c r="AK53" s="94"/>
      <c r="AQ53" s="94"/>
      <c r="AR53" s="94"/>
      <c r="AS53" s="94"/>
      <c r="AT53" s="94"/>
      <c r="AU53" s="94"/>
      <c r="AV53" s="94"/>
      <c r="AW53" s="94"/>
      <c r="AX53" s="94"/>
      <c r="AY53" s="3"/>
      <c r="AZ53" s="94"/>
      <c r="BA53" s="29" t="str">
        <f>IF($C53&lt;&gt;($J53+$K53)," El número de ingresos según sexo NO puede ser diferente al Total.","")</f>
        <v/>
      </c>
      <c r="BB53" s="29" t="str">
        <f>IF($E53&lt;=[1]A03!$E36,""," El Total de ingresos de niños(as) de 7 a 11 meses con Otra Vulnerabilidad debe ser MENOR O IGUAL al número de niños (as) con Otra Vulnerabilidad misma edad derivados a alguna modalidad de estimulación REM A03 Sección C .")</f>
        <v/>
      </c>
      <c r="BC53" s="29" t="str">
        <f>IF($F53&lt;=[1]A03!$F36,""," El Total de ingresos de niños(as) de 12 a 17 meses con Otra Vulnerabilidad debe ser MENOR O IGUAL al número de niños (as) con Otra Vulnerabilidad misma edad derivados a alguna modalidad de estimulación REM A03 Sección C .")</f>
        <v/>
      </c>
      <c r="BD53" s="29" t="str">
        <f>IF($G53&lt;=[1]A03!$G36,""," El Total de ingresos de niños(as) de 18 a 23 meses con Otra Vulnerabilidad debe ser MENOR O IGUAL al número de niños (as) con Otra Vulnerabilidad misma edad derivados a alguna modalidad de estimulación REM A03 Sección C .")</f>
        <v/>
      </c>
      <c r="BE53" s="29" t="str">
        <f>IF($H53&lt;=[1]A03!$H36,""," El Total de ingresos de niños(as) de 24 a 47 meses con Otra Vulnerabilidad debe ser MENOR O IGUAL al número de niños (as) con Otra Vulnerabilidad misma edad derivados a alguna modalidad de estimulación REM A03 Sección C .")</f>
        <v/>
      </c>
      <c r="BF53" s="29" t="str">
        <f>IF($I53&lt;=[1]A03!$I36,""," El Total de ingresos de niños(as) de 48 a 59 meses con Otra Vulnerabilidad debe ser MENOR O IGUAL al número de niños (as) con Otra Vulnerabilidad misma edad derivados a alguna modalidad de estimulación REM A03 Sección C .")</f>
        <v/>
      </c>
      <c r="BT53" s="30">
        <f>IF($C53&lt;&gt;($J53+$K53),1,0)</f>
        <v>0</v>
      </c>
      <c r="BU53" s="30">
        <f>IF($E53&lt;=[1]A03!$E36,0,1)</f>
        <v>0</v>
      </c>
      <c r="BV53" s="30">
        <f>IF($F53&lt;=[1]A03!$F36,0,1)</f>
        <v>0</v>
      </c>
      <c r="BW53" s="30">
        <f>IF($G53&lt;=[1]A03!$G36,0,1)</f>
        <v>0</v>
      </c>
      <c r="BX53" s="30">
        <f>IF($H53&lt;=[1]A03!$H36,0,1)</f>
        <v>0</v>
      </c>
      <c r="BY53" s="30">
        <f>IF($I53&lt;=[1]A03!$I36,0,1)</f>
        <v>0</v>
      </c>
    </row>
    <row r="54" spans="1:118" s="9" customFormat="1" ht="30" customHeight="1" x14ac:dyDescent="0.2">
      <c r="A54" s="81" t="s">
        <v>69</v>
      </c>
      <c r="B54" s="81"/>
      <c r="C54" s="81"/>
      <c r="D54" s="81"/>
      <c r="E54" s="81"/>
      <c r="F54" s="81"/>
      <c r="G54" s="81"/>
      <c r="H54" s="107"/>
      <c r="I54" s="108"/>
      <c r="J54" s="108"/>
      <c r="K54" s="109"/>
      <c r="L54" s="109"/>
      <c r="M54" s="109"/>
      <c r="N54" s="109"/>
      <c r="O54" s="109"/>
      <c r="P54" s="108"/>
      <c r="Q54" s="108"/>
      <c r="R54" s="108"/>
      <c r="S54" s="108"/>
      <c r="T54" s="108"/>
      <c r="U54" s="108"/>
      <c r="V54" s="108"/>
      <c r="W54" s="108"/>
      <c r="BB54" s="29" t="str">
        <f>IF($D53&lt;=[1]A03!$D36,""," El Total de ingresos de niños(as) menores de 6 meses con Otra Vulnerabilidad debe ser MENOR O IGUAL al número de niños (as) con Otra Vulnerabilidad misma edad derivados a alguna modalidad de estimulación REM A03 Sección C .")</f>
        <v/>
      </c>
      <c r="BU54" s="30">
        <f>IF($D53&lt;=[1]A03!$D36,0,1)</f>
        <v>0</v>
      </c>
    </row>
    <row r="55" spans="1:118" s="23" customFormat="1" ht="12.75" customHeight="1" x14ac:dyDescent="0.15">
      <c r="A55" s="1009" t="s">
        <v>45</v>
      </c>
      <c r="B55" s="1010"/>
      <c r="C55" s="1009" t="s">
        <v>46</v>
      </c>
      <c r="D55" s="1153"/>
      <c r="E55" s="1010"/>
      <c r="F55" s="1159" t="s">
        <v>47</v>
      </c>
      <c r="G55" s="1163"/>
      <c r="H55" s="1163"/>
      <c r="I55" s="1163"/>
      <c r="J55" s="1163"/>
      <c r="K55" s="1163"/>
      <c r="L55" s="1163"/>
      <c r="M55" s="1163"/>
      <c r="N55" s="1163"/>
      <c r="O55" s="1163"/>
      <c r="P55" s="1163"/>
      <c r="Q55" s="1163"/>
      <c r="R55" s="1163"/>
      <c r="S55" s="1163"/>
      <c r="T55" s="1163"/>
      <c r="U55" s="1160"/>
      <c r="V55" s="110"/>
      <c r="W55" s="110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</row>
    <row r="56" spans="1:118" s="23" customFormat="1" ht="10.5" x14ac:dyDescent="0.15">
      <c r="A56" s="1011"/>
      <c r="B56" s="1012"/>
      <c r="C56" s="1011"/>
      <c r="D56" s="1154"/>
      <c r="E56" s="1012"/>
      <c r="F56" s="1015" t="s">
        <v>70</v>
      </c>
      <c r="G56" s="1015"/>
      <c r="H56" s="1015" t="s">
        <v>71</v>
      </c>
      <c r="I56" s="1015"/>
      <c r="J56" s="1016" t="s">
        <v>72</v>
      </c>
      <c r="K56" s="1018"/>
      <c r="L56" s="1018" t="s">
        <v>10</v>
      </c>
      <c r="M56" s="1016"/>
      <c r="N56" s="1015" t="s">
        <v>11</v>
      </c>
      <c r="O56" s="1015"/>
      <c r="P56" s="1018" t="s">
        <v>73</v>
      </c>
      <c r="Q56" s="1016"/>
      <c r="R56" s="1015" t="s">
        <v>74</v>
      </c>
      <c r="S56" s="1015"/>
      <c r="T56" s="1015" t="s">
        <v>75</v>
      </c>
      <c r="U56" s="1015"/>
      <c r="V56" s="110"/>
      <c r="W56" s="110"/>
      <c r="X56" s="110"/>
      <c r="Y56" s="110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</row>
    <row r="57" spans="1:118" s="23" customFormat="1" ht="21" x14ac:dyDescent="0.15">
      <c r="A57" s="1162"/>
      <c r="B57" s="1050"/>
      <c r="C57" s="83" t="s">
        <v>76</v>
      </c>
      <c r="D57" s="18" t="s">
        <v>43</v>
      </c>
      <c r="E57" s="90" t="s">
        <v>64</v>
      </c>
      <c r="F57" s="111" t="s">
        <v>43</v>
      </c>
      <c r="G57" s="112" t="s">
        <v>64</v>
      </c>
      <c r="H57" s="111" t="s">
        <v>43</v>
      </c>
      <c r="I57" s="112" t="s">
        <v>64</v>
      </c>
      <c r="J57" s="111" t="s">
        <v>43</v>
      </c>
      <c r="K57" s="112" t="s">
        <v>64</v>
      </c>
      <c r="L57" s="111" t="s">
        <v>43</v>
      </c>
      <c r="M57" s="112" t="s">
        <v>64</v>
      </c>
      <c r="N57" s="111" t="s">
        <v>43</v>
      </c>
      <c r="O57" s="112" t="s">
        <v>64</v>
      </c>
      <c r="P57" s="111" t="s">
        <v>43</v>
      </c>
      <c r="Q57" s="112" t="s">
        <v>64</v>
      </c>
      <c r="R57" s="111" t="s">
        <v>43</v>
      </c>
      <c r="S57" s="112" t="s">
        <v>64</v>
      </c>
      <c r="T57" s="111" t="s">
        <v>43</v>
      </c>
      <c r="U57" s="112" t="s">
        <v>64</v>
      </c>
      <c r="V57" s="110"/>
      <c r="W57" s="110"/>
      <c r="X57" s="110"/>
      <c r="Y57" s="110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</row>
    <row r="58" spans="1:118" s="23" customFormat="1" ht="15.95" customHeight="1" x14ac:dyDescent="0.15">
      <c r="A58" s="1148" t="s">
        <v>77</v>
      </c>
      <c r="B58" s="1149"/>
      <c r="C58" s="80">
        <f>SUM(D58:E58)</f>
        <v>65</v>
      </c>
      <c r="D58" s="80">
        <f t="shared" ref="D58:E61" si="2">F58+H58+J58+L58+N58+P58+R58+T58</f>
        <v>19</v>
      </c>
      <c r="E58" s="80">
        <f t="shared" si="2"/>
        <v>46</v>
      </c>
      <c r="F58" s="44">
        <f>+ENERO!F58+FEBRERO!F58+MARZO!F58+ABRIL!F58+MAYO!F58+JUNIO!F58+JULIO!F58+AGOSTO!F58+SEPTIEMBRE!F58+OCTUBRE!F58+NOVIEMBRE!F58+DICIEMBRE!F58</f>
        <v>2</v>
      </c>
      <c r="G58" s="44">
        <f>+ENERO!G58+FEBRERO!G58+MARZO!G58+ABRIL!G58+MAYO!G58+JUNIO!G58+JULIO!G58+AGOSTO!G58+SEPTIEMBRE!G58+OCTUBRE!G58+NOVIEMBRE!G58+DICIEMBRE!G58</f>
        <v>2</v>
      </c>
      <c r="H58" s="44">
        <f>+ENERO!H58+FEBRERO!H58+MARZO!H58+ABRIL!H58+MAYO!H58+JUNIO!H58+JULIO!H58+AGOSTO!H58+SEPTIEMBRE!H58+OCTUBRE!H58+NOVIEMBRE!H58+DICIEMBRE!H58</f>
        <v>2</v>
      </c>
      <c r="I58" s="44">
        <f>+ENERO!I58+FEBRERO!I58+MARZO!I58+ABRIL!I58+MAYO!I58+JUNIO!I58+JULIO!I58+AGOSTO!I58+SEPTIEMBRE!I58+OCTUBRE!I58+NOVIEMBRE!I58+DICIEMBRE!I58</f>
        <v>3</v>
      </c>
      <c r="J58" s="44">
        <f>+ENERO!J58+FEBRERO!J58+MARZO!J58+ABRIL!J58+MAYO!J58+JUNIO!J58+JULIO!J58+AGOSTO!J58+SEPTIEMBRE!J58+OCTUBRE!J58+NOVIEMBRE!J58+DICIEMBRE!J58</f>
        <v>5</v>
      </c>
      <c r="K58" s="44">
        <f>+ENERO!K58+FEBRERO!K58+MARZO!K58+ABRIL!K58+MAYO!K58+JUNIO!K58+JULIO!K58+AGOSTO!K58+SEPTIEMBRE!K58+OCTUBRE!K58+NOVIEMBRE!K58+DICIEMBRE!K58</f>
        <v>7</v>
      </c>
      <c r="L58" s="44">
        <f>+ENERO!L58+FEBRERO!L58+MARZO!L58+ABRIL!L58+MAYO!L58+JUNIO!L58+JULIO!L58+AGOSTO!L58+SEPTIEMBRE!L58+OCTUBRE!L58+NOVIEMBRE!L58+DICIEMBRE!L58</f>
        <v>1</v>
      </c>
      <c r="M58" s="44">
        <f>+ENERO!M58+FEBRERO!M58+MARZO!M58+ABRIL!M58+MAYO!M58+JUNIO!M58+JULIO!M58+AGOSTO!M58+SEPTIEMBRE!M58+OCTUBRE!M58+NOVIEMBRE!M58+DICIEMBRE!M58</f>
        <v>9</v>
      </c>
      <c r="N58" s="44">
        <f>+ENERO!N58+FEBRERO!N58+MARZO!N58+ABRIL!N58+MAYO!N58+JUNIO!N58+JULIO!N58+AGOSTO!N58+SEPTIEMBRE!N58+OCTUBRE!N58+NOVIEMBRE!N58+DICIEMBRE!N58</f>
        <v>2</v>
      </c>
      <c r="O58" s="44">
        <f>+ENERO!O58+FEBRERO!O58+MARZO!O58+ABRIL!O58+MAYO!O58+JUNIO!O58+JULIO!O58+AGOSTO!O58+SEPTIEMBRE!O58+OCTUBRE!O58+NOVIEMBRE!O58+DICIEMBRE!O58</f>
        <v>3</v>
      </c>
      <c r="P58" s="44">
        <f>+ENERO!P58+FEBRERO!P58+MARZO!P58+ABRIL!P58+MAYO!P58+JUNIO!P58+JULIO!P58+AGOSTO!P58+SEPTIEMBRE!P58+OCTUBRE!P58+NOVIEMBRE!P58+DICIEMBRE!P58</f>
        <v>2</v>
      </c>
      <c r="Q58" s="44">
        <f>+ENERO!Q58+FEBRERO!Q58+MARZO!Q58+ABRIL!Q58+MAYO!Q58+JUNIO!Q58+JULIO!Q58+AGOSTO!Q58+SEPTIEMBRE!Q58+OCTUBRE!Q58+NOVIEMBRE!Q58+DICIEMBRE!Q58</f>
        <v>6</v>
      </c>
      <c r="R58" s="44">
        <f>+ENERO!R58+FEBRERO!R58+MARZO!R58+ABRIL!R58+MAYO!R58+JUNIO!R58+JULIO!R58+AGOSTO!R58+SEPTIEMBRE!R58+OCTUBRE!R58+NOVIEMBRE!R58+DICIEMBRE!R58</f>
        <v>2</v>
      </c>
      <c r="S58" s="44">
        <f>+ENERO!S58+FEBRERO!S58+MARZO!S58+ABRIL!S58+MAYO!S58+JUNIO!S58+JULIO!S58+AGOSTO!S58+SEPTIEMBRE!S58+OCTUBRE!S58+NOVIEMBRE!S58+DICIEMBRE!S58</f>
        <v>14</v>
      </c>
      <c r="T58" s="44">
        <f>+ENERO!T58+FEBRERO!T58+MARZO!T58+ABRIL!T58+MAYO!T58+JUNIO!T58+JULIO!T58+AGOSTO!T58+SEPTIEMBRE!T58+OCTUBRE!T58+NOVIEMBRE!T58+DICIEMBRE!T58</f>
        <v>3</v>
      </c>
      <c r="U58" s="44">
        <f>+ENERO!U58+FEBRERO!U58+MARZO!U58+ABRIL!U58+MAYO!U58+JUNIO!U58+JULIO!U58+AGOSTO!U58+SEPTIEMBRE!U58+OCTUBRE!U58+NOVIEMBRE!U58+DICIEMBRE!U58</f>
        <v>2</v>
      </c>
      <c r="V58" s="28" t="str">
        <f>$BA58&amp;" "&amp;$BB58&amp;""&amp;$BC58&amp;""&amp;$BD58&amp;""&amp;$BE58&amp;""&amp;$BF58&amp;""&amp;$BG58&amp;""&amp;$BH58&amp;""&amp;$BI58&amp;""&amp;$BJ58&amp;""&amp;$BK58&amp;""&amp;$BL58&amp;""&amp;$BM58&amp;""&amp;$BN58&amp;""&amp;$BO58&amp;""&amp;$BP58&amp;""&amp;$BQ58&amp;""&amp;$BR58&amp;""&amp;$BS58</f>
        <v xml:space="preserve"> </v>
      </c>
      <c r="W58" s="110"/>
      <c r="X58" s="110"/>
      <c r="Y58" s="110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BA58" s="29" t="str">
        <f>IF(C58&lt;&gt;SUM(F58:U58),"El Total de Ingresos es diferente a la suma de Hombres y Mujeres por edad","")</f>
        <v/>
      </c>
      <c r="BB58" s="29" t="str">
        <f>IF($D58&lt;&gt;($F58+$H58+$J58+$L58+$N58+$P58+$R58+$T58),"El Total de Hombres ingresados al Programa es diferente a la suma de Hombres por edad","")</f>
        <v/>
      </c>
      <c r="BC58" s="29" t="str">
        <f>IF($E58&lt;&gt;($G58+$I58+$K58+$M58+$O58+$Q58+$S58+$U58),"El Total de Mujeres ingresadas al Programa es diferente a la suma de Mujeres por edad","")</f>
        <v/>
      </c>
      <c r="BD58" s="29" t="str">
        <f>IF(AND(F$58&lt;&gt;0,(F$59+F$60+F$61)&lt;F$58),"No olvide registrar el ingreso de 15 a 19 años de hombres según patología  y la suma de ellas no puede ser menor que el total de ingresos","")</f>
        <v/>
      </c>
      <c r="BE58" s="29" t="str">
        <f>IF(AND(G$58&lt;&gt;0,(G$59+G$60+G$61)&lt;G$58),"No olvide registrar el ingreso de 15 a 19 años de mujeres según patología  y la suma de ellas no puede ser menor que el total de ingresos","")</f>
        <v/>
      </c>
      <c r="BF58" s="29" t="str">
        <f>IF(AND(H$58&lt;&gt;0,(H$59+H$60+H$61)&lt;H$58),"No olvide registrar el ingreso de 20 a 24 años de hombres según patología  y la suma de ellas no puede ser menor que el total de ingresos","")</f>
        <v/>
      </c>
      <c r="BG58" s="29" t="str">
        <f>IF(AND(I$58&lt;&gt;0,(I$59+I$60+I$61)&lt;I$58),"No olvide registrar el ingreso de 20 a 24 años de mujeres según patología  y la suma de ellas no puede ser menor que el total de ingresos","")</f>
        <v/>
      </c>
      <c r="BH58" s="29" t="str">
        <f>IF(AND(J$58&lt;&gt;0,(J$59+J$60+J$61)&lt;J$58),"No olvide registrar el ingreso de 25 a 34 años de hombres según patología  y la suma de ellas no puede ser menor que el total de ingresos","")</f>
        <v/>
      </c>
      <c r="BI58" s="29" t="str">
        <f>IF(AND(K$58&lt;&gt;0,(K$59+K$60+K$61)&lt;K$58),"No olvide registrar el ingreso de 25 a 34 años de mujeres según patología  y la suma de ellas no puede ser menor que el total de ingresos","")</f>
        <v/>
      </c>
      <c r="BJ58" s="29" t="str">
        <f>IF(AND(L$58&lt;&gt;0,(L$59+L$60+L$61)&lt;L$58),"No olvide registrar el ingreso de 35 a 44 años de hombres según patología  y la suma de ellas no puede ser menor que el total de ingresos","")</f>
        <v/>
      </c>
      <c r="BK58" s="29" t="str">
        <f>IF(AND(M$58&lt;&gt;0,(M$59+M$60+M$61)&lt;M$58),"No olvide registrar el ingreso de 35 a 44 años de mujeres según patología  y la suma de ellas no puede ser menor que el total de ingresos","")</f>
        <v/>
      </c>
      <c r="BL58" s="29" t="str">
        <f>IF(AND(N$58&lt;&gt;0,(N$59+N$60+N$61)&lt;N$58),"No olvide registrar el ingreso de 45 a 54 años de hombres según patología  y la suma de ellas no puede ser menor que el total de ingresos","")</f>
        <v/>
      </c>
      <c r="BM58" s="29" t="str">
        <f>IF(AND(O$58&lt;&gt;0,(O$59+O$60+O$61)&lt;O$58),"No olvide registrar el ingreso de 45 a 54 años de mujeres según patología  y la suma de ellas no puede ser menor que el total de ingresos","")</f>
        <v/>
      </c>
      <c r="BN58" s="29" t="str">
        <f>IF(AND(P$58&lt;&gt;0,(P$59+P$60+P$61)&lt;P$58),"No olvide registrar el ingreso de 55 a 64 años de hombres según patología  y la suma de ellas no puede ser menor que el total de ingresos","")</f>
        <v/>
      </c>
      <c r="BO58" s="29" t="str">
        <f>IF(AND(Q$58&lt;&gt;0,(Q$59+Q$60+Q$61)&lt;Q$58),"No olvide registrar el ingreso de 55 a 64 años de mujeres según patología  y la suma de ellas no puede ser menor que el total de ingresos","")</f>
        <v/>
      </c>
      <c r="BP58" s="29" t="str">
        <f>IF(AND(R$58&lt;&gt;0,(R$59+R$60+R$61)&lt;R$58),"No olvide registrar el ingreso de 65 a 69 años de hombres según patología  y la suma de ellas no puede ser menor que el total de ingresos","")</f>
        <v/>
      </c>
      <c r="BQ58" s="29" t="str">
        <f>IF(AND(S$58&lt;&gt;0,(S$59+S$60+S$61)&lt;S$58),"No olvide registrar el ingreso de 65 a 69 años de mujeres según patología  y la suma de ellas no puede ser menor que el total de ingresos","")</f>
        <v/>
      </c>
      <c r="BR58" s="29" t="str">
        <f>IF(AND(T$58&lt;&gt;0,(T$59+T$60+T$61)&lt;T$58),"No olvide registrar el ingreso de 70 años y más de hombres según patología  y la suma de ellas no puede ser menor que el total de ingresos","")</f>
        <v/>
      </c>
      <c r="BS58" s="29" t="str">
        <f>IF(AND(U$58&lt;&gt;0,(U$59+U$60+U$61)&lt;U$58),"No olvide registrar el ingreso de 70 años y más de mujeres según patología  y la suma de ellas no puede ser menor que el total de ingresos","")</f>
        <v/>
      </c>
      <c r="BT58" s="30">
        <f>IF($C58&lt;&gt;SUM($F58:$U58),1,0)</f>
        <v>0</v>
      </c>
      <c r="BU58" s="30">
        <f>IF($D58&lt;&gt;($F58+$H58+$J58+$L58+$N58+$P58+$R58+$T58),1,0)</f>
        <v>0</v>
      </c>
      <c r="BV58" s="30">
        <f>IF($E58&lt;&gt;($G58+$I58+$K58+$M58+$O58+$Q58+$S58+$U58),1,0)</f>
        <v>0</v>
      </c>
      <c r="BW58" s="30">
        <f>IF(AND(F$58&lt;&gt;0,(F$59+F$60+F$61)&lt;F$58),1,0)</f>
        <v>0</v>
      </c>
      <c r="BX58" s="30">
        <f>IF(AND(G$58&lt;&gt;0,(G$59+G$60+G$61)&lt;G$58),1,0)</f>
        <v>0</v>
      </c>
      <c r="BY58" s="30">
        <f>IF(AND(H$58&lt;&gt;0,(H$59+H$60+H$61)&lt;H$58),1,0)</f>
        <v>0</v>
      </c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</row>
    <row r="59" spans="1:118" s="23" customFormat="1" ht="15.95" customHeight="1" x14ac:dyDescent="0.15">
      <c r="A59" s="1161" t="s">
        <v>78</v>
      </c>
      <c r="B59" s="113" t="s">
        <v>79</v>
      </c>
      <c r="C59" s="78">
        <f>SUM(D59:E59)</f>
        <v>0</v>
      </c>
      <c r="D59" s="114">
        <f t="shared" si="2"/>
        <v>0</v>
      </c>
      <c r="E59" s="115">
        <f t="shared" si="2"/>
        <v>0</v>
      </c>
      <c r="F59" s="44">
        <f>+ENERO!F59+FEBRERO!F59+MARZO!F59+ABRIL!F59+MAYO!F59+JUNIO!F59+JULIO!F59+AGOSTO!F59+SEPTIEMBRE!F59+OCTUBRE!F59+NOVIEMBRE!F59+DICIEMBRE!F59</f>
        <v>0</v>
      </c>
      <c r="G59" s="44">
        <f>+ENERO!G59+FEBRERO!G59+MARZO!G59+ABRIL!G59+MAYO!G59+JUNIO!G59+JULIO!G59+AGOSTO!G59+SEPTIEMBRE!G59+OCTUBRE!G59+NOVIEMBRE!G59+DICIEMBRE!G59</f>
        <v>0</v>
      </c>
      <c r="H59" s="44">
        <f>+ENERO!H59+FEBRERO!H59+MARZO!H59+ABRIL!H59+MAYO!H59+JUNIO!H59+JULIO!H59+AGOSTO!H59+SEPTIEMBRE!H59+OCTUBRE!H59+NOVIEMBRE!H59+DICIEMBRE!H59</f>
        <v>0</v>
      </c>
      <c r="I59" s="44">
        <f>+ENERO!I59+FEBRERO!I59+MARZO!I59+ABRIL!I59+MAYO!I59+JUNIO!I59+JULIO!I59+AGOSTO!I59+SEPTIEMBRE!I59+OCTUBRE!I59+NOVIEMBRE!I59+DICIEMBRE!I59</f>
        <v>0</v>
      </c>
      <c r="J59" s="44">
        <f>+ENERO!J59+FEBRERO!J59+MARZO!J59+ABRIL!J59+MAYO!J59+JUNIO!J59+JULIO!J59+AGOSTO!J59+SEPTIEMBRE!J59+OCTUBRE!J59+NOVIEMBRE!J59+DICIEMBRE!J59</f>
        <v>0</v>
      </c>
      <c r="K59" s="44">
        <f>+ENERO!K59+FEBRERO!K59+MARZO!K59+ABRIL!K59+MAYO!K59+JUNIO!K59+JULIO!K59+AGOSTO!K59+SEPTIEMBRE!K59+OCTUBRE!K59+NOVIEMBRE!K59+DICIEMBRE!K59</f>
        <v>0</v>
      </c>
      <c r="L59" s="44">
        <f>+ENERO!L59+FEBRERO!L59+MARZO!L59+ABRIL!L59+MAYO!L59+JUNIO!L59+JULIO!L59+AGOSTO!L59+SEPTIEMBRE!L59+OCTUBRE!L59+NOVIEMBRE!L59+DICIEMBRE!L59</f>
        <v>0</v>
      </c>
      <c r="M59" s="44">
        <f>+ENERO!M59+FEBRERO!M59+MARZO!M59+ABRIL!M59+MAYO!M59+JUNIO!M59+JULIO!M59+AGOSTO!M59+SEPTIEMBRE!M59+OCTUBRE!M59+NOVIEMBRE!M59+DICIEMBRE!M59</f>
        <v>0</v>
      </c>
      <c r="N59" s="44">
        <f>+ENERO!N59+FEBRERO!N59+MARZO!N59+ABRIL!N59+MAYO!N59+JUNIO!N59+JULIO!N59+AGOSTO!N59+SEPTIEMBRE!N59+OCTUBRE!N59+NOVIEMBRE!N59+DICIEMBRE!N59</f>
        <v>0</v>
      </c>
      <c r="O59" s="44">
        <f>+ENERO!O59+FEBRERO!O59+MARZO!O59+ABRIL!O59+MAYO!O59+JUNIO!O59+JULIO!O59+AGOSTO!O59+SEPTIEMBRE!O59+OCTUBRE!O59+NOVIEMBRE!O59+DICIEMBRE!O59</f>
        <v>0</v>
      </c>
      <c r="P59" s="44">
        <f>+ENERO!P59+FEBRERO!P59+MARZO!P59+ABRIL!P59+MAYO!P59+JUNIO!P59+JULIO!P59+AGOSTO!P59+SEPTIEMBRE!P59+OCTUBRE!P59+NOVIEMBRE!P59+DICIEMBRE!P59</f>
        <v>0</v>
      </c>
      <c r="Q59" s="44">
        <f>+ENERO!Q59+FEBRERO!Q59+MARZO!Q59+ABRIL!Q59+MAYO!Q59+JUNIO!Q59+JULIO!Q59+AGOSTO!Q59+SEPTIEMBRE!Q59+OCTUBRE!Q59+NOVIEMBRE!Q59+DICIEMBRE!Q59</f>
        <v>0</v>
      </c>
      <c r="R59" s="44">
        <f>+ENERO!R59+FEBRERO!R59+MARZO!R59+ABRIL!R59+MAYO!R59+JUNIO!R59+JULIO!R59+AGOSTO!R59+SEPTIEMBRE!R59+OCTUBRE!R59+NOVIEMBRE!R59+DICIEMBRE!R59</f>
        <v>0</v>
      </c>
      <c r="S59" s="44">
        <f>+ENERO!S59+FEBRERO!S59+MARZO!S59+ABRIL!S59+MAYO!S59+JUNIO!S59+JULIO!S59+AGOSTO!S59+SEPTIEMBRE!S59+OCTUBRE!S59+NOVIEMBRE!S59+DICIEMBRE!S59</f>
        <v>0</v>
      </c>
      <c r="T59" s="44">
        <f>+ENERO!T59+FEBRERO!T59+MARZO!T59+ABRIL!T59+MAYO!T59+JUNIO!T59+JULIO!T59+AGOSTO!T59+SEPTIEMBRE!T59+OCTUBRE!T59+NOVIEMBRE!T59+DICIEMBRE!T59</f>
        <v>0</v>
      </c>
      <c r="U59" s="44">
        <f>+ENERO!U59+FEBRERO!U59+MARZO!U59+ABRIL!U59+MAYO!U59+JUNIO!U59+JULIO!U59+AGOSTO!U59+SEPTIEMBRE!U59+OCTUBRE!U59+NOVIEMBRE!U59+DICIEMBRE!U59</f>
        <v>0</v>
      </c>
      <c r="V59" s="28" t="str">
        <f>$BA59&amp;" "&amp;$BB59&amp;" "&amp;$BC59&amp;" "&amp;$BD59&amp;" "&amp;$BE59&amp;" "&amp;$BF59&amp;" "&amp;$BG59&amp;" "&amp;$BH59&amp;" "&amp;$BI59&amp;" "&amp;$BJ59&amp;" "&amp;$BK59&amp;" "&amp;$BL59&amp;" "&amp;$BM59&amp;" "&amp;$BN59&amp;" "&amp;$BO59&amp;" "&amp;$BP59&amp;" "&amp;$BQ59&amp;" "&amp;$BR59&amp;" "&amp;$BS59</f>
        <v xml:space="preserve">                  </v>
      </c>
      <c r="W59" s="110"/>
      <c r="X59" s="110"/>
      <c r="Y59" s="110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BA59" s="29" t="str">
        <f>IF(C59&lt;&gt;SUM(F59:U59),"El Total de Ingresos es diferente a la suma de Hombres y Mujeres por edad","")</f>
        <v/>
      </c>
      <c r="BB59" s="29" t="str">
        <f>IF($D59&lt;&gt;($F59+$H59+$J59+$L59+$N59+$P59+$R59+$T59),"El Total de Hombres ingresados al Programa es diferente a la suma de Hombres por edad","")</f>
        <v/>
      </c>
      <c r="BC59" s="29" t="str">
        <f>IF($E59&lt;&gt;($G59+$I59+$K59+$M59+$O59+$Q59+$S59+$U59),"El Total de Mujeres ingresadas al Programa es diferente a la suma de Mujeres por edad","")</f>
        <v/>
      </c>
      <c r="BD59" s="29" t="str">
        <f>IF(AND(F$59&lt;&gt;0,F$58=""),"No olvide registrar el ingreso de hombres 15 a 19 años al PSCV","")</f>
        <v/>
      </c>
      <c r="BE59" s="29" t="str">
        <f>IF(AND(G$59&lt;&gt;0,G$58=""),"No olvide registrar el ingreso de mujeres 15 a 19 años al PSCV","")</f>
        <v/>
      </c>
      <c r="BF59" s="29" t="str">
        <f>IF(AND(H$59&lt;&gt;0,H$58=""),"No olvide registrar el ingreso de hombres 20 a 24 años al PSCV","")</f>
        <v/>
      </c>
      <c r="BG59" s="29" t="str">
        <f>IF(AND(I$59&lt;&gt;0,I$58=""),"No olvide registrar el ingreso de mujeres 20 a 24 años al PSCV","")</f>
        <v/>
      </c>
      <c r="BH59" s="29" t="str">
        <f>IF(AND(J$59&lt;&gt;0,J$58=""),"No olvide registrar el ingreso de hombres 25 a 34 años al PSCV","")</f>
        <v/>
      </c>
      <c r="BI59" s="29" t="str">
        <f>IF(AND(K$59&lt;&gt;0,K$58=""),"No olvide registrar el ingreso de mujeres 25 a 34 años al PSCV","")</f>
        <v/>
      </c>
      <c r="BJ59" s="29" t="str">
        <f>IF(AND(L$59&lt;&gt;0,L$58=""),"No olvide registrar el ingreso de hombres 35 a 44 años al PSCV","")</f>
        <v/>
      </c>
      <c r="BK59" s="29" t="str">
        <f>IF(AND(M$59&lt;&gt;0,M$58=""),"No olvide registrar el ingreso de mujeres 35 a 44 años al PSCV","")</f>
        <v/>
      </c>
      <c r="BL59" s="29" t="str">
        <f>IF(AND(N$59&lt;&gt;0,N$58=""),"No olvide registrar el ingreso de hombres 45 a 54 años al PSCV","")</f>
        <v/>
      </c>
      <c r="BM59" s="29" t="str">
        <f>IF(AND(O$59&lt;&gt;0,O$58=""),"No olvide registrar el ingreso de mujeres 45 a 54 años al PSCV","")</f>
        <v/>
      </c>
      <c r="BN59" s="29" t="str">
        <f>IF(AND(P$59&lt;&gt;0,P$58=""),"No olvide registrar el ingreso de hombres 55 a 64 años al PSCV","")</f>
        <v/>
      </c>
      <c r="BO59" s="29" t="str">
        <f>IF(AND(Q$59&lt;&gt;0,Q$58=""),"No olvide registrar el ingreso de mujeres 55 a 64 años al PSCV","")</f>
        <v/>
      </c>
      <c r="BP59" s="29" t="str">
        <f>IF(AND(R$59&lt;&gt;0,R$58=""),"No olvide registrar el ingreso de hombres 65 a 69 años al PSCV","")</f>
        <v/>
      </c>
      <c r="BQ59" s="29" t="str">
        <f>IF(AND(S$59&lt;&gt;0,S$58=""),"No olvide registrar el ingreso de mujeres 65 a 69 años al PSCV","")</f>
        <v/>
      </c>
      <c r="BR59" s="29" t="str">
        <f>IF(AND(T$59&lt;&gt;0,T$58=""),"No olvide registrar el ingreso de hombres 70 años y más al PSCV","")</f>
        <v/>
      </c>
      <c r="BS59" s="29" t="str">
        <f>IF(AND(U$59&lt;&gt;0,U$58=""),"No olvide registrar el ingreso de mujeres 70 años y más al PSCV","")</f>
        <v/>
      </c>
      <c r="BT59" s="30">
        <f>IF($C59&lt;&gt;SUM($F59:$U59),1,0)</f>
        <v>0</v>
      </c>
      <c r="BU59" s="30">
        <f>IF($D59&lt;&gt;($F59+$H59+$J59+$L59+$N59+$P59+$R59+$T59),1,0)</f>
        <v>0</v>
      </c>
      <c r="BV59" s="30">
        <f>IF($E59&lt;&gt;($G59+$I59+$K59+$M59+$O59+$Q59+$S59+$U59),1,0)</f>
        <v>0</v>
      </c>
      <c r="BW59" s="30">
        <f>IF(AND(F$59&lt;&gt;0,F$58=""),1,0)</f>
        <v>0</v>
      </c>
      <c r="BX59" s="30">
        <f>IF(AND(G$59&lt;&gt;0,G$58=""),1,0)</f>
        <v>0</v>
      </c>
      <c r="BY59" s="30">
        <f>IF(AND(H$59&lt;&gt;0,H$58=""),1,0)</f>
        <v>0</v>
      </c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</row>
    <row r="60" spans="1:118" s="23" customFormat="1" ht="15.95" customHeight="1" x14ac:dyDescent="0.15">
      <c r="A60" s="1151"/>
      <c r="B60" s="116" t="s">
        <v>80</v>
      </c>
      <c r="C60" s="71">
        <f>SUM(D60:E60)</f>
        <v>65</v>
      </c>
      <c r="D60" s="117">
        <f t="shared" si="2"/>
        <v>19</v>
      </c>
      <c r="E60" s="118">
        <f t="shared" si="2"/>
        <v>46</v>
      </c>
      <c r="F60" s="44">
        <f>+ENERO!F60+FEBRERO!F60+MARZO!F60+ABRIL!F60+MAYO!F60+JUNIO!F60+JULIO!F60+AGOSTO!F60+SEPTIEMBRE!F60+OCTUBRE!F60+NOVIEMBRE!F60+DICIEMBRE!F60</f>
        <v>2</v>
      </c>
      <c r="G60" s="44">
        <f>+ENERO!G60+FEBRERO!G60+MARZO!G60+ABRIL!G60+MAYO!G60+JUNIO!G60+JULIO!G60+AGOSTO!G60+SEPTIEMBRE!G60+OCTUBRE!G60+NOVIEMBRE!G60+DICIEMBRE!G60</f>
        <v>2</v>
      </c>
      <c r="H60" s="44">
        <f>+ENERO!H60+FEBRERO!H60+MARZO!H60+ABRIL!H60+MAYO!H60+JUNIO!H60+JULIO!H60+AGOSTO!H60+SEPTIEMBRE!H60+OCTUBRE!H60+NOVIEMBRE!H60+DICIEMBRE!H60</f>
        <v>2</v>
      </c>
      <c r="I60" s="44">
        <f>+ENERO!I60+FEBRERO!I60+MARZO!I60+ABRIL!I60+MAYO!I60+JUNIO!I60+JULIO!I60+AGOSTO!I60+SEPTIEMBRE!I60+OCTUBRE!I60+NOVIEMBRE!I60+DICIEMBRE!I60</f>
        <v>3</v>
      </c>
      <c r="J60" s="44">
        <f>+ENERO!J60+FEBRERO!J60+MARZO!J60+ABRIL!J60+MAYO!J60+JUNIO!J60+JULIO!J60+AGOSTO!J60+SEPTIEMBRE!J60+OCTUBRE!J60+NOVIEMBRE!J60+DICIEMBRE!J60</f>
        <v>5</v>
      </c>
      <c r="K60" s="44">
        <f>+ENERO!K60+FEBRERO!K60+MARZO!K60+ABRIL!K60+MAYO!K60+JUNIO!K60+JULIO!K60+AGOSTO!K60+SEPTIEMBRE!K60+OCTUBRE!K60+NOVIEMBRE!K60+DICIEMBRE!K60</f>
        <v>7</v>
      </c>
      <c r="L60" s="44">
        <f>+ENERO!L60+FEBRERO!L60+MARZO!L60+ABRIL!L60+MAYO!L60+JUNIO!L60+JULIO!L60+AGOSTO!L60+SEPTIEMBRE!L60+OCTUBRE!L60+NOVIEMBRE!L60+DICIEMBRE!L60</f>
        <v>1</v>
      </c>
      <c r="M60" s="44">
        <f>+ENERO!M60+FEBRERO!M60+MARZO!M60+ABRIL!M60+MAYO!M60+JUNIO!M60+JULIO!M60+AGOSTO!M60+SEPTIEMBRE!M60+OCTUBRE!M60+NOVIEMBRE!M60+DICIEMBRE!M60</f>
        <v>9</v>
      </c>
      <c r="N60" s="44">
        <f>+ENERO!N60+FEBRERO!N60+MARZO!N60+ABRIL!N60+MAYO!N60+JUNIO!N60+JULIO!N60+AGOSTO!N60+SEPTIEMBRE!N60+OCTUBRE!N60+NOVIEMBRE!N60+DICIEMBRE!N60</f>
        <v>2</v>
      </c>
      <c r="O60" s="44">
        <f>+ENERO!O60+FEBRERO!O60+MARZO!O60+ABRIL!O60+MAYO!O60+JUNIO!O60+JULIO!O60+AGOSTO!O60+SEPTIEMBRE!O60+OCTUBRE!O60+NOVIEMBRE!O60+DICIEMBRE!O60</f>
        <v>3</v>
      </c>
      <c r="P60" s="44">
        <f>+ENERO!P60+FEBRERO!P60+MARZO!P60+ABRIL!P60+MAYO!P60+JUNIO!P60+JULIO!P60+AGOSTO!P60+SEPTIEMBRE!P60+OCTUBRE!P60+NOVIEMBRE!P60+DICIEMBRE!P60</f>
        <v>2</v>
      </c>
      <c r="Q60" s="44">
        <f>+ENERO!Q60+FEBRERO!Q60+MARZO!Q60+ABRIL!Q60+MAYO!Q60+JUNIO!Q60+JULIO!Q60+AGOSTO!Q60+SEPTIEMBRE!Q60+OCTUBRE!Q60+NOVIEMBRE!Q60+DICIEMBRE!Q60</f>
        <v>6</v>
      </c>
      <c r="R60" s="44">
        <f>+ENERO!R60+FEBRERO!R60+MARZO!R60+ABRIL!R60+MAYO!R60+JUNIO!R60+JULIO!R60+AGOSTO!R60+SEPTIEMBRE!R60+OCTUBRE!R60+NOVIEMBRE!R60+DICIEMBRE!R60</f>
        <v>2</v>
      </c>
      <c r="S60" s="44">
        <f>+ENERO!S60+FEBRERO!S60+MARZO!S60+ABRIL!S60+MAYO!S60+JUNIO!S60+JULIO!S60+AGOSTO!S60+SEPTIEMBRE!S60+OCTUBRE!S60+NOVIEMBRE!S60+DICIEMBRE!S60</f>
        <v>14</v>
      </c>
      <c r="T60" s="44">
        <f>+ENERO!T60+FEBRERO!T60+MARZO!T60+ABRIL!T60+MAYO!T60+JUNIO!T60+JULIO!T60+AGOSTO!T60+SEPTIEMBRE!T60+OCTUBRE!T60+NOVIEMBRE!T60+DICIEMBRE!T60</f>
        <v>3</v>
      </c>
      <c r="U60" s="44">
        <f>+ENERO!U60+FEBRERO!U60+MARZO!U60+ABRIL!U60+MAYO!U60+JUNIO!U60+JULIO!U60+AGOSTO!U60+SEPTIEMBRE!U60+OCTUBRE!U60+NOVIEMBRE!U60+DICIEMBRE!U60</f>
        <v>2</v>
      </c>
      <c r="V60" s="28" t="str">
        <f>$BA60&amp;" "&amp;$BB60&amp;" "&amp;$BC60&amp;" "&amp;$BD60&amp;" "&amp;$BE60&amp;" "&amp;$BF60&amp;" "&amp;$BG60&amp;" "&amp;$BH60&amp;" "&amp;$BI60&amp;" "&amp;$BJ60&amp;" "&amp;$BK60&amp;" "&amp;$BL60&amp;" "&amp;$BM60&amp;" "&amp;$BN60&amp;" "&amp;$BO60&amp;" "&amp;$BP60&amp;" "&amp;$BQ60&amp;" "&amp;$BR60&amp;" "&amp;$BS60</f>
        <v xml:space="preserve">                  </v>
      </c>
      <c r="W60" s="119"/>
      <c r="X60" s="43"/>
      <c r="Y60" s="4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BA60" s="29" t="str">
        <f>IF(C60&lt;&gt;SUM(F60:U60),"El Total de Ingresos es diferente a la suma de Hombres y Mujeres por edad","")</f>
        <v/>
      </c>
      <c r="BB60" s="29" t="str">
        <f>IF($D60&lt;&gt;($F60+$H60+$J60+$L60+$N60+$P60+$R60+$T60),"El Total de Hombres ingresados al Programa es diferente a la suma de Hombres por edad","")</f>
        <v/>
      </c>
      <c r="BC60" s="29" t="str">
        <f>IF($E60&lt;&gt;($G60+$I60+$K60+$M60+$O60+$Q60+$S60+$U60),"El Total de Mujeres ingresadas al Programa es diferente a la suma de Mujeres por edad","")</f>
        <v/>
      </c>
      <c r="BD60" s="29" t="str">
        <f>IF(AND(F$60&lt;&gt;0,F$58=""),"No olvide registrar el ingreso de hombres 15 a 19 años al PSCV","")</f>
        <v/>
      </c>
      <c r="BE60" s="29" t="str">
        <f>IF(AND(G$60&lt;&gt;0,G$58=""),"No olvide registrar el ingreso de mujeres 15 a 19 años al PSCV","")</f>
        <v/>
      </c>
      <c r="BF60" s="29" t="str">
        <f>IF(AND(H$60&lt;&gt;0,H$58=""),"No olvide registrar el ingreso de hombres 20 a 24 años al PSCV","")</f>
        <v/>
      </c>
      <c r="BG60" s="29" t="str">
        <f>IF(AND(I$60&lt;&gt;0,I$58=""),"No olvide registrar el ingreso de mujeres 20 a 24 años al PSCV","")</f>
        <v/>
      </c>
      <c r="BH60" s="29" t="str">
        <f>IF(AND(J$60&lt;&gt;0,J$58=""),"No olvide registrar el ingreso de hombres 25 a 34 años al PSCV","")</f>
        <v/>
      </c>
      <c r="BI60" s="29" t="str">
        <f>IF(AND(K$60&lt;&gt;0,K$58=""),"No olvide registrar el ingreso de mujeres 25 a 34 años al PSCV","")</f>
        <v/>
      </c>
      <c r="BJ60" s="29" t="str">
        <f>IF(AND(L$60&lt;&gt;0,L$58=""),"No olvide registrar el ingreso de hombres 35 a 44 años al PSCV","")</f>
        <v/>
      </c>
      <c r="BK60" s="29" t="str">
        <f>IF(AND(M$60&lt;&gt;0,M$58=""),"No olvide registrar el ingreso de mujeres 35 a 44 años al PSCV","")</f>
        <v/>
      </c>
      <c r="BL60" s="29" t="str">
        <f>IF(AND(N$60&lt;&gt;0,N$58=""),"No olvide registrar el ingreso de hombres 45 a 54 años al PSCV","")</f>
        <v/>
      </c>
      <c r="BM60" s="29" t="str">
        <f>IF(AND(O$60&lt;&gt;0,O$58=""),"No olvide registrar el ingreso de mujeres 45 a 54 años al PSCV","")</f>
        <v/>
      </c>
      <c r="BN60" s="29" t="str">
        <f>IF(AND(P$60&lt;&gt;0,P$58=""),"No olvide registrar el ingreso de hombres 55 a 64 años al PSCV","")</f>
        <v/>
      </c>
      <c r="BO60" s="29" t="str">
        <f>IF(AND(Q$60&lt;&gt;0,Q$58=""),"No olvide registrar el ingreso de mujeres 55 a 64 años al PSCV","")</f>
        <v/>
      </c>
      <c r="BP60" s="29" t="str">
        <f>IF(AND(R$60&lt;&gt;0,R$58=""),"No olvide registrar el ingreso de hombres 65 a 69 años al PSCV","")</f>
        <v/>
      </c>
      <c r="BQ60" s="29" t="str">
        <f>IF(AND(S$60&lt;&gt;0,S$58=""),"No olvide registrar el ingreso de mujeres 65 a 69 años al PSCV","")</f>
        <v/>
      </c>
      <c r="BR60" s="29" t="str">
        <f>IF(AND(T$60&lt;&gt;0,T$58=""),"No olvide registrar el ingreso de hombres 70 años y más al PSCV","")</f>
        <v/>
      </c>
      <c r="BS60" s="29" t="str">
        <f>IF(AND(U$60&lt;&gt;0,U$58=""),"No olvide registrar el ingreso de mujeres 70 años y más al PSCV","")</f>
        <v/>
      </c>
      <c r="BT60" s="30">
        <f>IF($C60&lt;&gt;SUM($F60:$U60),1,0)</f>
        <v>0</v>
      </c>
      <c r="BU60" s="30">
        <f>IF($D60&lt;&gt;($F60+$H60+$J60+$L60+$N60+$P60+$R60+$T60),1,0)</f>
        <v>0</v>
      </c>
      <c r="BV60" s="30">
        <f>IF($E60&lt;&gt;($G60+$I60+$K60+$M60+$O60+$Q60+$S60+$U60),1,0)</f>
        <v>0</v>
      </c>
      <c r="BW60" s="30">
        <f>IF(AND(F$60&lt;&gt;0,F$58=""),1,0)</f>
        <v>0</v>
      </c>
      <c r="BX60" s="30">
        <f>IF(AND(G$60&lt;&gt;0,G$58=""),1,0)</f>
        <v>0</v>
      </c>
      <c r="BY60" s="30">
        <f>IF(AND(H$60&lt;&gt;0,H$58=""),1,0)</f>
        <v>0</v>
      </c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</row>
    <row r="61" spans="1:118" s="23" customFormat="1" ht="15.95" customHeight="1" x14ac:dyDescent="0.15">
      <c r="A61" s="1152"/>
      <c r="B61" s="120" t="s">
        <v>81</v>
      </c>
      <c r="C61" s="80">
        <f>SUM(D61:E61)</f>
        <v>0</v>
      </c>
      <c r="D61" s="121">
        <f t="shared" si="2"/>
        <v>0</v>
      </c>
      <c r="E61" s="122">
        <f t="shared" si="2"/>
        <v>0</v>
      </c>
      <c r="F61" s="44">
        <f>+ENERO!F61+FEBRERO!F61+MARZO!F61+ABRIL!F61+MAYO!F61+JUNIO!F61+JULIO!F61+AGOSTO!F61+SEPTIEMBRE!F61+OCTUBRE!F61+NOVIEMBRE!F61+DICIEMBRE!F61</f>
        <v>0</v>
      </c>
      <c r="G61" s="44">
        <f>+ENERO!G61+FEBRERO!G61+MARZO!G61+ABRIL!G61+MAYO!G61+JUNIO!G61+JULIO!G61+AGOSTO!G61+SEPTIEMBRE!G61+OCTUBRE!G61+NOVIEMBRE!G61+DICIEMBRE!G61</f>
        <v>0</v>
      </c>
      <c r="H61" s="44">
        <f>+ENERO!H61+FEBRERO!H61+MARZO!H61+ABRIL!H61+MAYO!H61+JUNIO!H61+JULIO!H61+AGOSTO!H61+SEPTIEMBRE!H61+OCTUBRE!H61+NOVIEMBRE!H61+DICIEMBRE!H61</f>
        <v>0</v>
      </c>
      <c r="I61" s="44">
        <f>+ENERO!I61+FEBRERO!I61+MARZO!I61+ABRIL!I61+MAYO!I61+JUNIO!I61+JULIO!I61+AGOSTO!I61+SEPTIEMBRE!I61+OCTUBRE!I61+NOVIEMBRE!I61+DICIEMBRE!I61</f>
        <v>0</v>
      </c>
      <c r="J61" s="44">
        <f>+ENERO!J61+FEBRERO!J61+MARZO!J61+ABRIL!J61+MAYO!J61+JUNIO!J61+JULIO!J61+AGOSTO!J61+SEPTIEMBRE!J61+OCTUBRE!J61+NOVIEMBRE!J61+DICIEMBRE!J61</f>
        <v>0</v>
      </c>
      <c r="K61" s="44">
        <f>+ENERO!K61+FEBRERO!K61+MARZO!K61+ABRIL!K61+MAYO!K61+JUNIO!K61+JULIO!K61+AGOSTO!K61+SEPTIEMBRE!K61+OCTUBRE!K61+NOVIEMBRE!K61+DICIEMBRE!K61</f>
        <v>0</v>
      </c>
      <c r="L61" s="44">
        <f>+ENERO!L61+FEBRERO!L61+MARZO!L61+ABRIL!L61+MAYO!L61+JUNIO!L61+JULIO!L61+AGOSTO!L61+SEPTIEMBRE!L61+OCTUBRE!L61+NOVIEMBRE!L61+DICIEMBRE!L61</f>
        <v>0</v>
      </c>
      <c r="M61" s="44">
        <f>+ENERO!M61+FEBRERO!M61+MARZO!M61+ABRIL!M61+MAYO!M61+JUNIO!M61+JULIO!M61+AGOSTO!M61+SEPTIEMBRE!M61+OCTUBRE!M61+NOVIEMBRE!M61+DICIEMBRE!M61</f>
        <v>0</v>
      </c>
      <c r="N61" s="44">
        <f>+ENERO!N61+FEBRERO!N61+MARZO!N61+ABRIL!N61+MAYO!N61+JUNIO!N61+JULIO!N61+AGOSTO!N61+SEPTIEMBRE!N61+OCTUBRE!N61+NOVIEMBRE!N61+DICIEMBRE!N61</f>
        <v>0</v>
      </c>
      <c r="O61" s="44">
        <f>+ENERO!O61+FEBRERO!O61+MARZO!O61+ABRIL!O61+MAYO!O61+JUNIO!O61+JULIO!O61+AGOSTO!O61+SEPTIEMBRE!O61+OCTUBRE!O61+NOVIEMBRE!O61+DICIEMBRE!O61</f>
        <v>0</v>
      </c>
      <c r="P61" s="44">
        <f>+ENERO!P61+FEBRERO!P61+MARZO!P61+ABRIL!P61+MAYO!P61+JUNIO!P61+JULIO!P61+AGOSTO!P61+SEPTIEMBRE!P61+OCTUBRE!P61+NOVIEMBRE!P61+DICIEMBRE!P61</f>
        <v>0</v>
      </c>
      <c r="Q61" s="44">
        <f>+ENERO!Q61+FEBRERO!Q61+MARZO!Q61+ABRIL!Q61+MAYO!Q61+JUNIO!Q61+JULIO!Q61+AGOSTO!Q61+SEPTIEMBRE!Q61+OCTUBRE!Q61+NOVIEMBRE!Q61+DICIEMBRE!Q61</f>
        <v>0</v>
      </c>
      <c r="R61" s="44">
        <f>+ENERO!R61+FEBRERO!R61+MARZO!R61+ABRIL!R61+MAYO!R61+JUNIO!R61+JULIO!R61+AGOSTO!R61+SEPTIEMBRE!R61+OCTUBRE!R61+NOVIEMBRE!R61+DICIEMBRE!R61</f>
        <v>0</v>
      </c>
      <c r="S61" s="44">
        <f>+ENERO!S61+FEBRERO!S61+MARZO!S61+ABRIL!S61+MAYO!S61+JUNIO!S61+JULIO!S61+AGOSTO!S61+SEPTIEMBRE!S61+OCTUBRE!S61+NOVIEMBRE!S61+DICIEMBRE!S61</f>
        <v>0</v>
      </c>
      <c r="T61" s="44">
        <f>+ENERO!T61+FEBRERO!T61+MARZO!T61+ABRIL!T61+MAYO!T61+JUNIO!T61+JULIO!T61+AGOSTO!T61+SEPTIEMBRE!T61+OCTUBRE!T61+NOVIEMBRE!T61+DICIEMBRE!T61</f>
        <v>0</v>
      </c>
      <c r="U61" s="44">
        <f>+ENERO!U61+FEBRERO!U61+MARZO!U61+ABRIL!U61+MAYO!U61+JUNIO!U61+JULIO!U61+AGOSTO!U61+SEPTIEMBRE!U61+OCTUBRE!U61+NOVIEMBRE!U61+DICIEMBRE!U61</f>
        <v>0</v>
      </c>
      <c r="V61" s="28" t="str">
        <f>$BA61&amp;" "&amp;$BB61&amp;" "&amp;$BC61&amp;" "&amp;$BD61&amp;" "&amp;$BE61&amp;" "&amp;$BF61&amp;" "&amp;$BG61&amp;" "&amp;$BH61&amp;" "&amp;$BI61&amp;" "&amp;$BJ61&amp;" "&amp;$BK61&amp;" "&amp;$BL61&amp;" "&amp;$BM61&amp;" "&amp;$BN61&amp;" "&amp;$BO61&amp;" "&amp;$BP61&amp;" "&amp;$BQ61&amp;" "&amp;$BR61&amp;" "&amp;$BS61</f>
        <v xml:space="preserve">                  </v>
      </c>
      <c r="W61" s="119"/>
      <c r="X61" s="110"/>
      <c r="Y61" s="110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BA61" s="29" t="str">
        <f>IF(C61&lt;&gt;SUM(F61:U61),"El Total de Ingresos es diferente a la suma de Hombres y Mujeres por edad","")</f>
        <v/>
      </c>
      <c r="BB61" s="29" t="str">
        <f>IF($D61&lt;&gt;($F61+$H61+$J61+$L61+$N61+$P61+$R61+$T61),"El Total de Hombres ingresados al Programa es diferente a la suma de Hombres por edad","")</f>
        <v/>
      </c>
      <c r="BC61" s="29" t="str">
        <f>IF($E61&lt;&gt;($G61+$I61+$K61+$M61+$O61+$Q61+$S61+$U61),"El Total de Mujeres ingresadas al Programa es diferente a la suma de Mujeres por edad","")</f>
        <v/>
      </c>
      <c r="BD61" s="29" t="str">
        <f>IF(AND(F$61&lt;&gt;0,F$58=""),"No olvide registrar el ingreso de hombres 15 a 19 años al PSCV","")</f>
        <v/>
      </c>
      <c r="BE61" s="29" t="str">
        <f>IF(AND(G$61&lt;&gt;0,G$58=""),"No olvide registrar el ingreso de mujeres 15 a 19 años al PSCV","")</f>
        <v/>
      </c>
      <c r="BF61" s="29" t="str">
        <f>IF(AND(H$61&lt;&gt;0,H$58=""),"No olvide registrar el ingreso de hombres 20 a 24 años al PSCV","")</f>
        <v/>
      </c>
      <c r="BG61" s="29" t="str">
        <f>IF(AND(I$61&lt;&gt;0,I$58=""),"No olvide registrar el ingreso de mujeres 20 a 24 años al PSCV","")</f>
        <v/>
      </c>
      <c r="BH61" s="29" t="str">
        <f>IF(AND(J$61&lt;&gt;0,J$58=""),"No olvide registrar el ingreso de hombres 25 a 34 años al PSCV","")</f>
        <v/>
      </c>
      <c r="BI61" s="29" t="str">
        <f>IF(AND(K$61&lt;&gt;0,K$58=""),"No olvide registrar el ingreso de mujeres 25 a 34 años al PSCV","")</f>
        <v/>
      </c>
      <c r="BJ61" s="29" t="str">
        <f>IF(AND(L$61&lt;&gt;0,L$58=""),"No olvide registrar el ingreso de hombres 35 a 44 años al PSCV","")</f>
        <v/>
      </c>
      <c r="BK61" s="29" t="str">
        <f>IF(AND(M$61&lt;&gt;0,M$58=""),"No olvide registrar el ingreso de mujeres 35 a 44 años al PSCV","")</f>
        <v/>
      </c>
      <c r="BL61" s="29" t="str">
        <f>IF(AND(N$61&lt;&gt;0,N$58=""),"No olvide registrar el ingreso de hombres 45 a 54 años al PSCV","")</f>
        <v/>
      </c>
      <c r="BM61" s="29" t="str">
        <f>IF(AND(O$61&lt;&gt;0,O$58=""),"No olvide registrar el ingreso de mujeres 45 a 54 años al PSCV","")</f>
        <v/>
      </c>
      <c r="BN61" s="29" t="str">
        <f>IF(AND(P$61&lt;&gt;0,P$58=""),"No olvide registrar el ingreso de hombres 55 a 64 años al PSCV","")</f>
        <v/>
      </c>
      <c r="BO61" s="29" t="str">
        <f>IF(AND(Q$61&lt;&gt;0,Q$58=""),"No olvide registrar el ingreso de mujeres 55 a 64 años al PSCV","")</f>
        <v/>
      </c>
      <c r="BP61" s="29" t="str">
        <f>IF(AND(R$61&lt;&gt;0,R$58=""),"No olvide registrar el ingreso de hombres 65 a 69 años al PSCV","")</f>
        <v/>
      </c>
      <c r="BQ61" s="29" t="str">
        <f>IF(AND(S$61&lt;&gt;0,S$58=""),"No olvide registrar el ingreso de mujeres 65 a 69 años al PSCV","")</f>
        <v/>
      </c>
      <c r="BR61" s="29" t="str">
        <f>IF(AND(T$61&lt;&gt;0,T$58=""),"No olvide registrar el ingreso de hombres 70 años y más al PSCV","")</f>
        <v/>
      </c>
      <c r="BS61" s="29" t="str">
        <f>IF(AND(U$61&lt;&gt;0,U$58=""),"No olvide registrar el ingreso de mujeres 70 años y más al PSCV","")</f>
        <v/>
      </c>
      <c r="BT61" s="30">
        <f>IF($C61&lt;&gt;SUM($F61:$U61),1,0)</f>
        <v>0</v>
      </c>
      <c r="BU61" s="30">
        <f>IF($D61&lt;&gt;($F61+$H61+$J61+$L61+$N61+$P61+$R61+$T61),1,0)</f>
        <v>0</v>
      </c>
      <c r="BV61" s="30">
        <f>IF($E61&lt;&gt;($G61+$I61+$K61+$M61+$O61+$Q61+$S61+$U61),1,0)</f>
        <v>0</v>
      </c>
      <c r="BW61" s="30">
        <f>IF(AND(F$61&lt;&gt;0,F$58=""),1,0)</f>
        <v>0</v>
      </c>
      <c r="BX61" s="30">
        <f>IF(AND(G$61&lt;&gt;0,G$58=""),1,0)</f>
        <v>0</v>
      </c>
      <c r="BY61" s="30">
        <f>IF(AND(H$61&lt;&gt;0,H$58=""),1,0)</f>
        <v>0</v>
      </c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</row>
    <row r="62" spans="1:118" s="9" customFormat="1" ht="30" customHeight="1" x14ac:dyDescent="0.2">
      <c r="A62" s="81" t="s">
        <v>82</v>
      </c>
      <c r="B62" s="81"/>
      <c r="C62" s="81"/>
      <c r="D62" s="81"/>
      <c r="E62" s="81"/>
      <c r="F62" s="81"/>
      <c r="G62" s="81"/>
      <c r="H62" s="107"/>
      <c r="I62" s="108"/>
      <c r="J62" s="108"/>
      <c r="K62" s="109"/>
      <c r="L62" s="109"/>
      <c r="M62" s="109"/>
      <c r="N62" s="109"/>
      <c r="O62" s="109"/>
      <c r="P62" s="108"/>
      <c r="Q62" s="108"/>
      <c r="R62" s="108"/>
      <c r="S62" s="108"/>
      <c r="T62" s="108"/>
      <c r="U62" s="108"/>
      <c r="V62" s="110"/>
      <c r="W62" s="110"/>
      <c r="BT62" s="30">
        <f t="shared" ref="BT62:BY62" si="3">IF(AND(I$58&lt;&gt;0,(I$59+I$60+I$61)&lt;I$58),1,0)</f>
        <v>0</v>
      </c>
      <c r="BU62" s="30">
        <f t="shared" si="3"/>
        <v>0</v>
      </c>
      <c r="BV62" s="30">
        <f t="shared" si="3"/>
        <v>0</v>
      </c>
      <c r="BW62" s="30">
        <f t="shared" si="3"/>
        <v>0</v>
      </c>
      <c r="BX62" s="30">
        <f t="shared" si="3"/>
        <v>0</v>
      </c>
      <c r="BY62" s="30">
        <f t="shared" si="3"/>
        <v>0</v>
      </c>
    </row>
    <row r="63" spans="1:118" s="23" customFormat="1" ht="12.75" customHeight="1" x14ac:dyDescent="0.15">
      <c r="A63" s="1009" t="s">
        <v>45</v>
      </c>
      <c r="B63" s="1010"/>
      <c r="C63" s="1009" t="s">
        <v>46</v>
      </c>
      <c r="D63" s="1153"/>
      <c r="E63" s="1010"/>
      <c r="F63" s="1159" t="s">
        <v>83</v>
      </c>
      <c r="G63" s="1163"/>
      <c r="H63" s="1163"/>
      <c r="I63" s="1163"/>
      <c r="J63" s="1163"/>
      <c r="K63" s="1163"/>
      <c r="L63" s="1163"/>
      <c r="M63" s="1163"/>
      <c r="N63" s="1163"/>
      <c r="O63" s="1163"/>
      <c r="P63" s="1163"/>
      <c r="Q63" s="1163"/>
      <c r="R63" s="1163"/>
      <c r="S63" s="1163"/>
      <c r="T63" s="1163"/>
      <c r="U63" s="1164"/>
      <c r="V63" s="1165" t="s">
        <v>84</v>
      </c>
      <c r="W63" s="1165"/>
      <c r="X63" s="1166"/>
      <c r="Y63" s="22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0">
        <f t="shared" ref="BT63:BY63" si="4">IF(AND(I$59&lt;&gt;0,I$58=""),1,0)</f>
        <v>0</v>
      </c>
      <c r="BU63" s="30">
        <f t="shared" si="4"/>
        <v>0</v>
      </c>
      <c r="BV63" s="30">
        <f t="shared" si="4"/>
        <v>0</v>
      </c>
      <c r="BW63" s="30">
        <f t="shared" si="4"/>
        <v>0</v>
      </c>
      <c r="BX63" s="30">
        <f t="shared" si="4"/>
        <v>0</v>
      </c>
      <c r="BY63" s="30">
        <f t="shared" si="4"/>
        <v>0</v>
      </c>
      <c r="BZ63" s="3"/>
      <c r="CA63" s="3"/>
      <c r="CB63" s="3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</row>
    <row r="64" spans="1:118" s="23" customFormat="1" ht="12.95" customHeight="1" x14ac:dyDescent="0.15">
      <c r="A64" s="1011"/>
      <c r="B64" s="1012"/>
      <c r="C64" s="1011"/>
      <c r="D64" s="1154"/>
      <c r="E64" s="1012"/>
      <c r="F64" s="1015" t="s">
        <v>70</v>
      </c>
      <c r="G64" s="1015"/>
      <c r="H64" s="1015" t="s">
        <v>71</v>
      </c>
      <c r="I64" s="1015"/>
      <c r="J64" s="1016" t="s">
        <v>72</v>
      </c>
      <c r="K64" s="1018"/>
      <c r="L64" s="1018" t="s">
        <v>10</v>
      </c>
      <c r="M64" s="1016"/>
      <c r="N64" s="1015" t="s">
        <v>11</v>
      </c>
      <c r="O64" s="1015"/>
      <c r="P64" s="1018" t="s">
        <v>73</v>
      </c>
      <c r="Q64" s="1016"/>
      <c r="R64" s="1015" t="s">
        <v>74</v>
      </c>
      <c r="S64" s="1015"/>
      <c r="T64" s="1015" t="s">
        <v>75</v>
      </c>
      <c r="U64" s="1035"/>
      <c r="V64" s="1049" t="s">
        <v>85</v>
      </c>
      <c r="W64" s="1052" t="s">
        <v>86</v>
      </c>
      <c r="X64" s="1052" t="s">
        <v>87</v>
      </c>
      <c r="Y64" s="12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0">
        <f t="shared" ref="BT64:BY64" si="5">IF(AND(I$60&lt;&gt;0,I$58=""),1,0)</f>
        <v>0</v>
      </c>
      <c r="BU64" s="30">
        <f t="shared" si="5"/>
        <v>0</v>
      </c>
      <c r="BV64" s="30">
        <f t="shared" si="5"/>
        <v>0</v>
      </c>
      <c r="BW64" s="30">
        <f t="shared" si="5"/>
        <v>0</v>
      </c>
      <c r="BX64" s="30">
        <f t="shared" si="5"/>
        <v>0</v>
      </c>
      <c r="BY64" s="30">
        <f t="shared" si="5"/>
        <v>0</v>
      </c>
      <c r="BZ64" s="3"/>
      <c r="CA64" s="3"/>
      <c r="CB64" s="3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</row>
    <row r="65" spans="1:103" s="23" customFormat="1" ht="21" x14ac:dyDescent="0.15">
      <c r="A65" s="1162"/>
      <c r="B65" s="1050"/>
      <c r="C65" s="83" t="s">
        <v>76</v>
      </c>
      <c r="D65" s="18" t="s">
        <v>43</v>
      </c>
      <c r="E65" s="90" t="s">
        <v>64</v>
      </c>
      <c r="F65" s="111" t="s">
        <v>43</v>
      </c>
      <c r="G65" s="112" t="s">
        <v>64</v>
      </c>
      <c r="H65" s="111" t="s">
        <v>43</v>
      </c>
      <c r="I65" s="112" t="s">
        <v>64</v>
      </c>
      <c r="J65" s="111" t="s">
        <v>43</v>
      </c>
      <c r="K65" s="112" t="s">
        <v>64</v>
      </c>
      <c r="L65" s="111" t="s">
        <v>43</v>
      </c>
      <c r="M65" s="112" t="s">
        <v>64</v>
      </c>
      <c r="N65" s="111" t="s">
        <v>43</v>
      </c>
      <c r="O65" s="112" t="s">
        <v>64</v>
      </c>
      <c r="P65" s="111" t="s">
        <v>43</v>
      </c>
      <c r="Q65" s="112" t="s">
        <v>64</v>
      </c>
      <c r="R65" s="111" t="s">
        <v>43</v>
      </c>
      <c r="S65" s="112" t="s">
        <v>64</v>
      </c>
      <c r="T65" s="111" t="s">
        <v>43</v>
      </c>
      <c r="U65" s="124" t="s">
        <v>64</v>
      </c>
      <c r="V65" s="1051"/>
      <c r="W65" s="1054"/>
      <c r="X65" s="1054"/>
      <c r="Y65" s="12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0">
        <f t="shared" ref="BT65:BY65" si="6">IF(AND(I$61&lt;&gt;0,I$58=""),1,0)</f>
        <v>0</v>
      </c>
      <c r="BU65" s="30">
        <f t="shared" si="6"/>
        <v>0</v>
      </c>
      <c r="BV65" s="30">
        <f t="shared" si="6"/>
        <v>0</v>
      </c>
      <c r="BW65" s="30">
        <f t="shared" si="6"/>
        <v>0</v>
      </c>
      <c r="BX65" s="30">
        <f t="shared" si="6"/>
        <v>0</v>
      </c>
      <c r="BY65" s="30">
        <f t="shared" si="6"/>
        <v>0</v>
      </c>
      <c r="BZ65" s="3"/>
      <c r="CA65" s="3"/>
      <c r="CB65" s="3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</row>
    <row r="66" spans="1:103" s="23" customFormat="1" ht="10.5" x14ac:dyDescent="0.15">
      <c r="A66" s="1148" t="s">
        <v>88</v>
      </c>
      <c r="B66" s="1149"/>
      <c r="C66" s="56">
        <f>SUM(D66:E66)</f>
        <v>17</v>
      </c>
      <c r="D66" s="80">
        <f t="shared" ref="D66:E69" si="7">F66+H66+J66+L66+N66+P66+R66+T66</f>
        <v>7</v>
      </c>
      <c r="E66" s="80">
        <f t="shared" si="7"/>
        <v>10</v>
      </c>
      <c r="F66" s="44">
        <f>+ENERO!F66+FEBRERO!F66+MARZO!F66+ABRIL!F66+MAYO!F66+JUNIO!F66+JULIO!F66+AGOSTO!F66+SEPTIEMBRE!F66+OCTUBRE!F66+NOVIEMBRE!F66+DICIEMBRE!F66</f>
        <v>3</v>
      </c>
      <c r="G66" s="44">
        <f>+ENERO!G66+FEBRERO!G66+MARZO!G66+ABRIL!G66+MAYO!G66+JUNIO!G66+JULIO!G66+AGOSTO!G66+SEPTIEMBRE!G66+OCTUBRE!G66+NOVIEMBRE!G66+DICIEMBRE!G66</f>
        <v>2</v>
      </c>
      <c r="H66" s="44">
        <f>+ENERO!H66+FEBRERO!H66+MARZO!H66+ABRIL!H66+MAYO!H66+JUNIO!H66+JULIO!H66+AGOSTO!H66+SEPTIEMBRE!H66+OCTUBRE!H66+NOVIEMBRE!H66+DICIEMBRE!H66</f>
        <v>1</v>
      </c>
      <c r="I66" s="44">
        <f>+ENERO!I66+FEBRERO!I66+MARZO!I66+ABRIL!I66+MAYO!I66+JUNIO!I66+JULIO!I66+AGOSTO!I66+SEPTIEMBRE!I66+OCTUBRE!I66+NOVIEMBRE!I66+DICIEMBRE!I66</f>
        <v>1</v>
      </c>
      <c r="J66" s="44">
        <f>+ENERO!J66+FEBRERO!J66+MARZO!J66+ABRIL!J66+MAYO!J66+JUNIO!J66+JULIO!J66+AGOSTO!J66+SEPTIEMBRE!J66+OCTUBRE!J66+NOVIEMBRE!J66+DICIEMBRE!J66</f>
        <v>1</v>
      </c>
      <c r="K66" s="44">
        <f>+ENERO!K66+FEBRERO!K66+MARZO!K66+ABRIL!K66+MAYO!K66+JUNIO!K66+JULIO!K66+AGOSTO!K66+SEPTIEMBRE!K66+OCTUBRE!K66+NOVIEMBRE!K66+DICIEMBRE!K66</f>
        <v>2</v>
      </c>
      <c r="L66" s="44">
        <f>+ENERO!L66+FEBRERO!L66+MARZO!L66+ABRIL!L66+MAYO!L66+JUNIO!L66+JULIO!L66+AGOSTO!L66+SEPTIEMBRE!L66+OCTUBRE!L66+NOVIEMBRE!L66+DICIEMBRE!L66</f>
        <v>0</v>
      </c>
      <c r="M66" s="44">
        <f>+ENERO!M66+FEBRERO!M66+MARZO!M66+ABRIL!M66+MAYO!M66+JUNIO!M66+JULIO!M66+AGOSTO!M66+SEPTIEMBRE!M66+OCTUBRE!M66+NOVIEMBRE!M66+DICIEMBRE!M66</f>
        <v>4</v>
      </c>
      <c r="N66" s="44">
        <f>+ENERO!N66+FEBRERO!N66+MARZO!N66+ABRIL!N66+MAYO!N66+JUNIO!N66+JULIO!N66+AGOSTO!N66+SEPTIEMBRE!N66+OCTUBRE!N66+NOVIEMBRE!N66+DICIEMBRE!N66</f>
        <v>1</v>
      </c>
      <c r="O66" s="44">
        <f>+ENERO!O66+FEBRERO!O66+MARZO!O66+ABRIL!O66+MAYO!O66+JUNIO!O66+JULIO!O66+AGOSTO!O66+SEPTIEMBRE!O66+OCTUBRE!O66+NOVIEMBRE!O66+DICIEMBRE!O66</f>
        <v>0</v>
      </c>
      <c r="P66" s="44">
        <f>+ENERO!P66+FEBRERO!P66+MARZO!P66+ABRIL!P66+MAYO!P66+JUNIO!P66+JULIO!P66+AGOSTO!P66+SEPTIEMBRE!P66+OCTUBRE!P66+NOVIEMBRE!P66+DICIEMBRE!P66</f>
        <v>1</v>
      </c>
      <c r="Q66" s="44">
        <f>+ENERO!Q66+FEBRERO!Q66+MARZO!Q66+ABRIL!Q66+MAYO!Q66+JUNIO!Q66+JULIO!Q66+AGOSTO!Q66+SEPTIEMBRE!Q66+OCTUBRE!Q66+NOVIEMBRE!Q66+DICIEMBRE!Q66</f>
        <v>0</v>
      </c>
      <c r="R66" s="44">
        <f>+ENERO!R66+FEBRERO!R66+MARZO!R66+ABRIL!R66+MAYO!R66+JUNIO!R66+JULIO!R66+AGOSTO!R66+SEPTIEMBRE!R66+OCTUBRE!R66+NOVIEMBRE!R66+DICIEMBRE!R66</f>
        <v>0</v>
      </c>
      <c r="S66" s="44">
        <f>+ENERO!S66+FEBRERO!S66+MARZO!S66+ABRIL!S66+MAYO!S66+JUNIO!S66+JULIO!S66+AGOSTO!S66+SEPTIEMBRE!S66+OCTUBRE!S66+NOVIEMBRE!S66+DICIEMBRE!S66</f>
        <v>1</v>
      </c>
      <c r="T66" s="44">
        <f>+ENERO!T66+FEBRERO!T66+MARZO!T66+ABRIL!T66+MAYO!T66+JUNIO!T66+JULIO!T66+AGOSTO!T66+SEPTIEMBRE!T66+OCTUBRE!T66+NOVIEMBRE!T66+DICIEMBRE!T66</f>
        <v>0</v>
      </c>
      <c r="U66" s="44">
        <f>+ENERO!U66+FEBRERO!U66+MARZO!U66+ABRIL!U66+MAYO!U66+JUNIO!U66+JULIO!U66+AGOSTO!U66+SEPTIEMBRE!U66+OCTUBRE!U66+NOVIEMBRE!U66+DICIEMBRE!U66</f>
        <v>0</v>
      </c>
      <c r="V66" s="44">
        <f>+ENERO!V66+FEBRERO!V66+MARZO!V66+ABRIL!V66+MAYO!V66+JUNIO!V66+JULIO!V66+AGOSTO!V66+SEPTIEMBRE!V66+OCTUBRE!V66+NOVIEMBRE!V66+DICIEMBRE!V66</f>
        <v>12</v>
      </c>
      <c r="W66" s="44">
        <f>+ENERO!W66+FEBRERO!W66+MARZO!W66+ABRIL!W66+MAYO!W66+JUNIO!W66+JULIO!W66+AGOSTO!W66+SEPTIEMBRE!W66+OCTUBRE!W66+NOVIEMBRE!W66+DICIEMBRE!W66</f>
        <v>3</v>
      </c>
      <c r="X66" s="44">
        <f>+ENERO!X66+FEBRERO!X66+MARZO!X66+ABRIL!X66+MAYO!X66+JUNIO!X66+JULIO!X66+AGOSTO!X66+SEPTIEMBRE!X66+OCTUBRE!X66+NOVIEMBRE!X66+DICIEMBRE!X66</f>
        <v>2</v>
      </c>
      <c r="Y66" s="28" t="str">
        <f>$BA66&amp;" "&amp;$BB66&amp;""&amp;$BC66&amp;""&amp;BD66</f>
        <v xml:space="preserve"> </v>
      </c>
      <c r="Z66" s="3"/>
      <c r="AA66" s="127"/>
      <c r="AB66" s="3"/>
      <c r="AC66" s="3"/>
      <c r="AD66" s="3"/>
      <c r="AE66" s="3"/>
      <c r="AF66" s="3"/>
      <c r="AG66" s="3"/>
      <c r="AH66" s="3"/>
      <c r="AI66" s="3"/>
      <c r="AJ66" s="3"/>
      <c r="AK66" s="3"/>
      <c r="BA66" s="29" t="str">
        <f>IF($C66&lt;&gt;SUM(F66:U66),"El Total de Ingresos es diferente a la suma de Hombres y Mujeres por edad","")</f>
        <v/>
      </c>
      <c r="BB66" s="29" t="str">
        <f>IF($D66&lt;&gt;($F66+$H66+$J66+$L66+$N66+$P66+$R66+$T66),"El Total de Hombres ingresados al Programa es diferente a la suma de Hombres por edad","")</f>
        <v/>
      </c>
      <c r="BC66" s="29" t="str">
        <f>IF($E66&lt;&gt;($G66+$I66+$K66+$M66+$O66+$Q66+$S66+$U66),"El Total de Mujeres ingresadas al Programa es diferente a la suma de Mujeres por edad","")</f>
        <v/>
      </c>
      <c r="BD66" s="29" t="str">
        <f>IF($C66&lt;&gt;($V66+$W66+$X66),"La suma de los Egresos por Abandono, Traslado y Fallecimiento NO DEBE ser diferente al Total de Egresos","")</f>
        <v/>
      </c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0">
        <f>IF($C66&lt;&gt;SUM(F66:U66),1,0)</f>
        <v>0</v>
      </c>
      <c r="BU66" s="30">
        <f>IF($D66&lt;&gt;($F66+$H66+$J66+$L66+$N66+$P66+$R66+$T66),1,0)</f>
        <v>0</v>
      </c>
      <c r="BV66" s="30">
        <f>IF($E66&lt;&gt;($G66+$I66+$K66+$M66+$O66+$Q66+$S66+$U66),1,0)</f>
        <v>0</v>
      </c>
      <c r="BW66" s="30">
        <f>IF(AND(O$58&lt;&gt;0,(O$59+O$60+O$61)&lt;O$58),1,0)</f>
        <v>0</v>
      </c>
      <c r="BX66" s="30">
        <f>IF(AND(P$58&lt;&gt;0,(P$59+P$60+P$61)&lt;P$58),1,0)</f>
        <v>0</v>
      </c>
      <c r="BY66" s="30">
        <f>IF(AND(Q$58&lt;&gt;0,(Q$59+Q$60+Q$61)&lt;Q$58),1,0)</f>
        <v>0</v>
      </c>
      <c r="BZ66" s="3"/>
      <c r="CA66" s="3"/>
      <c r="CB66" s="3"/>
      <c r="CC66" s="3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</row>
    <row r="67" spans="1:103" s="23" customFormat="1" ht="10.5" x14ac:dyDescent="0.15">
      <c r="A67" s="1150" t="s">
        <v>78</v>
      </c>
      <c r="B67" s="128" t="s">
        <v>79</v>
      </c>
      <c r="C67" s="66">
        <f>SUM(D67:E67)</f>
        <v>0</v>
      </c>
      <c r="D67" s="129">
        <f t="shared" si="7"/>
        <v>0</v>
      </c>
      <c r="E67" s="130">
        <f t="shared" si="7"/>
        <v>0</v>
      </c>
      <c r="F67" s="44">
        <f>+ENERO!F67+FEBRERO!F67+MARZO!F67+ABRIL!F67+MAYO!F67+JUNIO!F67+JULIO!F67+AGOSTO!F67+SEPTIEMBRE!F67+OCTUBRE!F67+NOVIEMBRE!F67+DICIEMBRE!F67</f>
        <v>0</v>
      </c>
      <c r="G67" s="44">
        <f>+ENERO!G67+FEBRERO!G67+MARZO!G67+ABRIL!G67+MAYO!G67+JUNIO!G67+JULIO!G67+AGOSTO!G67+SEPTIEMBRE!G67+OCTUBRE!G67+NOVIEMBRE!G67+DICIEMBRE!G67</f>
        <v>0</v>
      </c>
      <c r="H67" s="44">
        <f>+ENERO!H67+FEBRERO!H67+MARZO!H67+ABRIL!H67+MAYO!H67+JUNIO!H67+JULIO!H67+AGOSTO!H67+SEPTIEMBRE!H67+OCTUBRE!H67+NOVIEMBRE!H67+DICIEMBRE!H67</f>
        <v>0</v>
      </c>
      <c r="I67" s="44">
        <f>+ENERO!I67+FEBRERO!I67+MARZO!I67+ABRIL!I67+MAYO!I67+JUNIO!I67+JULIO!I67+AGOSTO!I67+SEPTIEMBRE!I67+OCTUBRE!I67+NOVIEMBRE!I67+DICIEMBRE!I67</f>
        <v>0</v>
      </c>
      <c r="J67" s="44">
        <f>+ENERO!J67+FEBRERO!J67+MARZO!J67+ABRIL!J67+MAYO!J67+JUNIO!J67+JULIO!J67+AGOSTO!J67+SEPTIEMBRE!J67+OCTUBRE!J67+NOVIEMBRE!J67+DICIEMBRE!J67</f>
        <v>0</v>
      </c>
      <c r="K67" s="44">
        <f>+ENERO!K67+FEBRERO!K67+MARZO!K67+ABRIL!K67+MAYO!K67+JUNIO!K67+JULIO!K67+AGOSTO!K67+SEPTIEMBRE!K67+OCTUBRE!K67+NOVIEMBRE!K67+DICIEMBRE!K67</f>
        <v>0</v>
      </c>
      <c r="L67" s="44">
        <f>+ENERO!L67+FEBRERO!L67+MARZO!L67+ABRIL!L67+MAYO!L67+JUNIO!L67+JULIO!L67+AGOSTO!L67+SEPTIEMBRE!L67+OCTUBRE!L67+NOVIEMBRE!L67+DICIEMBRE!L67</f>
        <v>0</v>
      </c>
      <c r="M67" s="44">
        <f>+ENERO!M67+FEBRERO!M67+MARZO!M67+ABRIL!M67+MAYO!M67+JUNIO!M67+JULIO!M67+AGOSTO!M67+SEPTIEMBRE!M67+OCTUBRE!M67+NOVIEMBRE!M67+DICIEMBRE!M67</f>
        <v>0</v>
      </c>
      <c r="N67" s="44">
        <f>+ENERO!N67+FEBRERO!N67+MARZO!N67+ABRIL!N67+MAYO!N67+JUNIO!N67+JULIO!N67+AGOSTO!N67+SEPTIEMBRE!N67+OCTUBRE!N67+NOVIEMBRE!N67+DICIEMBRE!N67</f>
        <v>0</v>
      </c>
      <c r="O67" s="44">
        <f>+ENERO!O67+FEBRERO!O67+MARZO!O67+ABRIL!O67+MAYO!O67+JUNIO!O67+JULIO!O67+AGOSTO!O67+SEPTIEMBRE!O67+OCTUBRE!O67+NOVIEMBRE!O67+DICIEMBRE!O67</f>
        <v>0</v>
      </c>
      <c r="P67" s="44">
        <f>+ENERO!P67+FEBRERO!P67+MARZO!P67+ABRIL!P67+MAYO!P67+JUNIO!P67+JULIO!P67+AGOSTO!P67+SEPTIEMBRE!P67+OCTUBRE!P67+NOVIEMBRE!P67+DICIEMBRE!P67</f>
        <v>0</v>
      </c>
      <c r="Q67" s="44">
        <f>+ENERO!Q67+FEBRERO!Q67+MARZO!Q67+ABRIL!Q67+MAYO!Q67+JUNIO!Q67+JULIO!Q67+AGOSTO!Q67+SEPTIEMBRE!Q67+OCTUBRE!Q67+NOVIEMBRE!Q67+DICIEMBRE!Q67</f>
        <v>0</v>
      </c>
      <c r="R67" s="44">
        <f>+ENERO!R67+FEBRERO!R67+MARZO!R67+ABRIL!R67+MAYO!R67+JUNIO!R67+JULIO!R67+AGOSTO!R67+SEPTIEMBRE!R67+OCTUBRE!R67+NOVIEMBRE!R67+DICIEMBRE!R67</f>
        <v>0</v>
      </c>
      <c r="S67" s="44">
        <f>+ENERO!S67+FEBRERO!S67+MARZO!S67+ABRIL!S67+MAYO!S67+JUNIO!S67+JULIO!S67+AGOSTO!S67+SEPTIEMBRE!S67+OCTUBRE!S67+NOVIEMBRE!S67+DICIEMBRE!S67</f>
        <v>0</v>
      </c>
      <c r="T67" s="44">
        <f>+ENERO!T67+FEBRERO!T67+MARZO!T67+ABRIL!T67+MAYO!T67+JUNIO!T67+JULIO!T67+AGOSTO!T67+SEPTIEMBRE!T67+OCTUBRE!T67+NOVIEMBRE!T67+DICIEMBRE!T67</f>
        <v>0</v>
      </c>
      <c r="U67" s="44">
        <f>+ENERO!U67+FEBRERO!U67+MARZO!U67+ABRIL!U67+MAYO!U67+JUNIO!U67+JULIO!U67+AGOSTO!U67+SEPTIEMBRE!U67+OCTUBRE!U67+NOVIEMBRE!U67+DICIEMBRE!U67</f>
        <v>0</v>
      </c>
      <c r="V67" s="44">
        <f>+ENERO!V67+FEBRERO!V67+MARZO!V67+ABRIL!V67+MAYO!V67+JUNIO!V67+JULIO!V67+AGOSTO!V67+SEPTIEMBRE!V67+OCTUBRE!V67+NOVIEMBRE!V67+DICIEMBRE!V67</f>
        <v>0</v>
      </c>
      <c r="W67" s="44">
        <f>+ENERO!W67+FEBRERO!W67+MARZO!W67+ABRIL!W67+MAYO!W67+JUNIO!W67+JULIO!W67+AGOSTO!W67+SEPTIEMBRE!W67+OCTUBRE!W67+NOVIEMBRE!W67+DICIEMBRE!W67</f>
        <v>0</v>
      </c>
      <c r="X67" s="44">
        <f>+ENERO!X67+FEBRERO!X67+MARZO!X67+ABRIL!X67+MAYO!X67+JUNIO!X67+JULIO!X67+AGOSTO!X67+SEPTIEMBRE!X67+OCTUBRE!X67+NOVIEMBRE!X67+DICIEMBRE!X67</f>
        <v>0</v>
      </c>
      <c r="Y67" s="28" t="str">
        <f>$BA67&amp;" "&amp;$BB67&amp;""&amp;$BC67</f>
        <v xml:space="preserve"> </v>
      </c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BA67" s="29" t="str">
        <f>IF($C67&lt;&gt;SUM(F67:U67),"El Total de Ingresos es diferente a la suma de Hombres y Mujeres por edad","")</f>
        <v/>
      </c>
      <c r="BB67" s="29" t="str">
        <f>IF($D67&lt;&gt;($F67+$H67+$J67+$L67+$N67+$P67+$R67+$T67),"El Total de Hombres ingresados al Programa es diferente a la suma de Hombres por edad","")</f>
        <v/>
      </c>
      <c r="BC67" s="29" t="str">
        <f>IF($E67&lt;&gt;($G67+$I67+$K67+$M67+$O67+$Q67+$S67+$U67),"El Total de Mujeres ingresadas al Programa es diferente a la suma de Mujeres por edad","")</f>
        <v/>
      </c>
      <c r="BD67" s="22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0">
        <f>IF($C67&lt;&gt;SUM(F67:U67),1,0)</f>
        <v>0</v>
      </c>
      <c r="BU67" s="30">
        <f>IF($D67&lt;&gt;($F67+$H67+$J67+$L67+$N67+$P67+$R67+$T67),1,0)</f>
        <v>0</v>
      </c>
      <c r="BV67" s="30">
        <f>IF($E67&lt;&gt;($G67+$I67+$K67+$M67+$O67+$Q67+$S67+$U67),1,0)</f>
        <v>0</v>
      </c>
      <c r="BW67" s="30">
        <f>IF(AND(O$59&lt;&gt;0,O$58=""),1,0)</f>
        <v>0</v>
      </c>
      <c r="BX67" s="30">
        <f>IF(AND(P$59&lt;&gt;0,P$58=""),1,0)</f>
        <v>0</v>
      </c>
      <c r="BY67" s="30">
        <f>IF(AND(Q$59&lt;&gt;0,Q$58=""),1,0)</f>
        <v>0</v>
      </c>
      <c r="BZ67" s="3"/>
      <c r="CA67" s="3"/>
      <c r="CB67" s="3"/>
      <c r="CC67" s="3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</row>
    <row r="68" spans="1:103" s="23" customFormat="1" ht="10.5" x14ac:dyDescent="0.15">
      <c r="A68" s="1151"/>
      <c r="B68" s="116" t="s">
        <v>80</v>
      </c>
      <c r="C68" s="71">
        <f>SUM(D68:E68)</f>
        <v>26</v>
      </c>
      <c r="D68" s="117">
        <f t="shared" si="7"/>
        <v>9</v>
      </c>
      <c r="E68" s="118">
        <f t="shared" si="7"/>
        <v>17</v>
      </c>
      <c r="F68" s="44">
        <f>+ENERO!F68+FEBRERO!F68+MARZO!F68+ABRIL!F68+MAYO!F68+JUNIO!F68+JULIO!F68+AGOSTO!F68+SEPTIEMBRE!F68+OCTUBRE!F68+NOVIEMBRE!F68+DICIEMBRE!F68</f>
        <v>3</v>
      </c>
      <c r="G68" s="44">
        <f>+ENERO!G68+FEBRERO!G68+MARZO!G68+ABRIL!G68+MAYO!G68+JUNIO!G68+JULIO!G68+AGOSTO!G68+SEPTIEMBRE!G68+OCTUBRE!G68+NOVIEMBRE!G68+DICIEMBRE!G68</f>
        <v>2</v>
      </c>
      <c r="H68" s="44">
        <f>+ENERO!H68+FEBRERO!H68+MARZO!H68+ABRIL!H68+MAYO!H68+JUNIO!H68+JULIO!H68+AGOSTO!H68+SEPTIEMBRE!H68+OCTUBRE!H68+NOVIEMBRE!H68+DICIEMBRE!H68</f>
        <v>2</v>
      </c>
      <c r="I68" s="44">
        <f>+ENERO!I68+FEBRERO!I68+MARZO!I68+ABRIL!I68+MAYO!I68+JUNIO!I68+JULIO!I68+AGOSTO!I68+SEPTIEMBRE!I68+OCTUBRE!I68+NOVIEMBRE!I68+DICIEMBRE!I68</f>
        <v>1</v>
      </c>
      <c r="J68" s="44">
        <f>+ENERO!J68+FEBRERO!J68+MARZO!J68+ABRIL!J68+MAYO!J68+JUNIO!J68+JULIO!J68+AGOSTO!J68+SEPTIEMBRE!J68+OCTUBRE!J68+NOVIEMBRE!J68+DICIEMBRE!J68</f>
        <v>1</v>
      </c>
      <c r="K68" s="44">
        <f>+ENERO!K68+FEBRERO!K68+MARZO!K68+ABRIL!K68+MAYO!K68+JUNIO!K68+JULIO!K68+AGOSTO!K68+SEPTIEMBRE!K68+OCTUBRE!K68+NOVIEMBRE!K68+DICIEMBRE!K68</f>
        <v>4</v>
      </c>
      <c r="L68" s="44">
        <f>+ENERO!L68+FEBRERO!L68+MARZO!L68+ABRIL!L68+MAYO!L68+JUNIO!L68+JULIO!L68+AGOSTO!L68+SEPTIEMBRE!L68+OCTUBRE!L68+NOVIEMBRE!L68+DICIEMBRE!L68</f>
        <v>1</v>
      </c>
      <c r="M68" s="44">
        <f>+ENERO!M68+FEBRERO!M68+MARZO!M68+ABRIL!M68+MAYO!M68+JUNIO!M68+JULIO!M68+AGOSTO!M68+SEPTIEMBRE!M68+OCTUBRE!M68+NOVIEMBRE!M68+DICIEMBRE!M68</f>
        <v>9</v>
      </c>
      <c r="N68" s="44">
        <f>+ENERO!N68+FEBRERO!N68+MARZO!N68+ABRIL!N68+MAYO!N68+JUNIO!N68+JULIO!N68+AGOSTO!N68+SEPTIEMBRE!N68+OCTUBRE!N68+NOVIEMBRE!N68+DICIEMBRE!N68</f>
        <v>1</v>
      </c>
      <c r="O68" s="44">
        <f>+ENERO!O68+FEBRERO!O68+MARZO!O68+ABRIL!O68+MAYO!O68+JUNIO!O68+JULIO!O68+AGOSTO!O68+SEPTIEMBRE!O68+OCTUBRE!O68+NOVIEMBRE!O68+DICIEMBRE!O68</f>
        <v>0</v>
      </c>
      <c r="P68" s="44">
        <f>+ENERO!P68+FEBRERO!P68+MARZO!P68+ABRIL!P68+MAYO!P68+JUNIO!P68+JULIO!P68+AGOSTO!P68+SEPTIEMBRE!P68+OCTUBRE!P68+NOVIEMBRE!P68+DICIEMBRE!P68</f>
        <v>1</v>
      </c>
      <c r="Q68" s="44">
        <f>+ENERO!Q68+FEBRERO!Q68+MARZO!Q68+ABRIL!Q68+MAYO!Q68+JUNIO!Q68+JULIO!Q68+AGOSTO!Q68+SEPTIEMBRE!Q68+OCTUBRE!Q68+NOVIEMBRE!Q68+DICIEMBRE!Q68</f>
        <v>0</v>
      </c>
      <c r="R68" s="44">
        <f>+ENERO!R68+FEBRERO!R68+MARZO!R68+ABRIL!R68+MAYO!R68+JUNIO!R68+JULIO!R68+AGOSTO!R68+SEPTIEMBRE!R68+OCTUBRE!R68+NOVIEMBRE!R68+DICIEMBRE!R68</f>
        <v>0</v>
      </c>
      <c r="S68" s="44">
        <f>+ENERO!S68+FEBRERO!S68+MARZO!S68+ABRIL!S68+MAYO!S68+JUNIO!S68+JULIO!S68+AGOSTO!S68+SEPTIEMBRE!S68+OCTUBRE!S68+NOVIEMBRE!S68+DICIEMBRE!S68</f>
        <v>1</v>
      </c>
      <c r="T68" s="44">
        <f>+ENERO!T68+FEBRERO!T68+MARZO!T68+ABRIL!T68+MAYO!T68+JUNIO!T68+JULIO!T68+AGOSTO!T68+SEPTIEMBRE!T68+OCTUBRE!T68+NOVIEMBRE!T68+DICIEMBRE!T68</f>
        <v>0</v>
      </c>
      <c r="U68" s="44">
        <f>+ENERO!U68+FEBRERO!U68+MARZO!U68+ABRIL!U68+MAYO!U68+JUNIO!U68+JULIO!U68+AGOSTO!U68+SEPTIEMBRE!U68+OCTUBRE!U68+NOVIEMBRE!U68+DICIEMBRE!U68</f>
        <v>0</v>
      </c>
      <c r="V68" s="44">
        <f>+ENERO!V68+FEBRERO!V68+MARZO!V68+ABRIL!V68+MAYO!V68+JUNIO!V68+JULIO!V68+AGOSTO!V68+SEPTIEMBRE!V68+OCTUBRE!V68+NOVIEMBRE!V68+DICIEMBRE!V68</f>
        <v>17</v>
      </c>
      <c r="W68" s="44">
        <f>+ENERO!W68+FEBRERO!W68+MARZO!W68+ABRIL!W68+MAYO!W68+JUNIO!W68+JULIO!W68+AGOSTO!W68+SEPTIEMBRE!W68+OCTUBRE!W68+NOVIEMBRE!W68+DICIEMBRE!W68</f>
        <v>10</v>
      </c>
      <c r="X68" s="44">
        <f>+ENERO!X68+FEBRERO!X68+MARZO!X68+ABRIL!X68+MAYO!X68+JUNIO!X68+JULIO!X68+AGOSTO!X68+SEPTIEMBRE!X68+OCTUBRE!X68+NOVIEMBRE!X68+DICIEMBRE!X68</f>
        <v>3</v>
      </c>
      <c r="Y68" s="28" t="str">
        <f>$BA68&amp;" "&amp;$BB68&amp;""&amp;$BC68</f>
        <v xml:space="preserve"> </v>
      </c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BA68" s="29" t="str">
        <f>IF($C68&lt;&gt;SUM(F68:U68),"El Total de Ingresos es diferente a la suma de Hombres y Mujeres por edad","")</f>
        <v/>
      </c>
      <c r="BB68" s="29" t="str">
        <f>IF($D68&lt;&gt;($F68+$H68+$J68+$L68+$N68+$P68+$R68+$T68),"El Total de Hombres ingresados al Programa es diferente a la suma de Hombres por edad","")</f>
        <v/>
      </c>
      <c r="BC68" s="29" t="str">
        <f>IF($E68&lt;&gt;($G68+$I68+$K68+$M68+$O68+$Q68+$S68+$U68),"El Total de Mujeres ingresadas al Programa es diferente a la suma de Mujeres por edad","")</f>
        <v/>
      </c>
      <c r="BD68" s="22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0">
        <f>IF($C68&lt;&gt;SUM(F68:U68),1,0)</f>
        <v>0</v>
      </c>
      <c r="BU68" s="30">
        <f>IF($D68&lt;&gt;($F68+$H68+$J68+$L68+$N68+$P68+$R68+$T68),1,0)</f>
        <v>0</v>
      </c>
      <c r="BV68" s="30">
        <f>IF($E68&lt;&gt;($G68+$I68+$K68+$M68+$O68+$Q68+$S68+$U68),1,0)</f>
        <v>0</v>
      </c>
      <c r="BW68" s="30">
        <f>IF(AND(O$60&lt;&gt;0,O$58=""),1,0)</f>
        <v>0</v>
      </c>
      <c r="BX68" s="30">
        <f>IF(AND(P$60&lt;&gt;0,P$58=""),1,0)</f>
        <v>0</v>
      </c>
      <c r="BY68" s="30">
        <f>IF(AND(Q$60&lt;&gt;0,Q$58=""),1,0)</f>
        <v>0</v>
      </c>
      <c r="BZ68" s="3"/>
      <c r="CA68" s="3"/>
      <c r="CB68" s="3"/>
      <c r="CC68" s="3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</row>
    <row r="69" spans="1:103" s="23" customFormat="1" ht="10.5" x14ac:dyDescent="0.15">
      <c r="A69" s="1152"/>
      <c r="B69" s="120" t="s">
        <v>81</v>
      </c>
      <c r="C69" s="80">
        <f>SUM(D69:E69)</f>
        <v>0</v>
      </c>
      <c r="D69" s="121">
        <f t="shared" si="7"/>
        <v>0</v>
      </c>
      <c r="E69" s="122">
        <f t="shared" si="7"/>
        <v>0</v>
      </c>
      <c r="F69" s="44">
        <f>+ENERO!F69+FEBRERO!F69+MARZO!F69+ABRIL!F69+MAYO!F69+JUNIO!F69+JULIO!F69+AGOSTO!F69+SEPTIEMBRE!F69+OCTUBRE!F69+NOVIEMBRE!F69+DICIEMBRE!F69</f>
        <v>0</v>
      </c>
      <c r="G69" s="44">
        <f>+ENERO!G69+FEBRERO!G69+MARZO!G69+ABRIL!G69+MAYO!G69+JUNIO!G69+JULIO!G69+AGOSTO!G69+SEPTIEMBRE!G69+OCTUBRE!G69+NOVIEMBRE!G69+DICIEMBRE!G69</f>
        <v>0</v>
      </c>
      <c r="H69" s="44">
        <f>+ENERO!H69+FEBRERO!H69+MARZO!H69+ABRIL!H69+MAYO!H69+JUNIO!H69+JULIO!H69+AGOSTO!H69+SEPTIEMBRE!H69+OCTUBRE!H69+NOVIEMBRE!H69+DICIEMBRE!H69</f>
        <v>0</v>
      </c>
      <c r="I69" s="44">
        <f>+ENERO!I69+FEBRERO!I69+MARZO!I69+ABRIL!I69+MAYO!I69+JUNIO!I69+JULIO!I69+AGOSTO!I69+SEPTIEMBRE!I69+OCTUBRE!I69+NOVIEMBRE!I69+DICIEMBRE!I69</f>
        <v>0</v>
      </c>
      <c r="J69" s="44">
        <f>+ENERO!J69+FEBRERO!J69+MARZO!J69+ABRIL!J69+MAYO!J69+JUNIO!J69+JULIO!J69+AGOSTO!J69+SEPTIEMBRE!J69+OCTUBRE!J69+NOVIEMBRE!J69+DICIEMBRE!J69</f>
        <v>0</v>
      </c>
      <c r="K69" s="44">
        <f>+ENERO!K69+FEBRERO!K69+MARZO!K69+ABRIL!K69+MAYO!K69+JUNIO!K69+JULIO!K69+AGOSTO!K69+SEPTIEMBRE!K69+OCTUBRE!K69+NOVIEMBRE!K69+DICIEMBRE!K69</f>
        <v>0</v>
      </c>
      <c r="L69" s="44">
        <f>+ENERO!L69+FEBRERO!L69+MARZO!L69+ABRIL!L69+MAYO!L69+JUNIO!L69+JULIO!L69+AGOSTO!L69+SEPTIEMBRE!L69+OCTUBRE!L69+NOVIEMBRE!L69+DICIEMBRE!L69</f>
        <v>0</v>
      </c>
      <c r="M69" s="44">
        <f>+ENERO!M69+FEBRERO!M69+MARZO!M69+ABRIL!M69+MAYO!M69+JUNIO!M69+JULIO!M69+AGOSTO!M69+SEPTIEMBRE!M69+OCTUBRE!M69+NOVIEMBRE!M69+DICIEMBRE!M69</f>
        <v>0</v>
      </c>
      <c r="N69" s="44">
        <f>+ENERO!N69+FEBRERO!N69+MARZO!N69+ABRIL!N69+MAYO!N69+JUNIO!N69+JULIO!N69+AGOSTO!N69+SEPTIEMBRE!N69+OCTUBRE!N69+NOVIEMBRE!N69+DICIEMBRE!N69</f>
        <v>0</v>
      </c>
      <c r="O69" s="44">
        <f>+ENERO!O69+FEBRERO!O69+MARZO!O69+ABRIL!O69+MAYO!O69+JUNIO!O69+JULIO!O69+AGOSTO!O69+SEPTIEMBRE!O69+OCTUBRE!O69+NOVIEMBRE!O69+DICIEMBRE!O69</f>
        <v>0</v>
      </c>
      <c r="P69" s="44">
        <f>+ENERO!P69+FEBRERO!P69+MARZO!P69+ABRIL!P69+MAYO!P69+JUNIO!P69+JULIO!P69+AGOSTO!P69+SEPTIEMBRE!P69+OCTUBRE!P69+NOVIEMBRE!P69+DICIEMBRE!P69</f>
        <v>0</v>
      </c>
      <c r="Q69" s="44">
        <f>+ENERO!Q69+FEBRERO!Q69+MARZO!Q69+ABRIL!Q69+MAYO!Q69+JUNIO!Q69+JULIO!Q69+AGOSTO!Q69+SEPTIEMBRE!Q69+OCTUBRE!Q69+NOVIEMBRE!Q69+DICIEMBRE!Q69</f>
        <v>0</v>
      </c>
      <c r="R69" s="44">
        <f>+ENERO!R69+FEBRERO!R69+MARZO!R69+ABRIL!R69+MAYO!R69+JUNIO!R69+JULIO!R69+AGOSTO!R69+SEPTIEMBRE!R69+OCTUBRE!R69+NOVIEMBRE!R69+DICIEMBRE!R69</f>
        <v>0</v>
      </c>
      <c r="S69" s="44">
        <f>+ENERO!S69+FEBRERO!S69+MARZO!S69+ABRIL!S69+MAYO!S69+JUNIO!S69+JULIO!S69+AGOSTO!S69+SEPTIEMBRE!S69+OCTUBRE!S69+NOVIEMBRE!S69+DICIEMBRE!S69</f>
        <v>0</v>
      </c>
      <c r="T69" s="44">
        <f>+ENERO!T69+FEBRERO!T69+MARZO!T69+ABRIL!T69+MAYO!T69+JUNIO!T69+JULIO!T69+AGOSTO!T69+SEPTIEMBRE!T69+OCTUBRE!T69+NOVIEMBRE!T69+DICIEMBRE!T69</f>
        <v>0</v>
      </c>
      <c r="U69" s="44">
        <f>+ENERO!U69+FEBRERO!U69+MARZO!U69+ABRIL!U69+MAYO!U69+JUNIO!U69+JULIO!U69+AGOSTO!U69+SEPTIEMBRE!U69+OCTUBRE!U69+NOVIEMBRE!U69+DICIEMBRE!U69</f>
        <v>0</v>
      </c>
      <c r="V69" s="44">
        <f>+ENERO!V69+FEBRERO!V69+MARZO!V69+ABRIL!V69+MAYO!V69+JUNIO!V69+JULIO!V69+AGOSTO!V69+SEPTIEMBRE!V69+OCTUBRE!V69+NOVIEMBRE!V69+DICIEMBRE!V69</f>
        <v>0</v>
      </c>
      <c r="W69" s="44">
        <f>+ENERO!W69+FEBRERO!W69+MARZO!W69+ABRIL!W69+MAYO!W69+JUNIO!W69+JULIO!W69+AGOSTO!W69+SEPTIEMBRE!W69+OCTUBRE!W69+NOVIEMBRE!W69+DICIEMBRE!W69</f>
        <v>0</v>
      </c>
      <c r="X69" s="44">
        <f>+ENERO!X69+FEBRERO!X69+MARZO!X69+ABRIL!X69+MAYO!X69+JUNIO!X69+JULIO!X69+AGOSTO!X69+SEPTIEMBRE!X69+OCTUBRE!X69+NOVIEMBRE!X69+DICIEMBRE!X69</f>
        <v>0</v>
      </c>
      <c r="Y69" s="28" t="str">
        <f>$BA69&amp;" "&amp;$BB69&amp;""&amp;$BC69</f>
        <v xml:space="preserve"> </v>
      </c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BA69" s="29" t="str">
        <f>IF($C69&lt;&gt;SUM(F69:U69),"El Total de Ingresos es diferente a la suma de Hombres y Mujeres por edad","")</f>
        <v/>
      </c>
      <c r="BB69" s="29" t="str">
        <f>IF($D69&lt;&gt;($F69+$H69+$J69+$L69+$N69+$P69+$R69+$T69),"El Total de Hombres ingresados al Programa es diferente a la suma de Hombres por edad","")</f>
        <v/>
      </c>
      <c r="BC69" s="29" t="str">
        <f>IF($E69&lt;&gt;($G69+$I69+$K69+$M69+$O69+$Q69+$S69+$U69),"El Total de Mujeres ingresadas al Programa es diferente a la suma de Mujeres por edad","")</f>
        <v/>
      </c>
      <c r="BD69" s="22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0">
        <f>IF($C69&lt;&gt;SUM(F69:U69),1,0)</f>
        <v>0</v>
      </c>
      <c r="BU69" s="30">
        <f>IF($D69&lt;&gt;($F69+$H69+$J69+$L69+$N69+$P69+$R69+$T69),1,0)</f>
        <v>0</v>
      </c>
      <c r="BV69" s="30">
        <f>IF($E69&lt;&gt;($G69+$I69+$K69+$M69+$O69+$Q69+$S69+$U69),1,0)</f>
        <v>0</v>
      </c>
      <c r="BW69" s="30">
        <f>IF(AND(O$61&lt;&gt;0,O$58=""),1,0)</f>
        <v>0</v>
      </c>
      <c r="BX69" s="30">
        <f>IF(AND(P$61&lt;&gt;0,P$58=""),1,0)</f>
        <v>0</v>
      </c>
      <c r="BY69" s="30">
        <f>IF(AND(Q$61&lt;&gt;0,Q$58=""),1,0)</f>
        <v>0</v>
      </c>
      <c r="BZ69" s="3"/>
      <c r="CA69" s="3"/>
      <c r="CB69" s="3"/>
      <c r="CC69" s="3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</row>
    <row r="70" spans="1:103" s="9" customFormat="1" ht="14.25" x14ac:dyDescent="0.2">
      <c r="A70" s="81" t="s">
        <v>89</v>
      </c>
      <c r="B70" s="81"/>
      <c r="C70" s="81"/>
      <c r="D70" s="81"/>
      <c r="E70" s="81"/>
      <c r="F70" s="81"/>
      <c r="G70" s="81"/>
      <c r="H70" s="107"/>
      <c r="I70" s="108"/>
      <c r="J70" s="108"/>
      <c r="K70" s="109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10"/>
      <c r="BT70" s="30">
        <f>IF(AND(R$58&lt;&gt;0,(R$59+R$60+R$61)&lt;R$58),1,0)</f>
        <v>0</v>
      </c>
      <c r="BU70" s="30">
        <f>IF(AND(S$58&lt;&gt;0,(S$59+S$60+S$61)&lt;S$58),1,0)</f>
        <v>0</v>
      </c>
      <c r="BV70" s="30">
        <f>IF(AND(T$58&lt;&gt;0,(T$59+T$60+T$61)&lt;T$58),1,0)</f>
        <v>0</v>
      </c>
      <c r="BW70" s="30">
        <f>IF(AND(U$58&lt;&gt;0,(U$59+U$60+U$61)&lt;U$58),1,0)</f>
        <v>0</v>
      </c>
      <c r="BX70" s="30">
        <f>IF($C66&lt;&gt;($V66+$W66+$X66),1,0)</f>
        <v>0</v>
      </c>
    </row>
    <row r="71" spans="1:103" s="17" customFormat="1" x14ac:dyDescent="0.2">
      <c r="A71" s="1153" t="s">
        <v>45</v>
      </c>
      <c r="B71" s="1153"/>
      <c r="C71" s="1052" t="s">
        <v>90</v>
      </c>
      <c r="D71" s="1156" t="s">
        <v>47</v>
      </c>
      <c r="E71" s="1157"/>
      <c r="F71" s="1157"/>
      <c r="G71" s="1157"/>
      <c r="H71" s="1157"/>
      <c r="I71" s="1158"/>
      <c r="J71" s="1052" t="s">
        <v>91</v>
      </c>
      <c r="K71" s="9"/>
      <c r="L71" s="9"/>
      <c r="M71" s="9"/>
      <c r="N71" s="9"/>
      <c r="O71" s="9"/>
      <c r="P71" s="9"/>
      <c r="Q71" s="9"/>
      <c r="R71" s="9"/>
      <c r="S71" s="138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30">
        <f>IF(AND(R$59&lt;&gt;0,R$58=""),1,0)</f>
        <v>0</v>
      </c>
      <c r="BU71" s="30">
        <f>IF(AND(S$59&lt;&gt;0,S$58=""),1,0)</f>
        <v>0</v>
      </c>
      <c r="BV71" s="30">
        <f>IF(AND(T$59&lt;&gt;0,T$58=""),1,0)</f>
        <v>0</v>
      </c>
      <c r="BW71" s="30">
        <f>IF(AND(U$59&lt;&gt;0,U$58=""),1,0)</f>
        <v>0</v>
      </c>
      <c r="BX71" s="9"/>
      <c r="BY71" s="9"/>
      <c r="BZ71" s="9"/>
      <c r="CA71" s="9"/>
      <c r="CB71" s="9"/>
      <c r="CC71" s="16"/>
      <c r="CD71" s="16"/>
      <c r="CE71" s="16"/>
      <c r="CF71" s="16"/>
      <c r="CG71" s="16"/>
      <c r="CH71" s="16"/>
      <c r="CI71" s="16"/>
      <c r="CJ71" s="16"/>
      <c r="CK71" s="16"/>
    </row>
    <row r="72" spans="1:103" s="23" customFormat="1" ht="10.5" x14ac:dyDescent="0.15">
      <c r="A72" s="1154"/>
      <c r="B72" s="1154"/>
      <c r="C72" s="1053"/>
      <c r="D72" s="1159" t="s">
        <v>92</v>
      </c>
      <c r="E72" s="1160"/>
      <c r="F72" s="1159" t="s">
        <v>93</v>
      </c>
      <c r="G72" s="1160"/>
      <c r="H72" s="1159" t="s">
        <v>94</v>
      </c>
      <c r="I72" s="1160"/>
      <c r="J72" s="105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0">
        <f>IF(AND(R$60&lt;&gt;0,R$58=""),1,0)</f>
        <v>0</v>
      </c>
      <c r="BU72" s="30">
        <f>IF(AND(S$60&lt;&gt;0,S$58=""),1,0)</f>
        <v>0</v>
      </c>
      <c r="BV72" s="30">
        <f>IF(AND(T$60&lt;&gt;0,T$58=""),1,0)</f>
        <v>0</v>
      </c>
      <c r="BW72" s="30">
        <f>IF(AND(U$60&lt;&gt;0,U$58=""),1,0)</f>
        <v>0</v>
      </c>
      <c r="BX72" s="3"/>
      <c r="BY72" s="3"/>
      <c r="BZ72" s="3"/>
      <c r="CA72" s="3"/>
      <c r="CB72" s="3"/>
      <c r="CC72" s="22"/>
      <c r="CD72" s="22"/>
      <c r="CE72" s="22"/>
      <c r="CF72" s="22"/>
      <c r="CG72" s="22"/>
      <c r="CH72" s="22"/>
      <c r="CI72" s="22"/>
    </row>
    <row r="73" spans="1:103" s="23" customFormat="1" ht="10.5" x14ac:dyDescent="0.15">
      <c r="A73" s="1155"/>
      <c r="B73" s="1155"/>
      <c r="C73" s="1054"/>
      <c r="D73" s="18" t="s">
        <v>43</v>
      </c>
      <c r="E73" s="90" t="s">
        <v>64</v>
      </c>
      <c r="F73" s="18" t="s">
        <v>43</v>
      </c>
      <c r="G73" s="90" t="s">
        <v>64</v>
      </c>
      <c r="H73" s="18" t="s">
        <v>43</v>
      </c>
      <c r="I73" s="90" t="s">
        <v>64</v>
      </c>
      <c r="J73" s="1054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0">
        <f>IF(AND(R$61&lt;&gt;0,R$58=""),1,0)</f>
        <v>0</v>
      </c>
      <c r="BU73" s="30">
        <f>IF(AND(S$61&lt;&gt;0,S$58=""),1,0)</f>
        <v>0</v>
      </c>
      <c r="BV73" s="30">
        <f>IF(AND(T$61&lt;&gt;0,T$58=""),1,0)</f>
        <v>0</v>
      </c>
      <c r="BW73" s="30">
        <f>IF(AND(U$61&lt;&gt;0,U$58=""),1,0)</f>
        <v>0</v>
      </c>
      <c r="BX73" s="3"/>
      <c r="BY73" s="3"/>
      <c r="BZ73" s="3"/>
      <c r="CA73" s="3"/>
      <c r="CB73" s="3"/>
      <c r="CC73" s="22"/>
      <c r="CD73" s="22"/>
      <c r="CE73" s="22"/>
      <c r="CF73" s="22"/>
      <c r="CG73" s="22"/>
      <c r="CH73" s="22"/>
      <c r="CI73" s="22"/>
    </row>
    <row r="74" spans="1:103" s="23" customFormat="1" ht="10.5" x14ac:dyDescent="0.15">
      <c r="A74" s="1138" t="s">
        <v>95</v>
      </c>
      <c r="B74" s="1139"/>
      <c r="C74" s="78">
        <f>SUM(D74:I74)</f>
        <v>0</v>
      </c>
      <c r="D74" s="25"/>
      <c r="E74" s="27"/>
      <c r="F74" s="25"/>
      <c r="G74" s="27"/>
      <c r="H74" s="25"/>
      <c r="I74" s="27"/>
      <c r="J74" s="44"/>
      <c r="K74" s="28" t="str">
        <f>$BA74</f>
        <v/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BA74" s="29" t="str">
        <f>IF($C74&lt;&gt;SUM($D74:$I74),"El Total de los Ingresos es diferente a la suma de Hombres y Mujeres por edad","")</f>
        <v/>
      </c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0">
        <f>IF($C74&lt;&gt;SUM(D74:I74),1,0)</f>
        <v>0</v>
      </c>
      <c r="BU74" s="3"/>
      <c r="BV74" s="3"/>
      <c r="BW74" s="3"/>
      <c r="BX74" s="3"/>
      <c r="BY74" s="3"/>
      <c r="BZ74" s="3"/>
      <c r="CA74" s="3"/>
      <c r="CB74" s="3"/>
      <c r="CC74" s="22"/>
      <c r="CD74" s="22"/>
      <c r="CE74" s="22"/>
      <c r="CF74" s="22"/>
      <c r="CG74" s="22"/>
      <c r="CH74" s="22"/>
      <c r="CI74" s="22"/>
    </row>
    <row r="75" spans="1:103" s="23" customFormat="1" ht="10.5" x14ac:dyDescent="0.15">
      <c r="A75" s="1140" t="s">
        <v>96</v>
      </c>
      <c r="B75" s="1141"/>
      <c r="C75" s="80">
        <f>SUM(D75:I75)</f>
        <v>0</v>
      </c>
      <c r="D75" s="37"/>
      <c r="E75" s="39"/>
      <c r="F75" s="37"/>
      <c r="G75" s="39"/>
      <c r="H75" s="37"/>
      <c r="I75" s="39"/>
      <c r="J75" s="49"/>
      <c r="K75" s="28" t="str">
        <f>$BA75</f>
        <v/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BA75" s="29" t="str">
        <f>IF($C75&lt;&gt;SUM($D75:$I75),"El Total de los Ingresos es diferente a la suma de Hombres y Mujeres por edad","")</f>
        <v/>
      </c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0">
        <f>IF($C75&lt;&gt;SUM(D75:I75),1,0)</f>
        <v>0</v>
      </c>
      <c r="BU75" s="3"/>
      <c r="BV75" s="3"/>
      <c r="BW75" s="3"/>
      <c r="BX75" s="3"/>
      <c r="BY75" s="3"/>
      <c r="BZ75" s="3"/>
      <c r="CA75" s="3"/>
      <c r="CB75" s="3"/>
      <c r="CC75" s="22"/>
      <c r="CD75" s="22"/>
      <c r="CE75" s="22"/>
      <c r="CF75" s="22"/>
      <c r="CG75" s="22"/>
      <c r="CH75" s="22"/>
      <c r="CI75" s="22"/>
    </row>
    <row r="76" spans="1:103" s="23" customFormat="1" ht="10.5" x14ac:dyDescent="0.15">
      <c r="A76" s="1142" t="s">
        <v>97</v>
      </c>
      <c r="B76" s="139" t="s">
        <v>98</v>
      </c>
      <c r="C76" s="78">
        <f>SUM(D76:I76)</f>
        <v>0</v>
      </c>
      <c r="D76" s="25"/>
      <c r="E76" s="27"/>
      <c r="F76" s="25"/>
      <c r="G76" s="27"/>
      <c r="H76" s="25"/>
      <c r="I76" s="27"/>
      <c r="J76" s="44"/>
      <c r="K76" s="28" t="str">
        <f>$BA76</f>
        <v/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BA76" s="29" t="str">
        <f>IF($C76&lt;&gt;SUM($D76:$I76),"El Total de los Ingresos es diferente a la suma de Hombres y Mujeres por edad","")</f>
        <v/>
      </c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0">
        <f>IF($C76&lt;&gt;SUM(D76:I76),1,0)</f>
        <v>0</v>
      </c>
      <c r="BU76" s="3"/>
      <c r="BV76" s="3"/>
      <c r="BW76" s="3"/>
      <c r="BX76" s="3"/>
      <c r="BY76" s="3"/>
      <c r="BZ76" s="3"/>
      <c r="CA76" s="3"/>
      <c r="CB76" s="3"/>
      <c r="CC76" s="22"/>
      <c r="CD76" s="22"/>
      <c r="CE76" s="22"/>
      <c r="CF76" s="22"/>
      <c r="CG76" s="22"/>
      <c r="CH76" s="22"/>
      <c r="CI76" s="22"/>
    </row>
    <row r="77" spans="1:103" s="23" customFormat="1" ht="10.5" x14ac:dyDescent="0.15">
      <c r="A77" s="1143"/>
      <c r="B77" s="140" t="s">
        <v>99</v>
      </c>
      <c r="C77" s="80">
        <f>SUM(D77:I77)</f>
        <v>0</v>
      </c>
      <c r="D77" s="37"/>
      <c r="E77" s="39"/>
      <c r="F77" s="37"/>
      <c r="G77" s="39"/>
      <c r="H77" s="37"/>
      <c r="I77" s="39"/>
      <c r="J77" s="49"/>
      <c r="K77" s="28" t="str">
        <f>$BA77</f>
        <v/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BA77" s="29" t="str">
        <f>IF($C77&lt;&gt;SUM($D77:$I77),"El Total de los Ingresos es diferente a la suma de Hombres y Mujeres por edad","")</f>
        <v/>
      </c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0">
        <f>IF($C77&lt;&gt;SUM(D77:I77),1,0)</f>
        <v>0</v>
      </c>
      <c r="BU77" s="3"/>
      <c r="BV77" s="3"/>
      <c r="BW77" s="3"/>
      <c r="BX77" s="3"/>
      <c r="BY77" s="3"/>
      <c r="BZ77" s="3"/>
      <c r="CA77" s="3"/>
      <c r="CB77" s="3"/>
      <c r="CC77" s="22"/>
      <c r="CD77" s="22"/>
      <c r="CE77" s="22"/>
      <c r="CF77" s="22"/>
      <c r="CG77" s="22"/>
      <c r="CH77" s="22"/>
      <c r="CI77" s="22"/>
    </row>
    <row r="78" spans="1:103" s="23" customFormat="1" ht="10.5" x14ac:dyDescent="0.15">
      <c r="A78" s="1144" t="s">
        <v>100</v>
      </c>
      <c r="B78" s="1145"/>
      <c r="C78" s="80">
        <f>SUM(D78:I78)</f>
        <v>0</v>
      </c>
      <c r="D78" s="62"/>
      <c r="E78" s="64"/>
      <c r="F78" s="62"/>
      <c r="G78" s="64"/>
      <c r="H78" s="62"/>
      <c r="I78" s="64"/>
      <c r="J78" s="85"/>
      <c r="K78" s="28" t="str">
        <f>$BA78&amp;" "&amp;$BB78&amp;""</f>
        <v xml:space="preserve"> 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BA78" s="29" t="str">
        <f>IF($C78&lt;&gt;SUM($D78:$I78),"El Total de los Ingresos es diferente a la suma de Hombres y Mujeres por edad","")</f>
        <v/>
      </c>
      <c r="BB78" s="29" t="str">
        <f>IF(C78&gt;C76+C77,"Los Ingresos de pacientes dependientes severos con escaras DEBEN estar incluidos en los Ingresos de pacientes dependientes severos oncológicos o No oncológicos","")</f>
        <v/>
      </c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0">
        <f>IF($C78&lt;&gt;SUM(D78:I78),1,0)</f>
        <v>0</v>
      </c>
      <c r="BU78" s="30">
        <f>IF(C78&gt;SUM(C76:C77),1,0)</f>
        <v>0</v>
      </c>
      <c r="BV78" s="3"/>
      <c r="BW78" s="3"/>
      <c r="BX78" s="3"/>
      <c r="BY78" s="3"/>
      <c r="BZ78" s="3"/>
      <c r="CA78" s="3"/>
      <c r="CB78" s="3"/>
      <c r="CC78" s="22"/>
      <c r="CD78" s="22"/>
      <c r="CE78" s="22"/>
      <c r="CF78" s="22"/>
      <c r="CG78" s="22"/>
      <c r="CH78" s="22"/>
      <c r="CI78" s="22"/>
    </row>
    <row r="79" spans="1:103" s="17" customFormat="1" ht="14.25" x14ac:dyDescent="0.2">
      <c r="A79" s="87" t="s">
        <v>101</v>
      </c>
      <c r="B79" s="87"/>
      <c r="C79" s="87"/>
      <c r="D79" s="87"/>
      <c r="E79" s="87"/>
      <c r="F79" s="81"/>
      <c r="G79" s="81"/>
      <c r="H79" s="107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BA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</row>
    <row r="80" spans="1:103" s="23" customFormat="1" ht="10.5" x14ac:dyDescent="0.15">
      <c r="A80" s="1146" t="s">
        <v>3</v>
      </c>
      <c r="B80" s="1023"/>
      <c r="C80" s="1072" t="s">
        <v>102</v>
      </c>
      <c r="D80" s="1134" t="s">
        <v>103</v>
      </c>
      <c r="E80" s="1010" t="s">
        <v>104</v>
      </c>
      <c r="F80" s="3"/>
      <c r="G80" s="3"/>
      <c r="H80" s="3"/>
      <c r="I80" s="2"/>
      <c r="J80" s="2"/>
      <c r="K80" s="2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BA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</row>
    <row r="81" spans="1:100" s="23" customFormat="1" ht="10.5" x14ac:dyDescent="0.15">
      <c r="A81" s="1147"/>
      <c r="B81" s="1025"/>
      <c r="C81" s="1073"/>
      <c r="D81" s="1135"/>
      <c r="E81" s="1014"/>
      <c r="F81" s="119"/>
      <c r="G81" s="119"/>
      <c r="H81" s="119"/>
      <c r="I81" s="119"/>
      <c r="J81" s="119"/>
      <c r="K81" s="119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BA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</row>
    <row r="82" spans="1:100" s="23" customFormat="1" ht="10.5" x14ac:dyDescent="0.15">
      <c r="A82" s="1127" t="s">
        <v>105</v>
      </c>
      <c r="B82" s="1128"/>
      <c r="C82" s="44"/>
      <c r="D82" s="142"/>
      <c r="E82" s="143"/>
      <c r="F82" s="28" t="str">
        <f t="shared" ref="F82:F91" si="8">$BA82</f>
        <v/>
      </c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BA82" s="29" t="str">
        <f t="shared" ref="BA82:BA91" si="9">IF($D82&gt;=$E82,"","El Total de Egresos NO puede ser menor que los Egresos por Abandono.")</f>
        <v/>
      </c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0">
        <f>IF($D82&gt;=$E82,0,1)</f>
        <v>0</v>
      </c>
      <c r="BU82" s="3"/>
      <c r="BV82" s="3"/>
      <c r="BW82" s="3"/>
      <c r="BX82" s="3"/>
      <c r="BY82" s="3"/>
      <c r="BZ82" s="3"/>
      <c r="CA82" s="3"/>
      <c r="CB82" s="3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</row>
    <row r="83" spans="1:100" s="23" customFormat="1" ht="10.5" x14ac:dyDescent="0.15">
      <c r="A83" s="1127" t="s">
        <v>106</v>
      </c>
      <c r="B83" s="1128"/>
      <c r="C83" s="47"/>
      <c r="D83" s="144"/>
      <c r="E83" s="134"/>
      <c r="F83" s="28" t="str">
        <f t="shared" si="8"/>
        <v/>
      </c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BA83" s="29" t="str">
        <f t="shared" si="9"/>
        <v/>
      </c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0">
        <f t="shared" ref="BT83:BT91" si="10">IF($D83&gt;=$E83,0,1)</f>
        <v>0</v>
      </c>
      <c r="BU83" s="3"/>
      <c r="BV83" s="3"/>
      <c r="BW83" s="3"/>
      <c r="BX83" s="3"/>
      <c r="BY83" s="3"/>
      <c r="BZ83" s="3"/>
      <c r="CA83" s="3"/>
      <c r="CB83" s="3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</row>
    <row r="84" spans="1:100" s="23" customFormat="1" ht="10.5" x14ac:dyDescent="0.15">
      <c r="A84" s="1136" t="s">
        <v>107</v>
      </c>
      <c r="B84" s="1137"/>
      <c r="C84" s="47"/>
      <c r="D84" s="144"/>
      <c r="E84" s="134"/>
      <c r="F84" s="28" t="str">
        <f t="shared" si="8"/>
        <v/>
      </c>
      <c r="G84" s="119"/>
      <c r="H84" s="119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BA84" s="29" t="str">
        <f t="shared" si="9"/>
        <v/>
      </c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0">
        <f t="shared" si="10"/>
        <v>0</v>
      </c>
      <c r="BU84" s="3"/>
      <c r="BV84" s="3"/>
      <c r="BW84" s="3"/>
      <c r="BX84" s="3"/>
      <c r="BY84" s="3"/>
      <c r="BZ84" s="3"/>
      <c r="CA84" s="3"/>
      <c r="CB84" s="3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</row>
    <row r="85" spans="1:100" s="23" customFormat="1" ht="10.5" x14ac:dyDescent="0.15">
      <c r="A85" s="1131" t="s">
        <v>108</v>
      </c>
      <c r="B85" s="1132"/>
      <c r="C85" s="56">
        <f>SUM(C82:C84)</f>
        <v>0</v>
      </c>
      <c r="D85" s="145">
        <f>SUM(D82:D84)</f>
        <v>0</v>
      </c>
      <c r="E85" s="146">
        <f>SUM(E82:E84)</f>
        <v>0</v>
      </c>
      <c r="F85" s="28" t="str">
        <f t="shared" si="8"/>
        <v/>
      </c>
      <c r="G85" s="119"/>
      <c r="H85" s="119"/>
      <c r="I85" s="119"/>
      <c r="J85" s="119"/>
      <c r="K85" s="119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BA85" s="29" t="str">
        <f t="shared" si="9"/>
        <v/>
      </c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0">
        <f t="shared" si="10"/>
        <v>0</v>
      </c>
      <c r="BU85" s="3"/>
      <c r="BV85" s="3"/>
      <c r="BW85" s="3"/>
      <c r="BX85" s="3"/>
      <c r="BY85" s="3"/>
      <c r="BZ85" s="3"/>
      <c r="CA85" s="3"/>
      <c r="CB85" s="3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</row>
    <row r="86" spans="1:100" s="23" customFormat="1" ht="10.5" x14ac:dyDescent="0.15">
      <c r="A86" s="1125" t="s">
        <v>109</v>
      </c>
      <c r="B86" s="1126"/>
      <c r="C86" s="46"/>
      <c r="D86" s="147"/>
      <c r="E86" s="132"/>
      <c r="F86" s="28" t="str">
        <f t="shared" si="8"/>
        <v/>
      </c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  <c r="V86" s="119"/>
      <c r="W86" s="119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BA86" s="29" t="str">
        <f t="shared" si="9"/>
        <v/>
      </c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0">
        <f t="shared" si="10"/>
        <v>0</v>
      </c>
      <c r="BU86" s="3"/>
      <c r="BV86" s="3"/>
      <c r="BW86" s="3"/>
      <c r="BX86" s="3"/>
      <c r="BY86" s="3"/>
      <c r="BZ86" s="3"/>
      <c r="CA86" s="3"/>
      <c r="CB86" s="3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</row>
    <row r="87" spans="1:100" s="23" customFormat="1" ht="10.5" x14ac:dyDescent="0.15">
      <c r="A87" s="1127" t="s">
        <v>110</v>
      </c>
      <c r="B87" s="1128"/>
      <c r="C87" s="47"/>
      <c r="D87" s="144"/>
      <c r="E87" s="134"/>
      <c r="F87" s="28" t="str">
        <f t="shared" si="8"/>
        <v/>
      </c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  <c r="V87" s="119"/>
      <c r="W87" s="119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BA87" s="29" t="str">
        <f t="shared" si="9"/>
        <v/>
      </c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0">
        <f t="shared" si="10"/>
        <v>0</v>
      </c>
      <c r="BU87" s="3"/>
      <c r="BV87" s="3"/>
      <c r="BW87" s="3"/>
      <c r="BX87" s="3"/>
      <c r="BY87" s="3"/>
      <c r="BZ87" s="3"/>
      <c r="CA87" s="3"/>
      <c r="CB87" s="3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</row>
    <row r="88" spans="1:100" s="23" customFormat="1" ht="10.5" x14ac:dyDescent="0.15">
      <c r="A88" s="1127" t="s">
        <v>111</v>
      </c>
      <c r="B88" s="1128"/>
      <c r="C88" s="47"/>
      <c r="D88" s="144"/>
      <c r="E88" s="134"/>
      <c r="F88" s="28" t="str">
        <f t="shared" si="8"/>
        <v/>
      </c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19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BA88" s="29" t="str">
        <f t="shared" si="9"/>
        <v/>
      </c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0">
        <f t="shared" si="10"/>
        <v>0</v>
      </c>
      <c r="BU88" s="3"/>
      <c r="BV88" s="3"/>
      <c r="BW88" s="3"/>
      <c r="BX88" s="3"/>
      <c r="BY88" s="3"/>
      <c r="BZ88" s="3"/>
      <c r="CA88" s="3"/>
      <c r="CB88" s="3"/>
      <c r="CC88" s="22"/>
      <c r="CD88" s="22"/>
      <c r="CE88" s="22"/>
      <c r="CF88" s="22"/>
      <c r="CG88" s="22"/>
      <c r="CH88" s="22"/>
      <c r="CI88" s="22"/>
      <c r="CJ88" s="22"/>
      <c r="CK88" s="22"/>
      <c r="CL88" s="22"/>
      <c r="CM88" s="22"/>
      <c r="CN88" s="22"/>
      <c r="CO88" s="22"/>
      <c r="CP88" s="22"/>
      <c r="CQ88" s="22"/>
      <c r="CR88" s="22"/>
      <c r="CS88" s="22"/>
      <c r="CT88" s="22"/>
      <c r="CU88" s="22"/>
      <c r="CV88" s="22"/>
    </row>
    <row r="89" spans="1:100" s="23" customFormat="1" ht="10.5" x14ac:dyDescent="0.15">
      <c r="A89" s="1129" t="s">
        <v>112</v>
      </c>
      <c r="B89" s="1130"/>
      <c r="C89" s="148"/>
      <c r="D89" s="149"/>
      <c r="E89" s="150"/>
      <c r="F89" s="28" t="str">
        <f t="shared" si="8"/>
        <v/>
      </c>
      <c r="G89" s="119"/>
      <c r="H89" s="119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  <c r="V89" s="119"/>
      <c r="W89" s="119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BA89" s="29" t="str">
        <f t="shared" si="9"/>
        <v/>
      </c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0">
        <f t="shared" si="10"/>
        <v>0</v>
      </c>
      <c r="BU89" s="3"/>
      <c r="BV89" s="3"/>
      <c r="BW89" s="3"/>
      <c r="BX89" s="3"/>
      <c r="BY89" s="3"/>
      <c r="BZ89" s="3"/>
      <c r="CA89" s="3"/>
      <c r="CB89" s="3"/>
      <c r="CC89" s="22"/>
      <c r="CD89" s="22"/>
      <c r="CE89" s="22"/>
      <c r="CF89" s="22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  <c r="CS89" s="22"/>
      <c r="CT89" s="22"/>
      <c r="CU89" s="22"/>
      <c r="CV89" s="22"/>
    </row>
    <row r="90" spans="1:100" s="23" customFormat="1" ht="10.5" x14ac:dyDescent="0.15">
      <c r="A90" s="1131" t="s">
        <v>108</v>
      </c>
      <c r="B90" s="1132"/>
      <c r="C90" s="56">
        <f>SUM(C86:C89)</f>
        <v>0</v>
      </c>
      <c r="D90" s="145">
        <f>SUM(D86:D89)</f>
        <v>0</v>
      </c>
      <c r="E90" s="146">
        <f>SUM(E86:E89)</f>
        <v>0</v>
      </c>
      <c r="F90" s="28" t="str">
        <f t="shared" si="8"/>
        <v/>
      </c>
      <c r="G90" s="119"/>
      <c r="H90" s="119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19"/>
      <c r="U90" s="119"/>
      <c r="V90" s="119"/>
      <c r="W90" s="119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BA90" s="29" t="str">
        <f t="shared" si="9"/>
        <v/>
      </c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0">
        <f t="shared" si="10"/>
        <v>0</v>
      </c>
      <c r="BU90" s="3"/>
      <c r="BV90" s="3"/>
      <c r="BW90" s="3"/>
      <c r="BX90" s="3"/>
      <c r="BY90" s="3"/>
      <c r="BZ90" s="3"/>
      <c r="CA90" s="3"/>
      <c r="CB90" s="3"/>
      <c r="CC90" s="22"/>
      <c r="CD90" s="22"/>
      <c r="CE90" s="22"/>
      <c r="CF90" s="22"/>
      <c r="CG90" s="22"/>
      <c r="CH90" s="22"/>
      <c r="CI90" s="22"/>
      <c r="CJ90" s="22"/>
      <c r="CK90" s="22"/>
      <c r="CL90" s="22"/>
      <c r="CM90" s="22"/>
      <c r="CN90" s="22"/>
      <c r="CO90" s="22"/>
      <c r="CP90" s="22"/>
      <c r="CQ90" s="22"/>
      <c r="CR90" s="22"/>
      <c r="CS90" s="22"/>
      <c r="CT90" s="22"/>
      <c r="CU90" s="22"/>
      <c r="CV90" s="22"/>
    </row>
    <row r="91" spans="1:100" s="23" customFormat="1" ht="10.5" x14ac:dyDescent="0.15">
      <c r="A91" s="1133" t="s">
        <v>113</v>
      </c>
      <c r="B91" s="1133"/>
      <c r="C91" s="56">
        <f>C85+C90</f>
        <v>0</v>
      </c>
      <c r="D91" s="145">
        <f>D85+D90</f>
        <v>0</v>
      </c>
      <c r="E91" s="146">
        <f>E85+E90</f>
        <v>0</v>
      </c>
      <c r="F91" s="28" t="str">
        <f t="shared" si="8"/>
        <v/>
      </c>
      <c r="G91" s="119"/>
      <c r="H91" s="119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  <c r="V91" s="119"/>
      <c r="W91" s="119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BA91" s="29" t="str">
        <f t="shared" si="9"/>
        <v/>
      </c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0">
        <f t="shared" si="10"/>
        <v>0</v>
      </c>
      <c r="BU91" s="3"/>
      <c r="BV91" s="3"/>
      <c r="BW91" s="3"/>
      <c r="BX91" s="3"/>
      <c r="BY91" s="3"/>
      <c r="BZ91" s="3"/>
      <c r="CA91" s="3"/>
      <c r="CB91" s="3"/>
      <c r="CC91" s="22"/>
      <c r="CD91" s="22"/>
      <c r="CE91" s="22"/>
      <c r="CF91" s="22"/>
      <c r="CG91" s="22"/>
      <c r="CH91" s="22"/>
      <c r="CI91" s="22"/>
      <c r="CJ91" s="22"/>
      <c r="CK91" s="22"/>
      <c r="CL91" s="22"/>
      <c r="CM91" s="22"/>
      <c r="CN91" s="22"/>
      <c r="CO91" s="22"/>
      <c r="CP91" s="22"/>
      <c r="CQ91" s="22"/>
      <c r="CR91" s="22"/>
      <c r="CS91" s="22"/>
      <c r="CT91" s="22"/>
      <c r="CU91" s="22"/>
      <c r="CV91" s="22"/>
    </row>
    <row r="92" spans="1:100" s="17" customFormat="1" ht="14.25" x14ac:dyDescent="0.2">
      <c r="A92" s="87" t="s">
        <v>114</v>
      </c>
      <c r="B92" s="87"/>
      <c r="C92" s="87"/>
      <c r="D92" s="87"/>
      <c r="E92" s="87"/>
      <c r="F92" s="81"/>
      <c r="G92" s="81"/>
      <c r="H92" s="151"/>
      <c r="I92" s="151"/>
      <c r="J92" s="151"/>
      <c r="K92" s="152"/>
      <c r="L92" s="153"/>
      <c r="M92" s="152"/>
      <c r="N92" s="152"/>
      <c r="O92" s="154"/>
      <c r="P92" s="154"/>
      <c r="Q92" s="119"/>
      <c r="R92" s="119"/>
      <c r="S92" s="119"/>
      <c r="T92" s="119"/>
      <c r="U92" s="119"/>
      <c r="V92" s="155"/>
      <c r="W92" s="11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</row>
    <row r="93" spans="1:100" s="23" customFormat="1" ht="10.5" x14ac:dyDescent="0.15">
      <c r="A93" s="1015" t="s">
        <v>115</v>
      </c>
      <c r="B93" s="1015"/>
      <c r="C93" s="1015"/>
      <c r="D93" s="1016" t="s">
        <v>46</v>
      </c>
      <c r="E93" s="1017"/>
      <c r="F93" s="1018"/>
      <c r="G93" s="1112" t="s">
        <v>116</v>
      </c>
      <c r="H93" s="1074"/>
      <c r="I93" s="1112" t="s">
        <v>117</v>
      </c>
      <c r="J93" s="1112"/>
      <c r="K93" s="1112" t="s">
        <v>118</v>
      </c>
      <c r="L93" s="1112"/>
      <c r="M93" s="1112" t="s">
        <v>119</v>
      </c>
      <c r="N93" s="1112"/>
      <c r="O93" s="1112" t="s">
        <v>120</v>
      </c>
      <c r="P93" s="1112"/>
      <c r="Q93" s="1075" t="s">
        <v>121</v>
      </c>
      <c r="R93" s="1113"/>
      <c r="S93" s="1123" t="s">
        <v>122</v>
      </c>
      <c r="T93" s="1116" t="s">
        <v>123</v>
      </c>
      <c r="U93" s="1106" t="s">
        <v>124</v>
      </c>
      <c r="V93" s="1106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  <c r="CS93" s="22"/>
      <c r="CT93" s="22"/>
      <c r="CU93" s="22"/>
      <c r="CV93" s="22"/>
    </row>
    <row r="94" spans="1:100" s="23" customFormat="1" ht="21" x14ac:dyDescent="0.15">
      <c r="A94" s="1015"/>
      <c r="B94" s="1015"/>
      <c r="C94" s="1015"/>
      <c r="D94" s="156" t="s">
        <v>125</v>
      </c>
      <c r="E94" s="157" t="s">
        <v>43</v>
      </c>
      <c r="F94" s="158" t="s">
        <v>64</v>
      </c>
      <c r="G94" s="159" t="s">
        <v>43</v>
      </c>
      <c r="H94" s="160" t="s">
        <v>64</v>
      </c>
      <c r="I94" s="159" t="s">
        <v>43</v>
      </c>
      <c r="J94" s="20" t="s">
        <v>64</v>
      </c>
      <c r="K94" s="159" t="s">
        <v>43</v>
      </c>
      <c r="L94" s="20" t="s">
        <v>64</v>
      </c>
      <c r="M94" s="159" t="s">
        <v>43</v>
      </c>
      <c r="N94" s="20" t="s">
        <v>64</v>
      </c>
      <c r="O94" s="159" t="s">
        <v>43</v>
      </c>
      <c r="P94" s="20" t="s">
        <v>64</v>
      </c>
      <c r="Q94" s="161" t="s">
        <v>43</v>
      </c>
      <c r="R94" s="162" t="s">
        <v>64</v>
      </c>
      <c r="S94" s="1124"/>
      <c r="T94" s="1116"/>
      <c r="U94" s="163" t="s">
        <v>43</v>
      </c>
      <c r="V94" s="164" t="s">
        <v>64</v>
      </c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  <c r="CS94" s="22"/>
      <c r="CT94" s="22"/>
      <c r="CU94" s="22"/>
      <c r="CV94" s="22"/>
    </row>
    <row r="95" spans="1:100" s="23" customFormat="1" ht="10.5" x14ac:dyDescent="0.15">
      <c r="A95" s="165" t="s">
        <v>126</v>
      </c>
      <c r="B95" s="166"/>
      <c r="C95" s="167"/>
      <c r="D95" s="168">
        <f>SUM(E95:F95)</f>
        <v>230</v>
      </c>
      <c r="E95" s="169">
        <f>G95+I95+K95+M95+O95+Q95</f>
        <v>123</v>
      </c>
      <c r="F95" s="170">
        <f>H95+J95+L95+N95+P95+R95</f>
        <v>107</v>
      </c>
      <c r="G95" s="44">
        <f>+ENERO!G95+FEBRERO!G95+MARZO!G95+ABRIL!G95+MAYO!G95+JUNIO!G95+JULIO!G95+AGOSTO!G95+SEPTIEMBRE!G95+OCTUBRE!G95+NOVIEMBRE!G95+DICIEMBRE!G95</f>
        <v>57</v>
      </c>
      <c r="H95" s="44">
        <f>+ENERO!H95+FEBRERO!H95+MARZO!H95+ABRIL!H95+MAYO!H95+JUNIO!H95+JULIO!H95+AGOSTO!H95+SEPTIEMBRE!H95+OCTUBRE!H95+NOVIEMBRE!H95+DICIEMBRE!H95</f>
        <v>19</v>
      </c>
      <c r="I95" s="44">
        <f>+ENERO!I95+FEBRERO!I95+MARZO!I95+ABRIL!I95+MAYO!I95+JUNIO!I95+JULIO!I95+AGOSTO!I95+SEPTIEMBRE!I95+OCTUBRE!I95+NOVIEMBRE!I95+DICIEMBRE!I95</f>
        <v>30</v>
      </c>
      <c r="J95" s="44">
        <f>+ENERO!J95+FEBRERO!J95+MARZO!J95+ABRIL!J95+MAYO!J95+JUNIO!J95+JULIO!J95+AGOSTO!J95+SEPTIEMBRE!J95+OCTUBRE!J95+NOVIEMBRE!J95+DICIEMBRE!J95</f>
        <v>18</v>
      </c>
      <c r="K95" s="44">
        <f>+ENERO!K95+FEBRERO!K95+MARZO!K95+ABRIL!K95+MAYO!K95+JUNIO!K95+JULIO!K95+AGOSTO!K95+SEPTIEMBRE!K95+OCTUBRE!K95+NOVIEMBRE!K95+DICIEMBRE!K95</f>
        <v>3</v>
      </c>
      <c r="L95" s="44">
        <f>+ENERO!L95+FEBRERO!L95+MARZO!L95+ABRIL!L95+MAYO!L95+JUNIO!L95+JULIO!L95+AGOSTO!L95+SEPTIEMBRE!L95+OCTUBRE!L95+NOVIEMBRE!L95+DICIEMBRE!L95</f>
        <v>11</v>
      </c>
      <c r="M95" s="44">
        <f>+ENERO!M95+FEBRERO!M95+MARZO!M95+ABRIL!M95+MAYO!M95+JUNIO!M95+JULIO!M95+AGOSTO!M95+SEPTIEMBRE!M95+OCTUBRE!M95+NOVIEMBRE!M95+DICIEMBRE!M95</f>
        <v>4</v>
      </c>
      <c r="N95" s="44">
        <f>+ENERO!N95+FEBRERO!N95+MARZO!N95+ABRIL!N95+MAYO!N95+JUNIO!N95+JULIO!N95+AGOSTO!N95+SEPTIEMBRE!N95+OCTUBRE!N95+NOVIEMBRE!N95+DICIEMBRE!N95</f>
        <v>6</v>
      </c>
      <c r="O95" s="44">
        <f>+ENERO!O95+FEBRERO!O95+MARZO!O95+ABRIL!O95+MAYO!O95+JUNIO!O95+JULIO!O95+AGOSTO!O95+SEPTIEMBRE!O95+OCTUBRE!O95+NOVIEMBRE!O95+DICIEMBRE!O95</f>
        <v>24</v>
      </c>
      <c r="P95" s="44">
        <f>+ENERO!P95+FEBRERO!P95+MARZO!P95+ABRIL!P95+MAYO!P95+JUNIO!P95+JULIO!P95+AGOSTO!P95+SEPTIEMBRE!P95+OCTUBRE!P95+NOVIEMBRE!P95+DICIEMBRE!P95</f>
        <v>50</v>
      </c>
      <c r="Q95" s="44">
        <f>+ENERO!Q95+FEBRERO!Q95+MARZO!Q95+ABRIL!Q95+MAYO!Q95+JUNIO!Q95+JULIO!Q95+AGOSTO!Q95+SEPTIEMBRE!Q95+OCTUBRE!Q95+NOVIEMBRE!Q95+DICIEMBRE!Q95</f>
        <v>5</v>
      </c>
      <c r="R95" s="44">
        <f>+ENERO!R95+FEBRERO!R95+MARZO!R95+ABRIL!R95+MAYO!R95+JUNIO!R95+JULIO!R95+AGOSTO!R95+SEPTIEMBRE!R95+OCTUBRE!R95+NOVIEMBRE!R95+DICIEMBRE!R95</f>
        <v>3</v>
      </c>
      <c r="S95" s="44">
        <f>+ENERO!S95+FEBRERO!S95+MARZO!S95+ABRIL!S95+MAYO!S95+JUNIO!S95+JULIO!S95+AGOSTO!S95+SEPTIEMBRE!S95+OCTUBRE!S95+NOVIEMBRE!S95+DICIEMBRE!S95</f>
        <v>0</v>
      </c>
      <c r="T95" s="44">
        <f>+ENERO!T95+FEBRERO!T95+MARZO!T95+ABRIL!T95+MAYO!T95+JUNIO!T95+JULIO!T95+AGOSTO!T95+SEPTIEMBRE!T95+OCTUBRE!T95+NOVIEMBRE!T95+DICIEMBRE!T95</f>
        <v>0</v>
      </c>
      <c r="U95" s="44">
        <f>+ENERO!U95+FEBRERO!U95+MARZO!U95+ABRIL!U95+MAYO!U95+JUNIO!U95+JULIO!U95+AGOSTO!U95+SEPTIEMBRE!U95+OCTUBRE!U95+NOVIEMBRE!U95+DICIEMBRE!U95</f>
        <v>0</v>
      </c>
      <c r="V95" s="44">
        <f>+ENERO!V95+FEBRERO!V95+MARZO!V95+ABRIL!V95+MAYO!V95+JUNIO!V95+JULIO!V95+AGOSTO!V95+SEPTIEMBRE!V95+OCTUBRE!V95+NOVIEMBRE!V95+DICIEMBRE!V95</f>
        <v>0</v>
      </c>
      <c r="W95" s="28" t="str">
        <f>$BA95&amp;" "&amp;$BB95&amp;""&amp;$BC95&amp;""&amp;$BD95&amp;""&amp;$BE95&amp;""&amp;$BF95&amp;""&amp;$BA96</f>
        <v xml:space="preserve"> </v>
      </c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BA95" s="29" t="str">
        <f>IF($D95&lt;&gt;SUM($G95:$R95),"El Total de los Ingresos NO puede ser diferente a la suma de Hombres y Mujeres por edad.","")</f>
        <v/>
      </c>
      <c r="BB95" s="29" t="str">
        <f>IF($E95&lt;&gt;$G95+$I95+$K95+$M95+$O95+$Q95,"El Total de Hombres ingresados al Programa NO puede ser distinto a la suma de Hombres por edad.","")</f>
        <v/>
      </c>
      <c r="BC95" s="29" t="str">
        <f>IF($F95&lt;&gt;$H95+$J95+$L95+$N95+$P95+$R95,"El Total de Mujeres ingresadas al Programa NO puede ser distinto a la suma de Mujeres por edad.","")</f>
        <v/>
      </c>
      <c r="BD95" s="29" t="str">
        <f>IF(S95&lt;=F95,"","Las gestantes ingresadas al Programa NO debe ser mayor al Total de Mujeres ingresadas")</f>
        <v/>
      </c>
      <c r="BE95" s="29" t="str">
        <f>IF(T95&lt;=F95,"","Las madres de hijos menor de 2 años NO DEBE ser mayor al Total de Mujeres ingresadas al Programa")</f>
        <v/>
      </c>
      <c r="BF95" s="29" t="str">
        <f>IF(U95&lt;=E95,"","Los ingresos de Población Indigena Hombres NO DEBE ser mayor al Total de Ingresos de Hombres al Programa")</f>
        <v/>
      </c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0">
        <f>IF($D95&lt;&gt;SUM($G95:$R95),1,0)</f>
        <v>0</v>
      </c>
      <c r="BU95" s="30">
        <f t="shared" ref="BU95:BU124" si="11">IF($E95&lt;&gt;$G95+$I95+$K95+$M95+$O95+$Q95,1,0)</f>
        <v>0</v>
      </c>
      <c r="BV95" s="30">
        <f t="shared" ref="BV95:BV124" si="12">IF($F95&lt;&gt;$H95+$J95+$L95+$N95+$P95+$R95,1,0)</f>
        <v>0</v>
      </c>
      <c r="BW95" s="30">
        <f>IF(S95&lt;=F95,0,1)</f>
        <v>0</v>
      </c>
      <c r="BX95" s="30">
        <f>IF(T95&lt;=F95,0,1)</f>
        <v>0</v>
      </c>
      <c r="BY95" s="30">
        <f>IF(U95&lt;=E95,0,1)</f>
        <v>0</v>
      </c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  <c r="CS95" s="22"/>
      <c r="CT95" s="22"/>
      <c r="CU95" s="22"/>
      <c r="CV95" s="22"/>
    </row>
    <row r="96" spans="1:100" s="23" customFormat="1" ht="10.5" x14ac:dyDescent="0.15">
      <c r="A96" s="1109" t="s">
        <v>127</v>
      </c>
      <c r="B96" s="1110"/>
      <c r="C96" s="1111"/>
      <c r="D96" s="177"/>
      <c r="E96" s="178"/>
      <c r="F96" s="178"/>
      <c r="G96" s="44">
        <f>+ENERO!G96+FEBRERO!G96+MARZO!G96+ABRIL!G96+MAYO!G96+JUNIO!G96+JULIO!G96+AGOSTO!G96+SEPTIEMBRE!G96+OCTUBRE!G96+NOVIEMBRE!G96+DICIEMBRE!G96</f>
        <v>0</v>
      </c>
      <c r="H96" s="44">
        <f>+ENERO!H96+FEBRERO!H96+MARZO!H96+ABRIL!H96+MAYO!H96+JUNIO!H96+JULIO!H96+AGOSTO!H96+SEPTIEMBRE!H96+OCTUBRE!H96+NOVIEMBRE!H96+DICIEMBRE!H96</f>
        <v>0</v>
      </c>
      <c r="I96" s="44">
        <f>+ENERO!I96+FEBRERO!I96+MARZO!I96+ABRIL!I96+MAYO!I96+JUNIO!I96+JULIO!I96+AGOSTO!I96+SEPTIEMBRE!I96+OCTUBRE!I96+NOVIEMBRE!I96+DICIEMBRE!I96</f>
        <v>0</v>
      </c>
      <c r="J96" s="44">
        <f>+ENERO!J96+FEBRERO!J96+MARZO!J96+ABRIL!J96+MAYO!J96+JUNIO!J96+JULIO!J96+AGOSTO!J96+SEPTIEMBRE!J96+OCTUBRE!J96+NOVIEMBRE!J96+DICIEMBRE!J96</f>
        <v>0</v>
      </c>
      <c r="K96" s="44">
        <f>+ENERO!K96+FEBRERO!K96+MARZO!K96+ABRIL!K96+MAYO!K96+JUNIO!K96+JULIO!K96+AGOSTO!K96+SEPTIEMBRE!K96+OCTUBRE!K96+NOVIEMBRE!K96+DICIEMBRE!K96</f>
        <v>0</v>
      </c>
      <c r="L96" s="44">
        <f>+ENERO!L96+FEBRERO!L96+MARZO!L96+ABRIL!L96+MAYO!L96+JUNIO!L96+JULIO!L96+AGOSTO!L96+SEPTIEMBRE!L96+OCTUBRE!L96+NOVIEMBRE!L96+DICIEMBRE!L96</f>
        <v>0</v>
      </c>
      <c r="M96" s="44">
        <f>+ENERO!M96+FEBRERO!M96+MARZO!M96+ABRIL!M96+MAYO!M96+JUNIO!M96+JULIO!M96+AGOSTO!M96+SEPTIEMBRE!M96+OCTUBRE!M96+NOVIEMBRE!M96+DICIEMBRE!M96</f>
        <v>0</v>
      </c>
      <c r="N96" s="44">
        <f>+ENERO!N96+FEBRERO!N96+MARZO!N96+ABRIL!N96+MAYO!N96+JUNIO!N96+JULIO!N96+AGOSTO!N96+SEPTIEMBRE!N96+OCTUBRE!N96+NOVIEMBRE!N96+DICIEMBRE!N96</f>
        <v>0</v>
      </c>
      <c r="O96" s="44">
        <f>+ENERO!O96+FEBRERO!O96+MARZO!O96+ABRIL!O96+MAYO!O96+JUNIO!O96+JULIO!O96+AGOSTO!O96+SEPTIEMBRE!O96+OCTUBRE!O96+NOVIEMBRE!O96+DICIEMBRE!O96</f>
        <v>0</v>
      </c>
      <c r="P96" s="44">
        <f>+ENERO!P96+FEBRERO!P96+MARZO!P96+ABRIL!P96+MAYO!P96+JUNIO!P96+JULIO!P96+AGOSTO!P96+SEPTIEMBRE!P96+OCTUBRE!P96+NOVIEMBRE!P96+DICIEMBRE!P96</f>
        <v>0</v>
      </c>
      <c r="Q96" s="44">
        <f>+ENERO!Q96+FEBRERO!Q96+MARZO!Q96+ABRIL!Q96+MAYO!Q96+JUNIO!Q96+JULIO!Q96+AGOSTO!Q96+SEPTIEMBRE!Q96+OCTUBRE!Q96+NOVIEMBRE!Q96+DICIEMBRE!Q96</f>
        <v>0</v>
      </c>
      <c r="R96" s="44">
        <f>+ENERO!R96+FEBRERO!R96+MARZO!R96+ABRIL!R96+MAYO!R96+JUNIO!R96+JULIO!R96+AGOSTO!R96+SEPTIEMBRE!R96+OCTUBRE!R96+NOVIEMBRE!R96+DICIEMBRE!R96</f>
        <v>0</v>
      </c>
      <c r="S96" s="44">
        <f>+ENERO!S96+FEBRERO!S96+MARZO!S96+ABRIL!S96+MAYO!S96+JUNIO!S96+JULIO!S96+AGOSTO!S96+SEPTIEMBRE!S96+OCTUBRE!S96+NOVIEMBRE!S96+DICIEMBRE!S96</f>
        <v>0</v>
      </c>
      <c r="T96" s="44">
        <f>+ENERO!T96+FEBRERO!T96+MARZO!T96+ABRIL!T96+MAYO!T96+JUNIO!T96+JULIO!T96+AGOSTO!T96+SEPTIEMBRE!T96+OCTUBRE!T96+NOVIEMBRE!T96+DICIEMBRE!T96</f>
        <v>0</v>
      </c>
      <c r="U96" s="44">
        <f>+ENERO!U96+FEBRERO!U96+MARZO!U96+ABRIL!U96+MAYO!U96+JUNIO!U96+JULIO!U96+AGOSTO!U96+SEPTIEMBRE!U96+OCTUBRE!U96+NOVIEMBRE!U96+DICIEMBRE!U96</f>
        <v>0</v>
      </c>
      <c r="V96" s="44">
        <f>+ENERO!V96+FEBRERO!V96+MARZO!V96+ABRIL!V96+MAYO!V96+JUNIO!V96+JULIO!V96+AGOSTO!V96+SEPTIEMBRE!V96+OCTUBRE!V96+NOVIEMBRE!V96+DICIEMBRE!V96</f>
        <v>0</v>
      </c>
      <c r="W96" s="28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BA96" s="29" t="str">
        <f>IF(V95&lt;=F95,"","Los ingresos de Población Indigena Mujeres NO DEBE ser mayor al Total de Ingresos de Mujeres al Programa")</f>
        <v/>
      </c>
      <c r="BB96" s="22"/>
      <c r="BC96" s="22"/>
      <c r="BD96" s="22"/>
      <c r="BE96" s="22"/>
      <c r="BF96" s="22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0">
        <f>IF(V95&lt;=F95,0,1)</f>
        <v>0</v>
      </c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  <c r="CS96" s="22"/>
      <c r="CT96" s="22"/>
      <c r="CU96" s="22"/>
      <c r="CV96" s="22"/>
    </row>
    <row r="97" spans="1:100" s="23" customFormat="1" ht="10.5" x14ac:dyDescent="0.15">
      <c r="A97" s="1096" t="s">
        <v>128</v>
      </c>
      <c r="B97" s="1099" t="s">
        <v>129</v>
      </c>
      <c r="C97" s="1100"/>
      <c r="D97" s="180">
        <f t="shared" ref="D97:D105" si="13">SUM(E97:F97)</f>
        <v>0</v>
      </c>
      <c r="E97" s="181">
        <f t="shared" ref="E97:F105" si="14">G97+I97+K97+M97+O97+Q97</f>
        <v>0</v>
      </c>
      <c r="F97" s="182">
        <f t="shared" si="14"/>
        <v>0</v>
      </c>
      <c r="G97" s="44">
        <f>+ENERO!G97+FEBRERO!G97+MARZO!G97+ABRIL!G97+MAYO!G97+JUNIO!G97+JULIO!G97+AGOSTO!G97+SEPTIEMBRE!G97+OCTUBRE!G97+NOVIEMBRE!G97+DICIEMBRE!G97</f>
        <v>0</v>
      </c>
      <c r="H97" s="44">
        <f>+ENERO!H97+FEBRERO!H97+MARZO!H97+ABRIL!H97+MAYO!H97+JUNIO!H97+JULIO!H97+AGOSTO!H97+SEPTIEMBRE!H97+OCTUBRE!H97+NOVIEMBRE!H97+DICIEMBRE!H97</f>
        <v>0</v>
      </c>
      <c r="I97" s="44">
        <f>+ENERO!I97+FEBRERO!I97+MARZO!I97+ABRIL!I97+MAYO!I97+JUNIO!I97+JULIO!I97+AGOSTO!I97+SEPTIEMBRE!I97+OCTUBRE!I97+NOVIEMBRE!I97+DICIEMBRE!I97</f>
        <v>0</v>
      </c>
      <c r="J97" s="44">
        <f>+ENERO!J97+FEBRERO!J97+MARZO!J97+ABRIL!J97+MAYO!J97+JUNIO!J97+JULIO!J97+AGOSTO!J97+SEPTIEMBRE!J97+OCTUBRE!J97+NOVIEMBRE!J97+DICIEMBRE!J97</f>
        <v>0</v>
      </c>
      <c r="K97" s="44">
        <f>+ENERO!K97+FEBRERO!K97+MARZO!K97+ABRIL!K97+MAYO!K97+JUNIO!K97+JULIO!K97+AGOSTO!K97+SEPTIEMBRE!K97+OCTUBRE!K97+NOVIEMBRE!K97+DICIEMBRE!K97</f>
        <v>0</v>
      </c>
      <c r="L97" s="44">
        <f>+ENERO!L97+FEBRERO!L97+MARZO!L97+ABRIL!L97+MAYO!L97+JUNIO!L97+JULIO!L97+AGOSTO!L97+SEPTIEMBRE!L97+OCTUBRE!L97+NOVIEMBRE!L97+DICIEMBRE!L97</f>
        <v>0</v>
      </c>
      <c r="M97" s="44">
        <f>+ENERO!M97+FEBRERO!M97+MARZO!M97+ABRIL!M97+MAYO!M97+JUNIO!M97+JULIO!M97+AGOSTO!M97+SEPTIEMBRE!M97+OCTUBRE!M97+NOVIEMBRE!M97+DICIEMBRE!M97</f>
        <v>0</v>
      </c>
      <c r="N97" s="44">
        <f>+ENERO!N97+FEBRERO!N97+MARZO!N97+ABRIL!N97+MAYO!N97+JUNIO!N97+JULIO!N97+AGOSTO!N97+SEPTIEMBRE!N97+OCTUBRE!N97+NOVIEMBRE!N97+DICIEMBRE!N97</f>
        <v>0</v>
      </c>
      <c r="O97" s="44">
        <f>+ENERO!O97+FEBRERO!O97+MARZO!O97+ABRIL!O97+MAYO!O97+JUNIO!O97+JULIO!O97+AGOSTO!O97+SEPTIEMBRE!O97+OCTUBRE!O97+NOVIEMBRE!O97+DICIEMBRE!O97</f>
        <v>0</v>
      </c>
      <c r="P97" s="44">
        <f>+ENERO!P97+FEBRERO!P97+MARZO!P97+ABRIL!P97+MAYO!P97+JUNIO!P97+JULIO!P97+AGOSTO!P97+SEPTIEMBRE!P97+OCTUBRE!P97+NOVIEMBRE!P97+DICIEMBRE!P97</f>
        <v>0</v>
      </c>
      <c r="Q97" s="44">
        <f>+ENERO!Q97+FEBRERO!Q97+MARZO!Q97+ABRIL!Q97+MAYO!Q97+JUNIO!Q97+JULIO!Q97+AGOSTO!Q97+SEPTIEMBRE!Q97+OCTUBRE!Q97+NOVIEMBRE!Q97+DICIEMBRE!Q97</f>
        <v>0</v>
      </c>
      <c r="R97" s="44">
        <f>+ENERO!R97+FEBRERO!R97+MARZO!R97+ABRIL!R97+MAYO!R97+JUNIO!R97+JULIO!R97+AGOSTO!R97+SEPTIEMBRE!R97+OCTUBRE!R97+NOVIEMBRE!R97+DICIEMBRE!R97</f>
        <v>0</v>
      </c>
      <c r="S97" s="44">
        <f>+ENERO!S97+FEBRERO!S97+MARZO!S97+ABRIL!S97+MAYO!S97+JUNIO!S97+JULIO!S97+AGOSTO!S97+SEPTIEMBRE!S97+OCTUBRE!S97+NOVIEMBRE!S97+DICIEMBRE!S97</f>
        <v>0</v>
      </c>
      <c r="T97" s="44">
        <f>+ENERO!T97+FEBRERO!T97+MARZO!T97+ABRIL!T97+MAYO!T97+JUNIO!T97+JULIO!T97+AGOSTO!T97+SEPTIEMBRE!T97+OCTUBRE!T97+NOVIEMBRE!T97+DICIEMBRE!T97</f>
        <v>0</v>
      </c>
      <c r="U97" s="44">
        <f>+ENERO!U97+FEBRERO!U97+MARZO!U97+ABRIL!U97+MAYO!U97+JUNIO!U97+JULIO!U97+AGOSTO!U97+SEPTIEMBRE!U97+OCTUBRE!U97+NOVIEMBRE!U97+DICIEMBRE!U97</f>
        <v>0</v>
      </c>
      <c r="V97" s="44">
        <f>+ENERO!V97+FEBRERO!V97+MARZO!V97+ABRIL!V97+MAYO!V97+JUNIO!V97+JULIO!V97+AGOSTO!V97+SEPTIEMBRE!V97+OCTUBRE!V97+NOVIEMBRE!V97+DICIEMBRE!V97</f>
        <v>0</v>
      </c>
      <c r="W97" s="28" t="str">
        <f>$BA97&amp;" "&amp;$BB97&amp;""&amp;$BC97&amp;""&amp;$BE97&amp;""&amp;$BD97</f>
        <v xml:space="preserve"> </v>
      </c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BA97" s="29" t="str">
        <f>IF($D97&lt;&gt;SUM($G97:$R97),"El Total de los Ingresos NO puede ser diferente a la suma de Hombres y Mujeres por edad.","")</f>
        <v/>
      </c>
      <c r="BB97" s="29" t="str">
        <f t="shared" ref="BB97:BB124" si="15">IF($E97&lt;&gt;$G97+$I97+$K97+$M97+$O97+$Q97,"El Total de Hombres ingresados al Programa NO puede ser distinto a la suma de Hombres por edad.","")</f>
        <v/>
      </c>
      <c r="BC97" s="29" t="str">
        <f t="shared" ref="BC97:BC124" si="16">IF($F97&lt;&gt;$H97+$J97+$L97+$N97+$P97+$R97,"El Total de Mujeres ingresadas al Programa NO puede ser distinto a la suma de Mujeres por edad.","")</f>
        <v/>
      </c>
      <c r="BD97" s="29" t="str">
        <f>IF($U97&lt;=$E97,"","Los ingresos de Población Indigena Hombres NO DEBE ser mayor al Total de Ingresos de Hombres al Programa")</f>
        <v/>
      </c>
      <c r="BE97" s="29" t="str">
        <f>IF($V97&lt;=$F97,"","Los ingresos de Población Indigena Mujeres NO DEBE ser mayor al Total de Ingresos de Mujeres al Programa")</f>
        <v/>
      </c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0">
        <f t="shared" ref="BT97:BT124" si="17">IF($D97&lt;&gt;SUM($G97:$R97),1,0)</f>
        <v>0</v>
      </c>
      <c r="BU97" s="30">
        <f t="shared" si="11"/>
        <v>0</v>
      </c>
      <c r="BV97" s="30">
        <f t="shared" si="12"/>
        <v>0</v>
      </c>
      <c r="BW97" s="30">
        <f>IF($U97&lt;=$E97,0,1)</f>
        <v>0</v>
      </c>
      <c r="BX97" s="30">
        <f>IF($V97&lt;=$F97,0,1)</f>
        <v>0</v>
      </c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</row>
    <row r="98" spans="1:100" s="23" customFormat="1" ht="10.5" x14ac:dyDescent="0.15">
      <c r="A98" s="1083"/>
      <c r="B98" s="1088" t="s">
        <v>130</v>
      </c>
      <c r="C98" s="1089"/>
      <c r="D98" s="185">
        <f t="shared" si="13"/>
        <v>0</v>
      </c>
      <c r="E98" s="186">
        <f t="shared" si="14"/>
        <v>0</v>
      </c>
      <c r="F98" s="187">
        <f t="shared" si="14"/>
        <v>0</v>
      </c>
      <c r="G98" s="44">
        <f>+ENERO!G98+FEBRERO!G98+MARZO!G98+ABRIL!G98+MAYO!G98+JUNIO!G98+JULIO!G98+AGOSTO!G98+SEPTIEMBRE!G98+OCTUBRE!G98+NOVIEMBRE!G98+DICIEMBRE!G98</f>
        <v>0</v>
      </c>
      <c r="H98" s="44">
        <f>+ENERO!H98+FEBRERO!H98+MARZO!H98+ABRIL!H98+MAYO!H98+JUNIO!H98+JULIO!H98+AGOSTO!H98+SEPTIEMBRE!H98+OCTUBRE!H98+NOVIEMBRE!H98+DICIEMBRE!H98</f>
        <v>0</v>
      </c>
      <c r="I98" s="44">
        <f>+ENERO!I98+FEBRERO!I98+MARZO!I98+ABRIL!I98+MAYO!I98+JUNIO!I98+JULIO!I98+AGOSTO!I98+SEPTIEMBRE!I98+OCTUBRE!I98+NOVIEMBRE!I98+DICIEMBRE!I98</f>
        <v>0</v>
      </c>
      <c r="J98" s="44">
        <f>+ENERO!J98+FEBRERO!J98+MARZO!J98+ABRIL!J98+MAYO!J98+JUNIO!J98+JULIO!J98+AGOSTO!J98+SEPTIEMBRE!J98+OCTUBRE!J98+NOVIEMBRE!J98+DICIEMBRE!J98</f>
        <v>0</v>
      </c>
      <c r="K98" s="44">
        <f>+ENERO!K98+FEBRERO!K98+MARZO!K98+ABRIL!K98+MAYO!K98+JUNIO!K98+JULIO!K98+AGOSTO!K98+SEPTIEMBRE!K98+OCTUBRE!K98+NOVIEMBRE!K98+DICIEMBRE!K98</f>
        <v>0</v>
      </c>
      <c r="L98" s="44">
        <f>+ENERO!L98+FEBRERO!L98+MARZO!L98+ABRIL!L98+MAYO!L98+JUNIO!L98+JULIO!L98+AGOSTO!L98+SEPTIEMBRE!L98+OCTUBRE!L98+NOVIEMBRE!L98+DICIEMBRE!L98</f>
        <v>0</v>
      </c>
      <c r="M98" s="44">
        <f>+ENERO!M98+FEBRERO!M98+MARZO!M98+ABRIL!M98+MAYO!M98+JUNIO!M98+JULIO!M98+AGOSTO!M98+SEPTIEMBRE!M98+OCTUBRE!M98+NOVIEMBRE!M98+DICIEMBRE!M98</f>
        <v>0</v>
      </c>
      <c r="N98" s="44">
        <f>+ENERO!N98+FEBRERO!N98+MARZO!N98+ABRIL!N98+MAYO!N98+JUNIO!N98+JULIO!N98+AGOSTO!N98+SEPTIEMBRE!N98+OCTUBRE!N98+NOVIEMBRE!N98+DICIEMBRE!N98</f>
        <v>0</v>
      </c>
      <c r="O98" s="44">
        <f>+ENERO!O98+FEBRERO!O98+MARZO!O98+ABRIL!O98+MAYO!O98+JUNIO!O98+JULIO!O98+AGOSTO!O98+SEPTIEMBRE!O98+OCTUBRE!O98+NOVIEMBRE!O98+DICIEMBRE!O98</f>
        <v>0</v>
      </c>
      <c r="P98" s="44">
        <f>+ENERO!P98+FEBRERO!P98+MARZO!P98+ABRIL!P98+MAYO!P98+JUNIO!P98+JULIO!P98+AGOSTO!P98+SEPTIEMBRE!P98+OCTUBRE!P98+NOVIEMBRE!P98+DICIEMBRE!P98</f>
        <v>0</v>
      </c>
      <c r="Q98" s="44">
        <f>+ENERO!Q98+FEBRERO!Q98+MARZO!Q98+ABRIL!Q98+MAYO!Q98+JUNIO!Q98+JULIO!Q98+AGOSTO!Q98+SEPTIEMBRE!Q98+OCTUBRE!Q98+NOVIEMBRE!Q98+DICIEMBRE!Q98</f>
        <v>0</v>
      </c>
      <c r="R98" s="44">
        <f>+ENERO!R98+FEBRERO!R98+MARZO!R98+ABRIL!R98+MAYO!R98+JUNIO!R98+JULIO!R98+AGOSTO!R98+SEPTIEMBRE!R98+OCTUBRE!R98+NOVIEMBRE!R98+DICIEMBRE!R98</f>
        <v>0</v>
      </c>
      <c r="S98" s="44">
        <f>+ENERO!S98+FEBRERO!S98+MARZO!S98+ABRIL!S98+MAYO!S98+JUNIO!S98+JULIO!S98+AGOSTO!S98+SEPTIEMBRE!S98+OCTUBRE!S98+NOVIEMBRE!S98+DICIEMBRE!S98</f>
        <v>0</v>
      </c>
      <c r="T98" s="44">
        <f>+ENERO!T98+FEBRERO!T98+MARZO!T98+ABRIL!T98+MAYO!T98+JUNIO!T98+JULIO!T98+AGOSTO!T98+SEPTIEMBRE!T98+OCTUBRE!T98+NOVIEMBRE!T98+DICIEMBRE!T98</f>
        <v>0</v>
      </c>
      <c r="U98" s="44">
        <f>+ENERO!U98+FEBRERO!U98+MARZO!U98+ABRIL!U98+MAYO!U98+JUNIO!U98+JULIO!U98+AGOSTO!U98+SEPTIEMBRE!U98+OCTUBRE!U98+NOVIEMBRE!U98+DICIEMBRE!U98</f>
        <v>0</v>
      </c>
      <c r="V98" s="44">
        <f>+ENERO!V98+FEBRERO!V98+MARZO!V98+ABRIL!V98+MAYO!V98+JUNIO!V98+JULIO!V98+AGOSTO!V98+SEPTIEMBRE!V98+OCTUBRE!V98+NOVIEMBRE!V98+DICIEMBRE!V98</f>
        <v>0</v>
      </c>
      <c r="W98" s="28" t="str">
        <f>$BA98&amp;" "&amp;$BB98&amp;""&amp;$BC98&amp;""&amp;$BE98&amp;""&amp;$BD98</f>
        <v xml:space="preserve"> </v>
      </c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BA98" s="29" t="str">
        <f t="shared" ref="BA98:BA124" si="18">IF($D98&lt;&gt;SUM($G98:$R98),"El Total de los Ingresos NO puede ser diferente a la suma de Hombres y Mujeres por edad.","")</f>
        <v/>
      </c>
      <c r="BB98" s="29" t="str">
        <f t="shared" si="15"/>
        <v/>
      </c>
      <c r="BC98" s="29" t="str">
        <f t="shared" si="16"/>
        <v/>
      </c>
      <c r="BD98" s="29" t="str">
        <f>IF($U98&lt;=$E98,"","Los ingresos de Población Indigena Hombres NO DEBE ser mayor al Total de Ingresos de Hombres al Programa")</f>
        <v/>
      </c>
      <c r="BE98" s="29" t="str">
        <f>IF($V98&lt;=$F98,"","Los ingresos de Población Indigena Mujeres NO DEBE ser mayor al Total de Ingresos de Mujeres al Programa")</f>
        <v/>
      </c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0">
        <f t="shared" si="17"/>
        <v>0</v>
      </c>
      <c r="BU98" s="30">
        <f t="shared" si="11"/>
        <v>0</v>
      </c>
      <c r="BV98" s="30">
        <f t="shared" si="12"/>
        <v>0</v>
      </c>
      <c r="BW98" s="30">
        <f>IF($U98&lt;=$E98,0,1)</f>
        <v>0</v>
      </c>
      <c r="BX98" s="30">
        <f>IF($V98&lt;=$F98,0,1)</f>
        <v>0</v>
      </c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  <c r="CS98" s="22"/>
      <c r="CT98" s="22"/>
      <c r="CU98" s="22"/>
      <c r="CV98" s="22"/>
    </row>
    <row r="99" spans="1:100" s="23" customFormat="1" ht="10.5" x14ac:dyDescent="0.15">
      <c r="A99" s="1090" t="s">
        <v>131</v>
      </c>
      <c r="B99" s="1090"/>
      <c r="C99" s="1089"/>
      <c r="D99" s="185">
        <f t="shared" si="13"/>
        <v>0</v>
      </c>
      <c r="E99" s="186">
        <f t="shared" si="14"/>
        <v>0</v>
      </c>
      <c r="F99" s="187">
        <f t="shared" si="14"/>
        <v>0</v>
      </c>
      <c r="G99" s="44">
        <f>+ENERO!G99+FEBRERO!G99+MARZO!G99+ABRIL!G99+MAYO!G99+JUNIO!G99+JULIO!G99+AGOSTO!G99+SEPTIEMBRE!G99+OCTUBRE!G99+NOVIEMBRE!G99+DICIEMBRE!G99</f>
        <v>0</v>
      </c>
      <c r="H99" s="44">
        <f>+ENERO!H99+FEBRERO!H99+MARZO!H99+ABRIL!H99+MAYO!H99+JUNIO!H99+JULIO!H99+AGOSTO!H99+SEPTIEMBRE!H99+OCTUBRE!H99+NOVIEMBRE!H99+DICIEMBRE!H99</f>
        <v>0</v>
      </c>
      <c r="I99" s="44">
        <f>+ENERO!I99+FEBRERO!I99+MARZO!I99+ABRIL!I99+MAYO!I99+JUNIO!I99+JULIO!I99+AGOSTO!I99+SEPTIEMBRE!I99+OCTUBRE!I99+NOVIEMBRE!I99+DICIEMBRE!I99</f>
        <v>0</v>
      </c>
      <c r="J99" s="44">
        <f>+ENERO!J99+FEBRERO!J99+MARZO!J99+ABRIL!J99+MAYO!J99+JUNIO!J99+JULIO!J99+AGOSTO!J99+SEPTIEMBRE!J99+OCTUBRE!J99+NOVIEMBRE!J99+DICIEMBRE!J99</f>
        <v>0</v>
      </c>
      <c r="K99" s="44">
        <f>+ENERO!K99+FEBRERO!K99+MARZO!K99+ABRIL!K99+MAYO!K99+JUNIO!K99+JULIO!K99+AGOSTO!K99+SEPTIEMBRE!K99+OCTUBRE!K99+NOVIEMBRE!K99+DICIEMBRE!K99</f>
        <v>0</v>
      </c>
      <c r="L99" s="44">
        <f>+ENERO!L99+FEBRERO!L99+MARZO!L99+ABRIL!L99+MAYO!L99+JUNIO!L99+JULIO!L99+AGOSTO!L99+SEPTIEMBRE!L99+OCTUBRE!L99+NOVIEMBRE!L99+DICIEMBRE!L99</f>
        <v>0</v>
      </c>
      <c r="M99" s="44">
        <f>+ENERO!M99+FEBRERO!M99+MARZO!M99+ABRIL!M99+MAYO!M99+JUNIO!M99+JULIO!M99+AGOSTO!M99+SEPTIEMBRE!M99+OCTUBRE!M99+NOVIEMBRE!M99+DICIEMBRE!M99</f>
        <v>0</v>
      </c>
      <c r="N99" s="44">
        <f>+ENERO!N99+FEBRERO!N99+MARZO!N99+ABRIL!N99+MAYO!N99+JUNIO!N99+JULIO!N99+AGOSTO!N99+SEPTIEMBRE!N99+OCTUBRE!N99+NOVIEMBRE!N99+DICIEMBRE!N99</f>
        <v>0</v>
      </c>
      <c r="O99" s="44">
        <f>+ENERO!O99+FEBRERO!O99+MARZO!O99+ABRIL!O99+MAYO!O99+JUNIO!O99+JULIO!O99+AGOSTO!O99+SEPTIEMBRE!O99+OCTUBRE!O99+NOVIEMBRE!O99+DICIEMBRE!O99</f>
        <v>0</v>
      </c>
      <c r="P99" s="44">
        <f>+ENERO!P99+FEBRERO!P99+MARZO!P99+ABRIL!P99+MAYO!P99+JUNIO!P99+JULIO!P99+AGOSTO!P99+SEPTIEMBRE!P99+OCTUBRE!P99+NOVIEMBRE!P99+DICIEMBRE!P99</f>
        <v>0</v>
      </c>
      <c r="Q99" s="44">
        <f>+ENERO!Q99+FEBRERO!Q99+MARZO!Q99+ABRIL!Q99+MAYO!Q99+JUNIO!Q99+JULIO!Q99+AGOSTO!Q99+SEPTIEMBRE!Q99+OCTUBRE!Q99+NOVIEMBRE!Q99+DICIEMBRE!Q99</f>
        <v>0</v>
      </c>
      <c r="R99" s="44">
        <f>+ENERO!R99+FEBRERO!R99+MARZO!R99+ABRIL!R99+MAYO!R99+JUNIO!R99+JULIO!R99+AGOSTO!R99+SEPTIEMBRE!R99+OCTUBRE!R99+NOVIEMBRE!R99+DICIEMBRE!R99</f>
        <v>0</v>
      </c>
      <c r="S99" s="44">
        <f>+ENERO!S99+FEBRERO!S99+MARZO!S99+ABRIL!S99+MAYO!S99+JUNIO!S99+JULIO!S99+AGOSTO!S99+SEPTIEMBRE!S99+OCTUBRE!S99+NOVIEMBRE!S99+DICIEMBRE!S99</f>
        <v>0</v>
      </c>
      <c r="T99" s="44">
        <f>+ENERO!T99+FEBRERO!T99+MARZO!T99+ABRIL!T99+MAYO!T99+JUNIO!T99+JULIO!T99+AGOSTO!T99+SEPTIEMBRE!T99+OCTUBRE!T99+NOVIEMBRE!T99+DICIEMBRE!T99</f>
        <v>0</v>
      </c>
      <c r="U99" s="44">
        <f>+ENERO!U99+FEBRERO!U99+MARZO!U99+ABRIL!U99+MAYO!U99+JUNIO!U99+JULIO!U99+AGOSTO!U99+SEPTIEMBRE!U99+OCTUBRE!U99+NOVIEMBRE!U99+DICIEMBRE!U99</f>
        <v>0</v>
      </c>
      <c r="V99" s="44">
        <f>+ENERO!V99+FEBRERO!V99+MARZO!V99+ABRIL!V99+MAYO!V99+JUNIO!V99+JULIO!V99+AGOSTO!V99+SEPTIEMBRE!V99+OCTUBRE!V99+NOVIEMBRE!V99+DICIEMBRE!V99</f>
        <v>0</v>
      </c>
      <c r="W99" s="28" t="str">
        <f>$BA99&amp;" "&amp;$BB99&amp;""&amp;$BC99&amp;""&amp;$BE99&amp;""&amp;$BD99</f>
        <v xml:space="preserve"> </v>
      </c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BA99" s="29" t="str">
        <f t="shared" si="18"/>
        <v/>
      </c>
      <c r="BB99" s="29" t="str">
        <f t="shared" si="15"/>
        <v/>
      </c>
      <c r="BC99" s="29" t="str">
        <f t="shared" si="16"/>
        <v/>
      </c>
      <c r="BD99" s="29" t="str">
        <f>IF($U99&lt;=$E99,"","Los ingresos de Población Indigena Hombres NO DEBE ser mayor al Total de Ingresos de Hombres al Programa")</f>
        <v/>
      </c>
      <c r="BE99" s="29" t="str">
        <f>IF($V99&lt;=$F99,"","Los ingresos de Población Indigena Mujeres NO DEBE ser mayor al Total de Ingresos de Mujeres al Programa")</f>
        <v/>
      </c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0">
        <f t="shared" si="17"/>
        <v>0</v>
      </c>
      <c r="BU99" s="30">
        <f t="shared" si="11"/>
        <v>0</v>
      </c>
      <c r="BV99" s="30">
        <f t="shared" si="12"/>
        <v>0</v>
      </c>
      <c r="BW99" s="30">
        <f>IF($U99&lt;=$E99,0,1)</f>
        <v>0</v>
      </c>
      <c r="BX99" s="30">
        <f>IF($V99&lt;=$F99,0,1)</f>
        <v>0</v>
      </c>
      <c r="BY99" s="22"/>
      <c r="BZ99" s="22"/>
      <c r="CA99" s="22"/>
      <c r="CB99" s="22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  <c r="CS99" s="22"/>
      <c r="CT99" s="22"/>
      <c r="CU99" s="22"/>
      <c r="CV99" s="22"/>
    </row>
    <row r="100" spans="1:100" s="23" customFormat="1" ht="10.5" x14ac:dyDescent="0.15">
      <c r="A100" s="1090" t="s">
        <v>132</v>
      </c>
      <c r="B100" s="1090"/>
      <c r="C100" s="1089"/>
      <c r="D100" s="185">
        <f t="shared" si="13"/>
        <v>1</v>
      </c>
      <c r="E100" s="186">
        <f t="shared" si="14"/>
        <v>1</v>
      </c>
      <c r="F100" s="187">
        <f t="shared" si="14"/>
        <v>0</v>
      </c>
      <c r="G100" s="44">
        <f>+ENERO!G100+FEBRERO!G100+MARZO!G100+ABRIL!G100+MAYO!G100+JUNIO!G100+JULIO!G100+AGOSTO!G100+SEPTIEMBRE!G100+OCTUBRE!G100+NOVIEMBRE!G100+DICIEMBRE!G100</f>
        <v>1</v>
      </c>
      <c r="H100" s="44">
        <f>+ENERO!H100+FEBRERO!H100+MARZO!H100+ABRIL!H100+MAYO!H100+JUNIO!H100+JULIO!H100+AGOSTO!H100+SEPTIEMBRE!H100+OCTUBRE!H100+NOVIEMBRE!H100+DICIEMBRE!H100</f>
        <v>0</v>
      </c>
      <c r="I100" s="44">
        <f>+ENERO!I100+FEBRERO!I100+MARZO!I100+ABRIL!I100+MAYO!I100+JUNIO!I100+JULIO!I100+AGOSTO!I100+SEPTIEMBRE!I100+OCTUBRE!I100+NOVIEMBRE!I100+DICIEMBRE!I100</f>
        <v>0</v>
      </c>
      <c r="J100" s="44">
        <f>+ENERO!J100+FEBRERO!J100+MARZO!J100+ABRIL!J100+MAYO!J100+JUNIO!J100+JULIO!J100+AGOSTO!J100+SEPTIEMBRE!J100+OCTUBRE!J100+NOVIEMBRE!J100+DICIEMBRE!J100</f>
        <v>0</v>
      </c>
      <c r="K100" s="44">
        <f>+ENERO!K100+FEBRERO!K100+MARZO!K100+ABRIL!K100+MAYO!K100+JUNIO!K100+JULIO!K100+AGOSTO!K100+SEPTIEMBRE!K100+OCTUBRE!K100+NOVIEMBRE!K100+DICIEMBRE!K100</f>
        <v>0</v>
      </c>
      <c r="L100" s="44">
        <f>+ENERO!L100+FEBRERO!L100+MARZO!L100+ABRIL!L100+MAYO!L100+JUNIO!L100+JULIO!L100+AGOSTO!L100+SEPTIEMBRE!L100+OCTUBRE!L100+NOVIEMBRE!L100+DICIEMBRE!L100</f>
        <v>0</v>
      </c>
      <c r="M100" s="44">
        <f>+ENERO!M100+FEBRERO!M100+MARZO!M100+ABRIL!M100+MAYO!M100+JUNIO!M100+JULIO!M100+AGOSTO!M100+SEPTIEMBRE!M100+OCTUBRE!M100+NOVIEMBRE!M100+DICIEMBRE!M100</f>
        <v>0</v>
      </c>
      <c r="N100" s="44">
        <f>+ENERO!N100+FEBRERO!N100+MARZO!N100+ABRIL!N100+MAYO!N100+JUNIO!N100+JULIO!N100+AGOSTO!N100+SEPTIEMBRE!N100+OCTUBRE!N100+NOVIEMBRE!N100+DICIEMBRE!N100</f>
        <v>0</v>
      </c>
      <c r="O100" s="44">
        <f>+ENERO!O100+FEBRERO!O100+MARZO!O100+ABRIL!O100+MAYO!O100+JUNIO!O100+JULIO!O100+AGOSTO!O100+SEPTIEMBRE!O100+OCTUBRE!O100+NOVIEMBRE!O100+DICIEMBRE!O100</f>
        <v>0</v>
      </c>
      <c r="P100" s="44">
        <f>+ENERO!P100+FEBRERO!P100+MARZO!P100+ABRIL!P100+MAYO!P100+JUNIO!P100+JULIO!P100+AGOSTO!P100+SEPTIEMBRE!P100+OCTUBRE!P100+NOVIEMBRE!P100+DICIEMBRE!P100</f>
        <v>0</v>
      </c>
      <c r="Q100" s="44">
        <f>+ENERO!Q100+FEBRERO!Q100+MARZO!Q100+ABRIL!Q100+MAYO!Q100+JUNIO!Q100+JULIO!Q100+AGOSTO!Q100+SEPTIEMBRE!Q100+OCTUBRE!Q100+NOVIEMBRE!Q100+DICIEMBRE!Q100</f>
        <v>0</v>
      </c>
      <c r="R100" s="44">
        <f>+ENERO!R100+FEBRERO!R100+MARZO!R100+ABRIL!R100+MAYO!R100+JUNIO!R100+JULIO!R100+AGOSTO!R100+SEPTIEMBRE!R100+OCTUBRE!R100+NOVIEMBRE!R100+DICIEMBRE!R100</f>
        <v>0</v>
      </c>
      <c r="S100" s="44">
        <f>+ENERO!S100+FEBRERO!S100+MARZO!S100+ABRIL!S100+MAYO!S100+JUNIO!S100+JULIO!S100+AGOSTO!S100+SEPTIEMBRE!S100+OCTUBRE!S100+NOVIEMBRE!S100+DICIEMBRE!S100</f>
        <v>0</v>
      </c>
      <c r="T100" s="44">
        <f>+ENERO!T100+FEBRERO!T100+MARZO!T100+ABRIL!T100+MAYO!T100+JUNIO!T100+JULIO!T100+AGOSTO!T100+SEPTIEMBRE!T100+OCTUBRE!T100+NOVIEMBRE!T100+DICIEMBRE!T100</f>
        <v>0</v>
      </c>
      <c r="U100" s="44">
        <f>+ENERO!U100+FEBRERO!U100+MARZO!U100+ABRIL!U100+MAYO!U100+JUNIO!U100+JULIO!U100+AGOSTO!U100+SEPTIEMBRE!U100+OCTUBRE!U100+NOVIEMBRE!U100+DICIEMBRE!U100</f>
        <v>0</v>
      </c>
      <c r="V100" s="44">
        <f>+ENERO!V100+FEBRERO!V100+MARZO!V100+ABRIL!V100+MAYO!V100+JUNIO!V100+JULIO!V100+AGOSTO!V100+SEPTIEMBRE!V100+OCTUBRE!V100+NOVIEMBRE!V100+DICIEMBRE!V100</f>
        <v>0</v>
      </c>
      <c r="W100" s="28" t="str">
        <f>$BA100&amp;" "&amp;$BB100&amp;""&amp;$BC100&amp;""&amp;$BE100&amp;""&amp;$BD100</f>
        <v xml:space="preserve"> </v>
      </c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BA100" s="29" t="str">
        <f t="shared" si="18"/>
        <v/>
      </c>
      <c r="BB100" s="29" t="str">
        <f t="shared" si="15"/>
        <v/>
      </c>
      <c r="BC100" s="29" t="str">
        <f t="shared" si="16"/>
        <v/>
      </c>
      <c r="BD100" s="29" t="str">
        <f>IF($U100&lt;=$E100,"","Los ingresos de Población Indigena Hombres NO DEBE ser mayor al Total de Ingresos de Hombres al Programa")</f>
        <v/>
      </c>
      <c r="BE100" s="29" t="str">
        <f>IF($V100&lt;=$F100,"","Los ingresos de Población Indigena Mujeres NO DEBE ser mayor al Total de Ingresos de Mujeres al Programa")</f>
        <v/>
      </c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0">
        <f t="shared" si="17"/>
        <v>0</v>
      </c>
      <c r="BU100" s="30">
        <f t="shared" si="11"/>
        <v>0</v>
      </c>
      <c r="BV100" s="30">
        <f t="shared" si="12"/>
        <v>0</v>
      </c>
      <c r="BW100" s="30">
        <f>IF($U100&lt;=$E100,0,1)</f>
        <v>0</v>
      </c>
      <c r="BX100" s="30">
        <f>IF($V100&lt;=$F100,0,1)</f>
        <v>0</v>
      </c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  <c r="CO100" s="22"/>
      <c r="CP100" s="22"/>
      <c r="CQ100" s="22"/>
      <c r="CR100" s="22"/>
      <c r="CS100" s="22"/>
      <c r="CT100" s="22"/>
      <c r="CU100" s="22"/>
      <c r="CV100" s="22"/>
    </row>
    <row r="101" spans="1:100" s="23" customFormat="1" ht="10.5" x14ac:dyDescent="0.15">
      <c r="A101" s="1090" t="s">
        <v>133</v>
      </c>
      <c r="B101" s="1101"/>
      <c r="C101" s="1102"/>
      <c r="D101" s="185">
        <f t="shared" si="13"/>
        <v>0</v>
      </c>
      <c r="E101" s="186">
        <f t="shared" si="14"/>
        <v>0</v>
      </c>
      <c r="F101" s="187">
        <f t="shared" si="14"/>
        <v>0</v>
      </c>
      <c r="G101" s="44">
        <f>+ENERO!G101+FEBRERO!G101+MARZO!G101+ABRIL!G101+MAYO!G101+JUNIO!G101+JULIO!G101+AGOSTO!G101+SEPTIEMBRE!G101+OCTUBRE!G101+NOVIEMBRE!G101+DICIEMBRE!G101</f>
        <v>0</v>
      </c>
      <c r="H101" s="44">
        <f>+ENERO!H101+FEBRERO!H101+MARZO!H101+ABRIL!H101+MAYO!H101+JUNIO!H101+JULIO!H101+AGOSTO!H101+SEPTIEMBRE!H101+OCTUBRE!H101+NOVIEMBRE!H101+DICIEMBRE!H101</f>
        <v>0</v>
      </c>
      <c r="I101" s="44">
        <f>+ENERO!I101+FEBRERO!I101+MARZO!I101+ABRIL!I101+MAYO!I101+JUNIO!I101+JULIO!I101+AGOSTO!I101+SEPTIEMBRE!I101+OCTUBRE!I101+NOVIEMBRE!I101+DICIEMBRE!I101</f>
        <v>0</v>
      </c>
      <c r="J101" s="44">
        <f>+ENERO!J101+FEBRERO!J101+MARZO!J101+ABRIL!J101+MAYO!J101+JUNIO!J101+JULIO!J101+AGOSTO!J101+SEPTIEMBRE!J101+OCTUBRE!J101+NOVIEMBRE!J101+DICIEMBRE!J101</f>
        <v>0</v>
      </c>
      <c r="K101" s="44">
        <f>+ENERO!K101+FEBRERO!K101+MARZO!K101+ABRIL!K101+MAYO!K101+JUNIO!K101+JULIO!K101+AGOSTO!K101+SEPTIEMBRE!K101+OCTUBRE!K101+NOVIEMBRE!K101+DICIEMBRE!K101</f>
        <v>0</v>
      </c>
      <c r="L101" s="44">
        <f>+ENERO!L101+FEBRERO!L101+MARZO!L101+ABRIL!L101+MAYO!L101+JUNIO!L101+JULIO!L101+AGOSTO!L101+SEPTIEMBRE!L101+OCTUBRE!L101+NOVIEMBRE!L101+DICIEMBRE!L101</f>
        <v>0</v>
      </c>
      <c r="M101" s="44">
        <f>+ENERO!M101+FEBRERO!M101+MARZO!M101+ABRIL!M101+MAYO!M101+JUNIO!M101+JULIO!M101+AGOSTO!M101+SEPTIEMBRE!M101+OCTUBRE!M101+NOVIEMBRE!M101+DICIEMBRE!M101</f>
        <v>0</v>
      </c>
      <c r="N101" s="44">
        <f>+ENERO!N101+FEBRERO!N101+MARZO!N101+ABRIL!N101+MAYO!N101+JUNIO!N101+JULIO!N101+AGOSTO!N101+SEPTIEMBRE!N101+OCTUBRE!N101+NOVIEMBRE!N101+DICIEMBRE!N101</f>
        <v>0</v>
      </c>
      <c r="O101" s="44">
        <f>+ENERO!O101+FEBRERO!O101+MARZO!O101+ABRIL!O101+MAYO!O101+JUNIO!O101+JULIO!O101+AGOSTO!O101+SEPTIEMBRE!O101+OCTUBRE!O101+NOVIEMBRE!O101+DICIEMBRE!O101</f>
        <v>0</v>
      </c>
      <c r="P101" s="44">
        <f>+ENERO!P101+FEBRERO!P101+MARZO!P101+ABRIL!P101+MAYO!P101+JUNIO!P101+JULIO!P101+AGOSTO!P101+SEPTIEMBRE!P101+OCTUBRE!P101+NOVIEMBRE!P101+DICIEMBRE!P101</f>
        <v>0</v>
      </c>
      <c r="Q101" s="44">
        <f>+ENERO!Q101+FEBRERO!Q101+MARZO!Q101+ABRIL!Q101+MAYO!Q101+JUNIO!Q101+JULIO!Q101+AGOSTO!Q101+SEPTIEMBRE!Q101+OCTUBRE!Q101+NOVIEMBRE!Q101+DICIEMBRE!Q101</f>
        <v>0</v>
      </c>
      <c r="R101" s="44">
        <f>+ENERO!R101+FEBRERO!R101+MARZO!R101+ABRIL!R101+MAYO!R101+JUNIO!R101+JULIO!R101+AGOSTO!R101+SEPTIEMBRE!R101+OCTUBRE!R101+NOVIEMBRE!R101+DICIEMBRE!R101</f>
        <v>0</v>
      </c>
      <c r="S101" s="44">
        <f>+ENERO!S101+FEBRERO!S101+MARZO!S101+ABRIL!S101+MAYO!S101+JUNIO!S101+JULIO!S101+AGOSTO!S101+SEPTIEMBRE!S101+OCTUBRE!S101+NOVIEMBRE!S101+DICIEMBRE!S101</f>
        <v>0</v>
      </c>
      <c r="T101" s="44">
        <f>+ENERO!T101+FEBRERO!T101+MARZO!T101+ABRIL!T101+MAYO!T101+JUNIO!T101+JULIO!T101+AGOSTO!T101+SEPTIEMBRE!T101+OCTUBRE!T101+NOVIEMBRE!T101+DICIEMBRE!T101</f>
        <v>0</v>
      </c>
      <c r="U101" s="44">
        <f>+ENERO!U101+FEBRERO!U101+MARZO!U101+ABRIL!U101+MAYO!U101+JUNIO!U101+JULIO!U101+AGOSTO!U101+SEPTIEMBRE!U101+OCTUBRE!U101+NOVIEMBRE!U101+DICIEMBRE!U101</f>
        <v>0</v>
      </c>
      <c r="V101" s="44">
        <f>+ENERO!V101+FEBRERO!V101+MARZO!V101+ABRIL!V101+MAYO!V101+JUNIO!V101+JULIO!V101+AGOSTO!V101+SEPTIEMBRE!V101+OCTUBRE!V101+NOVIEMBRE!V101+DICIEMBRE!V101</f>
        <v>0</v>
      </c>
      <c r="W101" s="28" t="str">
        <f>$BA101&amp;" "&amp;$BB101&amp;""&amp;$BC101&amp;""&amp;$BE101&amp;""&amp;$BD101</f>
        <v xml:space="preserve"> </v>
      </c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BA101" s="29" t="str">
        <f t="shared" si="18"/>
        <v/>
      </c>
      <c r="BB101" s="29" t="str">
        <f t="shared" si="15"/>
        <v/>
      </c>
      <c r="BC101" s="29" t="str">
        <f t="shared" si="16"/>
        <v/>
      </c>
      <c r="BD101" s="29" t="str">
        <f>IF($U101&lt;=$E101,"","Los ingresos de Población Indigena Hombres NO DEBE ser mayor al Total de Ingresos de Hombres al Programa")</f>
        <v/>
      </c>
      <c r="BE101" s="29" t="str">
        <f>IF($V101&lt;=$F101,"","Los ingresos de Población Indigena Mujeres NO DEBE ser mayor al Total de Ingresos de Mujeres al Programa")</f>
        <v/>
      </c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0">
        <f t="shared" si="17"/>
        <v>0</v>
      </c>
      <c r="BU101" s="30">
        <f t="shared" si="11"/>
        <v>0</v>
      </c>
      <c r="BV101" s="30">
        <f t="shared" si="12"/>
        <v>0</v>
      </c>
      <c r="BW101" s="30">
        <f>IF($U101&lt;=$E101,0,1)</f>
        <v>0</v>
      </c>
      <c r="BX101" s="30">
        <f>IF($V101&lt;=$F101,0,1)</f>
        <v>0</v>
      </c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  <c r="CS101" s="22"/>
      <c r="CT101" s="22"/>
      <c r="CU101" s="22"/>
      <c r="CV101" s="22"/>
    </row>
    <row r="102" spans="1:100" s="23" customFormat="1" ht="10.5" x14ac:dyDescent="0.15">
      <c r="A102" s="1103" t="s">
        <v>134</v>
      </c>
      <c r="B102" s="1082" t="s">
        <v>135</v>
      </c>
      <c r="C102" s="1089"/>
      <c r="D102" s="185">
        <f t="shared" si="13"/>
        <v>0</v>
      </c>
      <c r="E102" s="186">
        <f t="shared" si="14"/>
        <v>0</v>
      </c>
      <c r="F102" s="187">
        <f t="shared" si="14"/>
        <v>0</v>
      </c>
      <c r="G102" s="44">
        <f>+ENERO!G102+FEBRERO!G102+MARZO!G102+ABRIL!G102+MAYO!G102+JUNIO!G102+JULIO!G102+AGOSTO!G102+SEPTIEMBRE!G102+OCTUBRE!G102+NOVIEMBRE!G102+DICIEMBRE!G102</f>
        <v>0</v>
      </c>
      <c r="H102" s="44">
        <f>+ENERO!H102+FEBRERO!H102+MARZO!H102+ABRIL!H102+MAYO!H102+JUNIO!H102+JULIO!H102+AGOSTO!H102+SEPTIEMBRE!H102+OCTUBRE!H102+NOVIEMBRE!H102+DICIEMBRE!H102</f>
        <v>0</v>
      </c>
      <c r="I102" s="44">
        <f>+ENERO!I102+FEBRERO!I102+MARZO!I102+ABRIL!I102+MAYO!I102+JUNIO!I102+JULIO!I102+AGOSTO!I102+SEPTIEMBRE!I102+OCTUBRE!I102+NOVIEMBRE!I102+DICIEMBRE!I102</f>
        <v>0</v>
      </c>
      <c r="J102" s="44">
        <f>+ENERO!J102+FEBRERO!J102+MARZO!J102+ABRIL!J102+MAYO!J102+JUNIO!J102+JULIO!J102+AGOSTO!J102+SEPTIEMBRE!J102+OCTUBRE!J102+NOVIEMBRE!J102+DICIEMBRE!J102</f>
        <v>0</v>
      </c>
      <c r="K102" s="44">
        <f>+ENERO!K102+FEBRERO!K102+MARZO!K102+ABRIL!K102+MAYO!K102+JUNIO!K102+JULIO!K102+AGOSTO!K102+SEPTIEMBRE!K102+OCTUBRE!K102+NOVIEMBRE!K102+DICIEMBRE!K102</f>
        <v>0</v>
      </c>
      <c r="L102" s="44">
        <f>+ENERO!L102+FEBRERO!L102+MARZO!L102+ABRIL!L102+MAYO!L102+JUNIO!L102+JULIO!L102+AGOSTO!L102+SEPTIEMBRE!L102+OCTUBRE!L102+NOVIEMBRE!L102+DICIEMBRE!L102</f>
        <v>0</v>
      </c>
      <c r="M102" s="44">
        <f>+ENERO!M102+FEBRERO!M102+MARZO!M102+ABRIL!M102+MAYO!M102+JUNIO!M102+JULIO!M102+AGOSTO!M102+SEPTIEMBRE!M102+OCTUBRE!M102+NOVIEMBRE!M102+DICIEMBRE!M102</f>
        <v>0</v>
      </c>
      <c r="N102" s="44">
        <f>+ENERO!N102+FEBRERO!N102+MARZO!N102+ABRIL!N102+MAYO!N102+JUNIO!N102+JULIO!N102+AGOSTO!N102+SEPTIEMBRE!N102+OCTUBRE!N102+NOVIEMBRE!N102+DICIEMBRE!N102</f>
        <v>0</v>
      </c>
      <c r="O102" s="44">
        <f>+ENERO!O102+FEBRERO!O102+MARZO!O102+ABRIL!O102+MAYO!O102+JUNIO!O102+JULIO!O102+AGOSTO!O102+SEPTIEMBRE!O102+OCTUBRE!O102+NOVIEMBRE!O102+DICIEMBRE!O102</f>
        <v>0</v>
      </c>
      <c r="P102" s="44">
        <f>+ENERO!P102+FEBRERO!P102+MARZO!P102+ABRIL!P102+MAYO!P102+JUNIO!P102+JULIO!P102+AGOSTO!P102+SEPTIEMBRE!P102+OCTUBRE!P102+NOVIEMBRE!P102+DICIEMBRE!P102</f>
        <v>0</v>
      </c>
      <c r="Q102" s="44">
        <f>+ENERO!Q102+FEBRERO!Q102+MARZO!Q102+ABRIL!Q102+MAYO!Q102+JUNIO!Q102+JULIO!Q102+AGOSTO!Q102+SEPTIEMBRE!Q102+OCTUBRE!Q102+NOVIEMBRE!Q102+DICIEMBRE!Q102</f>
        <v>0</v>
      </c>
      <c r="R102" s="44">
        <f>+ENERO!R102+FEBRERO!R102+MARZO!R102+ABRIL!R102+MAYO!R102+JUNIO!R102+JULIO!R102+AGOSTO!R102+SEPTIEMBRE!R102+OCTUBRE!R102+NOVIEMBRE!R102+DICIEMBRE!R102</f>
        <v>0</v>
      </c>
      <c r="S102" s="44">
        <f>+ENERO!S102+FEBRERO!S102+MARZO!S102+ABRIL!S102+MAYO!S102+JUNIO!S102+JULIO!S102+AGOSTO!S102+SEPTIEMBRE!S102+OCTUBRE!S102+NOVIEMBRE!S102+DICIEMBRE!S102</f>
        <v>0</v>
      </c>
      <c r="T102" s="44">
        <f>+ENERO!T102+FEBRERO!T102+MARZO!T102+ABRIL!T102+MAYO!T102+JUNIO!T102+JULIO!T102+AGOSTO!T102+SEPTIEMBRE!T102+OCTUBRE!T102+NOVIEMBRE!T102+DICIEMBRE!T102</f>
        <v>0</v>
      </c>
      <c r="U102" s="44">
        <f>+ENERO!U102+FEBRERO!U102+MARZO!U102+ABRIL!U102+MAYO!U102+JUNIO!U102+JULIO!U102+AGOSTO!U102+SEPTIEMBRE!U102+OCTUBRE!U102+NOVIEMBRE!U102+DICIEMBRE!U102</f>
        <v>0</v>
      </c>
      <c r="V102" s="44">
        <f>+ENERO!V102+FEBRERO!V102+MARZO!V102+ABRIL!V102+MAYO!V102+JUNIO!V102+JULIO!V102+AGOSTO!V102+SEPTIEMBRE!V102+OCTUBRE!V102+NOVIEMBRE!V102+DICIEMBRE!V102</f>
        <v>0</v>
      </c>
      <c r="W102" s="28" t="str">
        <f>$BA102&amp;" "&amp;$BB102&amp;""&amp;$BC102&amp;""&amp;$BD102&amp;""&amp;$BE102&amp;""&amp;$BF102</f>
        <v xml:space="preserve"> </v>
      </c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BA102" s="195" t="str">
        <f t="shared" si="18"/>
        <v/>
      </c>
      <c r="BB102" s="195" t="str">
        <f t="shared" si="15"/>
        <v/>
      </c>
      <c r="BC102" s="195" t="str">
        <f t="shared" si="16"/>
        <v/>
      </c>
      <c r="BD102" s="195" t="str">
        <f t="shared" ref="BD102:BD114" si="19">IF(S102&lt;=F102,"","Las gestantes ingresadas al Programa NO debe ser mayor al Total de Mujeres ingresadas")</f>
        <v/>
      </c>
      <c r="BE102" s="29" t="str">
        <f>IF($U102&lt;=$E102,"","Los ingresos de Población Indigena Hombres NO DEBE ser mayor al Total de Ingresos de Hombres al Programa")</f>
        <v/>
      </c>
      <c r="BF102" s="29" t="str">
        <f>IF($V102&lt;=$F102,"","Los ingresos de Población Indigena Mujeres NO DEBE ser mayor al Total de Ingresos de Mujeres al Programa")</f>
        <v/>
      </c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0">
        <f t="shared" si="17"/>
        <v>0</v>
      </c>
      <c r="BU102" s="30">
        <f t="shared" si="11"/>
        <v>0</v>
      </c>
      <c r="BV102" s="30">
        <f t="shared" si="12"/>
        <v>0</v>
      </c>
      <c r="BW102" s="30">
        <f>IF(S102&lt;=F102,0,1)</f>
        <v>0</v>
      </c>
      <c r="BX102" s="30">
        <f>IF($U102&lt;=$E102,0,1)</f>
        <v>0</v>
      </c>
      <c r="BY102" s="30">
        <f>IF($V102&lt;=$F102,0,1)</f>
        <v>0</v>
      </c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</row>
    <row r="103" spans="1:100" s="23" customFormat="1" ht="10.5" x14ac:dyDescent="0.15">
      <c r="A103" s="1104"/>
      <c r="B103" s="1082" t="s">
        <v>136</v>
      </c>
      <c r="C103" s="1089"/>
      <c r="D103" s="185">
        <f t="shared" si="13"/>
        <v>0</v>
      </c>
      <c r="E103" s="186">
        <f t="shared" si="14"/>
        <v>0</v>
      </c>
      <c r="F103" s="187">
        <f t="shared" si="14"/>
        <v>0</v>
      </c>
      <c r="G103" s="44">
        <f>+ENERO!G103+FEBRERO!G103+MARZO!G103+ABRIL!G103+MAYO!G103+JUNIO!G103+JULIO!G103+AGOSTO!G103+SEPTIEMBRE!G103+OCTUBRE!G103+NOVIEMBRE!G103+DICIEMBRE!G103</f>
        <v>0</v>
      </c>
      <c r="H103" s="44">
        <f>+ENERO!H103+FEBRERO!H103+MARZO!H103+ABRIL!H103+MAYO!H103+JUNIO!H103+JULIO!H103+AGOSTO!H103+SEPTIEMBRE!H103+OCTUBRE!H103+NOVIEMBRE!H103+DICIEMBRE!H103</f>
        <v>0</v>
      </c>
      <c r="I103" s="44">
        <f>+ENERO!I103+FEBRERO!I103+MARZO!I103+ABRIL!I103+MAYO!I103+JUNIO!I103+JULIO!I103+AGOSTO!I103+SEPTIEMBRE!I103+OCTUBRE!I103+NOVIEMBRE!I103+DICIEMBRE!I103</f>
        <v>0</v>
      </c>
      <c r="J103" s="44">
        <f>+ENERO!J103+FEBRERO!J103+MARZO!J103+ABRIL!J103+MAYO!J103+JUNIO!J103+JULIO!J103+AGOSTO!J103+SEPTIEMBRE!J103+OCTUBRE!J103+NOVIEMBRE!J103+DICIEMBRE!J103</f>
        <v>0</v>
      </c>
      <c r="K103" s="44">
        <f>+ENERO!K103+FEBRERO!K103+MARZO!K103+ABRIL!K103+MAYO!K103+JUNIO!K103+JULIO!K103+AGOSTO!K103+SEPTIEMBRE!K103+OCTUBRE!K103+NOVIEMBRE!K103+DICIEMBRE!K103</f>
        <v>0</v>
      </c>
      <c r="L103" s="44">
        <f>+ENERO!L103+FEBRERO!L103+MARZO!L103+ABRIL!L103+MAYO!L103+JUNIO!L103+JULIO!L103+AGOSTO!L103+SEPTIEMBRE!L103+OCTUBRE!L103+NOVIEMBRE!L103+DICIEMBRE!L103</f>
        <v>0</v>
      </c>
      <c r="M103" s="44">
        <f>+ENERO!M103+FEBRERO!M103+MARZO!M103+ABRIL!M103+MAYO!M103+JUNIO!M103+JULIO!M103+AGOSTO!M103+SEPTIEMBRE!M103+OCTUBRE!M103+NOVIEMBRE!M103+DICIEMBRE!M103</f>
        <v>0</v>
      </c>
      <c r="N103" s="44">
        <f>+ENERO!N103+FEBRERO!N103+MARZO!N103+ABRIL!N103+MAYO!N103+JUNIO!N103+JULIO!N103+AGOSTO!N103+SEPTIEMBRE!N103+OCTUBRE!N103+NOVIEMBRE!N103+DICIEMBRE!N103</f>
        <v>0</v>
      </c>
      <c r="O103" s="44">
        <f>+ENERO!O103+FEBRERO!O103+MARZO!O103+ABRIL!O103+MAYO!O103+JUNIO!O103+JULIO!O103+AGOSTO!O103+SEPTIEMBRE!O103+OCTUBRE!O103+NOVIEMBRE!O103+DICIEMBRE!O103</f>
        <v>0</v>
      </c>
      <c r="P103" s="44">
        <f>+ENERO!P103+FEBRERO!P103+MARZO!P103+ABRIL!P103+MAYO!P103+JUNIO!P103+JULIO!P103+AGOSTO!P103+SEPTIEMBRE!P103+OCTUBRE!P103+NOVIEMBRE!P103+DICIEMBRE!P103</f>
        <v>0</v>
      </c>
      <c r="Q103" s="44">
        <f>+ENERO!Q103+FEBRERO!Q103+MARZO!Q103+ABRIL!Q103+MAYO!Q103+JUNIO!Q103+JULIO!Q103+AGOSTO!Q103+SEPTIEMBRE!Q103+OCTUBRE!Q103+NOVIEMBRE!Q103+DICIEMBRE!Q103</f>
        <v>0</v>
      </c>
      <c r="R103" s="44">
        <f>+ENERO!R103+FEBRERO!R103+MARZO!R103+ABRIL!R103+MAYO!R103+JUNIO!R103+JULIO!R103+AGOSTO!R103+SEPTIEMBRE!R103+OCTUBRE!R103+NOVIEMBRE!R103+DICIEMBRE!R103</f>
        <v>0</v>
      </c>
      <c r="S103" s="44">
        <f>+ENERO!S103+FEBRERO!S103+MARZO!S103+ABRIL!S103+MAYO!S103+JUNIO!S103+JULIO!S103+AGOSTO!S103+SEPTIEMBRE!S103+OCTUBRE!S103+NOVIEMBRE!S103+DICIEMBRE!S103</f>
        <v>0</v>
      </c>
      <c r="T103" s="44">
        <f>+ENERO!T103+FEBRERO!T103+MARZO!T103+ABRIL!T103+MAYO!T103+JUNIO!T103+JULIO!T103+AGOSTO!T103+SEPTIEMBRE!T103+OCTUBRE!T103+NOVIEMBRE!T103+DICIEMBRE!T103</f>
        <v>0</v>
      </c>
      <c r="U103" s="44">
        <f>+ENERO!U103+FEBRERO!U103+MARZO!U103+ABRIL!U103+MAYO!U103+JUNIO!U103+JULIO!U103+AGOSTO!U103+SEPTIEMBRE!U103+OCTUBRE!U103+NOVIEMBRE!U103+DICIEMBRE!U103</f>
        <v>0</v>
      </c>
      <c r="V103" s="44">
        <f>+ENERO!V103+FEBRERO!V103+MARZO!V103+ABRIL!V103+MAYO!V103+JUNIO!V103+JULIO!V103+AGOSTO!V103+SEPTIEMBRE!V103+OCTUBRE!V103+NOVIEMBRE!V103+DICIEMBRE!V103</f>
        <v>0</v>
      </c>
      <c r="W103" s="28" t="str">
        <f>$BA103&amp;" "&amp;$BB103&amp;""&amp;$BC103&amp;""&amp;$BD103&amp;""&amp;$BE103&amp;""&amp;$BF103</f>
        <v xml:space="preserve"> </v>
      </c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BA103" s="29" t="str">
        <f t="shared" si="18"/>
        <v/>
      </c>
      <c r="BB103" s="29" t="str">
        <f t="shared" si="15"/>
        <v/>
      </c>
      <c r="BC103" s="29" t="str">
        <f t="shared" si="16"/>
        <v/>
      </c>
      <c r="BD103" s="29" t="str">
        <f t="shared" si="19"/>
        <v/>
      </c>
      <c r="BE103" s="29" t="str">
        <f>IF($U103&lt;=$E103,"","Los ingresos de Población Indigena Hombres NO DEBE ser mayor al Total de Ingresos de Hombres al Programa")</f>
        <v/>
      </c>
      <c r="BF103" s="29" t="str">
        <f>IF($V103&lt;=$F103,"","Los ingresos de Población Indigena Mujeres NO DEBE ser mayor al Total de Ingresos de Mujeres al Programa")</f>
        <v/>
      </c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0">
        <f t="shared" si="17"/>
        <v>0</v>
      </c>
      <c r="BU103" s="30">
        <f t="shared" si="11"/>
        <v>0</v>
      </c>
      <c r="BV103" s="30">
        <f t="shared" si="12"/>
        <v>0</v>
      </c>
      <c r="BW103" s="30">
        <f>IF(S103&lt;=F103,0,1)</f>
        <v>0</v>
      </c>
      <c r="BX103" s="30">
        <f>IF($U103&lt;=$E103,0,1)</f>
        <v>0</v>
      </c>
      <c r="BY103" s="30">
        <f>IF($V103&lt;=$F103,0,1)</f>
        <v>0</v>
      </c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</row>
    <row r="104" spans="1:100" s="23" customFormat="1" ht="21" x14ac:dyDescent="0.15">
      <c r="A104" s="196" t="s">
        <v>137</v>
      </c>
      <c r="B104" s="1091" t="s">
        <v>138</v>
      </c>
      <c r="C104" s="1092"/>
      <c r="D104" s="185">
        <f t="shared" si="13"/>
        <v>0</v>
      </c>
      <c r="E104" s="186">
        <f t="shared" si="14"/>
        <v>0</v>
      </c>
      <c r="F104" s="187">
        <f t="shared" si="14"/>
        <v>0</v>
      </c>
      <c r="G104" s="44">
        <f>+ENERO!G104+FEBRERO!G104+MARZO!G104+ABRIL!G104+MAYO!G104+JUNIO!G104+JULIO!G104+AGOSTO!G104+SEPTIEMBRE!G104+OCTUBRE!G104+NOVIEMBRE!G104+DICIEMBRE!G104</f>
        <v>0</v>
      </c>
      <c r="H104" s="44">
        <f>+ENERO!H104+FEBRERO!H104+MARZO!H104+ABRIL!H104+MAYO!H104+JUNIO!H104+JULIO!H104+AGOSTO!H104+SEPTIEMBRE!H104+OCTUBRE!H104+NOVIEMBRE!H104+DICIEMBRE!H104</f>
        <v>0</v>
      </c>
      <c r="I104" s="44">
        <f>+ENERO!I104+FEBRERO!I104+MARZO!I104+ABRIL!I104+MAYO!I104+JUNIO!I104+JULIO!I104+AGOSTO!I104+SEPTIEMBRE!I104+OCTUBRE!I104+NOVIEMBRE!I104+DICIEMBRE!I104</f>
        <v>0</v>
      </c>
      <c r="J104" s="44">
        <f>+ENERO!J104+FEBRERO!J104+MARZO!J104+ABRIL!J104+MAYO!J104+JUNIO!J104+JULIO!J104+AGOSTO!J104+SEPTIEMBRE!J104+OCTUBRE!J104+NOVIEMBRE!J104+DICIEMBRE!J104</f>
        <v>0</v>
      </c>
      <c r="K104" s="44">
        <f>+ENERO!K104+FEBRERO!K104+MARZO!K104+ABRIL!K104+MAYO!K104+JUNIO!K104+JULIO!K104+AGOSTO!K104+SEPTIEMBRE!K104+OCTUBRE!K104+NOVIEMBRE!K104+DICIEMBRE!K104</f>
        <v>0</v>
      </c>
      <c r="L104" s="44">
        <f>+ENERO!L104+FEBRERO!L104+MARZO!L104+ABRIL!L104+MAYO!L104+JUNIO!L104+JULIO!L104+AGOSTO!L104+SEPTIEMBRE!L104+OCTUBRE!L104+NOVIEMBRE!L104+DICIEMBRE!L104</f>
        <v>0</v>
      </c>
      <c r="M104" s="44">
        <f>+ENERO!M104+FEBRERO!M104+MARZO!M104+ABRIL!M104+MAYO!M104+JUNIO!M104+JULIO!M104+AGOSTO!M104+SEPTIEMBRE!M104+OCTUBRE!M104+NOVIEMBRE!M104+DICIEMBRE!M104</f>
        <v>0</v>
      </c>
      <c r="N104" s="44">
        <f>+ENERO!N104+FEBRERO!N104+MARZO!N104+ABRIL!N104+MAYO!N104+JUNIO!N104+JULIO!N104+AGOSTO!N104+SEPTIEMBRE!N104+OCTUBRE!N104+NOVIEMBRE!N104+DICIEMBRE!N104</f>
        <v>0</v>
      </c>
      <c r="O104" s="44">
        <f>+ENERO!O104+FEBRERO!O104+MARZO!O104+ABRIL!O104+MAYO!O104+JUNIO!O104+JULIO!O104+AGOSTO!O104+SEPTIEMBRE!O104+OCTUBRE!O104+NOVIEMBRE!O104+DICIEMBRE!O104</f>
        <v>0</v>
      </c>
      <c r="P104" s="44">
        <f>+ENERO!P104+FEBRERO!P104+MARZO!P104+ABRIL!P104+MAYO!P104+JUNIO!P104+JULIO!P104+AGOSTO!P104+SEPTIEMBRE!P104+OCTUBRE!P104+NOVIEMBRE!P104+DICIEMBRE!P104</f>
        <v>0</v>
      </c>
      <c r="Q104" s="44">
        <f>+ENERO!Q104+FEBRERO!Q104+MARZO!Q104+ABRIL!Q104+MAYO!Q104+JUNIO!Q104+JULIO!Q104+AGOSTO!Q104+SEPTIEMBRE!Q104+OCTUBRE!Q104+NOVIEMBRE!Q104+DICIEMBRE!Q104</f>
        <v>0</v>
      </c>
      <c r="R104" s="44">
        <f>+ENERO!R104+FEBRERO!R104+MARZO!R104+ABRIL!R104+MAYO!R104+JUNIO!R104+JULIO!R104+AGOSTO!R104+SEPTIEMBRE!R104+OCTUBRE!R104+NOVIEMBRE!R104+DICIEMBRE!R104</f>
        <v>0</v>
      </c>
      <c r="S104" s="44">
        <f>+ENERO!S104+FEBRERO!S104+MARZO!S104+ABRIL!S104+MAYO!S104+JUNIO!S104+JULIO!S104+AGOSTO!S104+SEPTIEMBRE!S104+OCTUBRE!S104+NOVIEMBRE!S104+DICIEMBRE!S104</f>
        <v>0</v>
      </c>
      <c r="T104" s="44">
        <f>+ENERO!T104+FEBRERO!T104+MARZO!T104+ABRIL!T104+MAYO!T104+JUNIO!T104+JULIO!T104+AGOSTO!T104+SEPTIEMBRE!T104+OCTUBRE!T104+NOVIEMBRE!T104+DICIEMBRE!T104</f>
        <v>0</v>
      </c>
      <c r="U104" s="44">
        <f>+ENERO!U104+FEBRERO!U104+MARZO!U104+ABRIL!U104+MAYO!U104+JUNIO!U104+JULIO!U104+AGOSTO!U104+SEPTIEMBRE!U104+OCTUBRE!U104+NOVIEMBRE!U104+DICIEMBRE!U104</f>
        <v>0</v>
      </c>
      <c r="V104" s="44">
        <f>+ENERO!V104+FEBRERO!V104+MARZO!V104+ABRIL!V104+MAYO!V104+JUNIO!V104+JULIO!V104+AGOSTO!V104+SEPTIEMBRE!V104+OCTUBRE!V104+NOVIEMBRE!V104+DICIEMBRE!V104</f>
        <v>0</v>
      </c>
      <c r="W104" s="28" t="str">
        <f>$BA104&amp;" "&amp;$BB104&amp;""&amp;$BC104&amp;""&amp;$BD104&amp;""&amp;$BE104&amp;""&amp;$BF104</f>
        <v xml:space="preserve"> </v>
      </c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BA104" s="29" t="str">
        <f t="shared" si="18"/>
        <v/>
      </c>
      <c r="BB104" s="29" t="str">
        <f t="shared" si="15"/>
        <v/>
      </c>
      <c r="BC104" s="29" t="str">
        <f t="shared" si="16"/>
        <v/>
      </c>
      <c r="BD104" s="29" t="str">
        <f t="shared" si="19"/>
        <v/>
      </c>
      <c r="BE104" s="29" t="str">
        <f>IF($U104&lt;=$E104,"","Los ingresos de Población Indigena Hombres NO DEBE ser mayor al Total de Ingresos de Hombres al Programa")</f>
        <v/>
      </c>
      <c r="BF104" s="29" t="str">
        <f>IF($V104&lt;=$F104,"","Los ingresos de Población Indigena Mujeres NO DEBE ser mayor al Total de Ingresos de Mujeres al Programa")</f>
        <v/>
      </c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0">
        <f t="shared" si="17"/>
        <v>0</v>
      </c>
      <c r="BU104" s="30">
        <f t="shared" si="11"/>
        <v>0</v>
      </c>
      <c r="BV104" s="30">
        <f t="shared" si="12"/>
        <v>0</v>
      </c>
      <c r="BW104" s="30">
        <f>IF(S104&lt;=F104,0,1)</f>
        <v>0</v>
      </c>
      <c r="BX104" s="30">
        <f>IF($U104&lt;=$E104,0,1)</f>
        <v>0</v>
      </c>
      <c r="BY104" s="30">
        <f>IF($V104&lt;=$F104,0,1)</f>
        <v>0</v>
      </c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</row>
    <row r="105" spans="1:100" s="23" customFormat="1" ht="10.5" x14ac:dyDescent="0.15">
      <c r="A105" s="1090" t="s">
        <v>139</v>
      </c>
      <c r="B105" s="1090"/>
      <c r="C105" s="1089"/>
      <c r="D105" s="185">
        <f t="shared" si="13"/>
        <v>0</v>
      </c>
      <c r="E105" s="186">
        <f t="shared" si="14"/>
        <v>0</v>
      </c>
      <c r="F105" s="187">
        <f t="shared" si="14"/>
        <v>0</v>
      </c>
      <c r="G105" s="44">
        <f>+ENERO!G105+FEBRERO!G105+MARZO!G105+ABRIL!G105+MAYO!G105+JUNIO!G105+JULIO!G105+AGOSTO!G105+SEPTIEMBRE!G105+OCTUBRE!G105+NOVIEMBRE!G105+DICIEMBRE!G105</f>
        <v>0</v>
      </c>
      <c r="H105" s="44">
        <f>+ENERO!H105+FEBRERO!H105+MARZO!H105+ABRIL!H105+MAYO!H105+JUNIO!H105+JULIO!H105+AGOSTO!H105+SEPTIEMBRE!H105+OCTUBRE!H105+NOVIEMBRE!H105+DICIEMBRE!H105</f>
        <v>0</v>
      </c>
      <c r="I105" s="44">
        <f>+ENERO!I105+FEBRERO!I105+MARZO!I105+ABRIL!I105+MAYO!I105+JUNIO!I105+JULIO!I105+AGOSTO!I105+SEPTIEMBRE!I105+OCTUBRE!I105+NOVIEMBRE!I105+DICIEMBRE!I105</f>
        <v>0</v>
      </c>
      <c r="J105" s="44">
        <f>+ENERO!J105+FEBRERO!J105+MARZO!J105+ABRIL!J105+MAYO!J105+JUNIO!J105+JULIO!J105+AGOSTO!J105+SEPTIEMBRE!J105+OCTUBRE!J105+NOVIEMBRE!J105+DICIEMBRE!J105</f>
        <v>0</v>
      </c>
      <c r="K105" s="44">
        <f>+ENERO!K105+FEBRERO!K105+MARZO!K105+ABRIL!K105+MAYO!K105+JUNIO!K105+JULIO!K105+AGOSTO!K105+SEPTIEMBRE!K105+OCTUBRE!K105+NOVIEMBRE!K105+DICIEMBRE!K105</f>
        <v>0</v>
      </c>
      <c r="L105" s="44">
        <f>+ENERO!L105+FEBRERO!L105+MARZO!L105+ABRIL!L105+MAYO!L105+JUNIO!L105+JULIO!L105+AGOSTO!L105+SEPTIEMBRE!L105+OCTUBRE!L105+NOVIEMBRE!L105+DICIEMBRE!L105</f>
        <v>0</v>
      </c>
      <c r="M105" s="44">
        <f>+ENERO!M105+FEBRERO!M105+MARZO!M105+ABRIL!M105+MAYO!M105+JUNIO!M105+JULIO!M105+AGOSTO!M105+SEPTIEMBRE!M105+OCTUBRE!M105+NOVIEMBRE!M105+DICIEMBRE!M105</f>
        <v>0</v>
      </c>
      <c r="N105" s="44">
        <f>+ENERO!N105+FEBRERO!N105+MARZO!N105+ABRIL!N105+MAYO!N105+JUNIO!N105+JULIO!N105+AGOSTO!N105+SEPTIEMBRE!N105+OCTUBRE!N105+NOVIEMBRE!N105+DICIEMBRE!N105</f>
        <v>0</v>
      </c>
      <c r="O105" s="44">
        <f>+ENERO!O105+FEBRERO!O105+MARZO!O105+ABRIL!O105+MAYO!O105+JUNIO!O105+JULIO!O105+AGOSTO!O105+SEPTIEMBRE!O105+OCTUBRE!O105+NOVIEMBRE!O105+DICIEMBRE!O105</f>
        <v>0</v>
      </c>
      <c r="P105" s="44">
        <f>+ENERO!P105+FEBRERO!P105+MARZO!P105+ABRIL!P105+MAYO!P105+JUNIO!P105+JULIO!P105+AGOSTO!P105+SEPTIEMBRE!P105+OCTUBRE!P105+NOVIEMBRE!P105+DICIEMBRE!P105</f>
        <v>0</v>
      </c>
      <c r="Q105" s="44">
        <f>+ENERO!Q105+FEBRERO!Q105+MARZO!Q105+ABRIL!Q105+MAYO!Q105+JUNIO!Q105+JULIO!Q105+AGOSTO!Q105+SEPTIEMBRE!Q105+OCTUBRE!Q105+NOVIEMBRE!Q105+DICIEMBRE!Q105</f>
        <v>0</v>
      </c>
      <c r="R105" s="44">
        <f>+ENERO!R105+FEBRERO!R105+MARZO!R105+ABRIL!R105+MAYO!R105+JUNIO!R105+JULIO!R105+AGOSTO!R105+SEPTIEMBRE!R105+OCTUBRE!R105+NOVIEMBRE!R105+DICIEMBRE!R105</f>
        <v>0</v>
      </c>
      <c r="S105" s="44">
        <f>+ENERO!S105+FEBRERO!S105+MARZO!S105+ABRIL!S105+MAYO!S105+JUNIO!S105+JULIO!S105+AGOSTO!S105+SEPTIEMBRE!S105+OCTUBRE!S105+NOVIEMBRE!S105+DICIEMBRE!S105</f>
        <v>0</v>
      </c>
      <c r="T105" s="44">
        <f>+ENERO!T105+FEBRERO!T105+MARZO!T105+ABRIL!T105+MAYO!T105+JUNIO!T105+JULIO!T105+AGOSTO!T105+SEPTIEMBRE!T105+OCTUBRE!T105+NOVIEMBRE!T105+DICIEMBRE!T105</f>
        <v>0</v>
      </c>
      <c r="U105" s="44">
        <f>+ENERO!U105+FEBRERO!U105+MARZO!U105+ABRIL!U105+MAYO!U105+JUNIO!U105+JULIO!U105+AGOSTO!U105+SEPTIEMBRE!U105+OCTUBRE!U105+NOVIEMBRE!U105+DICIEMBRE!U105</f>
        <v>0</v>
      </c>
      <c r="V105" s="44">
        <f>+ENERO!V105+FEBRERO!V105+MARZO!V105+ABRIL!V105+MAYO!V105+JUNIO!V105+JULIO!V105+AGOSTO!V105+SEPTIEMBRE!V105+OCTUBRE!V105+NOVIEMBRE!V105+DICIEMBRE!V105</f>
        <v>0</v>
      </c>
      <c r="W105" s="28" t="str">
        <f>$BA105&amp;" "&amp;$BB105&amp;""&amp;$BC105&amp;""&amp;$BD105&amp;""&amp;$BE105&amp;""&amp;$BF105</f>
        <v xml:space="preserve"> </v>
      </c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BA105" s="29" t="str">
        <f t="shared" si="18"/>
        <v/>
      </c>
      <c r="BB105" s="29" t="str">
        <f t="shared" si="15"/>
        <v/>
      </c>
      <c r="BC105" s="29" t="str">
        <f t="shared" si="16"/>
        <v/>
      </c>
      <c r="BD105" s="29" t="str">
        <f t="shared" si="19"/>
        <v/>
      </c>
      <c r="BE105" s="29" t="str">
        <f>IF($U105&lt;=$E105,"","Los ingresos de Población Indigena Hombres NO DEBE ser mayor al Total de Ingresos de Hombres al Programa")</f>
        <v/>
      </c>
      <c r="BF105" s="29" t="str">
        <f>IF($V105&lt;=$F105,"","Los ingresos de Población Indigena Mujeres NO DEBE ser mayor al Total de Ingresos de Mujeres al Programa")</f>
        <v/>
      </c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0">
        <f t="shared" si="17"/>
        <v>0</v>
      </c>
      <c r="BU105" s="30">
        <f t="shared" si="11"/>
        <v>0</v>
      </c>
      <c r="BV105" s="30">
        <f t="shared" si="12"/>
        <v>0</v>
      </c>
      <c r="BW105" s="30">
        <f>IF(S105&lt;=F105,0,1)</f>
        <v>0</v>
      </c>
      <c r="BX105" s="30">
        <f>IF($U105&lt;=$E105,0,1)</f>
        <v>0</v>
      </c>
      <c r="BY105" s="30">
        <f>IF($V105&lt;=$F105,0,1)</f>
        <v>0</v>
      </c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22"/>
      <c r="CU105" s="22"/>
      <c r="CV105" s="22"/>
    </row>
    <row r="106" spans="1:100" s="23" customFormat="1" ht="10.5" x14ac:dyDescent="0.15">
      <c r="A106" s="1093" t="s">
        <v>140</v>
      </c>
      <c r="B106" s="1094"/>
      <c r="C106" s="1095"/>
      <c r="D106" s="177"/>
      <c r="E106" s="178"/>
      <c r="F106" s="178"/>
      <c r="G106" s="44">
        <f>+ENERO!G106+FEBRERO!G106+MARZO!G106+ABRIL!G106+MAYO!G106+JUNIO!G106+JULIO!G106+AGOSTO!G106+SEPTIEMBRE!G106+OCTUBRE!G106+NOVIEMBRE!G106+DICIEMBRE!G106</f>
        <v>0</v>
      </c>
      <c r="H106" s="44">
        <f>+ENERO!H106+FEBRERO!H106+MARZO!H106+ABRIL!H106+MAYO!H106+JUNIO!H106+JULIO!H106+AGOSTO!H106+SEPTIEMBRE!H106+OCTUBRE!H106+NOVIEMBRE!H106+DICIEMBRE!H106</f>
        <v>0</v>
      </c>
      <c r="I106" s="44">
        <f>+ENERO!I106+FEBRERO!I106+MARZO!I106+ABRIL!I106+MAYO!I106+JUNIO!I106+JULIO!I106+AGOSTO!I106+SEPTIEMBRE!I106+OCTUBRE!I106+NOVIEMBRE!I106+DICIEMBRE!I106</f>
        <v>0</v>
      </c>
      <c r="J106" s="44">
        <f>+ENERO!J106+FEBRERO!J106+MARZO!J106+ABRIL!J106+MAYO!J106+JUNIO!J106+JULIO!J106+AGOSTO!J106+SEPTIEMBRE!J106+OCTUBRE!J106+NOVIEMBRE!J106+DICIEMBRE!J106</f>
        <v>0</v>
      </c>
      <c r="K106" s="44">
        <f>+ENERO!K106+FEBRERO!K106+MARZO!K106+ABRIL!K106+MAYO!K106+JUNIO!K106+JULIO!K106+AGOSTO!K106+SEPTIEMBRE!K106+OCTUBRE!K106+NOVIEMBRE!K106+DICIEMBRE!K106</f>
        <v>0</v>
      </c>
      <c r="L106" s="44">
        <f>+ENERO!L106+FEBRERO!L106+MARZO!L106+ABRIL!L106+MAYO!L106+JUNIO!L106+JULIO!L106+AGOSTO!L106+SEPTIEMBRE!L106+OCTUBRE!L106+NOVIEMBRE!L106+DICIEMBRE!L106</f>
        <v>0</v>
      </c>
      <c r="M106" s="44">
        <f>+ENERO!M106+FEBRERO!M106+MARZO!M106+ABRIL!M106+MAYO!M106+JUNIO!M106+JULIO!M106+AGOSTO!M106+SEPTIEMBRE!M106+OCTUBRE!M106+NOVIEMBRE!M106+DICIEMBRE!M106</f>
        <v>0</v>
      </c>
      <c r="N106" s="44">
        <f>+ENERO!N106+FEBRERO!N106+MARZO!N106+ABRIL!N106+MAYO!N106+JUNIO!N106+JULIO!N106+AGOSTO!N106+SEPTIEMBRE!N106+OCTUBRE!N106+NOVIEMBRE!N106+DICIEMBRE!N106</f>
        <v>0</v>
      </c>
      <c r="O106" s="44">
        <f>+ENERO!O106+FEBRERO!O106+MARZO!O106+ABRIL!O106+MAYO!O106+JUNIO!O106+JULIO!O106+AGOSTO!O106+SEPTIEMBRE!O106+OCTUBRE!O106+NOVIEMBRE!O106+DICIEMBRE!O106</f>
        <v>0</v>
      </c>
      <c r="P106" s="44">
        <f>+ENERO!P106+FEBRERO!P106+MARZO!P106+ABRIL!P106+MAYO!P106+JUNIO!P106+JULIO!P106+AGOSTO!P106+SEPTIEMBRE!P106+OCTUBRE!P106+NOVIEMBRE!P106+DICIEMBRE!P106</f>
        <v>0</v>
      </c>
      <c r="Q106" s="44">
        <f>+ENERO!Q106+FEBRERO!Q106+MARZO!Q106+ABRIL!Q106+MAYO!Q106+JUNIO!Q106+JULIO!Q106+AGOSTO!Q106+SEPTIEMBRE!Q106+OCTUBRE!Q106+NOVIEMBRE!Q106+DICIEMBRE!Q106</f>
        <v>0</v>
      </c>
      <c r="R106" s="44">
        <f>+ENERO!R106+FEBRERO!R106+MARZO!R106+ABRIL!R106+MAYO!R106+JUNIO!R106+JULIO!R106+AGOSTO!R106+SEPTIEMBRE!R106+OCTUBRE!R106+NOVIEMBRE!R106+DICIEMBRE!R106</f>
        <v>0</v>
      </c>
      <c r="S106" s="44">
        <f>+ENERO!S106+FEBRERO!S106+MARZO!S106+ABRIL!S106+MAYO!S106+JUNIO!S106+JULIO!S106+AGOSTO!S106+SEPTIEMBRE!S106+OCTUBRE!S106+NOVIEMBRE!S106+DICIEMBRE!S106</f>
        <v>0</v>
      </c>
      <c r="T106" s="44">
        <f>+ENERO!T106+FEBRERO!T106+MARZO!T106+ABRIL!T106+MAYO!T106+JUNIO!T106+JULIO!T106+AGOSTO!T106+SEPTIEMBRE!T106+OCTUBRE!T106+NOVIEMBRE!T106+DICIEMBRE!T106</f>
        <v>0</v>
      </c>
      <c r="U106" s="44">
        <f>+ENERO!U106+FEBRERO!U106+MARZO!U106+ABRIL!U106+MAYO!U106+JUNIO!U106+JULIO!U106+AGOSTO!U106+SEPTIEMBRE!U106+OCTUBRE!U106+NOVIEMBRE!U106+DICIEMBRE!U106</f>
        <v>0</v>
      </c>
      <c r="V106" s="44">
        <f>+ENERO!V106+FEBRERO!V106+MARZO!V106+ABRIL!V106+MAYO!V106+JUNIO!V106+JULIO!V106+AGOSTO!V106+SEPTIEMBRE!V106+OCTUBRE!V106+NOVIEMBRE!V106+DICIEMBRE!V106</f>
        <v>0</v>
      </c>
      <c r="W106" s="28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BA106" s="22"/>
      <c r="BB106" s="22"/>
      <c r="BC106" s="22"/>
      <c r="BD106" s="22"/>
      <c r="BE106" s="22"/>
      <c r="BF106" s="22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</row>
    <row r="107" spans="1:100" s="23" customFormat="1" ht="10.5" x14ac:dyDescent="0.15">
      <c r="A107" s="1096" t="s">
        <v>141</v>
      </c>
      <c r="B107" s="1099" t="s">
        <v>142</v>
      </c>
      <c r="C107" s="1100"/>
      <c r="D107" s="198">
        <f t="shared" ref="D107:D124" si="20">SUM(E107:F107)</f>
        <v>0</v>
      </c>
      <c r="E107" s="199">
        <f t="shared" ref="E107:F124" si="21">G107+I107+K107+M107+O107+Q107</f>
        <v>0</v>
      </c>
      <c r="F107" s="200">
        <f t="shared" si="21"/>
        <v>0</v>
      </c>
      <c r="G107" s="44">
        <f>+ENERO!G107+FEBRERO!G107+MARZO!G107+ABRIL!G107+MAYO!G107+JUNIO!G107+JULIO!G107+AGOSTO!G107+SEPTIEMBRE!G107+OCTUBRE!G107+NOVIEMBRE!G107+DICIEMBRE!G107</f>
        <v>0</v>
      </c>
      <c r="H107" s="44">
        <f>+ENERO!H107+FEBRERO!H107+MARZO!H107+ABRIL!H107+MAYO!H107+JUNIO!H107+JULIO!H107+AGOSTO!H107+SEPTIEMBRE!H107+OCTUBRE!H107+NOVIEMBRE!H107+DICIEMBRE!H107</f>
        <v>0</v>
      </c>
      <c r="I107" s="44">
        <f>+ENERO!I107+FEBRERO!I107+MARZO!I107+ABRIL!I107+MAYO!I107+JUNIO!I107+JULIO!I107+AGOSTO!I107+SEPTIEMBRE!I107+OCTUBRE!I107+NOVIEMBRE!I107+DICIEMBRE!I107</f>
        <v>0</v>
      </c>
      <c r="J107" s="44">
        <f>+ENERO!J107+FEBRERO!J107+MARZO!J107+ABRIL!J107+MAYO!J107+JUNIO!J107+JULIO!J107+AGOSTO!J107+SEPTIEMBRE!J107+OCTUBRE!J107+NOVIEMBRE!J107+DICIEMBRE!J107</f>
        <v>0</v>
      </c>
      <c r="K107" s="44">
        <f>+ENERO!K107+FEBRERO!K107+MARZO!K107+ABRIL!K107+MAYO!K107+JUNIO!K107+JULIO!K107+AGOSTO!K107+SEPTIEMBRE!K107+OCTUBRE!K107+NOVIEMBRE!K107+DICIEMBRE!K107</f>
        <v>0</v>
      </c>
      <c r="L107" s="44">
        <f>+ENERO!L107+FEBRERO!L107+MARZO!L107+ABRIL!L107+MAYO!L107+JUNIO!L107+JULIO!L107+AGOSTO!L107+SEPTIEMBRE!L107+OCTUBRE!L107+NOVIEMBRE!L107+DICIEMBRE!L107</f>
        <v>0</v>
      </c>
      <c r="M107" s="44">
        <f>+ENERO!M107+FEBRERO!M107+MARZO!M107+ABRIL!M107+MAYO!M107+JUNIO!M107+JULIO!M107+AGOSTO!M107+SEPTIEMBRE!M107+OCTUBRE!M107+NOVIEMBRE!M107+DICIEMBRE!M107</f>
        <v>0</v>
      </c>
      <c r="N107" s="44">
        <f>+ENERO!N107+FEBRERO!N107+MARZO!N107+ABRIL!N107+MAYO!N107+JUNIO!N107+JULIO!N107+AGOSTO!N107+SEPTIEMBRE!N107+OCTUBRE!N107+NOVIEMBRE!N107+DICIEMBRE!N107</f>
        <v>0</v>
      </c>
      <c r="O107" s="44">
        <f>+ENERO!O107+FEBRERO!O107+MARZO!O107+ABRIL!O107+MAYO!O107+JUNIO!O107+JULIO!O107+AGOSTO!O107+SEPTIEMBRE!O107+OCTUBRE!O107+NOVIEMBRE!O107+DICIEMBRE!O107</f>
        <v>0</v>
      </c>
      <c r="P107" s="44">
        <f>+ENERO!P107+FEBRERO!P107+MARZO!P107+ABRIL!P107+MAYO!P107+JUNIO!P107+JULIO!P107+AGOSTO!P107+SEPTIEMBRE!P107+OCTUBRE!P107+NOVIEMBRE!P107+DICIEMBRE!P107</f>
        <v>0</v>
      </c>
      <c r="Q107" s="44">
        <f>+ENERO!Q107+FEBRERO!Q107+MARZO!Q107+ABRIL!Q107+MAYO!Q107+JUNIO!Q107+JULIO!Q107+AGOSTO!Q107+SEPTIEMBRE!Q107+OCTUBRE!Q107+NOVIEMBRE!Q107+DICIEMBRE!Q107</f>
        <v>0</v>
      </c>
      <c r="R107" s="44">
        <f>+ENERO!R107+FEBRERO!R107+MARZO!R107+ABRIL!R107+MAYO!R107+JUNIO!R107+JULIO!R107+AGOSTO!R107+SEPTIEMBRE!R107+OCTUBRE!R107+NOVIEMBRE!R107+DICIEMBRE!R107</f>
        <v>0</v>
      </c>
      <c r="S107" s="44">
        <f>+ENERO!S107+FEBRERO!S107+MARZO!S107+ABRIL!S107+MAYO!S107+JUNIO!S107+JULIO!S107+AGOSTO!S107+SEPTIEMBRE!S107+OCTUBRE!S107+NOVIEMBRE!S107+DICIEMBRE!S107</f>
        <v>0</v>
      </c>
      <c r="T107" s="44">
        <f>+ENERO!T107+FEBRERO!T107+MARZO!T107+ABRIL!T107+MAYO!T107+JUNIO!T107+JULIO!T107+AGOSTO!T107+SEPTIEMBRE!T107+OCTUBRE!T107+NOVIEMBRE!T107+DICIEMBRE!T107</f>
        <v>0</v>
      </c>
      <c r="U107" s="44">
        <f>+ENERO!U107+FEBRERO!U107+MARZO!U107+ABRIL!U107+MAYO!U107+JUNIO!U107+JULIO!U107+AGOSTO!U107+SEPTIEMBRE!U107+OCTUBRE!U107+NOVIEMBRE!U107+DICIEMBRE!U107</f>
        <v>0</v>
      </c>
      <c r="V107" s="44">
        <f>+ENERO!V107+FEBRERO!V107+MARZO!V107+ABRIL!V107+MAYO!V107+JUNIO!V107+JULIO!V107+AGOSTO!V107+SEPTIEMBRE!V107+OCTUBRE!V107+NOVIEMBRE!V107+DICIEMBRE!V107</f>
        <v>0</v>
      </c>
      <c r="W107" s="28" t="str">
        <f>$BA107&amp;" "&amp;$BB107&amp;""&amp;$BC107&amp;""&amp;$BD107&amp;""&amp;$BE107&amp;""&amp;$BF107&amp;""&amp;$BG107</f>
        <v xml:space="preserve"> </v>
      </c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BA107" s="29" t="str">
        <f t="shared" si="18"/>
        <v/>
      </c>
      <c r="BB107" s="29" t="str">
        <f t="shared" si="15"/>
        <v/>
      </c>
      <c r="BC107" s="29" t="str">
        <f t="shared" si="16"/>
        <v/>
      </c>
      <c r="BD107" s="29" t="str">
        <f t="shared" si="19"/>
        <v/>
      </c>
      <c r="BE107" s="29" t="str">
        <f>IF(T107&lt;=F107,"","Las madres de hijos menor de 2 años NO DEBE ser mayor al Total de Mujeres ingresadas al Programa")</f>
        <v/>
      </c>
      <c r="BF107" s="29" t="str">
        <f>IF($U107&lt;=$E107,"","Los ingresos de Población Indigena Hombres NO DEBE ser mayor al Total de Ingresos de Hombres al Programa")</f>
        <v/>
      </c>
      <c r="BG107" s="29" t="str">
        <f>IF($V107&lt;=$F107,"","Los ingresos de Población Indigena Mujeres NO DEBE ser mayor al Total de Ingresos de Mujeres al Programa")</f>
        <v/>
      </c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0">
        <f t="shared" si="17"/>
        <v>0</v>
      </c>
      <c r="BU107" s="30">
        <f t="shared" si="11"/>
        <v>0</v>
      </c>
      <c r="BV107" s="30">
        <f t="shared" si="12"/>
        <v>0</v>
      </c>
      <c r="BW107" s="30">
        <f>IF(S107&lt;=F107,0,1)</f>
        <v>0</v>
      </c>
      <c r="BX107" s="30">
        <f>IF(T107&lt;=F107,0,1)</f>
        <v>0</v>
      </c>
      <c r="BY107" s="30">
        <f>IF($U107&lt;=$E107,0,1)</f>
        <v>0</v>
      </c>
      <c r="BZ107" s="30">
        <f>IF($V107&lt;=$F107,0,1)</f>
        <v>0</v>
      </c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</row>
    <row r="108" spans="1:100" s="23" customFormat="1" ht="10.5" x14ac:dyDescent="0.15">
      <c r="A108" s="1097"/>
      <c r="B108" s="1088" t="s">
        <v>143</v>
      </c>
      <c r="C108" s="1089"/>
      <c r="D108" s="180">
        <f t="shared" si="20"/>
        <v>5</v>
      </c>
      <c r="E108" s="181">
        <f t="shared" si="21"/>
        <v>3</v>
      </c>
      <c r="F108" s="182">
        <f t="shared" si="21"/>
        <v>2</v>
      </c>
      <c r="G108" s="44">
        <f>+ENERO!G108+FEBRERO!G108+MARZO!G108+ABRIL!G108+MAYO!G108+JUNIO!G108+JULIO!G108+AGOSTO!G108+SEPTIEMBRE!G108+OCTUBRE!G108+NOVIEMBRE!G108+DICIEMBRE!G108</f>
        <v>0</v>
      </c>
      <c r="H108" s="44">
        <f>+ENERO!H108+FEBRERO!H108+MARZO!H108+ABRIL!H108+MAYO!H108+JUNIO!H108+JULIO!H108+AGOSTO!H108+SEPTIEMBRE!H108+OCTUBRE!H108+NOVIEMBRE!H108+DICIEMBRE!H108</f>
        <v>0</v>
      </c>
      <c r="I108" s="44">
        <f>+ENERO!I108+FEBRERO!I108+MARZO!I108+ABRIL!I108+MAYO!I108+JUNIO!I108+JULIO!I108+AGOSTO!I108+SEPTIEMBRE!I108+OCTUBRE!I108+NOVIEMBRE!I108+DICIEMBRE!I108</f>
        <v>0</v>
      </c>
      <c r="J108" s="44">
        <f>+ENERO!J108+FEBRERO!J108+MARZO!J108+ABRIL!J108+MAYO!J108+JUNIO!J108+JULIO!J108+AGOSTO!J108+SEPTIEMBRE!J108+OCTUBRE!J108+NOVIEMBRE!J108+DICIEMBRE!J108</f>
        <v>0</v>
      </c>
      <c r="K108" s="44">
        <f>+ENERO!K108+FEBRERO!K108+MARZO!K108+ABRIL!K108+MAYO!K108+JUNIO!K108+JULIO!K108+AGOSTO!K108+SEPTIEMBRE!K108+OCTUBRE!K108+NOVIEMBRE!K108+DICIEMBRE!K108</f>
        <v>0</v>
      </c>
      <c r="L108" s="44">
        <f>+ENERO!L108+FEBRERO!L108+MARZO!L108+ABRIL!L108+MAYO!L108+JUNIO!L108+JULIO!L108+AGOSTO!L108+SEPTIEMBRE!L108+OCTUBRE!L108+NOVIEMBRE!L108+DICIEMBRE!L108</f>
        <v>0</v>
      </c>
      <c r="M108" s="44">
        <f>+ENERO!M108+FEBRERO!M108+MARZO!M108+ABRIL!M108+MAYO!M108+JUNIO!M108+JULIO!M108+AGOSTO!M108+SEPTIEMBRE!M108+OCTUBRE!M108+NOVIEMBRE!M108+DICIEMBRE!M108</f>
        <v>0</v>
      </c>
      <c r="N108" s="44">
        <f>+ENERO!N108+FEBRERO!N108+MARZO!N108+ABRIL!N108+MAYO!N108+JUNIO!N108+JULIO!N108+AGOSTO!N108+SEPTIEMBRE!N108+OCTUBRE!N108+NOVIEMBRE!N108+DICIEMBRE!N108</f>
        <v>2</v>
      </c>
      <c r="O108" s="44">
        <f>+ENERO!O108+FEBRERO!O108+MARZO!O108+ABRIL!O108+MAYO!O108+JUNIO!O108+JULIO!O108+AGOSTO!O108+SEPTIEMBRE!O108+OCTUBRE!O108+NOVIEMBRE!O108+DICIEMBRE!O108</f>
        <v>1</v>
      </c>
      <c r="P108" s="44">
        <f>+ENERO!P108+FEBRERO!P108+MARZO!P108+ABRIL!P108+MAYO!P108+JUNIO!P108+JULIO!P108+AGOSTO!P108+SEPTIEMBRE!P108+OCTUBRE!P108+NOVIEMBRE!P108+DICIEMBRE!P108</f>
        <v>0</v>
      </c>
      <c r="Q108" s="44">
        <f>+ENERO!Q108+FEBRERO!Q108+MARZO!Q108+ABRIL!Q108+MAYO!Q108+JUNIO!Q108+JULIO!Q108+AGOSTO!Q108+SEPTIEMBRE!Q108+OCTUBRE!Q108+NOVIEMBRE!Q108+DICIEMBRE!Q108</f>
        <v>2</v>
      </c>
      <c r="R108" s="44">
        <f>+ENERO!R108+FEBRERO!R108+MARZO!R108+ABRIL!R108+MAYO!R108+JUNIO!R108+JULIO!R108+AGOSTO!R108+SEPTIEMBRE!R108+OCTUBRE!R108+NOVIEMBRE!R108+DICIEMBRE!R108</f>
        <v>0</v>
      </c>
      <c r="S108" s="44">
        <f>+ENERO!S108+FEBRERO!S108+MARZO!S108+ABRIL!S108+MAYO!S108+JUNIO!S108+JULIO!S108+AGOSTO!S108+SEPTIEMBRE!S108+OCTUBRE!S108+NOVIEMBRE!S108+DICIEMBRE!S108</f>
        <v>0</v>
      </c>
      <c r="T108" s="44">
        <f>+ENERO!T108+FEBRERO!T108+MARZO!T108+ABRIL!T108+MAYO!T108+JUNIO!T108+JULIO!T108+AGOSTO!T108+SEPTIEMBRE!T108+OCTUBRE!T108+NOVIEMBRE!T108+DICIEMBRE!T108</f>
        <v>0</v>
      </c>
      <c r="U108" s="44">
        <f>+ENERO!U108+FEBRERO!U108+MARZO!U108+ABRIL!U108+MAYO!U108+JUNIO!U108+JULIO!U108+AGOSTO!U108+SEPTIEMBRE!U108+OCTUBRE!U108+NOVIEMBRE!U108+DICIEMBRE!U108</f>
        <v>0</v>
      </c>
      <c r="V108" s="44">
        <f>+ENERO!V108+FEBRERO!V108+MARZO!V108+ABRIL!V108+MAYO!V108+JUNIO!V108+JULIO!V108+AGOSTO!V108+SEPTIEMBRE!V108+OCTUBRE!V108+NOVIEMBRE!V108+DICIEMBRE!V108</f>
        <v>0</v>
      </c>
      <c r="W108" s="28" t="str">
        <f>$BA108&amp;" "&amp;$BB108&amp;""&amp;$BC108&amp;""&amp;$BD108&amp;""&amp;$BE108&amp;""&amp;$BF108&amp;""&amp;$BG108</f>
        <v xml:space="preserve"> </v>
      </c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BA108" s="29" t="str">
        <f t="shared" si="18"/>
        <v/>
      </c>
      <c r="BB108" s="29" t="str">
        <f t="shared" si="15"/>
        <v/>
      </c>
      <c r="BC108" s="29" t="str">
        <f t="shared" si="16"/>
        <v/>
      </c>
      <c r="BD108" s="29" t="str">
        <f>IF(S108&lt;=F108,"","Las gestantes ingresadas al Programa NO debe ser mayor al Total de Mujeres ingresadas")</f>
        <v/>
      </c>
      <c r="BE108" s="29" t="str">
        <f>IF(T108&lt;=F108,"","Las madres de hijos menor de 2 años NO DEBE ser mayor al Total de Mujeres ingresadas al Programa")</f>
        <v/>
      </c>
      <c r="BF108" s="29" t="str">
        <f>IF($U108&lt;=$E108,"","Los ingresos de Población Indigena Hombres NO DEBE ser mayor al Total de Ingresos de Hombres al Programa")</f>
        <v/>
      </c>
      <c r="BG108" s="29" t="str">
        <f>IF($V108&lt;=$F108,"","Los ingresos de Población Indigena Mujeres NO DEBE ser mayor al Total de Ingresos de Mujeres al Programa")</f>
        <v/>
      </c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0">
        <f t="shared" si="17"/>
        <v>0</v>
      </c>
      <c r="BU108" s="30">
        <f t="shared" si="11"/>
        <v>0</v>
      </c>
      <c r="BV108" s="30">
        <f t="shared" si="12"/>
        <v>0</v>
      </c>
      <c r="BW108" s="30">
        <f>IF(S108&lt;=F108,0,1)</f>
        <v>0</v>
      </c>
      <c r="BX108" s="30">
        <f>IF(T108&lt;=F108,0,1)</f>
        <v>0</v>
      </c>
      <c r="BY108" s="30">
        <f>IF($U108&lt;=$E108,0,1)</f>
        <v>0</v>
      </c>
      <c r="BZ108" s="30">
        <f>IF($V108&lt;=$F108,0,1)</f>
        <v>0</v>
      </c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  <c r="CS108" s="22"/>
      <c r="CT108" s="22"/>
      <c r="CU108" s="22"/>
      <c r="CV108" s="22"/>
    </row>
    <row r="109" spans="1:100" s="23" customFormat="1" ht="10.5" x14ac:dyDescent="0.15">
      <c r="A109" s="1097"/>
      <c r="B109" s="1088" t="s">
        <v>144</v>
      </c>
      <c r="C109" s="1089"/>
      <c r="D109" s="180">
        <f t="shared" si="20"/>
        <v>48</v>
      </c>
      <c r="E109" s="181">
        <f t="shared" si="21"/>
        <v>14</v>
      </c>
      <c r="F109" s="182">
        <f t="shared" si="21"/>
        <v>34</v>
      </c>
      <c r="G109" s="44">
        <f>+ENERO!G109+FEBRERO!G109+MARZO!G109+ABRIL!G109+MAYO!G109+JUNIO!G109+JULIO!G109+AGOSTO!G109+SEPTIEMBRE!G109+OCTUBRE!G109+NOVIEMBRE!G109+DICIEMBRE!G109</f>
        <v>0</v>
      </c>
      <c r="H109" s="44">
        <f>+ENERO!H109+FEBRERO!H109+MARZO!H109+ABRIL!H109+MAYO!H109+JUNIO!H109+JULIO!H109+AGOSTO!H109+SEPTIEMBRE!H109+OCTUBRE!H109+NOVIEMBRE!H109+DICIEMBRE!H109</f>
        <v>0</v>
      </c>
      <c r="I109" s="44">
        <f>+ENERO!I109+FEBRERO!I109+MARZO!I109+ABRIL!I109+MAYO!I109+JUNIO!I109+JULIO!I109+AGOSTO!I109+SEPTIEMBRE!I109+OCTUBRE!I109+NOVIEMBRE!I109+DICIEMBRE!I109</f>
        <v>0</v>
      </c>
      <c r="J109" s="44">
        <f>+ENERO!J109+FEBRERO!J109+MARZO!J109+ABRIL!J109+MAYO!J109+JUNIO!J109+JULIO!J109+AGOSTO!J109+SEPTIEMBRE!J109+OCTUBRE!J109+NOVIEMBRE!J109+DICIEMBRE!J109</f>
        <v>0</v>
      </c>
      <c r="K109" s="44">
        <f>+ENERO!K109+FEBRERO!K109+MARZO!K109+ABRIL!K109+MAYO!K109+JUNIO!K109+JULIO!K109+AGOSTO!K109+SEPTIEMBRE!K109+OCTUBRE!K109+NOVIEMBRE!K109+DICIEMBRE!K109</f>
        <v>0</v>
      </c>
      <c r="L109" s="44">
        <f>+ENERO!L109+FEBRERO!L109+MARZO!L109+ABRIL!L109+MAYO!L109+JUNIO!L109+JULIO!L109+AGOSTO!L109+SEPTIEMBRE!L109+OCTUBRE!L109+NOVIEMBRE!L109+DICIEMBRE!L109</f>
        <v>1</v>
      </c>
      <c r="M109" s="44">
        <f>+ENERO!M109+FEBRERO!M109+MARZO!M109+ABRIL!M109+MAYO!M109+JUNIO!M109+JULIO!M109+AGOSTO!M109+SEPTIEMBRE!M109+OCTUBRE!M109+NOVIEMBRE!M109+DICIEMBRE!M109</f>
        <v>2</v>
      </c>
      <c r="N109" s="44">
        <f>+ENERO!N109+FEBRERO!N109+MARZO!N109+ABRIL!N109+MAYO!N109+JUNIO!N109+JULIO!N109+AGOSTO!N109+SEPTIEMBRE!N109+OCTUBRE!N109+NOVIEMBRE!N109+DICIEMBRE!N109</f>
        <v>2</v>
      </c>
      <c r="O109" s="44">
        <f>+ENERO!O109+FEBRERO!O109+MARZO!O109+ABRIL!O109+MAYO!O109+JUNIO!O109+JULIO!O109+AGOSTO!O109+SEPTIEMBRE!O109+OCTUBRE!O109+NOVIEMBRE!O109+DICIEMBRE!O109</f>
        <v>11</v>
      </c>
      <c r="P109" s="44">
        <f>+ENERO!P109+FEBRERO!P109+MARZO!P109+ABRIL!P109+MAYO!P109+JUNIO!P109+JULIO!P109+AGOSTO!P109+SEPTIEMBRE!P109+OCTUBRE!P109+NOVIEMBRE!P109+DICIEMBRE!P109</f>
        <v>29</v>
      </c>
      <c r="Q109" s="44">
        <f>+ENERO!Q109+FEBRERO!Q109+MARZO!Q109+ABRIL!Q109+MAYO!Q109+JUNIO!Q109+JULIO!Q109+AGOSTO!Q109+SEPTIEMBRE!Q109+OCTUBRE!Q109+NOVIEMBRE!Q109+DICIEMBRE!Q109</f>
        <v>1</v>
      </c>
      <c r="R109" s="44">
        <f>+ENERO!R109+FEBRERO!R109+MARZO!R109+ABRIL!R109+MAYO!R109+JUNIO!R109+JULIO!R109+AGOSTO!R109+SEPTIEMBRE!R109+OCTUBRE!R109+NOVIEMBRE!R109+DICIEMBRE!R109</f>
        <v>2</v>
      </c>
      <c r="S109" s="44">
        <f>+ENERO!S109+FEBRERO!S109+MARZO!S109+ABRIL!S109+MAYO!S109+JUNIO!S109+JULIO!S109+AGOSTO!S109+SEPTIEMBRE!S109+OCTUBRE!S109+NOVIEMBRE!S109+DICIEMBRE!S109</f>
        <v>0</v>
      </c>
      <c r="T109" s="44">
        <f>+ENERO!T109+FEBRERO!T109+MARZO!T109+ABRIL!T109+MAYO!T109+JUNIO!T109+JULIO!T109+AGOSTO!T109+SEPTIEMBRE!T109+OCTUBRE!T109+NOVIEMBRE!T109+DICIEMBRE!T109</f>
        <v>0</v>
      </c>
      <c r="U109" s="44">
        <f>+ENERO!U109+FEBRERO!U109+MARZO!U109+ABRIL!U109+MAYO!U109+JUNIO!U109+JULIO!U109+AGOSTO!U109+SEPTIEMBRE!U109+OCTUBRE!U109+NOVIEMBRE!U109+DICIEMBRE!U109</f>
        <v>0</v>
      </c>
      <c r="V109" s="44">
        <f>+ENERO!V109+FEBRERO!V109+MARZO!V109+ABRIL!V109+MAYO!V109+JUNIO!V109+JULIO!V109+AGOSTO!V109+SEPTIEMBRE!V109+OCTUBRE!V109+NOVIEMBRE!V109+DICIEMBRE!V109</f>
        <v>0</v>
      </c>
      <c r="W109" s="28" t="str">
        <f>$BA109&amp;" "&amp;$BB109&amp;""&amp;$BC109&amp;""&amp;$BD109&amp;""&amp;$BE109&amp;""&amp;$BF109&amp;""&amp;$BG109</f>
        <v xml:space="preserve"> </v>
      </c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BA109" s="29" t="str">
        <f t="shared" si="18"/>
        <v/>
      </c>
      <c r="BB109" s="29" t="str">
        <f t="shared" si="15"/>
        <v/>
      </c>
      <c r="BC109" s="29" t="str">
        <f t="shared" si="16"/>
        <v/>
      </c>
      <c r="BD109" s="29" t="str">
        <f>IF(S109&lt;=F109,"","Las gestantes ingresadas al Programa NO debe ser mayor al Total de Mujeres ingresadas")</f>
        <v/>
      </c>
      <c r="BE109" s="29" t="str">
        <f>IF(T109&lt;=F109,"","Las madres de hijos menor de 2 años NO DEBE ser mayor al Total de Mujeres ingresadas al Programa")</f>
        <v/>
      </c>
      <c r="BF109" s="29" t="str">
        <f>IF($U109&lt;=$E109,"","Los ingresos de Población Indigena Hombres NO DEBE ser mayor al Total de Ingresos de Hombres al Programa")</f>
        <v/>
      </c>
      <c r="BG109" s="29" t="str">
        <f>IF($V109&lt;=$F109,"","Los ingresos de Población Indigena Mujeres NO DEBE ser mayor al Total de Ingresos de Mujeres al Programa")</f>
        <v/>
      </c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0">
        <f t="shared" si="17"/>
        <v>0</v>
      </c>
      <c r="BU109" s="30">
        <f t="shared" si="11"/>
        <v>0</v>
      </c>
      <c r="BV109" s="30">
        <f t="shared" si="12"/>
        <v>0</v>
      </c>
      <c r="BW109" s="30">
        <f>IF(S109&lt;=F109,0,1)</f>
        <v>0</v>
      </c>
      <c r="BX109" s="30">
        <f>IF($T109&lt;=$F109,0,1)</f>
        <v>0</v>
      </c>
      <c r="BY109" s="30">
        <f>IF($U109&lt;=$E109,0,1)</f>
        <v>0</v>
      </c>
      <c r="BZ109" s="30">
        <f>IF($V109&lt;=$F109,0,1)</f>
        <v>0</v>
      </c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  <c r="CS109" s="22"/>
      <c r="CT109" s="22"/>
      <c r="CU109" s="22"/>
      <c r="CV109" s="22"/>
    </row>
    <row r="110" spans="1:100" s="23" customFormat="1" ht="10.5" x14ac:dyDescent="0.15">
      <c r="A110" s="1083"/>
      <c r="B110" s="1088" t="s">
        <v>145</v>
      </c>
      <c r="C110" s="1089"/>
      <c r="D110" s="185">
        <f>+F110</f>
        <v>0</v>
      </c>
      <c r="E110" s="202"/>
      <c r="F110" s="187">
        <f t="shared" si="21"/>
        <v>0</v>
      </c>
      <c r="G110" s="44">
        <f>+ENERO!G110+FEBRERO!G110+MARZO!G110+ABRIL!G110+MAYO!G110+JUNIO!G110+JULIO!G110+AGOSTO!G110+SEPTIEMBRE!G110+OCTUBRE!G110+NOVIEMBRE!G110+DICIEMBRE!G110</f>
        <v>0</v>
      </c>
      <c r="H110" s="44">
        <f>+ENERO!H110+FEBRERO!H110+MARZO!H110+ABRIL!H110+MAYO!H110+JUNIO!H110+JULIO!H110+AGOSTO!H110+SEPTIEMBRE!H110+OCTUBRE!H110+NOVIEMBRE!H110+DICIEMBRE!H110</f>
        <v>0</v>
      </c>
      <c r="I110" s="44">
        <f>+ENERO!I110+FEBRERO!I110+MARZO!I110+ABRIL!I110+MAYO!I110+JUNIO!I110+JULIO!I110+AGOSTO!I110+SEPTIEMBRE!I110+OCTUBRE!I110+NOVIEMBRE!I110+DICIEMBRE!I110</f>
        <v>0</v>
      </c>
      <c r="J110" s="44">
        <f>+ENERO!J110+FEBRERO!J110+MARZO!J110+ABRIL!J110+MAYO!J110+JUNIO!J110+JULIO!J110+AGOSTO!J110+SEPTIEMBRE!J110+OCTUBRE!J110+NOVIEMBRE!J110+DICIEMBRE!J110</f>
        <v>0</v>
      </c>
      <c r="K110" s="44">
        <f>+ENERO!K110+FEBRERO!K110+MARZO!K110+ABRIL!K110+MAYO!K110+JUNIO!K110+JULIO!K110+AGOSTO!K110+SEPTIEMBRE!K110+OCTUBRE!K110+NOVIEMBRE!K110+DICIEMBRE!K110</f>
        <v>0</v>
      </c>
      <c r="L110" s="44">
        <f>+ENERO!L110+FEBRERO!L110+MARZO!L110+ABRIL!L110+MAYO!L110+JUNIO!L110+JULIO!L110+AGOSTO!L110+SEPTIEMBRE!L110+OCTUBRE!L110+NOVIEMBRE!L110+DICIEMBRE!L110</f>
        <v>0</v>
      </c>
      <c r="M110" s="44">
        <f>+ENERO!M110+FEBRERO!M110+MARZO!M110+ABRIL!M110+MAYO!M110+JUNIO!M110+JULIO!M110+AGOSTO!M110+SEPTIEMBRE!M110+OCTUBRE!M110+NOVIEMBRE!M110+DICIEMBRE!M110</f>
        <v>0</v>
      </c>
      <c r="N110" s="44">
        <f>+ENERO!N110+FEBRERO!N110+MARZO!N110+ABRIL!N110+MAYO!N110+JUNIO!N110+JULIO!N110+AGOSTO!N110+SEPTIEMBRE!N110+OCTUBRE!N110+NOVIEMBRE!N110+DICIEMBRE!N110</f>
        <v>0</v>
      </c>
      <c r="O110" s="44">
        <f>+ENERO!O110+FEBRERO!O110+MARZO!O110+ABRIL!O110+MAYO!O110+JUNIO!O110+JULIO!O110+AGOSTO!O110+SEPTIEMBRE!O110+OCTUBRE!O110+NOVIEMBRE!O110+DICIEMBRE!O110</f>
        <v>0</v>
      </c>
      <c r="P110" s="44">
        <f>+ENERO!P110+FEBRERO!P110+MARZO!P110+ABRIL!P110+MAYO!P110+JUNIO!P110+JULIO!P110+AGOSTO!P110+SEPTIEMBRE!P110+OCTUBRE!P110+NOVIEMBRE!P110+DICIEMBRE!P110</f>
        <v>0</v>
      </c>
      <c r="Q110" s="44">
        <f>+ENERO!Q110+FEBRERO!Q110+MARZO!Q110+ABRIL!Q110+MAYO!Q110+JUNIO!Q110+JULIO!Q110+AGOSTO!Q110+SEPTIEMBRE!Q110+OCTUBRE!Q110+NOVIEMBRE!Q110+DICIEMBRE!Q110</f>
        <v>0</v>
      </c>
      <c r="R110" s="44">
        <f>+ENERO!R110+FEBRERO!R110+MARZO!R110+ABRIL!R110+MAYO!R110+JUNIO!R110+JULIO!R110+AGOSTO!R110+SEPTIEMBRE!R110+OCTUBRE!R110+NOVIEMBRE!R110+DICIEMBRE!R110</f>
        <v>0</v>
      </c>
      <c r="S110" s="44">
        <f>+ENERO!S110+FEBRERO!S110+MARZO!S110+ABRIL!S110+MAYO!S110+JUNIO!S110+JULIO!S110+AGOSTO!S110+SEPTIEMBRE!S110+OCTUBRE!S110+NOVIEMBRE!S110+DICIEMBRE!S110</f>
        <v>0</v>
      </c>
      <c r="T110" s="44">
        <f>+ENERO!T110+FEBRERO!T110+MARZO!T110+ABRIL!T110+MAYO!T110+JUNIO!T110+JULIO!T110+AGOSTO!T110+SEPTIEMBRE!T110+OCTUBRE!T110+NOVIEMBRE!T110+DICIEMBRE!T110</f>
        <v>0</v>
      </c>
      <c r="U110" s="44">
        <f>+ENERO!U110+FEBRERO!U110+MARZO!U110+ABRIL!U110+MAYO!U110+JUNIO!U110+JULIO!U110+AGOSTO!U110+SEPTIEMBRE!U110+OCTUBRE!U110+NOVIEMBRE!U110+DICIEMBRE!U110</f>
        <v>0</v>
      </c>
      <c r="V110" s="44">
        <f>+ENERO!V110+FEBRERO!V110+MARZO!V110+ABRIL!V110+MAYO!V110+JUNIO!V110+JULIO!V110+AGOSTO!V110+SEPTIEMBRE!V110+OCTUBRE!V110+NOVIEMBRE!V110+DICIEMBRE!V110</f>
        <v>0</v>
      </c>
      <c r="W110" s="28" t="str">
        <f>$BA110&amp;" "&amp;$BB110&amp;""&amp;$BC110&amp;""&amp;$BD110&amp;""&amp;$BE110&amp;""&amp;$BF110</f>
        <v xml:space="preserve"> </v>
      </c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BA110" s="29" t="str">
        <f>IF($D110&lt;&gt;($J110+$L110+$N110+$P110),"El Total de los Ingresos NO puede ser diferente a la suma de Mujeres por edad.","")</f>
        <v/>
      </c>
      <c r="BB110" s="22"/>
      <c r="BC110" s="29" t="str">
        <f>IF($F110&lt;&gt;$J110+$L110+$N110+$P110,"El Total de Mujeres ingresadas al Programa NO puede ser distinto a la suma de Mujeres por edad.","")</f>
        <v/>
      </c>
      <c r="BD110" s="29" t="str">
        <f>IF(T110&lt;=F110,"","Las madres de hijos menor de 2 años NO DEBE ser mayor al Total de Mujeres ingresadas al Programa")</f>
        <v/>
      </c>
      <c r="BE110" s="22"/>
      <c r="BF110" s="29" t="str">
        <f>IF($V110&lt;=$F110,"","Los ingresos de Población Indigena Mujeres NO DEBE ser mayor al Total de Ingresos de Mujeres al Programa")</f>
        <v/>
      </c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0">
        <f>IF($D110&lt;&gt;($J110+$L110+$N110+$P110),1,0)</f>
        <v>0</v>
      </c>
      <c r="BU110" s="22"/>
      <c r="BV110" s="30">
        <f>IF($F110&lt;&gt;$J110+$L110+$N110+$P110,1,0)</f>
        <v>0</v>
      </c>
      <c r="BW110" s="30">
        <f>IF($T110&lt;=$F110,0,1)</f>
        <v>0</v>
      </c>
      <c r="BX110" s="22"/>
      <c r="BY110" s="30">
        <f>IF($V110&lt;=$F110,0,1)</f>
        <v>0</v>
      </c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  <c r="CS110" s="22"/>
      <c r="CT110" s="22"/>
      <c r="CU110" s="22"/>
      <c r="CV110" s="22"/>
    </row>
    <row r="111" spans="1:100" s="23" customFormat="1" ht="10.5" x14ac:dyDescent="0.15">
      <c r="A111" s="1098"/>
      <c r="B111" s="1088" t="s">
        <v>146</v>
      </c>
      <c r="C111" s="1089"/>
      <c r="D111" s="185">
        <f t="shared" si="20"/>
        <v>1</v>
      </c>
      <c r="E111" s="186">
        <f t="shared" si="21"/>
        <v>0</v>
      </c>
      <c r="F111" s="187">
        <f t="shared" si="21"/>
        <v>1</v>
      </c>
      <c r="G111" s="44">
        <f>+ENERO!G111+FEBRERO!G111+MARZO!G111+ABRIL!G111+MAYO!G111+JUNIO!G111+JULIO!G111+AGOSTO!G111+SEPTIEMBRE!G111+OCTUBRE!G111+NOVIEMBRE!G111+DICIEMBRE!G111</f>
        <v>0</v>
      </c>
      <c r="H111" s="44">
        <f>+ENERO!H111+FEBRERO!H111+MARZO!H111+ABRIL!H111+MAYO!H111+JUNIO!H111+JULIO!H111+AGOSTO!H111+SEPTIEMBRE!H111+OCTUBRE!H111+NOVIEMBRE!H111+DICIEMBRE!H111</f>
        <v>0</v>
      </c>
      <c r="I111" s="44">
        <f>+ENERO!I111+FEBRERO!I111+MARZO!I111+ABRIL!I111+MAYO!I111+JUNIO!I111+JULIO!I111+AGOSTO!I111+SEPTIEMBRE!I111+OCTUBRE!I111+NOVIEMBRE!I111+DICIEMBRE!I111</f>
        <v>0</v>
      </c>
      <c r="J111" s="44">
        <f>+ENERO!J111+FEBRERO!J111+MARZO!J111+ABRIL!J111+MAYO!J111+JUNIO!J111+JULIO!J111+AGOSTO!J111+SEPTIEMBRE!J111+OCTUBRE!J111+NOVIEMBRE!J111+DICIEMBRE!J111</f>
        <v>0</v>
      </c>
      <c r="K111" s="44">
        <f>+ENERO!K111+FEBRERO!K111+MARZO!K111+ABRIL!K111+MAYO!K111+JUNIO!K111+JULIO!K111+AGOSTO!K111+SEPTIEMBRE!K111+OCTUBRE!K111+NOVIEMBRE!K111+DICIEMBRE!K111</f>
        <v>0</v>
      </c>
      <c r="L111" s="44">
        <f>+ENERO!L111+FEBRERO!L111+MARZO!L111+ABRIL!L111+MAYO!L111+JUNIO!L111+JULIO!L111+AGOSTO!L111+SEPTIEMBRE!L111+OCTUBRE!L111+NOVIEMBRE!L111+DICIEMBRE!L111</f>
        <v>0</v>
      </c>
      <c r="M111" s="44">
        <f>+ENERO!M111+FEBRERO!M111+MARZO!M111+ABRIL!M111+MAYO!M111+JUNIO!M111+JULIO!M111+AGOSTO!M111+SEPTIEMBRE!M111+OCTUBRE!M111+NOVIEMBRE!M111+DICIEMBRE!M111</f>
        <v>0</v>
      </c>
      <c r="N111" s="44">
        <f>+ENERO!N111+FEBRERO!N111+MARZO!N111+ABRIL!N111+MAYO!N111+JUNIO!N111+JULIO!N111+AGOSTO!N111+SEPTIEMBRE!N111+OCTUBRE!N111+NOVIEMBRE!N111+DICIEMBRE!N111</f>
        <v>0</v>
      </c>
      <c r="O111" s="44">
        <f>+ENERO!O111+FEBRERO!O111+MARZO!O111+ABRIL!O111+MAYO!O111+JUNIO!O111+JULIO!O111+AGOSTO!O111+SEPTIEMBRE!O111+OCTUBRE!O111+NOVIEMBRE!O111+DICIEMBRE!O111</f>
        <v>0</v>
      </c>
      <c r="P111" s="44">
        <f>+ENERO!P111+FEBRERO!P111+MARZO!P111+ABRIL!P111+MAYO!P111+JUNIO!P111+JULIO!P111+AGOSTO!P111+SEPTIEMBRE!P111+OCTUBRE!P111+NOVIEMBRE!P111+DICIEMBRE!P111</f>
        <v>1</v>
      </c>
      <c r="Q111" s="44">
        <f>+ENERO!Q111+FEBRERO!Q111+MARZO!Q111+ABRIL!Q111+MAYO!Q111+JUNIO!Q111+JULIO!Q111+AGOSTO!Q111+SEPTIEMBRE!Q111+OCTUBRE!Q111+NOVIEMBRE!Q111+DICIEMBRE!Q111</f>
        <v>0</v>
      </c>
      <c r="R111" s="44">
        <f>+ENERO!R111+FEBRERO!R111+MARZO!R111+ABRIL!R111+MAYO!R111+JUNIO!R111+JULIO!R111+AGOSTO!R111+SEPTIEMBRE!R111+OCTUBRE!R111+NOVIEMBRE!R111+DICIEMBRE!R111</f>
        <v>0</v>
      </c>
      <c r="S111" s="44">
        <f>+ENERO!S111+FEBRERO!S111+MARZO!S111+ABRIL!S111+MAYO!S111+JUNIO!S111+JULIO!S111+AGOSTO!S111+SEPTIEMBRE!S111+OCTUBRE!S111+NOVIEMBRE!S111+DICIEMBRE!S111</f>
        <v>0</v>
      </c>
      <c r="T111" s="44">
        <f>+ENERO!T111+FEBRERO!T111+MARZO!T111+ABRIL!T111+MAYO!T111+JUNIO!T111+JULIO!T111+AGOSTO!T111+SEPTIEMBRE!T111+OCTUBRE!T111+NOVIEMBRE!T111+DICIEMBRE!T111</f>
        <v>0</v>
      </c>
      <c r="U111" s="44">
        <f>+ENERO!U111+FEBRERO!U111+MARZO!U111+ABRIL!U111+MAYO!U111+JUNIO!U111+JULIO!U111+AGOSTO!U111+SEPTIEMBRE!U111+OCTUBRE!U111+NOVIEMBRE!U111+DICIEMBRE!U111</f>
        <v>0</v>
      </c>
      <c r="V111" s="44">
        <f>+ENERO!V111+FEBRERO!V111+MARZO!V111+ABRIL!V111+MAYO!V111+JUNIO!V111+JULIO!V111+AGOSTO!V111+SEPTIEMBRE!V111+OCTUBRE!V111+NOVIEMBRE!V111+DICIEMBRE!V111</f>
        <v>0</v>
      </c>
      <c r="W111" s="28" t="str">
        <f>$BA111&amp;" "&amp;$BB111&amp;""&amp;$BC111&amp;""&amp;$BD111&amp;""&amp;$BE111&amp;""&amp;$BF111</f>
        <v xml:space="preserve"> </v>
      </c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BA111" s="29" t="str">
        <f t="shared" si="18"/>
        <v/>
      </c>
      <c r="BB111" s="29" t="str">
        <f t="shared" si="15"/>
        <v/>
      </c>
      <c r="BC111" s="29" t="str">
        <f t="shared" si="16"/>
        <v/>
      </c>
      <c r="BD111" s="29" t="str">
        <f>IF(T111&lt;=F111,"","Las madres de hijos menor de 2 años NO DEBE ser mayor al Total de Mujeres ingresadas al Programa")</f>
        <v/>
      </c>
      <c r="BE111" s="29" t="str">
        <f>IF($U111&lt;=$E111,"","Los ingresos de Población Indigena Hombres NO DEBE ser mayor al Total de Ingresos de Hombres al Programa")</f>
        <v/>
      </c>
      <c r="BF111" s="29" t="str">
        <f>IF($V111&lt;=$F111,"","Los ingresos de Población Indigena Mujeres NO DEBE ser mayor al Total de Ingresos de Mujeres al Programa")</f>
        <v/>
      </c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0">
        <f t="shared" si="17"/>
        <v>0</v>
      </c>
      <c r="BU111" s="30">
        <f t="shared" si="11"/>
        <v>0</v>
      </c>
      <c r="BV111" s="30">
        <f t="shared" si="12"/>
        <v>0</v>
      </c>
      <c r="BW111" s="30">
        <f>IF($T111&lt;=$F111,0,1)</f>
        <v>0</v>
      </c>
      <c r="BX111" s="30">
        <f>IF($U111&lt;=$E111,0,1)</f>
        <v>0</v>
      </c>
      <c r="BY111" s="30">
        <f>IF($V111&lt;=$F111,0,1)</f>
        <v>0</v>
      </c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</row>
    <row r="112" spans="1:100" s="23" customFormat="1" ht="42" x14ac:dyDescent="0.15">
      <c r="A112" s="1086" t="s">
        <v>147</v>
      </c>
      <c r="B112" s="204" t="s">
        <v>148</v>
      </c>
      <c r="C112" s="205" t="s">
        <v>149</v>
      </c>
      <c r="D112" s="185">
        <f t="shared" si="20"/>
        <v>0</v>
      </c>
      <c r="E112" s="186">
        <f t="shared" si="21"/>
        <v>0</v>
      </c>
      <c r="F112" s="187">
        <f t="shared" si="21"/>
        <v>0</v>
      </c>
      <c r="G112" s="44">
        <f>+ENERO!G112+FEBRERO!G112+MARZO!G112+ABRIL!G112+MAYO!G112+JUNIO!G112+JULIO!G112+AGOSTO!G112+SEPTIEMBRE!G112+OCTUBRE!G112+NOVIEMBRE!G112+DICIEMBRE!G112</f>
        <v>0</v>
      </c>
      <c r="H112" s="44">
        <f>+ENERO!H112+FEBRERO!H112+MARZO!H112+ABRIL!H112+MAYO!H112+JUNIO!H112+JULIO!H112+AGOSTO!H112+SEPTIEMBRE!H112+OCTUBRE!H112+NOVIEMBRE!H112+DICIEMBRE!H112</f>
        <v>0</v>
      </c>
      <c r="I112" s="44">
        <f>+ENERO!I112+FEBRERO!I112+MARZO!I112+ABRIL!I112+MAYO!I112+JUNIO!I112+JULIO!I112+AGOSTO!I112+SEPTIEMBRE!I112+OCTUBRE!I112+NOVIEMBRE!I112+DICIEMBRE!I112</f>
        <v>0</v>
      </c>
      <c r="J112" s="44">
        <f>+ENERO!J112+FEBRERO!J112+MARZO!J112+ABRIL!J112+MAYO!J112+JUNIO!J112+JULIO!J112+AGOSTO!J112+SEPTIEMBRE!J112+OCTUBRE!J112+NOVIEMBRE!J112+DICIEMBRE!J112</f>
        <v>0</v>
      </c>
      <c r="K112" s="44">
        <f>+ENERO!K112+FEBRERO!K112+MARZO!K112+ABRIL!K112+MAYO!K112+JUNIO!K112+JULIO!K112+AGOSTO!K112+SEPTIEMBRE!K112+OCTUBRE!K112+NOVIEMBRE!K112+DICIEMBRE!K112</f>
        <v>0</v>
      </c>
      <c r="L112" s="44">
        <f>+ENERO!L112+FEBRERO!L112+MARZO!L112+ABRIL!L112+MAYO!L112+JUNIO!L112+JULIO!L112+AGOSTO!L112+SEPTIEMBRE!L112+OCTUBRE!L112+NOVIEMBRE!L112+DICIEMBRE!L112</f>
        <v>0</v>
      </c>
      <c r="M112" s="44">
        <f>+ENERO!M112+FEBRERO!M112+MARZO!M112+ABRIL!M112+MAYO!M112+JUNIO!M112+JULIO!M112+AGOSTO!M112+SEPTIEMBRE!M112+OCTUBRE!M112+NOVIEMBRE!M112+DICIEMBRE!M112</f>
        <v>0</v>
      </c>
      <c r="N112" s="44">
        <f>+ENERO!N112+FEBRERO!N112+MARZO!N112+ABRIL!N112+MAYO!N112+JUNIO!N112+JULIO!N112+AGOSTO!N112+SEPTIEMBRE!N112+OCTUBRE!N112+NOVIEMBRE!N112+DICIEMBRE!N112</f>
        <v>0</v>
      </c>
      <c r="O112" s="44">
        <f>+ENERO!O112+FEBRERO!O112+MARZO!O112+ABRIL!O112+MAYO!O112+JUNIO!O112+JULIO!O112+AGOSTO!O112+SEPTIEMBRE!O112+OCTUBRE!O112+NOVIEMBRE!O112+DICIEMBRE!O112</f>
        <v>0</v>
      </c>
      <c r="P112" s="44">
        <f>+ENERO!P112+FEBRERO!P112+MARZO!P112+ABRIL!P112+MAYO!P112+JUNIO!P112+JULIO!P112+AGOSTO!P112+SEPTIEMBRE!P112+OCTUBRE!P112+NOVIEMBRE!P112+DICIEMBRE!P112</f>
        <v>0</v>
      </c>
      <c r="Q112" s="44">
        <f>+ENERO!Q112+FEBRERO!Q112+MARZO!Q112+ABRIL!Q112+MAYO!Q112+JUNIO!Q112+JULIO!Q112+AGOSTO!Q112+SEPTIEMBRE!Q112+OCTUBRE!Q112+NOVIEMBRE!Q112+DICIEMBRE!Q112</f>
        <v>0</v>
      </c>
      <c r="R112" s="44">
        <f>+ENERO!R112+FEBRERO!R112+MARZO!R112+ABRIL!R112+MAYO!R112+JUNIO!R112+JULIO!R112+AGOSTO!R112+SEPTIEMBRE!R112+OCTUBRE!R112+NOVIEMBRE!R112+DICIEMBRE!R112</f>
        <v>0</v>
      </c>
      <c r="S112" s="44">
        <f>+ENERO!S112+FEBRERO!S112+MARZO!S112+ABRIL!S112+MAYO!S112+JUNIO!S112+JULIO!S112+AGOSTO!S112+SEPTIEMBRE!S112+OCTUBRE!S112+NOVIEMBRE!S112+DICIEMBRE!S112</f>
        <v>0</v>
      </c>
      <c r="T112" s="44">
        <f>+ENERO!T112+FEBRERO!T112+MARZO!T112+ABRIL!T112+MAYO!T112+JUNIO!T112+JULIO!T112+AGOSTO!T112+SEPTIEMBRE!T112+OCTUBRE!T112+NOVIEMBRE!T112+DICIEMBRE!T112</f>
        <v>0</v>
      </c>
      <c r="U112" s="44">
        <f>+ENERO!U112+FEBRERO!U112+MARZO!U112+ABRIL!U112+MAYO!U112+JUNIO!U112+JULIO!U112+AGOSTO!U112+SEPTIEMBRE!U112+OCTUBRE!U112+NOVIEMBRE!U112+DICIEMBRE!U112</f>
        <v>0</v>
      </c>
      <c r="V112" s="44">
        <f>+ENERO!V112+FEBRERO!V112+MARZO!V112+ABRIL!V112+MAYO!V112+JUNIO!V112+JULIO!V112+AGOSTO!V112+SEPTIEMBRE!V112+OCTUBRE!V112+NOVIEMBRE!V112+DICIEMBRE!V112</f>
        <v>0</v>
      </c>
      <c r="W112" s="28" t="str">
        <f>$BA112&amp;" "&amp;$BB112&amp;""&amp;$BC112&amp;""&amp;$BD112&amp;""&amp;$BE112&amp;""&amp;$BF112</f>
        <v xml:space="preserve"> </v>
      </c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BA112" s="29" t="str">
        <f t="shared" si="18"/>
        <v/>
      </c>
      <c r="BB112" s="29" t="str">
        <f t="shared" si="15"/>
        <v/>
      </c>
      <c r="BC112" s="29" t="str">
        <f t="shared" si="16"/>
        <v/>
      </c>
      <c r="BD112" s="29" t="str">
        <f t="shared" si="19"/>
        <v/>
      </c>
      <c r="BE112" s="29" t="str">
        <f>IF($U112&lt;=$E112,"","Los ingresos de Población Indigena Hombres NO DEBE ser mayor al Total de Ingresos de Hombres al Programa")</f>
        <v/>
      </c>
      <c r="BF112" s="29" t="str">
        <f>IF($V112&lt;=$F112,"","Los ingresos de Población Indigena Mujeres NO DEBE ser mayor al Total de Ingresos de Mujeres al Programa")</f>
        <v/>
      </c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0">
        <f t="shared" si="17"/>
        <v>0</v>
      </c>
      <c r="BU112" s="30">
        <f t="shared" si="11"/>
        <v>0</v>
      </c>
      <c r="BV112" s="30">
        <f t="shared" si="12"/>
        <v>0</v>
      </c>
      <c r="BW112" s="30">
        <f>IF($T112&lt;=$F112,0,1)</f>
        <v>0</v>
      </c>
      <c r="BX112" s="30">
        <f>IF($U112&lt;=$E112,0,1)</f>
        <v>0</v>
      </c>
      <c r="BY112" s="30">
        <f>IF($V112&lt;=$F112,0,1)</f>
        <v>0</v>
      </c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</row>
    <row r="113" spans="1:100" s="23" customFormat="1" ht="10.5" x14ac:dyDescent="0.15">
      <c r="A113" s="1087"/>
      <c r="B113" s="1088" t="s">
        <v>150</v>
      </c>
      <c r="C113" s="1089"/>
      <c r="D113" s="185">
        <f t="shared" si="20"/>
        <v>0</v>
      </c>
      <c r="E113" s="186">
        <f t="shared" si="21"/>
        <v>0</v>
      </c>
      <c r="F113" s="187">
        <f t="shared" si="21"/>
        <v>0</v>
      </c>
      <c r="G113" s="44">
        <f>+ENERO!G113+FEBRERO!G113+MARZO!G113+ABRIL!G113+MAYO!G113+JUNIO!G113+JULIO!G113+AGOSTO!G113+SEPTIEMBRE!G113+OCTUBRE!G113+NOVIEMBRE!G113+DICIEMBRE!G113</f>
        <v>0</v>
      </c>
      <c r="H113" s="44">
        <f>+ENERO!H113+FEBRERO!H113+MARZO!H113+ABRIL!H113+MAYO!H113+JUNIO!H113+JULIO!H113+AGOSTO!H113+SEPTIEMBRE!H113+OCTUBRE!H113+NOVIEMBRE!H113+DICIEMBRE!H113</f>
        <v>0</v>
      </c>
      <c r="I113" s="44">
        <f>+ENERO!I113+FEBRERO!I113+MARZO!I113+ABRIL!I113+MAYO!I113+JUNIO!I113+JULIO!I113+AGOSTO!I113+SEPTIEMBRE!I113+OCTUBRE!I113+NOVIEMBRE!I113+DICIEMBRE!I113</f>
        <v>0</v>
      </c>
      <c r="J113" s="44">
        <f>+ENERO!J113+FEBRERO!J113+MARZO!J113+ABRIL!J113+MAYO!J113+JUNIO!J113+JULIO!J113+AGOSTO!J113+SEPTIEMBRE!J113+OCTUBRE!J113+NOVIEMBRE!J113+DICIEMBRE!J113</f>
        <v>0</v>
      </c>
      <c r="K113" s="44">
        <f>+ENERO!K113+FEBRERO!K113+MARZO!K113+ABRIL!K113+MAYO!K113+JUNIO!K113+JULIO!K113+AGOSTO!K113+SEPTIEMBRE!K113+OCTUBRE!K113+NOVIEMBRE!K113+DICIEMBRE!K113</f>
        <v>0</v>
      </c>
      <c r="L113" s="44">
        <f>+ENERO!L113+FEBRERO!L113+MARZO!L113+ABRIL!L113+MAYO!L113+JUNIO!L113+JULIO!L113+AGOSTO!L113+SEPTIEMBRE!L113+OCTUBRE!L113+NOVIEMBRE!L113+DICIEMBRE!L113</f>
        <v>0</v>
      </c>
      <c r="M113" s="44">
        <f>+ENERO!M113+FEBRERO!M113+MARZO!M113+ABRIL!M113+MAYO!M113+JUNIO!M113+JULIO!M113+AGOSTO!M113+SEPTIEMBRE!M113+OCTUBRE!M113+NOVIEMBRE!M113+DICIEMBRE!M113</f>
        <v>0</v>
      </c>
      <c r="N113" s="44">
        <f>+ENERO!N113+FEBRERO!N113+MARZO!N113+ABRIL!N113+MAYO!N113+JUNIO!N113+JULIO!N113+AGOSTO!N113+SEPTIEMBRE!N113+OCTUBRE!N113+NOVIEMBRE!N113+DICIEMBRE!N113</f>
        <v>0</v>
      </c>
      <c r="O113" s="44">
        <f>+ENERO!O113+FEBRERO!O113+MARZO!O113+ABRIL!O113+MAYO!O113+JUNIO!O113+JULIO!O113+AGOSTO!O113+SEPTIEMBRE!O113+OCTUBRE!O113+NOVIEMBRE!O113+DICIEMBRE!O113</f>
        <v>0</v>
      </c>
      <c r="P113" s="44">
        <f>+ENERO!P113+FEBRERO!P113+MARZO!P113+ABRIL!P113+MAYO!P113+JUNIO!P113+JULIO!P113+AGOSTO!P113+SEPTIEMBRE!P113+OCTUBRE!P113+NOVIEMBRE!P113+DICIEMBRE!P113</f>
        <v>0</v>
      </c>
      <c r="Q113" s="44">
        <f>+ENERO!Q113+FEBRERO!Q113+MARZO!Q113+ABRIL!Q113+MAYO!Q113+JUNIO!Q113+JULIO!Q113+AGOSTO!Q113+SEPTIEMBRE!Q113+OCTUBRE!Q113+NOVIEMBRE!Q113+DICIEMBRE!Q113</f>
        <v>0</v>
      </c>
      <c r="R113" s="44">
        <f>+ENERO!R113+FEBRERO!R113+MARZO!R113+ABRIL!R113+MAYO!R113+JUNIO!R113+JULIO!R113+AGOSTO!R113+SEPTIEMBRE!R113+OCTUBRE!R113+NOVIEMBRE!R113+DICIEMBRE!R113</f>
        <v>0</v>
      </c>
      <c r="S113" s="44">
        <f>+ENERO!S113+FEBRERO!S113+MARZO!S113+ABRIL!S113+MAYO!S113+JUNIO!S113+JULIO!S113+AGOSTO!S113+SEPTIEMBRE!S113+OCTUBRE!S113+NOVIEMBRE!S113+DICIEMBRE!S113</f>
        <v>0</v>
      </c>
      <c r="T113" s="44">
        <f>+ENERO!T113+FEBRERO!T113+MARZO!T113+ABRIL!T113+MAYO!T113+JUNIO!T113+JULIO!T113+AGOSTO!T113+SEPTIEMBRE!T113+OCTUBRE!T113+NOVIEMBRE!T113+DICIEMBRE!T113</f>
        <v>0</v>
      </c>
      <c r="U113" s="44">
        <f>+ENERO!U113+FEBRERO!U113+MARZO!U113+ABRIL!U113+MAYO!U113+JUNIO!U113+JULIO!U113+AGOSTO!U113+SEPTIEMBRE!U113+OCTUBRE!U113+NOVIEMBRE!U113+DICIEMBRE!U113</f>
        <v>0</v>
      </c>
      <c r="V113" s="44">
        <f>+ENERO!V113+FEBRERO!V113+MARZO!V113+ABRIL!V113+MAYO!V113+JUNIO!V113+JULIO!V113+AGOSTO!V113+SEPTIEMBRE!V113+OCTUBRE!V113+NOVIEMBRE!V113+DICIEMBRE!V113</f>
        <v>0</v>
      </c>
      <c r="W113" s="28" t="str">
        <f>$BA113&amp;" "&amp;$BB113&amp;""&amp;$BC113&amp;""&amp;$BD113&amp;""&amp;$BE113&amp;""&amp;$BF113</f>
        <v xml:space="preserve"> </v>
      </c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BA113" s="29" t="str">
        <f t="shared" si="18"/>
        <v/>
      </c>
      <c r="BB113" s="29" t="str">
        <f t="shared" si="15"/>
        <v/>
      </c>
      <c r="BC113" s="29" t="str">
        <f t="shared" si="16"/>
        <v/>
      </c>
      <c r="BD113" s="29" t="str">
        <f t="shared" si="19"/>
        <v/>
      </c>
      <c r="BE113" s="29" t="str">
        <f>IF($U113&lt;=$E113,"","Los ingresos de Población Indigena Hombres NO DEBE ser mayor al Total de Ingresos de Hombres al Programa")</f>
        <v/>
      </c>
      <c r="BF113" s="29" t="str">
        <f>IF($V113&lt;=$F113,"","Los ingresos de Población Indigena Mujeres NO DEBE ser mayor al Total de Ingresos de Mujeres al Programa")</f>
        <v/>
      </c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0">
        <f t="shared" si="17"/>
        <v>0</v>
      </c>
      <c r="BU113" s="30">
        <f t="shared" si="11"/>
        <v>0</v>
      </c>
      <c r="BV113" s="30">
        <f t="shared" si="12"/>
        <v>0</v>
      </c>
      <c r="BW113" s="30">
        <f>IF($T113&lt;=$F113,0,1)</f>
        <v>0</v>
      </c>
      <c r="BX113" s="30">
        <f>IF($U113&lt;=$E113,0,1)</f>
        <v>0</v>
      </c>
      <c r="BY113" s="30">
        <f>IF($V113&lt;=$F113,0,1)</f>
        <v>0</v>
      </c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</row>
    <row r="114" spans="1:100" s="23" customFormat="1" ht="10.5" x14ac:dyDescent="0.15">
      <c r="A114" s="1087"/>
      <c r="B114" s="1088" t="s">
        <v>151</v>
      </c>
      <c r="C114" s="1089"/>
      <c r="D114" s="185">
        <f t="shared" si="20"/>
        <v>0</v>
      </c>
      <c r="E114" s="186">
        <f t="shared" si="21"/>
        <v>0</v>
      </c>
      <c r="F114" s="187">
        <f t="shared" si="21"/>
        <v>0</v>
      </c>
      <c r="G114" s="44">
        <f>+ENERO!G114+FEBRERO!G114+MARZO!G114+ABRIL!G114+MAYO!G114+JUNIO!G114+JULIO!G114+AGOSTO!G114+SEPTIEMBRE!G114+OCTUBRE!G114+NOVIEMBRE!G114+DICIEMBRE!G114</f>
        <v>0</v>
      </c>
      <c r="H114" s="44">
        <f>+ENERO!H114+FEBRERO!H114+MARZO!H114+ABRIL!H114+MAYO!H114+JUNIO!H114+JULIO!H114+AGOSTO!H114+SEPTIEMBRE!H114+OCTUBRE!H114+NOVIEMBRE!H114+DICIEMBRE!H114</f>
        <v>0</v>
      </c>
      <c r="I114" s="44">
        <f>+ENERO!I114+FEBRERO!I114+MARZO!I114+ABRIL!I114+MAYO!I114+JUNIO!I114+JULIO!I114+AGOSTO!I114+SEPTIEMBRE!I114+OCTUBRE!I114+NOVIEMBRE!I114+DICIEMBRE!I114</f>
        <v>0</v>
      </c>
      <c r="J114" s="44">
        <f>+ENERO!J114+FEBRERO!J114+MARZO!J114+ABRIL!J114+MAYO!J114+JUNIO!J114+JULIO!J114+AGOSTO!J114+SEPTIEMBRE!J114+OCTUBRE!J114+NOVIEMBRE!J114+DICIEMBRE!J114</f>
        <v>0</v>
      </c>
      <c r="K114" s="44">
        <f>+ENERO!K114+FEBRERO!K114+MARZO!K114+ABRIL!K114+MAYO!K114+JUNIO!K114+JULIO!K114+AGOSTO!K114+SEPTIEMBRE!K114+OCTUBRE!K114+NOVIEMBRE!K114+DICIEMBRE!K114</f>
        <v>0</v>
      </c>
      <c r="L114" s="44">
        <f>+ENERO!L114+FEBRERO!L114+MARZO!L114+ABRIL!L114+MAYO!L114+JUNIO!L114+JULIO!L114+AGOSTO!L114+SEPTIEMBRE!L114+OCTUBRE!L114+NOVIEMBRE!L114+DICIEMBRE!L114</f>
        <v>0</v>
      </c>
      <c r="M114" s="44">
        <f>+ENERO!M114+FEBRERO!M114+MARZO!M114+ABRIL!M114+MAYO!M114+JUNIO!M114+JULIO!M114+AGOSTO!M114+SEPTIEMBRE!M114+OCTUBRE!M114+NOVIEMBRE!M114+DICIEMBRE!M114</f>
        <v>0</v>
      </c>
      <c r="N114" s="44">
        <f>+ENERO!N114+FEBRERO!N114+MARZO!N114+ABRIL!N114+MAYO!N114+JUNIO!N114+JULIO!N114+AGOSTO!N114+SEPTIEMBRE!N114+OCTUBRE!N114+NOVIEMBRE!N114+DICIEMBRE!N114</f>
        <v>0</v>
      </c>
      <c r="O114" s="44">
        <f>+ENERO!O114+FEBRERO!O114+MARZO!O114+ABRIL!O114+MAYO!O114+JUNIO!O114+JULIO!O114+AGOSTO!O114+SEPTIEMBRE!O114+OCTUBRE!O114+NOVIEMBRE!O114+DICIEMBRE!O114</f>
        <v>0</v>
      </c>
      <c r="P114" s="44">
        <f>+ENERO!P114+FEBRERO!P114+MARZO!P114+ABRIL!P114+MAYO!P114+JUNIO!P114+JULIO!P114+AGOSTO!P114+SEPTIEMBRE!P114+OCTUBRE!P114+NOVIEMBRE!P114+DICIEMBRE!P114</f>
        <v>0</v>
      </c>
      <c r="Q114" s="44">
        <f>+ENERO!Q114+FEBRERO!Q114+MARZO!Q114+ABRIL!Q114+MAYO!Q114+JUNIO!Q114+JULIO!Q114+AGOSTO!Q114+SEPTIEMBRE!Q114+OCTUBRE!Q114+NOVIEMBRE!Q114+DICIEMBRE!Q114</f>
        <v>0</v>
      </c>
      <c r="R114" s="44">
        <f>+ENERO!R114+FEBRERO!R114+MARZO!R114+ABRIL!R114+MAYO!R114+JUNIO!R114+JULIO!R114+AGOSTO!R114+SEPTIEMBRE!R114+OCTUBRE!R114+NOVIEMBRE!R114+DICIEMBRE!R114</f>
        <v>0</v>
      </c>
      <c r="S114" s="44">
        <f>+ENERO!S114+FEBRERO!S114+MARZO!S114+ABRIL!S114+MAYO!S114+JUNIO!S114+JULIO!S114+AGOSTO!S114+SEPTIEMBRE!S114+OCTUBRE!S114+NOVIEMBRE!S114+DICIEMBRE!S114</f>
        <v>0</v>
      </c>
      <c r="T114" s="44">
        <f>+ENERO!T114+FEBRERO!T114+MARZO!T114+ABRIL!T114+MAYO!T114+JUNIO!T114+JULIO!T114+AGOSTO!T114+SEPTIEMBRE!T114+OCTUBRE!T114+NOVIEMBRE!T114+DICIEMBRE!T114</f>
        <v>0</v>
      </c>
      <c r="U114" s="44">
        <f>+ENERO!U114+FEBRERO!U114+MARZO!U114+ABRIL!U114+MAYO!U114+JUNIO!U114+JULIO!U114+AGOSTO!U114+SEPTIEMBRE!U114+OCTUBRE!U114+NOVIEMBRE!U114+DICIEMBRE!U114</f>
        <v>0</v>
      </c>
      <c r="V114" s="44">
        <f>+ENERO!V114+FEBRERO!V114+MARZO!V114+ABRIL!V114+MAYO!V114+JUNIO!V114+JULIO!V114+AGOSTO!V114+SEPTIEMBRE!V114+OCTUBRE!V114+NOVIEMBRE!V114+DICIEMBRE!V114</f>
        <v>0</v>
      </c>
      <c r="W114" s="28" t="str">
        <f>$BA114&amp;" "&amp;$BB114&amp;""&amp;$BC114&amp;""&amp;$BD114&amp;""&amp;$BE114&amp;""&amp;$BF114</f>
        <v xml:space="preserve"> </v>
      </c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BA114" s="29" t="str">
        <f t="shared" si="18"/>
        <v/>
      </c>
      <c r="BB114" s="29" t="str">
        <f t="shared" si="15"/>
        <v/>
      </c>
      <c r="BC114" s="29" t="str">
        <f t="shared" si="16"/>
        <v/>
      </c>
      <c r="BD114" s="29" t="str">
        <f t="shared" si="19"/>
        <v/>
      </c>
      <c r="BE114" s="29" t="str">
        <f>IF($U114&lt;=$E114,"","Los ingresos de Población Indigena Hombres NO DEBE ser mayor al Total de Ingresos de Hombres al Programa")</f>
        <v/>
      </c>
      <c r="BF114" s="29" t="str">
        <f>IF($V114&lt;=$F114,"","Los ingresos de Población Indigena Mujeres NO DEBE ser mayor al Total de Ingresos de Mujeres al Programa")</f>
        <v/>
      </c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0">
        <f t="shared" si="17"/>
        <v>0</v>
      </c>
      <c r="BU114" s="30">
        <f t="shared" si="11"/>
        <v>0</v>
      </c>
      <c r="BV114" s="30">
        <f t="shared" si="12"/>
        <v>0</v>
      </c>
      <c r="BW114" s="30">
        <f>IF($T114&lt;=$F114,0,1)</f>
        <v>0</v>
      </c>
      <c r="BX114" s="30">
        <f>IF($U114&lt;=$E114,0,1)</f>
        <v>0</v>
      </c>
      <c r="BY114" s="30">
        <f>IF($V114&lt;=$F114,0,1)</f>
        <v>0</v>
      </c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</row>
    <row r="115" spans="1:100" s="23" customFormat="1" ht="10.5" x14ac:dyDescent="0.15">
      <c r="A115" s="1090" t="s">
        <v>152</v>
      </c>
      <c r="B115" s="1090"/>
      <c r="C115" s="1089"/>
      <c r="D115" s="185">
        <f t="shared" si="20"/>
        <v>26</v>
      </c>
      <c r="E115" s="186">
        <f t="shared" si="21"/>
        <v>11</v>
      </c>
      <c r="F115" s="187">
        <f t="shared" si="21"/>
        <v>15</v>
      </c>
      <c r="G115" s="44">
        <f>+ENERO!G115+FEBRERO!G115+MARZO!G115+ABRIL!G115+MAYO!G115+JUNIO!G115+JULIO!G115+AGOSTO!G115+SEPTIEMBRE!G115+OCTUBRE!G115+NOVIEMBRE!G115+DICIEMBRE!G115</f>
        <v>0</v>
      </c>
      <c r="H115" s="44">
        <f>+ENERO!H115+FEBRERO!H115+MARZO!H115+ABRIL!H115+MAYO!H115+JUNIO!H115+JULIO!H115+AGOSTO!H115+SEPTIEMBRE!H115+OCTUBRE!H115+NOVIEMBRE!H115+DICIEMBRE!H115</f>
        <v>0</v>
      </c>
      <c r="I115" s="44">
        <f>+ENERO!I115+FEBRERO!I115+MARZO!I115+ABRIL!I115+MAYO!I115+JUNIO!I115+JULIO!I115+AGOSTO!I115+SEPTIEMBRE!I115+OCTUBRE!I115+NOVIEMBRE!I115+DICIEMBRE!I115</f>
        <v>0</v>
      </c>
      <c r="J115" s="44">
        <f>+ENERO!J115+FEBRERO!J115+MARZO!J115+ABRIL!J115+MAYO!J115+JUNIO!J115+JULIO!J115+AGOSTO!J115+SEPTIEMBRE!J115+OCTUBRE!J115+NOVIEMBRE!J115+DICIEMBRE!J115</f>
        <v>0</v>
      </c>
      <c r="K115" s="44">
        <f>+ENERO!K115+FEBRERO!K115+MARZO!K115+ABRIL!K115+MAYO!K115+JUNIO!K115+JULIO!K115+AGOSTO!K115+SEPTIEMBRE!K115+OCTUBRE!K115+NOVIEMBRE!K115+DICIEMBRE!K115</f>
        <v>0</v>
      </c>
      <c r="L115" s="44">
        <f>+ENERO!L115+FEBRERO!L115+MARZO!L115+ABRIL!L115+MAYO!L115+JUNIO!L115+JULIO!L115+AGOSTO!L115+SEPTIEMBRE!L115+OCTUBRE!L115+NOVIEMBRE!L115+DICIEMBRE!L115</f>
        <v>1</v>
      </c>
      <c r="M115" s="44">
        <f>+ENERO!M115+FEBRERO!M115+MARZO!M115+ABRIL!M115+MAYO!M115+JUNIO!M115+JULIO!M115+AGOSTO!M115+SEPTIEMBRE!M115+OCTUBRE!M115+NOVIEMBRE!M115+DICIEMBRE!M115</f>
        <v>1</v>
      </c>
      <c r="N115" s="44">
        <f>+ENERO!N115+FEBRERO!N115+MARZO!N115+ABRIL!N115+MAYO!N115+JUNIO!N115+JULIO!N115+AGOSTO!N115+SEPTIEMBRE!N115+OCTUBRE!N115+NOVIEMBRE!N115+DICIEMBRE!N115</f>
        <v>1</v>
      </c>
      <c r="O115" s="44">
        <f>+ENERO!O115+FEBRERO!O115+MARZO!O115+ABRIL!O115+MAYO!O115+JUNIO!O115+JULIO!O115+AGOSTO!O115+SEPTIEMBRE!O115+OCTUBRE!O115+NOVIEMBRE!O115+DICIEMBRE!O115</f>
        <v>10</v>
      </c>
      <c r="P115" s="44">
        <f>+ENERO!P115+FEBRERO!P115+MARZO!P115+ABRIL!P115+MAYO!P115+JUNIO!P115+JULIO!P115+AGOSTO!P115+SEPTIEMBRE!P115+OCTUBRE!P115+NOVIEMBRE!P115+DICIEMBRE!P115</f>
        <v>12</v>
      </c>
      <c r="Q115" s="44">
        <f>+ENERO!Q115+FEBRERO!Q115+MARZO!Q115+ABRIL!Q115+MAYO!Q115+JUNIO!Q115+JULIO!Q115+AGOSTO!Q115+SEPTIEMBRE!Q115+OCTUBRE!Q115+NOVIEMBRE!Q115+DICIEMBRE!Q115</f>
        <v>0</v>
      </c>
      <c r="R115" s="44">
        <f>+ENERO!R115+FEBRERO!R115+MARZO!R115+ABRIL!R115+MAYO!R115+JUNIO!R115+JULIO!R115+AGOSTO!R115+SEPTIEMBRE!R115+OCTUBRE!R115+NOVIEMBRE!R115+DICIEMBRE!R115</f>
        <v>1</v>
      </c>
      <c r="S115" s="44">
        <f>+ENERO!S115+FEBRERO!S115+MARZO!S115+ABRIL!S115+MAYO!S115+JUNIO!S115+JULIO!S115+AGOSTO!S115+SEPTIEMBRE!S115+OCTUBRE!S115+NOVIEMBRE!S115+DICIEMBRE!S115</f>
        <v>0</v>
      </c>
      <c r="T115" s="44">
        <f>+ENERO!T115+FEBRERO!T115+MARZO!T115+ABRIL!T115+MAYO!T115+JUNIO!T115+JULIO!T115+AGOSTO!T115+SEPTIEMBRE!T115+OCTUBRE!T115+NOVIEMBRE!T115+DICIEMBRE!T115</f>
        <v>0</v>
      </c>
      <c r="U115" s="44">
        <f>+ENERO!U115+FEBRERO!U115+MARZO!U115+ABRIL!U115+MAYO!U115+JUNIO!U115+JULIO!U115+AGOSTO!U115+SEPTIEMBRE!U115+OCTUBRE!U115+NOVIEMBRE!U115+DICIEMBRE!U115</f>
        <v>0</v>
      </c>
      <c r="V115" s="44">
        <f>+ENERO!V115+FEBRERO!V115+MARZO!V115+ABRIL!V115+MAYO!V115+JUNIO!V115+JULIO!V115+AGOSTO!V115+SEPTIEMBRE!V115+OCTUBRE!V115+NOVIEMBRE!V115+DICIEMBRE!V115</f>
        <v>0</v>
      </c>
      <c r="W115" s="28" t="str">
        <f>$BA115&amp;" "&amp;$BB115&amp;""&amp;$BC115&amp;""&amp;$BD115&amp;""&amp;$BE115</f>
        <v xml:space="preserve"> </v>
      </c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BA115" s="29" t="str">
        <f t="shared" si="18"/>
        <v/>
      </c>
      <c r="BB115" s="29" t="str">
        <f t="shared" si="15"/>
        <v/>
      </c>
      <c r="BC115" s="29" t="str">
        <f t="shared" si="16"/>
        <v/>
      </c>
      <c r="BD115" s="29" t="str">
        <f>IF($U115&lt;=$E115,"","Los ingresos de Población Indigena Hombres NO DEBE ser mayor al Total de Ingresos de Hombres al Programa")</f>
        <v/>
      </c>
      <c r="BE115" s="29" t="str">
        <f>IF($V115&lt;=$F115,"","Los ingresos de Población Indigena Mujeres NO DEBE ser mayor al Total de Ingresos de Mujeres al Programa")</f>
        <v/>
      </c>
      <c r="BF115" s="22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0">
        <f t="shared" si="17"/>
        <v>0</v>
      </c>
      <c r="BU115" s="30">
        <f t="shared" si="11"/>
        <v>0</v>
      </c>
      <c r="BV115" s="30">
        <f t="shared" si="12"/>
        <v>0</v>
      </c>
      <c r="BW115" s="30">
        <f>IF($U115&lt;=$E115,0,1)</f>
        <v>0</v>
      </c>
      <c r="BX115" s="30">
        <f>IF($V115&lt;=$F115,0,1)</f>
        <v>0</v>
      </c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</row>
    <row r="116" spans="1:100" s="23" customFormat="1" ht="10.5" x14ac:dyDescent="0.15">
      <c r="A116" s="1090" t="s">
        <v>153</v>
      </c>
      <c r="B116" s="1090"/>
      <c r="C116" s="1089"/>
      <c r="D116" s="185">
        <f t="shared" si="20"/>
        <v>0</v>
      </c>
      <c r="E116" s="186">
        <f t="shared" si="21"/>
        <v>0</v>
      </c>
      <c r="F116" s="187">
        <f t="shared" si="21"/>
        <v>0</v>
      </c>
      <c r="G116" s="44">
        <f>+ENERO!G116+FEBRERO!G116+MARZO!G116+ABRIL!G116+MAYO!G116+JUNIO!G116+JULIO!G116+AGOSTO!G116+SEPTIEMBRE!G116+OCTUBRE!G116+NOVIEMBRE!G116+DICIEMBRE!G116</f>
        <v>0</v>
      </c>
      <c r="H116" s="44">
        <f>+ENERO!H116+FEBRERO!H116+MARZO!H116+ABRIL!H116+MAYO!H116+JUNIO!H116+JULIO!H116+AGOSTO!H116+SEPTIEMBRE!H116+OCTUBRE!H116+NOVIEMBRE!H116+DICIEMBRE!H116</f>
        <v>0</v>
      </c>
      <c r="I116" s="44">
        <f>+ENERO!I116+FEBRERO!I116+MARZO!I116+ABRIL!I116+MAYO!I116+JUNIO!I116+JULIO!I116+AGOSTO!I116+SEPTIEMBRE!I116+OCTUBRE!I116+NOVIEMBRE!I116+DICIEMBRE!I116</f>
        <v>0</v>
      </c>
      <c r="J116" s="44">
        <f>+ENERO!J116+FEBRERO!J116+MARZO!J116+ABRIL!J116+MAYO!J116+JUNIO!J116+JULIO!J116+AGOSTO!J116+SEPTIEMBRE!J116+OCTUBRE!J116+NOVIEMBRE!J116+DICIEMBRE!J116</f>
        <v>0</v>
      </c>
      <c r="K116" s="44">
        <f>+ENERO!K116+FEBRERO!K116+MARZO!K116+ABRIL!K116+MAYO!K116+JUNIO!K116+JULIO!K116+AGOSTO!K116+SEPTIEMBRE!K116+OCTUBRE!K116+NOVIEMBRE!K116+DICIEMBRE!K116</f>
        <v>0</v>
      </c>
      <c r="L116" s="44">
        <f>+ENERO!L116+FEBRERO!L116+MARZO!L116+ABRIL!L116+MAYO!L116+JUNIO!L116+JULIO!L116+AGOSTO!L116+SEPTIEMBRE!L116+OCTUBRE!L116+NOVIEMBRE!L116+DICIEMBRE!L116</f>
        <v>0</v>
      </c>
      <c r="M116" s="44">
        <f>+ENERO!M116+FEBRERO!M116+MARZO!M116+ABRIL!M116+MAYO!M116+JUNIO!M116+JULIO!M116+AGOSTO!M116+SEPTIEMBRE!M116+OCTUBRE!M116+NOVIEMBRE!M116+DICIEMBRE!M116</f>
        <v>0</v>
      </c>
      <c r="N116" s="44">
        <f>+ENERO!N116+FEBRERO!N116+MARZO!N116+ABRIL!N116+MAYO!N116+JUNIO!N116+JULIO!N116+AGOSTO!N116+SEPTIEMBRE!N116+OCTUBRE!N116+NOVIEMBRE!N116+DICIEMBRE!N116</f>
        <v>0</v>
      </c>
      <c r="O116" s="44">
        <f>+ENERO!O116+FEBRERO!O116+MARZO!O116+ABRIL!O116+MAYO!O116+JUNIO!O116+JULIO!O116+AGOSTO!O116+SEPTIEMBRE!O116+OCTUBRE!O116+NOVIEMBRE!O116+DICIEMBRE!O116</f>
        <v>0</v>
      </c>
      <c r="P116" s="44">
        <f>+ENERO!P116+FEBRERO!P116+MARZO!P116+ABRIL!P116+MAYO!P116+JUNIO!P116+JULIO!P116+AGOSTO!P116+SEPTIEMBRE!P116+OCTUBRE!P116+NOVIEMBRE!P116+DICIEMBRE!P116</f>
        <v>0</v>
      </c>
      <c r="Q116" s="44">
        <f>+ENERO!Q116+FEBRERO!Q116+MARZO!Q116+ABRIL!Q116+MAYO!Q116+JUNIO!Q116+JULIO!Q116+AGOSTO!Q116+SEPTIEMBRE!Q116+OCTUBRE!Q116+NOVIEMBRE!Q116+DICIEMBRE!Q116</f>
        <v>0</v>
      </c>
      <c r="R116" s="44">
        <f>+ENERO!R116+FEBRERO!R116+MARZO!R116+ABRIL!R116+MAYO!R116+JUNIO!R116+JULIO!R116+AGOSTO!R116+SEPTIEMBRE!R116+OCTUBRE!R116+NOVIEMBRE!R116+DICIEMBRE!R116</f>
        <v>0</v>
      </c>
      <c r="S116" s="44">
        <f>+ENERO!S116+FEBRERO!S116+MARZO!S116+ABRIL!S116+MAYO!S116+JUNIO!S116+JULIO!S116+AGOSTO!S116+SEPTIEMBRE!S116+OCTUBRE!S116+NOVIEMBRE!S116+DICIEMBRE!S116</f>
        <v>0</v>
      </c>
      <c r="T116" s="44">
        <f>+ENERO!T116+FEBRERO!T116+MARZO!T116+ABRIL!T116+MAYO!T116+JUNIO!T116+JULIO!T116+AGOSTO!T116+SEPTIEMBRE!T116+OCTUBRE!T116+NOVIEMBRE!T116+DICIEMBRE!T116</f>
        <v>0</v>
      </c>
      <c r="U116" s="44">
        <f>+ENERO!U116+FEBRERO!U116+MARZO!U116+ABRIL!U116+MAYO!U116+JUNIO!U116+JULIO!U116+AGOSTO!U116+SEPTIEMBRE!U116+OCTUBRE!U116+NOVIEMBRE!U116+DICIEMBRE!U116</f>
        <v>0</v>
      </c>
      <c r="V116" s="44">
        <f>+ENERO!V116+FEBRERO!V116+MARZO!V116+ABRIL!V116+MAYO!V116+JUNIO!V116+JULIO!V116+AGOSTO!V116+SEPTIEMBRE!V116+OCTUBRE!V116+NOVIEMBRE!V116+DICIEMBRE!V116</f>
        <v>0</v>
      </c>
      <c r="W116" s="28" t="str">
        <f t="shared" ref="W116:W124" si="22">$BA116&amp;" "&amp;$BB116&amp;""&amp;$BC116&amp;""&amp;$BD116&amp;""&amp;$BE116</f>
        <v xml:space="preserve"> </v>
      </c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BA116" s="29" t="str">
        <f t="shared" si="18"/>
        <v/>
      </c>
      <c r="BB116" s="29" t="str">
        <f t="shared" si="15"/>
        <v/>
      </c>
      <c r="BC116" s="29" t="str">
        <f t="shared" si="16"/>
        <v/>
      </c>
      <c r="BD116" s="29" t="str">
        <f t="shared" ref="BD116:BD124" si="23">IF($U116&lt;=$E116,"","Los ingresos de Población Indigena Hombres NO DEBE ser mayor al Total de Ingresos de Hombres al Programa")</f>
        <v/>
      </c>
      <c r="BE116" s="29" t="str">
        <f t="shared" ref="BE116:BE124" si="24">IF($V116&lt;=$F116,"","Los ingresos de Población Indigena Mujeres NO DEBE ser mayor al Total de Ingresos de Mujeres al Programa")</f>
        <v/>
      </c>
      <c r="BF116" s="22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0">
        <f t="shared" si="17"/>
        <v>0</v>
      </c>
      <c r="BU116" s="30">
        <f t="shared" si="11"/>
        <v>0</v>
      </c>
      <c r="BV116" s="30">
        <f t="shared" si="12"/>
        <v>0</v>
      </c>
      <c r="BW116" s="30">
        <f>IF($U116&lt;=$E116,0,1)</f>
        <v>0</v>
      </c>
      <c r="BX116" s="30">
        <f>IF($V116&lt;=$F116,0,1)</f>
        <v>0</v>
      </c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  <c r="CS116" s="22"/>
      <c r="CT116" s="22"/>
      <c r="CU116" s="22"/>
      <c r="CV116" s="22"/>
    </row>
    <row r="117" spans="1:100" s="23" customFormat="1" ht="10.5" x14ac:dyDescent="0.15">
      <c r="A117" s="1083" t="s">
        <v>154</v>
      </c>
      <c r="B117" s="1084"/>
      <c r="C117" s="1085"/>
      <c r="D117" s="185">
        <f t="shared" si="20"/>
        <v>1</v>
      </c>
      <c r="E117" s="186">
        <f t="shared" si="21"/>
        <v>1</v>
      </c>
      <c r="F117" s="187">
        <f t="shared" si="21"/>
        <v>0</v>
      </c>
      <c r="G117" s="44">
        <f>+ENERO!G117+FEBRERO!G117+MARZO!G117+ABRIL!G117+MAYO!G117+JUNIO!G117+JULIO!G117+AGOSTO!G117+SEPTIEMBRE!G117+OCTUBRE!G117+NOVIEMBRE!G117+DICIEMBRE!G117</f>
        <v>0</v>
      </c>
      <c r="H117" s="44">
        <f>+ENERO!H117+FEBRERO!H117+MARZO!H117+ABRIL!H117+MAYO!H117+JUNIO!H117+JULIO!H117+AGOSTO!H117+SEPTIEMBRE!H117+OCTUBRE!H117+NOVIEMBRE!H117+DICIEMBRE!H117</f>
        <v>0</v>
      </c>
      <c r="I117" s="44">
        <f>+ENERO!I117+FEBRERO!I117+MARZO!I117+ABRIL!I117+MAYO!I117+JUNIO!I117+JULIO!I117+AGOSTO!I117+SEPTIEMBRE!I117+OCTUBRE!I117+NOVIEMBRE!I117+DICIEMBRE!I117</f>
        <v>0</v>
      </c>
      <c r="J117" s="44">
        <f>+ENERO!J117+FEBRERO!J117+MARZO!J117+ABRIL!J117+MAYO!J117+JUNIO!J117+JULIO!J117+AGOSTO!J117+SEPTIEMBRE!J117+OCTUBRE!J117+NOVIEMBRE!J117+DICIEMBRE!J117</f>
        <v>0</v>
      </c>
      <c r="K117" s="44">
        <f>+ENERO!K117+FEBRERO!K117+MARZO!K117+ABRIL!K117+MAYO!K117+JUNIO!K117+JULIO!K117+AGOSTO!K117+SEPTIEMBRE!K117+OCTUBRE!K117+NOVIEMBRE!K117+DICIEMBRE!K117</f>
        <v>0</v>
      </c>
      <c r="L117" s="44">
        <f>+ENERO!L117+FEBRERO!L117+MARZO!L117+ABRIL!L117+MAYO!L117+JUNIO!L117+JULIO!L117+AGOSTO!L117+SEPTIEMBRE!L117+OCTUBRE!L117+NOVIEMBRE!L117+DICIEMBRE!L117</f>
        <v>0</v>
      </c>
      <c r="M117" s="44">
        <f>+ENERO!M117+FEBRERO!M117+MARZO!M117+ABRIL!M117+MAYO!M117+JUNIO!M117+JULIO!M117+AGOSTO!M117+SEPTIEMBRE!M117+OCTUBRE!M117+NOVIEMBRE!M117+DICIEMBRE!M117</f>
        <v>0</v>
      </c>
      <c r="N117" s="44">
        <f>+ENERO!N117+FEBRERO!N117+MARZO!N117+ABRIL!N117+MAYO!N117+JUNIO!N117+JULIO!N117+AGOSTO!N117+SEPTIEMBRE!N117+OCTUBRE!N117+NOVIEMBRE!N117+DICIEMBRE!N117</f>
        <v>0</v>
      </c>
      <c r="O117" s="44">
        <f>+ENERO!O117+FEBRERO!O117+MARZO!O117+ABRIL!O117+MAYO!O117+JUNIO!O117+JULIO!O117+AGOSTO!O117+SEPTIEMBRE!O117+OCTUBRE!O117+NOVIEMBRE!O117+DICIEMBRE!O117</f>
        <v>0</v>
      </c>
      <c r="P117" s="44">
        <f>+ENERO!P117+FEBRERO!P117+MARZO!P117+ABRIL!P117+MAYO!P117+JUNIO!P117+JULIO!P117+AGOSTO!P117+SEPTIEMBRE!P117+OCTUBRE!P117+NOVIEMBRE!P117+DICIEMBRE!P117</f>
        <v>0</v>
      </c>
      <c r="Q117" s="44">
        <f>+ENERO!Q117+FEBRERO!Q117+MARZO!Q117+ABRIL!Q117+MAYO!Q117+JUNIO!Q117+JULIO!Q117+AGOSTO!Q117+SEPTIEMBRE!Q117+OCTUBRE!Q117+NOVIEMBRE!Q117+DICIEMBRE!Q117</f>
        <v>1</v>
      </c>
      <c r="R117" s="44">
        <f>+ENERO!R117+FEBRERO!R117+MARZO!R117+ABRIL!R117+MAYO!R117+JUNIO!R117+JULIO!R117+AGOSTO!R117+SEPTIEMBRE!R117+OCTUBRE!R117+NOVIEMBRE!R117+DICIEMBRE!R117</f>
        <v>0</v>
      </c>
      <c r="S117" s="44">
        <f>+ENERO!S117+FEBRERO!S117+MARZO!S117+ABRIL!S117+MAYO!S117+JUNIO!S117+JULIO!S117+AGOSTO!S117+SEPTIEMBRE!S117+OCTUBRE!S117+NOVIEMBRE!S117+DICIEMBRE!S117</f>
        <v>0</v>
      </c>
      <c r="T117" s="44">
        <f>+ENERO!T117+FEBRERO!T117+MARZO!T117+ABRIL!T117+MAYO!T117+JUNIO!T117+JULIO!T117+AGOSTO!T117+SEPTIEMBRE!T117+OCTUBRE!T117+NOVIEMBRE!T117+DICIEMBRE!T117</f>
        <v>0</v>
      </c>
      <c r="U117" s="44">
        <f>+ENERO!U117+FEBRERO!U117+MARZO!U117+ABRIL!U117+MAYO!U117+JUNIO!U117+JULIO!U117+AGOSTO!U117+SEPTIEMBRE!U117+OCTUBRE!U117+NOVIEMBRE!U117+DICIEMBRE!U117</f>
        <v>0</v>
      </c>
      <c r="V117" s="44">
        <f>+ENERO!V117+FEBRERO!V117+MARZO!V117+ABRIL!V117+MAYO!V117+JUNIO!V117+JULIO!V117+AGOSTO!V117+SEPTIEMBRE!V117+OCTUBRE!V117+NOVIEMBRE!V117+DICIEMBRE!V117</f>
        <v>0</v>
      </c>
      <c r="W117" s="28" t="str">
        <f t="shared" si="22"/>
        <v xml:space="preserve"> </v>
      </c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BA117" s="29" t="str">
        <f t="shared" si="18"/>
        <v/>
      </c>
      <c r="BB117" s="29" t="str">
        <f t="shared" si="15"/>
        <v/>
      </c>
      <c r="BC117" s="29" t="str">
        <f t="shared" si="16"/>
        <v/>
      </c>
      <c r="BD117" s="29" t="str">
        <f t="shared" si="23"/>
        <v/>
      </c>
      <c r="BE117" s="29" t="str">
        <f t="shared" si="24"/>
        <v/>
      </c>
      <c r="BF117" s="22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0">
        <f t="shared" si="17"/>
        <v>0</v>
      </c>
      <c r="BU117" s="30">
        <f t="shared" si="11"/>
        <v>0</v>
      </c>
      <c r="BV117" s="30">
        <f t="shared" si="12"/>
        <v>0</v>
      </c>
      <c r="BW117" s="30">
        <f>IF($U117&lt;=$E117,0,1)</f>
        <v>0</v>
      </c>
      <c r="BX117" s="30">
        <f>IF($V117&lt;=$F117,0,1)</f>
        <v>0</v>
      </c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</row>
    <row r="118" spans="1:100" s="23" customFormat="1" ht="10.5" x14ac:dyDescent="0.15">
      <c r="A118" s="1080" t="s">
        <v>155</v>
      </c>
      <c r="B118" s="1081"/>
      <c r="C118" s="1082"/>
      <c r="D118" s="185">
        <f t="shared" si="20"/>
        <v>1</v>
      </c>
      <c r="E118" s="186">
        <f t="shared" si="21"/>
        <v>0</v>
      </c>
      <c r="F118" s="187">
        <f t="shared" si="21"/>
        <v>1</v>
      </c>
      <c r="G118" s="44">
        <f>+ENERO!G118+FEBRERO!G118+MARZO!G118+ABRIL!G118+MAYO!G118+JUNIO!G118+JULIO!G118+AGOSTO!G118+SEPTIEMBRE!G118+OCTUBRE!G118+NOVIEMBRE!G118+DICIEMBRE!G118</f>
        <v>0</v>
      </c>
      <c r="H118" s="44">
        <f>+ENERO!H118+FEBRERO!H118+MARZO!H118+ABRIL!H118+MAYO!H118+JUNIO!H118+JULIO!H118+AGOSTO!H118+SEPTIEMBRE!H118+OCTUBRE!H118+NOVIEMBRE!H118+DICIEMBRE!H118</f>
        <v>0</v>
      </c>
      <c r="I118" s="44">
        <f>+ENERO!I118+FEBRERO!I118+MARZO!I118+ABRIL!I118+MAYO!I118+JUNIO!I118+JULIO!I118+AGOSTO!I118+SEPTIEMBRE!I118+OCTUBRE!I118+NOVIEMBRE!I118+DICIEMBRE!I118</f>
        <v>0</v>
      </c>
      <c r="J118" s="44">
        <f>+ENERO!J118+FEBRERO!J118+MARZO!J118+ABRIL!J118+MAYO!J118+JUNIO!J118+JULIO!J118+AGOSTO!J118+SEPTIEMBRE!J118+OCTUBRE!J118+NOVIEMBRE!J118+DICIEMBRE!J118</f>
        <v>0</v>
      </c>
      <c r="K118" s="44">
        <f>+ENERO!K118+FEBRERO!K118+MARZO!K118+ABRIL!K118+MAYO!K118+JUNIO!K118+JULIO!K118+AGOSTO!K118+SEPTIEMBRE!K118+OCTUBRE!K118+NOVIEMBRE!K118+DICIEMBRE!K118</f>
        <v>0</v>
      </c>
      <c r="L118" s="44">
        <f>+ENERO!L118+FEBRERO!L118+MARZO!L118+ABRIL!L118+MAYO!L118+JUNIO!L118+JULIO!L118+AGOSTO!L118+SEPTIEMBRE!L118+OCTUBRE!L118+NOVIEMBRE!L118+DICIEMBRE!L118</f>
        <v>0</v>
      </c>
      <c r="M118" s="44">
        <f>+ENERO!M118+FEBRERO!M118+MARZO!M118+ABRIL!M118+MAYO!M118+JUNIO!M118+JULIO!M118+AGOSTO!M118+SEPTIEMBRE!M118+OCTUBRE!M118+NOVIEMBRE!M118+DICIEMBRE!M118</f>
        <v>0</v>
      </c>
      <c r="N118" s="44">
        <f>+ENERO!N118+FEBRERO!N118+MARZO!N118+ABRIL!N118+MAYO!N118+JUNIO!N118+JULIO!N118+AGOSTO!N118+SEPTIEMBRE!N118+OCTUBRE!N118+NOVIEMBRE!N118+DICIEMBRE!N118</f>
        <v>0</v>
      </c>
      <c r="O118" s="44">
        <f>+ENERO!O118+FEBRERO!O118+MARZO!O118+ABRIL!O118+MAYO!O118+JUNIO!O118+JULIO!O118+AGOSTO!O118+SEPTIEMBRE!O118+OCTUBRE!O118+NOVIEMBRE!O118+DICIEMBRE!O118</f>
        <v>0</v>
      </c>
      <c r="P118" s="44">
        <f>+ENERO!P118+FEBRERO!P118+MARZO!P118+ABRIL!P118+MAYO!P118+JUNIO!P118+JULIO!P118+AGOSTO!P118+SEPTIEMBRE!P118+OCTUBRE!P118+NOVIEMBRE!P118+DICIEMBRE!P118</f>
        <v>1</v>
      </c>
      <c r="Q118" s="44">
        <f>+ENERO!Q118+FEBRERO!Q118+MARZO!Q118+ABRIL!Q118+MAYO!Q118+JUNIO!Q118+JULIO!Q118+AGOSTO!Q118+SEPTIEMBRE!Q118+OCTUBRE!Q118+NOVIEMBRE!Q118+DICIEMBRE!Q118</f>
        <v>0</v>
      </c>
      <c r="R118" s="44">
        <f>+ENERO!R118+FEBRERO!R118+MARZO!R118+ABRIL!R118+MAYO!R118+JUNIO!R118+JULIO!R118+AGOSTO!R118+SEPTIEMBRE!R118+OCTUBRE!R118+NOVIEMBRE!R118+DICIEMBRE!R118</f>
        <v>0</v>
      </c>
      <c r="S118" s="44">
        <f>+ENERO!S118+FEBRERO!S118+MARZO!S118+ABRIL!S118+MAYO!S118+JUNIO!S118+JULIO!S118+AGOSTO!S118+SEPTIEMBRE!S118+OCTUBRE!S118+NOVIEMBRE!S118+DICIEMBRE!S118</f>
        <v>0</v>
      </c>
      <c r="T118" s="44">
        <f>+ENERO!T118+FEBRERO!T118+MARZO!T118+ABRIL!T118+MAYO!T118+JUNIO!T118+JULIO!T118+AGOSTO!T118+SEPTIEMBRE!T118+OCTUBRE!T118+NOVIEMBRE!T118+DICIEMBRE!T118</f>
        <v>0</v>
      </c>
      <c r="U118" s="44">
        <f>+ENERO!U118+FEBRERO!U118+MARZO!U118+ABRIL!U118+MAYO!U118+JUNIO!U118+JULIO!U118+AGOSTO!U118+SEPTIEMBRE!U118+OCTUBRE!U118+NOVIEMBRE!U118+DICIEMBRE!U118</f>
        <v>0</v>
      </c>
      <c r="V118" s="44">
        <f>+ENERO!V118+FEBRERO!V118+MARZO!V118+ABRIL!V118+MAYO!V118+JUNIO!V118+JULIO!V118+AGOSTO!V118+SEPTIEMBRE!V118+OCTUBRE!V118+NOVIEMBRE!V118+DICIEMBRE!V118</f>
        <v>0</v>
      </c>
      <c r="W118" s="28" t="str">
        <f t="shared" si="22"/>
        <v xml:space="preserve"> </v>
      </c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BA118" s="29" t="str">
        <f t="shared" si="18"/>
        <v/>
      </c>
      <c r="BB118" s="29" t="str">
        <f t="shared" si="15"/>
        <v/>
      </c>
      <c r="BC118" s="29" t="str">
        <f t="shared" si="16"/>
        <v/>
      </c>
      <c r="BD118" s="29" t="str">
        <f t="shared" si="23"/>
        <v/>
      </c>
      <c r="BE118" s="29" t="str">
        <f t="shared" si="24"/>
        <v/>
      </c>
      <c r="BF118" s="22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0">
        <f t="shared" si="17"/>
        <v>0</v>
      </c>
      <c r="BU118" s="30">
        <f t="shared" si="11"/>
        <v>0</v>
      </c>
      <c r="BV118" s="30">
        <f t="shared" si="12"/>
        <v>0</v>
      </c>
      <c r="BW118" s="30">
        <f>IF($U118&lt;=$E118,0,1)</f>
        <v>0</v>
      </c>
      <c r="BX118" s="30">
        <f>IF($V118&lt;=$F118,0,1)</f>
        <v>0</v>
      </c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</row>
    <row r="119" spans="1:100" s="23" customFormat="1" ht="10.5" x14ac:dyDescent="0.15">
      <c r="A119" s="1080" t="s">
        <v>156</v>
      </c>
      <c r="B119" s="1081"/>
      <c r="C119" s="1082"/>
      <c r="D119" s="185">
        <f t="shared" si="20"/>
        <v>1</v>
      </c>
      <c r="E119" s="186">
        <f t="shared" si="21"/>
        <v>0</v>
      </c>
      <c r="F119" s="187">
        <f t="shared" si="21"/>
        <v>1</v>
      </c>
      <c r="G119" s="44">
        <f>+ENERO!G119+FEBRERO!G119+MARZO!G119+ABRIL!G119+MAYO!G119+JUNIO!G119+JULIO!G119+AGOSTO!G119+SEPTIEMBRE!G119+OCTUBRE!G119+NOVIEMBRE!G119+DICIEMBRE!G119</f>
        <v>0</v>
      </c>
      <c r="H119" s="44">
        <f>+ENERO!H119+FEBRERO!H119+MARZO!H119+ABRIL!H119+MAYO!H119+JUNIO!H119+JULIO!H119+AGOSTO!H119+SEPTIEMBRE!H119+OCTUBRE!H119+NOVIEMBRE!H119+DICIEMBRE!H119</f>
        <v>0</v>
      </c>
      <c r="I119" s="44">
        <f>+ENERO!I119+FEBRERO!I119+MARZO!I119+ABRIL!I119+MAYO!I119+JUNIO!I119+JULIO!I119+AGOSTO!I119+SEPTIEMBRE!I119+OCTUBRE!I119+NOVIEMBRE!I119+DICIEMBRE!I119</f>
        <v>0</v>
      </c>
      <c r="J119" s="44">
        <f>+ENERO!J119+FEBRERO!J119+MARZO!J119+ABRIL!J119+MAYO!J119+JUNIO!J119+JULIO!J119+AGOSTO!J119+SEPTIEMBRE!J119+OCTUBRE!J119+NOVIEMBRE!J119+DICIEMBRE!J119</f>
        <v>1</v>
      </c>
      <c r="K119" s="44">
        <f>+ENERO!K119+FEBRERO!K119+MARZO!K119+ABRIL!K119+MAYO!K119+JUNIO!K119+JULIO!K119+AGOSTO!K119+SEPTIEMBRE!K119+OCTUBRE!K119+NOVIEMBRE!K119+DICIEMBRE!K119</f>
        <v>0</v>
      </c>
      <c r="L119" s="44">
        <f>+ENERO!L119+FEBRERO!L119+MARZO!L119+ABRIL!L119+MAYO!L119+JUNIO!L119+JULIO!L119+AGOSTO!L119+SEPTIEMBRE!L119+OCTUBRE!L119+NOVIEMBRE!L119+DICIEMBRE!L119</f>
        <v>0</v>
      </c>
      <c r="M119" s="44">
        <f>+ENERO!M119+FEBRERO!M119+MARZO!M119+ABRIL!M119+MAYO!M119+JUNIO!M119+JULIO!M119+AGOSTO!M119+SEPTIEMBRE!M119+OCTUBRE!M119+NOVIEMBRE!M119+DICIEMBRE!M119</f>
        <v>0</v>
      </c>
      <c r="N119" s="44">
        <f>+ENERO!N119+FEBRERO!N119+MARZO!N119+ABRIL!N119+MAYO!N119+JUNIO!N119+JULIO!N119+AGOSTO!N119+SEPTIEMBRE!N119+OCTUBRE!N119+NOVIEMBRE!N119+DICIEMBRE!N119</f>
        <v>0</v>
      </c>
      <c r="O119" s="44">
        <f>+ENERO!O119+FEBRERO!O119+MARZO!O119+ABRIL!O119+MAYO!O119+JUNIO!O119+JULIO!O119+AGOSTO!O119+SEPTIEMBRE!O119+OCTUBRE!O119+NOVIEMBRE!O119+DICIEMBRE!O119</f>
        <v>0</v>
      </c>
      <c r="P119" s="44">
        <f>+ENERO!P119+FEBRERO!P119+MARZO!P119+ABRIL!P119+MAYO!P119+JUNIO!P119+JULIO!P119+AGOSTO!P119+SEPTIEMBRE!P119+OCTUBRE!P119+NOVIEMBRE!P119+DICIEMBRE!P119</f>
        <v>0</v>
      </c>
      <c r="Q119" s="44">
        <f>+ENERO!Q119+FEBRERO!Q119+MARZO!Q119+ABRIL!Q119+MAYO!Q119+JUNIO!Q119+JULIO!Q119+AGOSTO!Q119+SEPTIEMBRE!Q119+OCTUBRE!Q119+NOVIEMBRE!Q119+DICIEMBRE!Q119</f>
        <v>0</v>
      </c>
      <c r="R119" s="44">
        <f>+ENERO!R119+FEBRERO!R119+MARZO!R119+ABRIL!R119+MAYO!R119+JUNIO!R119+JULIO!R119+AGOSTO!R119+SEPTIEMBRE!R119+OCTUBRE!R119+NOVIEMBRE!R119+DICIEMBRE!R119</f>
        <v>0</v>
      </c>
      <c r="S119" s="44">
        <f>+ENERO!S119+FEBRERO!S119+MARZO!S119+ABRIL!S119+MAYO!S119+JUNIO!S119+JULIO!S119+AGOSTO!S119+SEPTIEMBRE!S119+OCTUBRE!S119+NOVIEMBRE!S119+DICIEMBRE!S119</f>
        <v>0</v>
      </c>
      <c r="T119" s="44">
        <f>+ENERO!T119+FEBRERO!T119+MARZO!T119+ABRIL!T119+MAYO!T119+JUNIO!T119+JULIO!T119+AGOSTO!T119+SEPTIEMBRE!T119+OCTUBRE!T119+NOVIEMBRE!T119+DICIEMBRE!T119</f>
        <v>0</v>
      </c>
      <c r="U119" s="44">
        <f>+ENERO!U119+FEBRERO!U119+MARZO!U119+ABRIL!U119+MAYO!U119+JUNIO!U119+JULIO!U119+AGOSTO!U119+SEPTIEMBRE!U119+OCTUBRE!U119+NOVIEMBRE!U119+DICIEMBRE!U119</f>
        <v>0</v>
      </c>
      <c r="V119" s="44">
        <f>+ENERO!V119+FEBRERO!V119+MARZO!V119+ABRIL!V119+MAYO!V119+JUNIO!V119+JULIO!V119+AGOSTO!V119+SEPTIEMBRE!V119+OCTUBRE!V119+NOVIEMBRE!V119+DICIEMBRE!V119</f>
        <v>0</v>
      </c>
      <c r="W119" s="28" t="str">
        <f t="shared" si="22"/>
        <v xml:space="preserve"> </v>
      </c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BA119" s="29" t="str">
        <f t="shared" si="18"/>
        <v/>
      </c>
      <c r="BB119" s="29" t="str">
        <f t="shared" si="15"/>
        <v/>
      </c>
      <c r="BC119" s="29" t="str">
        <f t="shared" si="16"/>
        <v/>
      </c>
      <c r="BD119" s="29" t="str">
        <f t="shared" si="23"/>
        <v/>
      </c>
      <c r="BE119" s="29" t="str">
        <f t="shared" si="24"/>
        <v/>
      </c>
      <c r="BF119" s="22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0">
        <f t="shared" si="17"/>
        <v>0</v>
      </c>
      <c r="BU119" s="30">
        <f t="shared" si="11"/>
        <v>0</v>
      </c>
      <c r="BV119" s="30">
        <f t="shared" si="12"/>
        <v>0</v>
      </c>
      <c r="BW119" s="30">
        <f t="shared" ref="BW119:BW124" si="25">IF($U119&lt;=$E119,0,1)</f>
        <v>0</v>
      </c>
      <c r="BX119" s="30">
        <f t="shared" ref="BX119:BX124" si="26">IF($V119&lt;=$F119,0,1)</f>
        <v>0</v>
      </c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</row>
    <row r="120" spans="1:100" s="23" customFormat="1" ht="10.5" x14ac:dyDescent="0.15">
      <c r="A120" s="1083" t="s">
        <v>157</v>
      </c>
      <c r="B120" s="1084"/>
      <c r="C120" s="1085"/>
      <c r="D120" s="185">
        <f t="shared" si="20"/>
        <v>36</v>
      </c>
      <c r="E120" s="186">
        <f t="shared" si="21"/>
        <v>29</v>
      </c>
      <c r="F120" s="187">
        <f t="shared" si="21"/>
        <v>7</v>
      </c>
      <c r="G120" s="44">
        <f>+ENERO!G120+FEBRERO!G120+MARZO!G120+ABRIL!G120+MAYO!G120+JUNIO!G120+JULIO!G120+AGOSTO!G120+SEPTIEMBRE!G120+OCTUBRE!G120+NOVIEMBRE!G120+DICIEMBRE!G120</f>
        <v>22</v>
      </c>
      <c r="H120" s="44">
        <f>+ENERO!H120+FEBRERO!H120+MARZO!H120+ABRIL!H120+MAYO!H120+JUNIO!H120+JULIO!H120+AGOSTO!H120+SEPTIEMBRE!H120+OCTUBRE!H120+NOVIEMBRE!H120+DICIEMBRE!H120</f>
        <v>5</v>
      </c>
      <c r="I120" s="44">
        <f>+ENERO!I120+FEBRERO!I120+MARZO!I120+ABRIL!I120+MAYO!I120+JUNIO!I120+JULIO!I120+AGOSTO!I120+SEPTIEMBRE!I120+OCTUBRE!I120+NOVIEMBRE!I120+DICIEMBRE!I120</f>
        <v>7</v>
      </c>
      <c r="J120" s="44">
        <f>+ENERO!J120+FEBRERO!J120+MARZO!J120+ABRIL!J120+MAYO!J120+JUNIO!J120+JULIO!J120+AGOSTO!J120+SEPTIEMBRE!J120+OCTUBRE!J120+NOVIEMBRE!J120+DICIEMBRE!J120</f>
        <v>0</v>
      </c>
      <c r="K120" s="44">
        <f>+ENERO!K120+FEBRERO!K120+MARZO!K120+ABRIL!K120+MAYO!K120+JUNIO!K120+JULIO!K120+AGOSTO!K120+SEPTIEMBRE!K120+OCTUBRE!K120+NOVIEMBRE!K120+DICIEMBRE!K120</f>
        <v>0</v>
      </c>
      <c r="L120" s="44">
        <f>+ENERO!L120+FEBRERO!L120+MARZO!L120+ABRIL!L120+MAYO!L120+JUNIO!L120+JULIO!L120+AGOSTO!L120+SEPTIEMBRE!L120+OCTUBRE!L120+NOVIEMBRE!L120+DICIEMBRE!L120</f>
        <v>2</v>
      </c>
      <c r="M120" s="44">
        <f>+ENERO!M120+FEBRERO!M120+MARZO!M120+ABRIL!M120+MAYO!M120+JUNIO!M120+JULIO!M120+AGOSTO!M120+SEPTIEMBRE!M120+OCTUBRE!M120+NOVIEMBRE!M120+DICIEMBRE!M120</f>
        <v>0</v>
      </c>
      <c r="N120" s="44">
        <f>+ENERO!N120+FEBRERO!N120+MARZO!N120+ABRIL!N120+MAYO!N120+JUNIO!N120+JULIO!N120+AGOSTO!N120+SEPTIEMBRE!N120+OCTUBRE!N120+NOVIEMBRE!N120+DICIEMBRE!N120</f>
        <v>0</v>
      </c>
      <c r="O120" s="44">
        <f>+ENERO!O120+FEBRERO!O120+MARZO!O120+ABRIL!O120+MAYO!O120+JUNIO!O120+JULIO!O120+AGOSTO!O120+SEPTIEMBRE!O120+OCTUBRE!O120+NOVIEMBRE!O120+DICIEMBRE!O120</f>
        <v>0</v>
      </c>
      <c r="P120" s="44">
        <f>+ENERO!P120+FEBRERO!P120+MARZO!P120+ABRIL!P120+MAYO!P120+JUNIO!P120+JULIO!P120+AGOSTO!P120+SEPTIEMBRE!P120+OCTUBRE!P120+NOVIEMBRE!P120+DICIEMBRE!P120</f>
        <v>0</v>
      </c>
      <c r="Q120" s="44">
        <f>+ENERO!Q120+FEBRERO!Q120+MARZO!Q120+ABRIL!Q120+MAYO!Q120+JUNIO!Q120+JULIO!Q120+AGOSTO!Q120+SEPTIEMBRE!Q120+OCTUBRE!Q120+NOVIEMBRE!Q120+DICIEMBRE!Q120</f>
        <v>0</v>
      </c>
      <c r="R120" s="44">
        <f>+ENERO!R120+FEBRERO!R120+MARZO!R120+ABRIL!R120+MAYO!R120+JUNIO!R120+JULIO!R120+AGOSTO!R120+SEPTIEMBRE!R120+OCTUBRE!R120+NOVIEMBRE!R120+DICIEMBRE!R120</f>
        <v>0</v>
      </c>
      <c r="S120" s="44">
        <f>+ENERO!S120+FEBRERO!S120+MARZO!S120+ABRIL!S120+MAYO!S120+JUNIO!S120+JULIO!S120+AGOSTO!S120+SEPTIEMBRE!S120+OCTUBRE!S120+NOVIEMBRE!S120+DICIEMBRE!S120</f>
        <v>0</v>
      </c>
      <c r="T120" s="44">
        <f>+ENERO!T120+FEBRERO!T120+MARZO!T120+ABRIL!T120+MAYO!T120+JUNIO!T120+JULIO!T120+AGOSTO!T120+SEPTIEMBRE!T120+OCTUBRE!T120+NOVIEMBRE!T120+DICIEMBRE!T120</f>
        <v>0</v>
      </c>
      <c r="U120" s="44">
        <f>+ENERO!U120+FEBRERO!U120+MARZO!U120+ABRIL!U120+MAYO!U120+JUNIO!U120+JULIO!U120+AGOSTO!U120+SEPTIEMBRE!U120+OCTUBRE!U120+NOVIEMBRE!U120+DICIEMBRE!U120</f>
        <v>0</v>
      </c>
      <c r="V120" s="44">
        <f>+ENERO!V120+FEBRERO!V120+MARZO!V120+ABRIL!V120+MAYO!V120+JUNIO!V120+JULIO!V120+AGOSTO!V120+SEPTIEMBRE!V120+OCTUBRE!V120+NOVIEMBRE!V120+DICIEMBRE!V120</f>
        <v>0</v>
      </c>
      <c r="W120" s="28" t="str">
        <f t="shared" si="22"/>
        <v xml:space="preserve"> </v>
      </c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BA120" s="29" t="str">
        <f t="shared" si="18"/>
        <v/>
      </c>
      <c r="BB120" s="29" t="str">
        <f t="shared" si="15"/>
        <v/>
      </c>
      <c r="BC120" s="29" t="str">
        <f t="shared" si="16"/>
        <v/>
      </c>
      <c r="BD120" s="29" t="str">
        <f t="shared" si="23"/>
        <v/>
      </c>
      <c r="BE120" s="29" t="str">
        <f t="shared" si="24"/>
        <v/>
      </c>
      <c r="BF120" s="22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0">
        <f t="shared" si="17"/>
        <v>0</v>
      </c>
      <c r="BU120" s="30">
        <f t="shared" si="11"/>
        <v>0</v>
      </c>
      <c r="BV120" s="30">
        <f t="shared" si="12"/>
        <v>0</v>
      </c>
      <c r="BW120" s="30">
        <f t="shared" si="25"/>
        <v>0</v>
      </c>
      <c r="BX120" s="30">
        <f t="shared" si="26"/>
        <v>0</v>
      </c>
      <c r="BY120" s="22"/>
      <c r="BZ120" s="22"/>
      <c r="CA120" s="22"/>
      <c r="CB120" s="22"/>
      <c r="CC120" s="22"/>
      <c r="CD120" s="22"/>
      <c r="CE120" s="22"/>
      <c r="CF120" s="22"/>
      <c r="CG120" s="22"/>
      <c r="CH120" s="22"/>
      <c r="CI120" s="22"/>
      <c r="CJ120" s="22"/>
      <c r="CK120" s="22"/>
      <c r="CL120" s="22"/>
      <c r="CM120" s="22"/>
      <c r="CN120" s="22"/>
      <c r="CO120" s="22"/>
      <c r="CP120" s="22"/>
      <c r="CQ120" s="22"/>
      <c r="CR120" s="22"/>
      <c r="CS120" s="22"/>
      <c r="CT120" s="22"/>
      <c r="CU120" s="22"/>
      <c r="CV120" s="22"/>
    </row>
    <row r="121" spans="1:100" s="23" customFormat="1" ht="10.5" x14ac:dyDescent="0.15">
      <c r="A121" s="1083" t="s">
        <v>158</v>
      </c>
      <c r="B121" s="1084"/>
      <c r="C121" s="1085"/>
      <c r="D121" s="185">
        <f t="shared" si="20"/>
        <v>83</v>
      </c>
      <c r="E121" s="186">
        <f t="shared" si="21"/>
        <v>50</v>
      </c>
      <c r="F121" s="187">
        <f t="shared" si="21"/>
        <v>33</v>
      </c>
      <c r="G121" s="44">
        <f>+ENERO!G121+FEBRERO!G121+MARZO!G121+ABRIL!G121+MAYO!G121+JUNIO!G121+JULIO!G121+AGOSTO!G121+SEPTIEMBRE!G121+OCTUBRE!G121+NOVIEMBRE!G121+DICIEMBRE!G121</f>
        <v>26</v>
      </c>
      <c r="H121" s="44">
        <f>+ENERO!H121+FEBRERO!H121+MARZO!H121+ABRIL!H121+MAYO!H121+JUNIO!H121+JULIO!H121+AGOSTO!H121+SEPTIEMBRE!H121+OCTUBRE!H121+NOVIEMBRE!H121+DICIEMBRE!H121</f>
        <v>11</v>
      </c>
      <c r="I121" s="44">
        <f>+ENERO!I121+FEBRERO!I121+MARZO!I121+ABRIL!I121+MAYO!I121+JUNIO!I121+JULIO!I121+AGOSTO!I121+SEPTIEMBRE!I121+OCTUBRE!I121+NOVIEMBRE!I121+DICIEMBRE!I121</f>
        <v>22</v>
      </c>
      <c r="J121" s="44">
        <f>+ENERO!J121+FEBRERO!J121+MARZO!J121+ABRIL!J121+MAYO!J121+JUNIO!J121+JULIO!J121+AGOSTO!J121+SEPTIEMBRE!J121+OCTUBRE!J121+NOVIEMBRE!J121+DICIEMBRE!J121</f>
        <v>17</v>
      </c>
      <c r="K121" s="44">
        <f>+ENERO!K121+FEBRERO!K121+MARZO!K121+ABRIL!K121+MAYO!K121+JUNIO!K121+JULIO!K121+AGOSTO!K121+SEPTIEMBRE!K121+OCTUBRE!K121+NOVIEMBRE!K121+DICIEMBRE!K121</f>
        <v>2</v>
      </c>
      <c r="L121" s="44">
        <f>+ENERO!L121+FEBRERO!L121+MARZO!L121+ABRIL!L121+MAYO!L121+JUNIO!L121+JULIO!L121+AGOSTO!L121+SEPTIEMBRE!L121+OCTUBRE!L121+NOVIEMBRE!L121+DICIEMBRE!L121</f>
        <v>5</v>
      </c>
      <c r="M121" s="44">
        <f>+ENERO!M121+FEBRERO!M121+MARZO!M121+ABRIL!M121+MAYO!M121+JUNIO!M121+JULIO!M121+AGOSTO!M121+SEPTIEMBRE!M121+OCTUBRE!M121+NOVIEMBRE!M121+DICIEMBRE!M121</f>
        <v>0</v>
      </c>
      <c r="N121" s="44">
        <f>+ENERO!N121+FEBRERO!N121+MARZO!N121+ABRIL!N121+MAYO!N121+JUNIO!N121+JULIO!N121+AGOSTO!N121+SEPTIEMBRE!N121+OCTUBRE!N121+NOVIEMBRE!N121+DICIEMBRE!N121</f>
        <v>0</v>
      </c>
      <c r="O121" s="44">
        <f>+ENERO!O121+FEBRERO!O121+MARZO!O121+ABRIL!O121+MAYO!O121+JUNIO!O121+JULIO!O121+AGOSTO!O121+SEPTIEMBRE!O121+OCTUBRE!O121+NOVIEMBRE!O121+DICIEMBRE!O121</f>
        <v>0</v>
      </c>
      <c r="P121" s="44">
        <f>+ENERO!P121+FEBRERO!P121+MARZO!P121+ABRIL!P121+MAYO!P121+JUNIO!P121+JULIO!P121+AGOSTO!P121+SEPTIEMBRE!P121+OCTUBRE!P121+NOVIEMBRE!P121+DICIEMBRE!P121</f>
        <v>0</v>
      </c>
      <c r="Q121" s="44">
        <f>+ENERO!Q121+FEBRERO!Q121+MARZO!Q121+ABRIL!Q121+MAYO!Q121+JUNIO!Q121+JULIO!Q121+AGOSTO!Q121+SEPTIEMBRE!Q121+OCTUBRE!Q121+NOVIEMBRE!Q121+DICIEMBRE!Q121</f>
        <v>0</v>
      </c>
      <c r="R121" s="44">
        <f>+ENERO!R121+FEBRERO!R121+MARZO!R121+ABRIL!R121+MAYO!R121+JUNIO!R121+JULIO!R121+AGOSTO!R121+SEPTIEMBRE!R121+OCTUBRE!R121+NOVIEMBRE!R121+DICIEMBRE!R121</f>
        <v>0</v>
      </c>
      <c r="S121" s="44">
        <f>+ENERO!S121+FEBRERO!S121+MARZO!S121+ABRIL!S121+MAYO!S121+JUNIO!S121+JULIO!S121+AGOSTO!S121+SEPTIEMBRE!S121+OCTUBRE!S121+NOVIEMBRE!S121+DICIEMBRE!S121</f>
        <v>0</v>
      </c>
      <c r="T121" s="44">
        <f>+ENERO!T121+FEBRERO!T121+MARZO!T121+ABRIL!T121+MAYO!T121+JUNIO!T121+JULIO!T121+AGOSTO!T121+SEPTIEMBRE!T121+OCTUBRE!T121+NOVIEMBRE!T121+DICIEMBRE!T121</f>
        <v>0</v>
      </c>
      <c r="U121" s="44">
        <f>+ENERO!U121+FEBRERO!U121+MARZO!U121+ABRIL!U121+MAYO!U121+JUNIO!U121+JULIO!U121+AGOSTO!U121+SEPTIEMBRE!U121+OCTUBRE!U121+NOVIEMBRE!U121+DICIEMBRE!U121</f>
        <v>0</v>
      </c>
      <c r="V121" s="44">
        <f>+ENERO!V121+FEBRERO!V121+MARZO!V121+ABRIL!V121+MAYO!V121+JUNIO!V121+JULIO!V121+AGOSTO!V121+SEPTIEMBRE!V121+OCTUBRE!V121+NOVIEMBRE!V121+DICIEMBRE!V121</f>
        <v>0</v>
      </c>
      <c r="W121" s="28" t="str">
        <f t="shared" si="22"/>
        <v xml:space="preserve"> </v>
      </c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BA121" s="29" t="str">
        <f t="shared" si="18"/>
        <v/>
      </c>
      <c r="BB121" s="29" t="str">
        <f t="shared" si="15"/>
        <v/>
      </c>
      <c r="BC121" s="29" t="str">
        <f t="shared" si="16"/>
        <v/>
      </c>
      <c r="BD121" s="29" t="str">
        <f t="shared" si="23"/>
        <v/>
      </c>
      <c r="BE121" s="29" t="str">
        <f t="shared" si="24"/>
        <v/>
      </c>
      <c r="BF121" s="22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0">
        <f t="shared" si="17"/>
        <v>0</v>
      </c>
      <c r="BU121" s="30">
        <f t="shared" si="11"/>
        <v>0</v>
      </c>
      <c r="BV121" s="30">
        <f t="shared" si="12"/>
        <v>0</v>
      </c>
      <c r="BW121" s="30">
        <f t="shared" si="25"/>
        <v>0</v>
      </c>
      <c r="BX121" s="30">
        <f t="shared" si="26"/>
        <v>0</v>
      </c>
      <c r="BY121" s="22"/>
      <c r="BZ121" s="22"/>
      <c r="CA121" s="22"/>
      <c r="CB121" s="22"/>
      <c r="CC121" s="22"/>
      <c r="CD121" s="22"/>
      <c r="CE121" s="22"/>
      <c r="CF121" s="22"/>
      <c r="CG121" s="22"/>
      <c r="CH121" s="22"/>
      <c r="CI121" s="22"/>
      <c r="CJ121" s="22"/>
      <c r="CK121" s="22"/>
      <c r="CL121" s="22"/>
      <c r="CM121" s="22"/>
      <c r="CN121" s="22"/>
      <c r="CO121" s="22"/>
      <c r="CP121" s="22"/>
      <c r="CQ121" s="22"/>
      <c r="CR121" s="22"/>
      <c r="CS121" s="22"/>
      <c r="CT121" s="22"/>
      <c r="CU121" s="22"/>
      <c r="CV121" s="22"/>
    </row>
    <row r="122" spans="1:100" s="23" customFormat="1" ht="10.5" x14ac:dyDescent="0.15">
      <c r="A122" s="1080" t="s">
        <v>159</v>
      </c>
      <c r="B122" s="1081"/>
      <c r="C122" s="1082"/>
      <c r="D122" s="185">
        <f t="shared" si="20"/>
        <v>14</v>
      </c>
      <c r="E122" s="186">
        <f t="shared" si="21"/>
        <v>3</v>
      </c>
      <c r="F122" s="187">
        <f t="shared" si="21"/>
        <v>11</v>
      </c>
      <c r="G122" s="44">
        <f>+ENERO!G122+FEBRERO!G122+MARZO!G122+ABRIL!G122+MAYO!G122+JUNIO!G122+JULIO!G122+AGOSTO!G122+SEPTIEMBRE!G122+OCTUBRE!G122+NOVIEMBRE!G122+DICIEMBRE!G122</f>
        <v>1</v>
      </c>
      <c r="H122" s="44">
        <f>+ENERO!H122+FEBRERO!H122+MARZO!H122+ABRIL!H122+MAYO!H122+JUNIO!H122+JULIO!H122+AGOSTO!H122+SEPTIEMBRE!H122+OCTUBRE!H122+NOVIEMBRE!H122+DICIEMBRE!H122</f>
        <v>1</v>
      </c>
      <c r="I122" s="44">
        <f>+ENERO!I122+FEBRERO!I122+MARZO!I122+ABRIL!I122+MAYO!I122+JUNIO!I122+JULIO!I122+AGOSTO!I122+SEPTIEMBRE!I122+OCTUBRE!I122+NOVIEMBRE!I122+DICIEMBRE!I122</f>
        <v>1</v>
      </c>
      <c r="J122" s="44">
        <f>+ENERO!J122+FEBRERO!J122+MARZO!J122+ABRIL!J122+MAYO!J122+JUNIO!J122+JULIO!J122+AGOSTO!J122+SEPTIEMBRE!J122+OCTUBRE!J122+NOVIEMBRE!J122+DICIEMBRE!J122</f>
        <v>0</v>
      </c>
      <c r="K122" s="44">
        <f>+ENERO!K122+FEBRERO!K122+MARZO!K122+ABRIL!K122+MAYO!K122+JUNIO!K122+JULIO!K122+AGOSTO!K122+SEPTIEMBRE!K122+OCTUBRE!K122+NOVIEMBRE!K122+DICIEMBRE!K122</f>
        <v>0</v>
      </c>
      <c r="L122" s="44">
        <f>+ENERO!L122+FEBRERO!L122+MARZO!L122+ABRIL!L122+MAYO!L122+JUNIO!L122+JULIO!L122+AGOSTO!L122+SEPTIEMBRE!L122+OCTUBRE!L122+NOVIEMBRE!L122+DICIEMBRE!L122</f>
        <v>2</v>
      </c>
      <c r="M122" s="44">
        <f>+ENERO!M122+FEBRERO!M122+MARZO!M122+ABRIL!M122+MAYO!M122+JUNIO!M122+JULIO!M122+AGOSTO!M122+SEPTIEMBRE!M122+OCTUBRE!M122+NOVIEMBRE!M122+DICIEMBRE!M122</f>
        <v>0</v>
      </c>
      <c r="N122" s="44">
        <f>+ENERO!N122+FEBRERO!N122+MARZO!N122+ABRIL!N122+MAYO!N122+JUNIO!N122+JULIO!N122+AGOSTO!N122+SEPTIEMBRE!N122+OCTUBRE!N122+NOVIEMBRE!N122+DICIEMBRE!N122</f>
        <v>1</v>
      </c>
      <c r="O122" s="44">
        <f>+ENERO!O122+FEBRERO!O122+MARZO!O122+ABRIL!O122+MAYO!O122+JUNIO!O122+JULIO!O122+AGOSTO!O122+SEPTIEMBRE!O122+OCTUBRE!O122+NOVIEMBRE!O122+DICIEMBRE!O122</f>
        <v>0</v>
      </c>
      <c r="P122" s="44">
        <f>+ENERO!P122+FEBRERO!P122+MARZO!P122+ABRIL!P122+MAYO!P122+JUNIO!P122+JULIO!P122+AGOSTO!P122+SEPTIEMBRE!P122+OCTUBRE!P122+NOVIEMBRE!P122+DICIEMBRE!P122</f>
        <v>7</v>
      </c>
      <c r="Q122" s="44">
        <f>+ENERO!Q122+FEBRERO!Q122+MARZO!Q122+ABRIL!Q122+MAYO!Q122+JUNIO!Q122+JULIO!Q122+AGOSTO!Q122+SEPTIEMBRE!Q122+OCTUBRE!Q122+NOVIEMBRE!Q122+DICIEMBRE!Q122</f>
        <v>1</v>
      </c>
      <c r="R122" s="44">
        <f>+ENERO!R122+FEBRERO!R122+MARZO!R122+ABRIL!R122+MAYO!R122+JUNIO!R122+JULIO!R122+AGOSTO!R122+SEPTIEMBRE!R122+OCTUBRE!R122+NOVIEMBRE!R122+DICIEMBRE!R122</f>
        <v>0</v>
      </c>
      <c r="S122" s="44">
        <f>+ENERO!S122+FEBRERO!S122+MARZO!S122+ABRIL!S122+MAYO!S122+JUNIO!S122+JULIO!S122+AGOSTO!S122+SEPTIEMBRE!S122+OCTUBRE!S122+NOVIEMBRE!S122+DICIEMBRE!S122</f>
        <v>0</v>
      </c>
      <c r="T122" s="44">
        <f>+ENERO!T122+FEBRERO!T122+MARZO!T122+ABRIL!T122+MAYO!T122+JUNIO!T122+JULIO!T122+AGOSTO!T122+SEPTIEMBRE!T122+OCTUBRE!T122+NOVIEMBRE!T122+DICIEMBRE!T122</f>
        <v>0</v>
      </c>
      <c r="U122" s="44">
        <f>+ENERO!U122+FEBRERO!U122+MARZO!U122+ABRIL!U122+MAYO!U122+JUNIO!U122+JULIO!U122+AGOSTO!U122+SEPTIEMBRE!U122+OCTUBRE!U122+NOVIEMBRE!U122+DICIEMBRE!U122</f>
        <v>0</v>
      </c>
      <c r="V122" s="44">
        <f>+ENERO!V122+FEBRERO!V122+MARZO!V122+ABRIL!V122+MAYO!V122+JUNIO!V122+JULIO!V122+AGOSTO!V122+SEPTIEMBRE!V122+OCTUBRE!V122+NOVIEMBRE!V122+DICIEMBRE!V122</f>
        <v>0</v>
      </c>
      <c r="W122" s="28" t="str">
        <f t="shared" si="22"/>
        <v xml:space="preserve"> </v>
      </c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BA122" s="29" t="str">
        <f t="shared" si="18"/>
        <v/>
      </c>
      <c r="BB122" s="29" t="str">
        <f t="shared" si="15"/>
        <v/>
      </c>
      <c r="BC122" s="29" t="str">
        <f t="shared" si="16"/>
        <v/>
      </c>
      <c r="BD122" s="29" t="str">
        <f t="shared" si="23"/>
        <v/>
      </c>
      <c r="BE122" s="29" t="str">
        <f t="shared" si="24"/>
        <v/>
      </c>
      <c r="BF122" s="22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0">
        <f t="shared" si="17"/>
        <v>0</v>
      </c>
      <c r="BU122" s="30">
        <f t="shared" si="11"/>
        <v>0</v>
      </c>
      <c r="BV122" s="30">
        <f t="shared" si="12"/>
        <v>0</v>
      </c>
      <c r="BW122" s="30">
        <f t="shared" si="25"/>
        <v>0</v>
      </c>
      <c r="BX122" s="30">
        <f t="shared" si="26"/>
        <v>0</v>
      </c>
      <c r="BY122" s="22"/>
      <c r="BZ122" s="22"/>
      <c r="CA122" s="22"/>
      <c r="CB122" s="22"/>
      <c r="CC122" s="22"/>
      <c r="CD122" s="22"/>
      <c r="CE122" s="22"/>
      <c r="CF122" s="22"/>
      <c r="CG122" s="22"/>
      <c r="CH122" s="22"/>
      <c r="CI122" s="22"/>
      <c r="CJ122" s="22"/>
      <c r="CK122" s="22"/>
      <c r="CL122" s="22"/>
      <c r="CM122" s="22"/>
      <c r="CN122" s="22"/>
      <c r="CO122" s="22"/>
      <c r="CP122" s="22"/>
      <c r="CQ122" s="22"/>
      <c r="CR122" s="22"/>
      <c r="CS122" s="22"/>
      <c r="CT122" s="22"/>
      <c r="CU122" s="22"/>
      <c r="CV122" s="22"/>
    </row>
    <row r="123" spans="1:100" s="23" customFormat="1" ht="10.5" x14ac:dyDescent="0.15">
      <c r="A123" s="1080" t="s">
        <v>160</v>
      </c>
      <c r="B123" s="1081"/>
      <c r="C123" s="1082"/>
      <c r="D123" s="207">
        <f t="shared" si="20"/>
        <v>9</v>
      </c>
      <c r="E123" s="208">
        <f t="shared" si="21"/>
        <v>4</v>
      </c>
      <c r="F123" s="209">
        <f t="shared" si="21"/>
        <v>5</v>
      </c>
      <c r="G123" s="44">
        <f>+ENERO!G123+FEBRERO!G123+MARZO!G123+ABRIL!G123+MAYO!G123+JUNIO!G123+JULIO!G123+AGOSTO!G123+SEPTIEMBRE!G123+OCTUBRE!G123+NOVIEMBRE!G123+DICIEMBRE!G123</f>
        <v>0</v>
      </c>
      <c r="H123" s="44">
        <f>+ENERO!H123+FEBRERO!H123+MARZO!H123+ABRIL!H123+MAYO!H123+JUNIO!H123+JULIO!H123+AGOSTO!H123+SEPTIEMBRE!H123+OCTUBRE!H123+NOVIEMBRE!H123+DICIEMBRE!H123</f>
        <v>0</v>
      </c>
      <c r="I123" s="44">
        <f>+ENERO!I123+FEBRERO!I123+MARZO!I123+ABRIL!I123+MAYO!I123+JUNIO!I123+JULIO!I123+AGOSTO!I123+SEPTIEMBRE!I123+OCTUBRE!I123+NOVIEMBRE!I123+DICIEMBRE!I123</f>
        <v>0</v>
      </c>
      <c r="J123" s="44">
        <f>+ENERO!J123+FEBRERO!J123+MARZO!J123+ABRIL!J123+MAYO!J123+JUNIO!J123+JULIO!J123+AGOSTO!J123+SEPTIEMBRE!J123+OCTUBRE!J123+NOVIEMBRE!J123+DICIEMBRE!J123</f>
        <v>0</v>
      </c>
      <c r="K123" s="44">
        <f>+ENERO!K123+FEBRERO!K123+MARZO!K123+ABRIL!K123+MAYO!K123+JUNIO!K123+JULIO!K123+AGOSTO!K123+SEPTIEMBRE!K123+OCTUBRE!K123+NOVIEMBRE!K123+DICIEMBRE!K123</f>
        <v>1</v>
      </c>
      <c r="L123" s="44">
        <f>+ENERO!L123+FEBRERO!L123+MARZO!L123+ABRIL!L123+MAYO!L123+JUNIO!L123+JULIO!L123+AGOSTO!L123+SEPTIEMBRE!L123+OCTUBRE!L123+NOVIEMBRE!L123+DICIEMBRE!L123</f>
        <v>0</v>
      </c>
      <c r="M123" s="44">
        <f>+ENERO!M123+FEBRERO!M123+MARZO!M123+ABRIL!M123+MAYO!M123+JUNIO!M123+JULIO!M123+AGOSTO!M123+SEPTIEMBRE!M123+OCTUBRE!M123+NOVIEMBRE!M123+DICIEMBRE!M123</f>
        <v>1</v>
      </c>
      <c r="N123" s="44">
        <f>+ENERO!N123+FEBRERO!N123+MARZO!N123+ABRIL!N123+MAYO!N123+JUNIO!N123+JULIO!N123+AGOSTO!N123+SEPTIEMBRE!N123+OCTUBRE!N123+NOVIEMBRE!N123+DICIEMBRE!N123</f>
        <v>0</v>
      </c>
      <c r="O123" s="44">
        <f>+ENERO!O123+FEBRERO!O123+MARZO!O123+ABRIL!O123+MAYO!O123+JUNIO!O123+JULIO!O123+AGOSTO!O123+SEPTIEMBRE!O123+OCTUBRE!O123+NOVIEMBRE!O123+DICIEMBRE!O123</f>
        <v>2</v>
      </c>
      <c r="P123" s="44">
        <f>+ENERO!P123+FEBRERO!P123+MARZO!P123+ABRIL!P123+MAYO!P123+JUNIO!P123+JULIO!P123+AGOSTO!P123+SEPTIEMBRE!P123+OCTUBRE!P123+NOVIEMBRE!P123+DICIEMBRE!P123</f>
        <v>5</v>
      </c>
      <c r="Q123" s="44">
        <f>+ENERO!Q123+FEBRERO!Q123+MARZO!Q123+ABRIL!Q123+MAYO!Q123+JUNIO!Q123+JULIO!Q123+AGOSTO!Q123+SEPTIEMBRE!Q123+OCTUBRE!Q123+NOVIEMBRE!Q123+DICIEMBRE!Q123</f>
        <v>0</v>
      </c>
      <c r="R123" s="44">
        <f>+ENERO!R123+FEBRERO!R123+MARZO!R123+ABRIL!R123+MAYO!R123+JUNIO!R123+JULIO!R123+AGOSTO!R123+SEPTIEMBRE!R123+OCTUBRE!R123+NOVIEMBRE!R123+DICIEMBRE!R123</f>
        <v>0</v>
      </c>
      <c r="S123" s="44">
        <f>+ENERO!S123+FEBRERO!S123+MARZO!S123+ABRIL!S123+MAYO!S123+JUNIO!S123+JULIO!S123+AGOSTO!S123+SEPTIEMBRE!S123+OCTUBRE!S123+NOVIEMBRE!S123+DICIEMBRE!S123</f>
        <v>0</v>
      </c>
      <c r="T123" s="44">
        <f>+ENERO!T123+FEBRERO!T123+MARZO!T123+ABRIL!T123+MAYO!T123+JUNIO!T123+JULIO!T123+AGOSTO!T123+SEPTIEMBRE!T123+OCTUBRE!T123+NOVIEMBRE!T123+DICIEMBRE!T123</f>
        <v>0</v>
      </c>
      <c r="U123" s="44">
        <f>+ENERO!U123+FEBRERO!U123+MARZO!U123+ABRIL!U123+MAYO!U123+JUNIO!U123+JULIO!U123+AGOSTO!U123+SEPTIEMBRE!U123+OCTUBRE!U123+NOVIEMBRE!U123+DICIEMBRE!U123</f>
        <v>0</v>
      </c>
      <c r="V123" s="44">
        <f>+ENERO!V123+FEBRERO!V123+MARZO!V123+ABRIL!V123+MAYO!V123+JUNIO!V123+JULIO!V123+AGOSTO!V123+SEPTIEMBRE!V123+OCTUBRE!V123+NOVIEMBRE!V123+DICIEMBRE!V123</f>
        <v>0</v>
      </c>
      <c r="W123" s="28" t="str">
        <f t="shared" si="22"/>
        <v xml:space="preserve"> </v>
      </c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BA123" s="29" t="str">
        <f t="shared" si="18"/>
        <v/>
      </c>
      <c r="BB123" s="29" t="str">
        <f t="shared" si="15"/>
        <v/>
      </c>
      <c r="BC123" s="29" t="str">
        <f t="shared" si="16"/>
        <v/>
      </c>
      <c r="BD123" s="29" t="str">
        <f t="shared" si="23"/>
        <v/>
      </c>
      <c r="BE123" s="29" t="str">
        <f t="shared" si="24"/>
        <v/>
      </c>
      <c r="BF123" s="22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0">
        <f t="shared" si="17"/>
        <v>0</v>
      </c>
      <c r="BU123" s="30">
        <f t="shared" si="11"/>
        <v>0</v>
      </c>
      <c r="BV123" s="30">
        <f t="shared" si="12"/>
        <v>0</v>
      </c>
      <c r="BW123" s="30">
        <f t="shared" si="25"/>
        <v>0</v>
      </c>
      <c r="BX123" s="30">
        <f t="shared" si="26"/>
        <v>0</v>
      </c>
      <c r="BY123" s="22"/>
      <c r="BZ123" s="22"/>
      <c r="CA123" s="22"/>
      <c r="CB123" s="22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</row>
    <row r="124" spans="1:100" s="23" customFormat="1" ht="10.5" x14ac:dyDescent="0.15">
      <c r="A124" s="1077" t="s">
        <v>161</v>
      </c>
      <c r="B124" s="1078"/>
      <c r="C124" s="1079"/>
      <c r="D124" s="212">
        <f t="shared" si="20"/>
        <v>9</v>
      </c>
      <c r="E124" s="213">
        <f t="shared" si="21"/>
        <v>7</v>
      </c>
      <c r="F124" s="214">
        <f t="shared" si="21"/>
        <v>2</v>
      </c>
      <c r="G124" s="44">
        <f>+ENERO!G124+FEBRERO!G124+MARZO!G124+ABRIL!G124+MAYO!G124+JUNIO!G124+JULIO!G124+AGOSTO!G124+SEPTIEMBRE!G124+OCTUBRE!G124+NOVIEMBRE!G124+DICIEMBRE!G124</f>
        <v>7</v>
      </c>
      <c r="H124" s="44">
        <f>+ENERO!H124+FEBRERO!H124+MARZO!H124+ABRIL!H124+MAYO!H124+JUNIO!H124+JULIO!H124+AGOSTO!H124+SEPTIEMBRE!H124+OCTUBRE!H124+NOVIEMBRE!H124+DICIEMBRE!H124</f>
        <v>2</v>
      </c>
      <c r="I124" s="44">
        <f>+ENERO!I124+FEBRERO!I124+MARZO!I124+ABRIL!I124+MAYO!I124+JUNIO!I124+JULIO!I124+AGOSTO!I124+SEPTIEMBRE!I124+OCTUBRE!I124+NOVIEMBRE!I124+DICIEMBRE!I124</f>
        <v>0</v>
      </c>
      <c r="J124" s="44">
        <f>+ENERO!J124+FEBRERO!J124+MARZO!J124+ABRIL!J124+MAYO!J124+JUNIO!J124+JULIO!J124+AGOSTO!J124+SEPTIEMBRE!J124+OCTUBRE!J124+NOVIEMBRE!J124+DICIEMBRE!J124</f>
        <v>0</v>
      </c>
      <c r="K124" s="44">
        <f>+ENERO!K124+FEBRERO!K124+MARZO!K124+ABRIL!K124+MAYO!K124+JUNIO!K124+JULIO!K124+AGOSTO!K124+SEPTIEMBRE!K124+OCTUBRE!K124+NOVIEMBRE!K124+DICIEMBRE!K124</f>
        <v>0</v>
      </c>
      <c r="L124" s="44">
        <f>+ENERO!L124+FEBRERO!L124+MARZO!L124+ABRIL!L124+MAYO!L124+JUNIO!L124+JULIO!L124+AGOSTO!L124+SEPTIEMBRE!L124+OCTUBRE!L124+NOVIEMBRE!L124+DICIEMBRE!L124</f>
        <v>0</v>
      </c>
      <c r="M124" s="44">
        <f>+ENERO!M124+FEBRERO!M124+MARZO!M124+ABRIL!M124+MAYO!M124+JUNIO!M124+JULIO!M124+AGOSTO!M124+SEPTIEMBRE!M124+OCTUBRE!M124+NOVIEMBRE!M124+DICIEMBRE!M124</f>
        <v>0</v>
      </c>
      <c r="N124" s="44">
        <f>+ENERO!N124+FEBRERO!N124+MARZO!N124+ABRIL!N124+MAYO!N124+JUNIO!N124+JULIO!N124+AGOSTO!N124+SEPTIEMBRE!N124+OCTUBRE!N124+NOVIEMBRE!N124+DICIEMBRE!N124</f>
        <v>0</v>
      </c>
      <c r="O124" s="44">
        <f>+ENERO!O124+FEBRERO!O124+MARZO!O124+ABRIL!O124+MAYO!O124+JUNIO!O124+JULIO!O124+AGOSTO!O124+SEPTIEMBRE!O124+OCTUBRE!O124+NOVIEMBRE!O124+DICIEMBRE!O124</f>
        <v>0</v>
      </c>
      <c r="P124" s="44">
        <f>+ENERO!P124+FEBRERO!P124+MARZO!P124+ABRIL!P124+MAYO!P124+JUNIO!P124+JULIO!P124+AGOSTO!P124+SEPTIEMBRE!P124+OCTUBRE!P124+NOVIEMBRE!P124+DICIEMBRE!P124</f>
        <v>0</v>
      </c>
      <c r="Q124" s="44">
        <f>+ENERO!Q124+FEBRERO!Q124+MARZO!Q124+ABRIL!Q124+MAYO!Q124+JUNIO!Q124+JULIO!Q124+AGOSTO!Q124+SEPTIEMBRE!Q124+OCTUBRE!Q124+NOVIEMBRE!Q124+DICIEMBRE!Q124</f>
        <v>0</v>
      </c>
      <c r="R124" s="44">
        <f>+ENERO!R124+FEBRERO!R124+MARZO!R124+ABRIL!R124+MAYO!R124+JUNIO!R124+JULIO!R124+AGOSTO!R124+SEPTIEMBRE!R124+OCTUBRE!R124+NOVIEMBRE!R124+DICIEMBRE!R124</f>
        <v>0</v>
      </c>
      <c r="S124" s="44">
        <f>+ENERO!S124+FEBRERO!S124+MARZO!S124+ABRIL!S124+MAYO!S124+JUNIO!S124+JULIO!S124+AGOSTO!S124+SEPTIEMBRE!S124+OCTUBRE!S124+NOVIEMBRE!S124+DICIEMBRE!S124</f>
        <v>0</v>
      </c>
      <c r="T124" s="44">
        <f>+ENERO!T124+FEBRERO!T124+MARZO!T124+ABRIL!T124+MAYO!T124+JUNIO!T124+JULIO!T124+AGOSTO!T124+SEPTIEMBRE!T124+OCTUBRE!T124+NOVIEMBRE!T124+DICIEMBRE!T124</f>
        <v>0</v>
      </c>
      <c r="U124" s="44">
        <f>+ENERO!U124+FEBRERO!U124+MARZO!U124+ABRIL!U124+MAYO!U124+JUNIO!U124+JULIO!U124+AGOSTO!U124+SEPTIEMBRE!U124+OCTUBRE!U124+NOVIEMBRE!U124+DICIEMBRE!U124</f>
        <v>0</v>
      </c>
      <c r="V124" s="44">
        <f>+ENERO!V124+FEBRERO!V124+MARZO!V124+ABRIL!V124+MAYO!V124+JUNIO!V124+JULIO!V124+AGOSTO!V124+SEPTIEMBRE!V124+OCTUBRE!V124+NOVIEMBRE!V124+DICIEMBRE!V124</f>
        <v>0</v>
      </c>
      <c r="W124" s="28" t="str">
        <f t="shared" si="22"/>
        <v xml:space="preserve"> </v>
      </c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BA124" s="29" t="str">
        <f t="shared" si="18"/>
        <v/>
      </c>
      <c r="BB124" s="29" t="str">
        <f t="shared" si="15"/>
        <v/>
      </c>
      <c r="BC124" s="29" t="str">
        <f t="shared" si="16"/>
        <v/>
      </c>
      <c r="BD124" s="29" t="str">
        <f t="shared" si="23"/>
        <v/>
      </c>
      <c r="BE124" s="29" t="str">
        <f t="shared" si="24"/>
        <v/>
      </c>
      <c r="BF124" s="22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0">
        <f t="shared" si="17"/>
        <v>0</v>
      </c>
      <c r="BU124" s="30">
        <f t="shared" si="11"/>
        <v>0</v>
      </c>
      <c r="BV124" s="30">
        <f t="shared" si="12"/>
        <v>0</v>
      </c>
      <c r="BW124" s="30">
        <f t="shared" si="25"/>
        <v>0</v>
      </c>
      <c r="BX124" s="30">
        <f t="shared" si="26"/>
        <v>0</v>
      </c>
      <c r="BY124" s="22"/>
      <c r="BZ124" s="22"/>
      <c r="CA124" s="22"/>
      <c r="CB124" s="22"/>
      <c r="CC124" s="22"/>
      <c r="CD124" s="22"/>
      <c r="CE124" s="22"/>
      <c r="CF124" s="22"/>
      <c r="CG124" s="22"/>
      <c r="CH124" s="22"/>
      <c r="CI124" s="22"/>
      <c r="CJ124" s="22"/>
      <c r="CK124" s="22"/>
      <c r="CL124" s="22"/>
      <c r="CM124" s="22"/>
      <c r="CN124" s="22"/>
      <c r="CO124" s="22"/>
      <c r="CP124" s="22"/>
      <c r="CQ124" s="22"/>
      <c r="CR124" s="22"/>
      <c r="CS124" s="22"/>
      <c r="CT124" s="22"/>
      <c r="CU124" s="22"/>
      <c r="CV124" s="22"/>
    </row>
    <row r="125" spans="1:100" s="9" customFormat="1" ht="14.25" x14ac:dyDescent="0.2">
      <c r="A125" s="81" t="s">
        <v>162</v>
      </c>
      <c r="B125" s="216"/>
      <c r="C125" s="216"/>
      <c r="D125" s="216"/>
      <c r="E125" s="216"/>
      <c r="F125" s="216"/>
      <c r="G125" s="216"/>
      <c r="H125" s="151"/>
      <c r="I125" s="151"/>
      <c r="J125" s="151"/>
      <c r="K125" s="217"/>
      <c r="L125" s="217"/>
      <c r="M125" s="217"/>
      <c r="N125" s="217"/>
      <c r="O125" s="218"/>
      <c r="P125" s="218"/>
      <c r="Q125" s="119"/>
      <c r="R125" s="119"/>
      <c r="S125" s="218"/>
      <c r="T125" s="218"/>
      <c r="U125" s="119"/>
      <c r="V125" s="119"/>
      <c r="W125" s="119"/>
    </row>
    <row r="126" spans="1:100" s="23" customFormat="1" ht="10.5" x14ac:dyDescent="0.15">
      <c r="A126" s="1117" t="s">
        <v>163</v>
      </c>
      <c r="B126" s="1118"/>
      <c r="C126" s="1119"/>
      <c r="D126" s="1016" t="s">
        <v>46</v>
      </c>
      <c r="E126" s="1017"/>
      <c r="F126" s="1018"/>
      <c r="G126" s="1112" t="s">
        <v>116</v>
      </c>
      <c r="H126" s="1112"/>
      <c r="I126" s="1112" t="s">
        <v>117</v>
      </c>
      <c r="J126" s="1112"/>
      <c r="K126" s="1112" t="s">
        <v>118</v>
      </c>
      <c r="L126" s="1112"/>
      <c r="M126" s="1112" t="s">
        <v>119</v>
      </c>
      <c r="N126" s="1112"/>
      <c r="O126" s="1112" t="s">
        <v>120</v>
      </c>
      <c r="P126" s="1112"/>
      <c r="Q126" s="1112" t="s">
        <v>121</v>
      </c>
      <c r="R126" s="1113"/>
      <c r="S126" s="1049" t="s">
        <v>164</v>
      </c>
      <c r="T126" s="1114" t="s">
        <v>122</v>
      </c>
      <c r="U126" s="1116" t="s">
        <v>123</v>
      </c>
      <c r="V126" s="1105" t="s">
        <v>124</v>
      </c>
      <c r="W126" s="1106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BA126" s="3"/>
      <c r="BB126" s="3"/>
      <c r="BC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22"/>
      <c r="CC126" s="22"/>
      <c r="CD126" s="22"/>
      <c r="CE126" s="22"/>
      <c r="CF126" s="22"/>
      <c r="CG126" s="22"/>
      <c r="CH126" s="22"/>
      <c r="CI126" s="22"/>
      <c r="CJ126" s="22"/>
      <c r="CK126" s="22"/>
      <c r="CL126" s="22"/>
      <c r="CM126" s="22"/>
      <c r="CN126" s="22"/>
      <c r="CO126" s="22"/>
      <c r="CP126" s="22"/>
      <c r="CQ126" s="22"/>
      <c r="CR126" s="22"/>
      <c r="CS126" s="22"/>
      <c r="CT126" s="22"/>
      <c r="CU126" s="22"/>
      <c r="CV126" s="22"/>
    </row>
    <row r="127" spans="1:100" s="23" customFormat="1" ht="21" x14ac:dyDescent="0.15">
      <c r="A127" s="1120"/>
      <c r="B127" s="1121"/>
      <c r="C127" s="1122"/>
      <c r="D127" s="156" t="s">
        <v>125</v>
      </c>
      <c r="E127" s="157" t="s">
        <v>43</v>
      </c>
      <c r="F127" s="158" t="s">
        <v>64</v>
      </c>
      <c r="G127" s="159" t="s">
        <v>43</v>
      </c>
      <c r="H127" s="20" t="s">
        <v>64</v>
      </c>
      <c r="I127" s="159" t="s">
        <v>43</v>
      </c>
      <c r="J127" s="20" t="s">
        <v>64</v>
      </c>
      <c r="K127" s="159" t="s">
        <v>43</v>
      </c>
      <c r="L127" s="20" t="s">
        <v>64</v>
      </c>
      <c r="M127" s="159" t="s">
        <v>43</v>
      </c>
      <c r="N127" s="20" t="s">
        <v>64</v>
      </c>
      <c r="O127" s="159" t="s">
        <v>43</v>
      </c>
      <c r="P127" s="20" t="s">
        <v>64</v>
      </c>
      <c r="Q127" s="159" t="s">
        <v>43</v>
      </c>
      <c r="R127" s="162" t="s">
        <v>64</v>
      </c>
      <c r="S127" s="1051"/>
      <c r="T127" s="1115"/>
      <c r="U127" s="1116"/>
      <c r="V127" s="219" t="s">
        <v>43</v>
      </c>
      <c r="W127" s="164" t="s">
        <v>64</v>
      </c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BA127" s="3"/>
      <c r="BB127" s="3"/>
      <c r="BC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22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2"/>
      <c r="CV127" s="22"/>
    </row>
    <row r="128" spans="1:100" s="23" customFormat="1" ht="10.5" x14ac:dyDescent="0.15">
      <c r="A128" s="1107" t="s">
        <v>165</v>
      </c>
      <c r="B128" s="1107"/>
      <c r="C128" s="1108"/>
      <c r="D128" s="168">
        <f>SUM(E128:F128)</f>
        <v>71</v>
      </c>
      <c r="E128" s="169">
        <f>G128+I128+K128+M128+O128+Q128</f>
        <v>35</v>
      </c>
      <c r="F128" s="170">
        <f>H128+J128+L128+N128+P128+R128</f>
        <v>36</v>
      </c>
      <c r="G128" s="44">
        <f>+ENERO!G128+FEBRERO!G128+MARZO!G128+ABRIL!G128+MAYO!G128+JUNIO!G128+JULIO!G128+AGOSTO!G128+SEPTIEMBRE!G128+OCTUBRE!G128+NOVIEMBRE!G128+DICIEMBRE!G128</f>
        <v>8</v>
      </c>
      <c r="H128" s="44">
        <f>+ENERO!H128+FEBRERO!H128+MARZO!H128+ABRIL!H128+MAYO!H128+JUNIO!H128+JULIO!H128+AGOSTO!H128+SEPTIEMBRE!H128+OCTUBRE!H128+NOVIEMBRE!H128+DICIEMBRE!H128</f>
        <v>8</v>
      </c>
      <c r="I128" s="44">
        <f>+ENERO!I128+FEBRERO!I128+MARZO!I128+ABRIL!I128+MAYO!I128+JUNIO!I128+JULIO!I128+AGOSTO!I128+SEPTIEMBRE!I128+OCTUBRE!I128+NOVIEMBRE!I128+DICIEMBRE!I128</f>
        <v>13</v>
      </c>
      <c r="J128" s="44">
        <f>+ENERO!J128+FEBRERO!J128+MARZO!J128+ABRIL!J128+MAYO!J128+JUNIO!J128+JULIO!J128+AGOSTO!J128+SEPTIEMBRE!J128+OCTUBRE!J128+NOVIEMBRE!J128+DICIEMBRE!J128</f>
        <v>11</v>
      </c>
      <c r="K128" s="44">
        <f>+ENERO!K128+FEBRERO!K128+MARZO!K128+ABRIL!K128+MAYO!K128+JUNIO!K128+JULIO!K128+AGOSTO!K128+SEPTIEMBRE!K128+OCTUBRE!K128+NOVIEMBRE!K128+DICIEMBRE!K128</f>
        <v>4</v>
      </c>
      <c r="L128" s="44">
        <f>+ENERO!L128+FEBRERO!L128+MARZO!L128+ABRIL!L128+MAYO!L128+JUNIO!L128+JULIO!L128+AGOSTO!L128+SEPTIEMBRE!L128+OCTUBRE!L128+NOVIEMBRE!L128+DICIEMBRE!L128</f>
        <v>4</v>
      </c>
      <c r="M128" s="44">
        <f>+ENERO!M128+FEBRERO!M128+MARZO!M128+ABRIL!M128+MAYO!M128+JUNIO!M128+JULIO!M128+AGOSTO!M128+SEPTIEMBRE!M128+OCTUBRE!M128+NOVIEMBRE!M128+DICIEMBRE!M128</f>
        <v>0</v>
      </c>
      <c r="N128" s="44">
        <f>+ENERO!N128+FEBRERO!N128+MARZO!N128+ABRIL!N128+MAYO!N128+JUNIO!N128+JULIO!N128+AGOSTO!N128+SEPTIEMBRE!N128+OCTUBRE!N128+NOVIEMBRE!N128+DICIEMBRE!N128</f>
        <v>0</v>
      </c>
      <c r="O128" s="44">
        <f>+ENERO!O128+FEBRERO!O128+MARZO!O128+ABRIL!O128+MAYO!O128+JUNIO!O128+JULIO!O128+AGOSTO!O128+SEPTIEMBRE!O128+OCTUBRE!O128+NOVIEMBRE!O128+DICIEMBRE!O128</f>
        <v>9</v>
      </c>
      <c r="P128" s="44">
        <f>+ENERO!P128+FEBRERO!P128+MARZO!P128+ABRIL!P128+MAYO!P128+JUNIO!P128+JULIO!P128+AGOSTO!P128+SEPTIEMBRE!P128+OCTUBRE!P128+NOVIEMBRE!P128+DICIEMBRE!P128</f>
        <v>11</v>
      </c>
      <c r="Q128" s="44">
        <f>+ENERO!Q128+FEBRERO!Q128+MARZO!Q128+ABRIL!Q128+MAYO!Q128+JUNIO!Q128+JULIO!Q128+AGOSTO!Q128+SEPTIEMBRE!Q128+OCTUBRE!Q128+NOVIEMBRE!Q128+DICIEMBRE!Q128</f>
        <v>1</v>
      </c>
      <c r="R128" s="44">
        <f>+ENERO!R128+FEBRERO!R128+MARZO!R128+ABRIL!R128+MAYO!R128+JUNIO!R128+JULIO!R128+AGOSTO!R128+SEPTIEMBRE!R128+OCTUBRE!R128+NOVIEMBRE!R128+DICIEMBRE!R128</f>
        <v>2</v>
      </c>
      <c r="S128" s="44">
        <f>+ENERO!S128+FEBRERO!S128+MARZO!S128+ABRIL!S128+MAYO!S128+JUNIO!S128+JULIO!S128+AGOSTO!S128+SEPTIEMBRE!S128+OCTUBRE!S128+NOVIEMBRE!S128+DICIEMBRE!S128</f>
        <v>1</v>
      </c>
      <c r="T128" s="44">
        <f>+ENERO!T128+FEBRERO!T128+MARZO!T128+ABRIL!T128+MAYO!T128+JUNIO!T128+JULIO!T128+AGOSTO!T128+SEPTIEMBRE!T128+OCTUBRE!T128+NOVIEMBRE!T128+DICIEMBRE!T128</f>
        <v>0</v>
      </c>
      <c r="U128" s="44">
        <f>+ENERO!U128+FEBRERO!U128+MARZO!U128+ABRIL!U128+MAYO!U128+JUNIO!U128+JULIO!U128+AGOSTO!U128+SEPTIEMBRE!U128+OCTUBRE!U128+NOVIEMBRE!U128+DICIEMBRE!U128</f>
        <v>0</v>
      </c>
      <c r="V128" s="44">
        <f>+ENERO!V128+FEBRERO!V128+MARZO!V128+ABRIL!V128+MAYO!V128+JUNIO!V128+JULIO!V128+AGOSTO!V128+SEPTIEMBRE!V128+OCTUBRE!V128+NOVIEMBRE!V128+DICIEMBRE!V128</f>
        <v>0</v>
      </c>
      <c r="W128" s="44">
        <f>+ENERO!W128+FEBRERO!W128+MARZO!W128+ABRIL!W128+MAYO!W128+JUNIO!W128+JULIO!W128+AGOSTO!W128+SEPTIEMBRE!W128+OCTUBRE!W128+NOVIEMBRE!W128+DICIEMBRE!W128</f>
        <v>0</v>
      </c>
      <c r="X128" s="28" t="str">
        <f>$BA128&amp;" "&amp;$BB128&amp;""&amp;$BC128&amp;""&amp;$BD128&amp;""&amp;$BE128&amp;""&amp;$BF128&amp;""&amp;$BG128</f>
        <v xml:space="preserve"> </v>
      </c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BA128" s="29" t="str">
        <f t="shared" ref="BA128:BA157" si="27">IF($D128&lt;&gt;SUM($G128:$R128),"El Total de los Egresos NO puede ser diferente a la suma de Hombres y Mujeres por edad.","")</f>
        <v/>
      </c>
      <c r="BB128" s="29" t="str">
        <f t="shared" ref="BB128:BB157" si="28">IF($E128&lt;&gt;$G128+$I128+$K128+$M128+$O128+$Q128,"El Total de Hombres Egresados al Programa NO puede ser distinto a la suma de Hombres por edad.","")</f>
        <v/>
      </c>
      <c r="BC128" s="29" t="str">
        <f t="shared" ref="BC128:BC157" si="29">IF($F128&lt;&gt;$H128+$J128+$L128+$N128+$P128+$R128,"El Total de Mujeres Egresadas al Programa NO puede ser distinto a la suma de Mujeres por edad.","")</f>
        <v/>
      </c>
      <c r="BD128" s="29" t="str">
        <f>IF($T128&lt;=$F128,"","Las gestantes egresadas del Programa NO debe ser mayor al Total de Mujeres egresadas")</f>
        <v/>
      </c>
      <c r="BE128" s="29" t="str">
        <f>IF($U128&lt;=$F128,"","Las madres de hijos menor de 2 años NO DEBE ser mayor al Total de Mujeres egresadas al Programa")</f>
        <v/>
      </c>
      <c r="BF128" s="29" t="str">
        <f>IF($V128&lt;=$E128,"","Los egresos de Población Indigena Hombres NO DEBE ser mayor al Total de Egresos Hombres del Programa")</f>
        <v/>
      </c>
      <c r="BG128" s="29" t="str">
        <f>IF($W128&lt;=$F128,"","Los egresos de Población Indigena Mujeres NO DEBE ser mayor al Total de Egresos Mujeres del Programa")</f>
        <v/>
      </c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22"/>
      <c r="BT128" s="30">
        <f>IF($D128&lt;&gt;SUM($G128:$R128),1,0)</f>
        <v>0</v>
      </c>
      <c r="BU128" s="30">
        <f>IF($E128&lt;&gt;$G128+$I128+$K128+$M128+$O128+$Q128,1,0)</f>
        <v>0</v>
      </c>
      <c r="BV128" s="30">
        <f>IF($F128&lt;&gt;$H128+$J128+$L128+$N128+$P128+$R128,1,0)</f>
        <v>0</v>
      </c>
      <c r="BW128" s="30">
        <f>IF($T128&lt;=$F128,0,1)</f>
        <v>0</v>
      </c>
      <c r="BX128" s="30">
        <f>IF($U128&lt;=$F128,0,1)</f>
        <v>0</v>
      </c>
      <c r="BY128" s="30">
        <f>IF($V128&lt;=$E128,0,1)</f>
        <v>0</v>
      </c>
      <c r="BZ128" s="30">
        <f>IF($W128&lt;=$F128,0,1)</f>
        <v>0</v>
      </c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</row>
    <row r="129" spans="1:100" s="23" customFormat="1" ht="10.5" x14ac:dyDescent="0.15">
      <c r="A129" s="1109" t="s">
        <v>127</v>
      </c>
      <c r="B129" s="1110"/>
      <c r="C129" s="1111"/>
      <c r="D129" s="177"/>
      <c r="E129" s="178"/>
      <c r="F129" s="178"/>
      <c r="G129" s="44">
        <f>+ENERO!G129+FEBRERO!G129+MARZO!G129+ABRIL!G129+MAYO!G129+JUNIO!G129+JULIO!G129+AGOSTO!G129+SEPTIEMBRE!G129+OCTUBRE!G129+NOVIEMBRE!G129+DICIEMBRE!G129</f>
        <v>0</v>
      </c>
      <c r="H129" s="44">
        <f>+ENERO!H129+FEBRERO!H129+MARZO!H129+ABRIL!H129+MAYO!H129+JUNIO!H129+JULIO!H129+AGOSTO!H129+SEPTIEMBRE!H129+OCTUBRE!H129+NOVIEMBRE!H129+DICIEMBRE!H129</f>
        <v>0</v>
      </c>
      <c r="I129" s="44">
        <f>+ENERO!I129+FEBRERO!I129+MARZO!I129+ABRIL!I129+MAYO!I129+JUNIO!I129+JULIO!I129+AGOSTO!I129+SEPTIEMBRE!I129+OCTUBRE!I129+NOVIEMBRE!I129+DICIEMBRE!I129</f>
        <v>0</v>
      </c>
      <c r="J129" s="44">
        <f>+ENERO!J129+FEBRERO!J129+MARZO!J129+ABRIL!J129+MAYO!J129+JUNIO!J129+JULIO!J129+AGOSTO!J129+SEPTIEMBRE!J129+OCTUBRE!J129+NOVIEMBRE!J129+DICIEMBRE!J129</f>
        <v>0</v>
      </c>
      <c r="K129" s="44">
        <f>+ENERO!K129+FEBRERO!K129+MARZO!K129+ABRIL!K129+MAYO!K129+JUNIO!K129+JULIO!K129+AGOSTO!K129+SEPTIEMBRE!K129+OCTUBRE!K129+NOVIEMBRE!K129+DICIEMBRE!K129</f>
        <v>0</v>
      </c>
      <c r="L129" s="44">
        <f>+ENERO!L129+FEBRERO!L129+MARZO!L129+ABRIL!L129+MAYO!L129+JUNIO!L129+JULIO!L129+AGOSTO!L129+SEPTIEMBRE!L129+OCTUBRE!L129+NOVIEMBRE!L129+DICIEMBRE!L129</f>
        <v>0</v>
      </c>
      <c r="M129" s="44">
        <f>+ENERO!M129+FEBRERO!M129+MARZO!M129+ABRIL!M129+MAYO!M129+JUNIO!M129+JULIO!M129+AGOSTO!M129+SEPTIEMBRE!M129+OCTUBRE!M129+NOVIEMBRE!M129+DICIEMBRE!M129</f>
        <v>0</v>
      </c>
      <c r="N129" s="44">
        <f>+ENERO!N129+FEBRERO!N129+MARZO!N129+ABRIL!N129+MAYO!N129+JUNIO!N129+JULIO!N129+AGOSTO!N129+SEPTIEMBRE!N129+OCTUBRE!N129+NOVIEMBRE!N129+DICIEMBRE!N129</f>
        <v>0</v>
      </c>
      <c r="O129" s="44">
        <f>+ENERO!O129+FEBRERO!O129+MARZO!O129+ABRIL!O129+MAYO!O129+JUNIO!O129+JULIO!O129+AGOSTO!O129+SEPTIEMBRE!O129+OCTUBRE!O129+NOVIEMBRE!O129+DICIEMBRE!O129</f>
        <v>0</v>
      </c>
      <c r="P129" s="44">
        <f>+ENERO!P129+FEBRERO!P129+MARZO!P129+ABRIL!P129+MAYO!P129+JUNIO!P129+JULIO!P129+AGOSTO!P129+SEPTIEMBRE!P129+OCTUBRE!P129+NOVIEMBRE!P129+DICIEMBRE!P129</f>
        <v>0</v>
      </c>
      <c r="Q129" s="44">
        <f>+ENERO!Q129+FEBRERO!Q129+MARZO!Q129+ABRIL!Q129+MAYO!Q129+JUNIO!Q129+JULIO!Q129+AGOSTO!Q129+SEPTIEMBRE!Q129+OCTUBRE!Q129+NOVIEMBRE!Q129+DICIEMBRE!Q129</f>
        <v>0</v>
      </c>
      <c r="R129" s="44">
        <f>+ENERO!R129+FEBRERO!R129+MARZO!R129+ABRIL!R129+MAYO!R129+JUNIO!R129+JULIO!R129+AGOSTO!R129+SEPTIEMBRE!R129+OCTUBRE!R129+NOVIEMBRE!R129+DICIEMBRE!R129</f>
        <v>0</v>
      </c>
      <c r="S129" s="44">
        <f>+ENERO!S129+FEBRERO!S129+MARZO!S129+ABRIL!S129+MAYO!S129+JUNIO!S129+JULIO!S129+AGOSTO!S129+SEPTIEMBRE!S129+OCTUBRE!S129+NOVIEMBRE!S129+DICIEMBRE!S129</f>
        <v>0</v>
      </c>
      <c r="T129" s="44">
        <f>+ENERO!T129+FEBRERO!T129+MARZO!T129+ABRIL!T129+MAYO!T129+JUNIO!T129+JULIO!T129+AGOSTO!T129+SEPTIEMBRE!T129+OCTUBRE!T129+NOVIEMBRE!T129+DICIEMBRE!T129</f>
        <v>0</v>
      </c>
      <c r="U129" s="44">
        <f>+ENERO!U129+FEBRERO!U129+MARZO!U129+ABRIL!U129+MAYO!U129+JUNIO!U129+JULIO!U129+AGOSTO!U129+SEPTIEMBRE!U129+OCTUBRE!U129+NOVIEMBRE!U129+DICIEMBRE!U129</f>
        <v>0</v>
      </c>
      <c r="V129" s="44">
        <f>+ENERO!V129+FEBRERO!V129+MARZO!V129+ABRIL!V129+MAYO!V129+JUNIO!V129+JULIO!V129+AGOSTO!V129+SEPTIEMBRE!V129+OCTUBRE!V129+NOVIEMBRE!V129+DICIEMBRE!V129</f>
        <v>0</v>
      </c>
      <c r="W129" s="44">
        <f>+ENERO!W129+FEBRERO!W129+MARZO!W129+ABRIL!W129+MAYO!W129+JUNIO!W129+JULIO!W129+AGOSTO!W129+SEPTIEMBRE!W129+OCTUBRE!W129+NOVIEMBRE!W129+DICIEMBRE!W129</f>
        <v>0</v>
      </c>
      <c r="X129" s="28" t="str">
        <f t="shared" ref="X129:X156" si="30">$BA129&amp;" "&amp;$BB129&amp;""&amp;$BC129&amp;""&amp;$BD129&amp;""&amp;$BE129&amp;""&amp;$BF129&amp;""&amp;$BG129</f>
        <v xml:space="preserve"> </v>
      </c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BA129" s="29" t="str">
        <f t="shared" si="27"/>
        <v/>
      </c>
      <c r="BB129" s="29" t="str">
        <f t="shared" si="28"/>
        <v/>
      </c>
      <c r="BC129" s="29" t="str">
        <f t="shared" si="29"/>
        <v/>
      </c>
      <c r="BD129" s="29" t="str">
        <f t="shared" ref="BD129:BD157" si="31">IF($T129&lt;=$F129,"","Las gestantes egresadas del Programa NO debe ser mayor al Total de Mujeres egresadas")</f>
        <v/>
      </c>
      <c r="BE129" s="29" t="str">
        <f t="shared" ref="BE129:BE157" si="32">IF($U129&lt;=$F129,"","Las madres de hijos menor de 2 años NO DEBE ser mayor al Total de Mujeres egresadas al Programa")</f>
        <v/>
      </c>
      <c r="BF129" s="29" t="str">
        <f t="shared" ref="BF129:BF157" si="33">IF($V129&lt;=$E129,"","Los egresos de Población Indigena Hombres NO DEBE ser mayor al Total de Egresos Hombres del Programa")</f>
        <v/>
      </c>
      <c r="BG129" s="29" t="str">
        <f t="shared" ref="BG129:BG157" si="34">IF($W129&lt;=$F129,"","Los egresos de Población Indigena Mujeres NO DEBE ser mayor al Total de Egresos Mujeres del Programa")</f>
        <v/>
      </c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0">
        <f t="shared" ref="BT129:BT157" si="35">IF($D129&lt;&gt;SUM($G129:$R129),1,0)</f>
        <v>0</v>
      </c>
      <c r="BU129" s="30">
        <f t="shared" ref="BU129:BU157" si="36">IF($E129&lt;&gt;$G129+$I129+$K129+$M129+$O129+$Q129,1,0)</f>
        <v>0</v>
      </c>
      <c r="BV129" s="30">
        <f t="shared" ref="BV129:BV157" si="37">IF($F129&lt;&gt;$H129+$J129+$L129+$N129+$P129+$R129,1,0)</f>
        <v>0</v>
      </c>
      <c r="BW129" s="30">
        <f t="shared" ref="BW129:BW157" si="38">IF($T129&lt;=$F129,0,1)</f>
        <v>0</v>
      </c>
      <c r="BX129" s="30">
        <f t="shared" ref="BX129:BX157" si="39">IF($U129&lt;=$F129,0,1)</f>
        <v>0</v>
      </c>
      <c r="BY129" s="30">
        <f t="shared" ref="BY129:BY157" si="40">IF($V129&lt;=$E129,0,1)</f>
        <v>0</v>
      </c>
      <c r="BZ129" s="30">
        <f t="shared" ref="BZ129:BZ157" si="41">IF($W129&lt;=$F129,0,1)</f>
        <v>0</v>
      </c>
      <c r="CA129" s="3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</row>
    <row r="130" spans="1:100" s="23" customFormat="1" ht="10.5" x14ac:dyDescent="0.15">
      <c r="A130" s="1096" t="s">
        <v>128</v>
      </c>
      <c r="B130" s="1099" t="s">
        <v>129</v>
      </c>
      <c r="C130" s="1100"/>
      <c r="D130" s="180">
        <f t="shared" ref="D130:D138" si="42">SUM(E130:F130)</f>
        <v>0</v>
      </c>
      <c r="E130" s="181">
        <f t="shared" ref="E130:F138" si="43">G130+I130+K130+M130+O130+Q130</f>
        <v>0</v>
      </c>
      <c r="F130" s="182">
        <f t="shared" si="43"/>
        <v>0</v>
      </c>
      <c r="G130" s="44">
        <f>+ENERO!G130+FEBRERO!G130+MARZO!G130+ABRIL!G130+MAYO!G130+JUNIO!G130+JULIO!G130+AGOSTO!G130+SEPTIEMBRE!G130+OCTUBRE!G130+NOVIEMBRE!G130+DICIEMBRE!G130</f>
        <v>0</v>
      </c>
      <c r="H130" s="44">
        <f>+ENERO!H130+FEBRERO!H130+MARZO!H130+ABRIL!H130+MAYO!H130+JUNIO!H130+JULIO!H130+AGOSTO!H130+SEPTIEMBRE!H130+OCTUBRE!H130+NOVIEMBRE!H130+DICIEMBRE!H130</f>
        <v>0</v>
      </c>
      <c r="I130" s="44">
        <f>+ENERO!I130+FEBRERO!I130+MARZO!I130+ABRIL!I130+MAYO!I130+JUNIO!I130+JULIO!I130+AGOSTO!I130+SEPTIEMBRE!I130+OCTUBRE!I130+NOVIEMBRE!I130+DICIEMBRE!I130</f>
        <v>0</v>
      </c>
      <c r="J130" s="44">
        <f>+ENERO!J130+FEBRERO!J130+MARZO!J130+ABRIL!J130+MAYO!J130+JUNIO!J130+JULIO!J130+AGOSTO!J130+SEPTIEMBRE!J130+OCTUBRE!J130+NOVIEMBRE!J130+DICIEMBRE!J130</f>
        <v>0</v>
      </c>
      <c r="K130" s="44">
        <f>+ENERO!K130+FEBRERO!K130+MARZO!K130+ABRIL!K130+MAYO!K130+JUNIO!K130+JULIO!K130+AGOSTO!K130+SEPTIEMBRE!K130+OCTUBRE!K130+NOVIEMBRE!K130+DICIEMBRE!K130</f>
        <v>0</v>
      </c>
      <c r="L130" s="44">
        <f>+ENERO!L130+FEBRERO!L130+MARZO!L130+ABRIL!L130+MAYO!L130+JUNIO!L130+JULIO!L130+AGOSTO!L130+SEPTIEMBRE!L130+OCTUBRE!L130+NOVIEMBRE!L130+DICIEMBRE!L130</f>
        <v>0</v>
      </c>
      <c r="M130" s="44">
        <f>+ENERO!M130+FEBRERO!M130+MARZO!M130+ABRIL!M130+MAYO!M130+JUNIO!M130+JULIO!M130+AGOSTO!M130+SEPTIEMBRE!M130+OCTUBRE!M130+NOVIEMBRE!M130+DICIEMBRE!M130</f>
        <v>0</v>
      </c>
      <c r="N130" s="44">
        <f>+ENERO!N130+FEBRERO!N130+MARZO!N130+ABRIL!N130+MAYO!N130+JUNIO!N130+JULIO!N130+AGOSTO!N130+SEPTIEMBRE!N130+OCTUBRE!N130+NOVIEMBRE!N130+DICIEMBRE!N130</f>
        <v>0</v>
      </c>
      <c r="O130" s="44">
        <f>+ENERO!O130+FEBRERO!O130+MARZO!O130+ABRIL!O130+MAYO!O130+JUNIO!O130+JULIO!O130+AGOSTO!O130+SEPTIEMBRE!O130+OCTUBRE!O130+NOVIEMBRE!O130+DICIEMBRE!O130</f>
        <v>0</v>
      </c>
      <c r="P130" s="44">
        <f>+ENERO!P130+FEBRERO!P130+MARZO!P130+ABRIL!P130+MAYO!P130+JUNIO!P130+JULIO!P130+AGOSTO!P130+SEPTIEMBRE!P130+OCTUBRE!P130+NOVIEMBRE!P130+DICIEMBRE!P130</f>
        <v>0</v>
      </c>
      <c r="Q130" s="44">
        <f>+ENERO!Q130+FEBRERO!Q130+MARZO!Q130+ABRIL!Q130+MAYO!Q130+JUNIO!Q130+JULIO!Q130+AGOSTO!Q130+SEPTIEMBRE!Q130+OCTUBRE!Q130+NOVIEMBRE!Q130+DICIEMBRE!Q130</f>
        <v>0</v>
      </c>
      <c r="R130" s="44">
        <f>+ENERO!R130+FEBRERO!R130+MARZO!R130+ABRIL!R130+MAYO!R130+JUNIO!R130+JULIO!R130+AGOSTO!R130+SEPTIEMBRE!R130+OCTUBRE!R130+NOVIEMBRE!R130+DICIEMBRE!R130</f>
        <v>0</v>
      </c>
      <c r="S130" s="44">
        <f>+ENERO!S130+FEBRERO!S130+MARZO!S130+ABRIL!S130+MAYO!S130+JUNIO!S130+JULIO!S130+AGOSTO!S130+SEPTIEMBRE!S130+OCTUBRE!S130+NOVIEMBRE!S130+DICIEMBRE!S130</f>
        <v>0</v>
      </c>
      <c r="T130" s="44">
        <f>+ENERO!T130+FEBRERO!T130+MARZO!T130+ABRIL!T130+MAYO!T130+JUNIO!T130+JULIO!T130+AGOSTO!T130+SEPTIEMBRE!T130+OCTUBRE!T130+NOVIEMBRE!T130+DICIEMBRE!T130</f>
        <v>0</v>
      </c>
      <c r="U130" s="44">
        <f>+ENERO!U130+FEBRERO!U130+MARZO!U130+ABRIL!U130+MAYO!U130+JUNIO!U130+JULIO!U130+AGOSTO!U130+SEPTIEMBRE!U130+OCTUBRE!U130+NOVIEMBRE!U130+DICIEMBRE!U130</f>
        <v>0</v>
      </c>
      <c r="V130" s="44">
        <f>+ENERO!V130+FEBRERO!V130+MARZO!V130+ABRIL!V130+MAYO!V130+JUNIO!V130+JULIO!V130+AGOSTO!V130+SEPTIEMBRE!V130+OCTUBRE!V130+NOVIEMBRE!V130+DICIEMBRE!V130</f>
        <v>0</v>
      </c>
      <c r="W130" s="44">
        <f>+ENERO!W130+FEBRERO!W130+MARZO!W130+ABRIL!W130+MAYO!W130+JUNIO!W130+JULIO!W130+AGOSTO!W130+SEPTIEMBRE!W130+OCTUBRE!W130+NOVIEMBRE!W130+DICIEMBRE!W130</f>
        <v>0</v>
      </c>
      <c r="X130" s="28" t="str">
        <f t="shared" si="30"/>
        <v xml:space="preserve"> </v>
      </c>
      <c r="Y130" s="3"/>
      <c r="Z130" s="3"/>
      <c r="AA130" s="3"/>
      <c r="AB130" s="3"/>
      <c r="AC130" s="3"/>
      <c r="AD130" s="3"/>
      <c r="AE130" s="3"/>
      <c r="AF130" s="3"/>
      <c r="AG130" s="221"/>
      <c r="AH130" s="3"/>
      <c r="AI130" s="3"/>
      <c r="AJ130" s="3"/>
      <c r="AK130" s="3"/>
      <c r="BA130" s="29" t="str">
        <f t="shared" si="27"/>
        <v/>
      </c>
      <c r="BB130" s="29" t="str">
        <f t="shared" si="28"/>
        <v/>
      </c>
      <c r="BC130" s="29" t="str">
        <f t="shared" si="29"/>
        <v/>
      </c>
      <c r="BD130" s="29" t="str">
        <f t="shared" si="31"/>
        <v/>
      </c>
      <c r="BE130" s="29" t="str">
        <f t="shared" si="32"/>
        <v/>
      </c>
      <c r="BF130" s="29" t="str">
        <f t="shared" si="33"/>
        <v/>
      </c>
      <c r="BG130" s="29" t="str">
        <f t="shared" si="34"/>
        <v/>
      </c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0">
        <f t="shared" si="35"/>
        <v>0</v>
      </c>
      <c r="BU130" s="30">
        <f t="shared" si="36"/>
        <v>0</v>
      </c>
      <c r="BV130" s="30">
        <f t="shared" si="37"/>
        <v>0</v>
      </c>
      <c r="BW130" s="30">
        <f t="shared" si="38"/>
        <v>0</v>
      </c>
      <c r="BX130" s="30">
        <f t="shared" si="39"/>
        <v>0</v>
      </c>
      <c r="BY130" s="30">
        <f t="shared" si="40"/>
        <v>0</v>
      </c>
      <c r="BZ130" s="30">
        <f t="shared" si="41"/>
        <v>0</v>
      </c>
      <c r="CA130" s="3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</row>
    <row r="131" spans="1:100" s="23" customFormat="1" ht="10.5" x14ac:dyDescent="0.15">
      <c r="A131" s="1083"/>
      <c r="B131" s="1088" t="s">
        <v>130</v>
      </c>
      <c r="C131" s="1089"/>
      <c r="D131" s="185">
        <f t="shared" si="42"/>
        <v>0</v>
      </c>
      <c r="E131" s="186">
        <f t="shared" si="43"/>
        <v>0</v>
      </c>
      <c r="F131" s="187">
        <f t="shared" si="43"/>
        <v>0</v>
      </c>
      <c r="G131" s="44">
        <f>+ENERO!G131+FEBRERO!G131+MARZO!G131+ABRIL!G131+MAYO!G131+JUNIO!G131+JULIO!G131+AGOSTO!G131+SEPTIEMBRE!G131+OCTUBRE!G131+NOVIEMBRE!G131+DICIEMBRE!G131</f>
        <v>0</v>
      </c>
      <c r="H131" s="44">
        <f>+ENERO!H131+FEBRERO!H131+MARZO!H131+ABRIL!H131+MAYO!H131+JUNIO!H131+JULIO!H131+AGOSTO!H131+SEPTIEMBRE!H131+OCTUBRE!H131+NOVIEMBRE!H131+DICIEMBRE!H131</f>
        <v>0</v>
      </c>
      <c r="I131" s="44">
        <f>+ENERO!I131+FEBRERO!I131+MARZO!I131+ABRIL!I131+MAYO!I131+JUNIO!I131+JULIO!I131+AGOSTO!I131+SEPTIEMBRE!I131+OCTUBRE!I131+NOVIEMBRE!I131+DICIEMBRE!I131</f>
        <v>0</v>
      </c>
      <c r="J131" s="44">
        <f>+ENERO!J131+FEBRERO!J131+MARZO!J131+ABRIL!J131+MAYO!J131+JUNIO!J131+JULIO!J131+AGOSTO!J131+SEPTIEMBRE!J131+OCTUBRE!J131+NOVIEMBRE!J131+DICIEMBRE!J131</f>
        <v>0</v>
      </c>
      <c r="K131" s="44">
        <f>+ENERO!K131+FEBRERO!K131+MARZO!K131+ABRIL!K131+MAYO!K131+JUNIO!K131+JULIO!K131+AGOSTO!K131+SEPTIEMBRE!K131+OCTUBRE!K131+NOVIEMBRE!K131+DICIEMBRE!K131</f>
        <v>0</v>
      </c>
      <c r="L131" s="44">
        <f>+ENERO!L131+FEBRERO!L131+MARZO!L131+ABRIL!L131+MAYO!L131+JUNIO!L131+JULIO!L131+AGOSTO!L131+SEPTIEMBRE!L131+OCTUBRE!L131+NOVIEMBRE!L131+DICIEMBRE!L131</f>
        <v>0</v>
      </c>
      <c r="M131" s="44">
        <f>+ENERO!M131+FEBRERO!M131+MARZO!M131+ABRIL!M131+MAYO!M131+JUNIO!M131+JULIO!M131+AGOSTO!M131+SEPTIEMBRE!M131+OCTUBRE!M131+NOVIEMBRE!M131+DICIEMBRE!M131</f>
        <v>0</v>
      </c>
      <c r="N131" s="44">
        <f>+ENERO!N131+FEBRERO!N131+MARZO!N131+ABRIL!N131+MAYO!N131+JUNIO!N131+JULIO!N131+AGOSTO!N131+SEPTIEMBRE!N131+OCTUBRE!N131+NOVIEMBRE!N131+DICIEMBRE!N131</f>
        <v>0</v>
      </c>
      <c r="O131" s="44">
        <f>+ENERO!O131+FEBRERO!O131+MARZO!O131+ABRIL!O131+MAYO!O131+JUNIO!O131+JULIO!O131+AGOSTO!O131+SEPTIEMBRE!O131+OCTUBRE!O131+NOVIEMBRE!O131+DICIEMBRE!O131</f>
        <v>0</v>
      </c>
      <c r="P131" s="44">
        <f>+ENERO!P131+FEBRERO!P131+MARZO!P131+ABRIL!P131+MAYO!P131+JUNIO!P131+JULIO!P131+AGOSTO!P131+SEPTIEMBRE!P131+OCTUBRE!P131+NOVIEMBRE!P131+DICIEMBRE!P131</f>
        <v>0</v>
      </c>
      <c r="Q131" s="44">
        <f>+ENERO!Q131+FEBRERO!Q131+MARZO!Q131+ABRIL!Q131+MAYO!Q131+JUNIO!Q131+JULIO!Q131+AGOSTO!Q131+SEPTIEMBRE!Q131+OCTUBRE!Q131+NOVIEMBRE!Q131+DICIEMBRE!Q131</f>
        <v>0</v>
      </c>
      <c r="R131" s="44">
        <f>+ENERO!R131+FEBRERO!R131+MARZO!R131+ABRIL!R131+MAYO!R131+JUNIO!R131+JULIO!R131+AGOSTO!R131+SEPTIEMBRE!R131+OCTUBRE!R131+NOVIEMBRE!R131+DICIEMBRE!R131</f>
        <v>0</v>
      </c>
      <c r="S131" s="44">
        <f>+ENERO!S131+FEBRERO!S131+MARZO!S131+ABRIL!S131+MAYO!S131+JUNIO!S131+JULIO!S131+AGOSTO!S131+SEPTIEMBRE!S131+OCTUBRE!S131+NOVIEMBRE!S131+DICIEMBRE!S131</f>
        <v>0</v>
      </c>
      <c r="T131" s="44">
        <f>+ENERO!T131+FEBRERO!T131+MARZO!T131+ABRIL!T131+MAYO!T131+JUNIO!T131+JULIO!T131+AGOSTO!T131+SEPTIEMBRE!T131+OCTUBRE!T131+NOVIEMBRE!T131+DICIEMBRE!T131</f>
        <v>0</v>
      </c>
      <c r="U131" s="44">
        <f>+ENERO!U131+FEBRERO!U131+MARZO!U131+ABRIL!U131+MAYO!U131+JUNIO!U131+JULIO!U131+AGOSTO!U131+SEPTIEMBRE!U131+OCTUBRE!U131+NOVIEMBRE!U131+DICIEMBRE!U131</f>
        <v>0</v>
      </c>
      <c r="V131" s="44">
        <f>+ENERO!V131+FEBRERO!V131+MARZO!V131+ABRIL!V131+MAYO!V131+JUNIO!V131+JULIO!V131+AGOSTO!V131+SEPTIEMBRE!V131+OCTUBRE!V131+NOVIEMBRE!V131+DICIEMBRE!V131</f>
        <v>0</v>
      </c>
      <c r="W131" s="44">
        <f>+ENERO!W131+FEBRERO!W131+MARZO!W131+ABRIL!W131+MAYO!W131+JUNIO!W131+JULIO!W131+AGOSTO!W131+SEPTIEMBRE!W131+OCTUBRE!W131+NOVIEMBRE!W131+DICIEMBRE!W131</f>
        <v>0</v>
      </c>
      <c r="X131" s="28" t="str">
        <f t="shared" si="30"/>
        <v xml:space="preserve"> </v>
      </c>
      <c r="Y131" s="3"/>
      <c r="Z131" s="3"/>
      <c r="AA131" s="3"/>
      <c r="AB131" s="3"/>
      <c r="AC131" s="3"/>
      <c r="AD131" s="3"/>
      <c r="AE131" s="3"/>
      <c r="AF131" s="3"/>
      <c r="AG131" s="221"/>
      <c r="AH131" s="3"/>
      <c r="AI131" s="3"/>
      <c r="AJ131" s="3"/>
      <c r="AK131" s="3"/>
      <c r="BA131" s="29" t="str">
        <f t="shared" si="27"/>
        <v/>
      </c>
      <c r="BB131" s="29" t="str">
        <f t="shared" si="28"/>
        <v/>
      </c>
      <c r="BC131" s="29" t="str">
        <f t="shared" si="29"/>
        <v/>
      </c>
      <c r="BD131" s="29" t="str">
        <f t="shared" si="31"/>
        <v/>
      </c>
      <c r="BE131" s="29" t="str">
        <f t="shared" si="32"/>
        <v/>
      </c>
      <c r="BF131" s="29" t="str">
        <f t="shared" si="33"/>
        <v/>
      </c>
      <c r="BG131" s="29" t="str">
        <f t="shared" si="34"/>
        <v/>
      </c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0">
        <f t="shared" si="35"/>
        <v>0</v>
      </c>
      <c r="BU131" s="30">
        <f t="shared" si="36"/>
        <v>0</v>
      </c>
      <c r="BV131" s="30">
        <f t="shared" si="37"/>
        <v>0</v>
      </c>
      <c r="BW131" s="30">
        <f t="shared" si="38"/>
        <v>0</v>
      </c>
      <c r="BX131" s="30">
        <f t="shared" si="39"/>
        <v>0</v>
      </c>
      <c r="BY131" s="30">
        <f t="shared" si="40"/>
        <v>0</v>
      </c>
      <c r="BZ131" s="30">
        <f t="shared" si="41"/>
        <v>0</v>
      </c>
      <c r="CA131" s="3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</row>
    <row r="132" spans="1:100" s="23" customFormat="1" ht="10.5" x14ac:dyDescent="0.15">
      <c r="A132" s="1090" t="s">
        <v>131</v>
      </c>
      <c r="B132" s="1090"/>
      <c r="C132" s="1089"/>
      <c r="D132" s="185">
        <f t="shared" si="42"/>
        <v>0</v>
      </c>
      <c r="E132" s="186">
        <f t="shared" si="43"/>
        <v>0</v>
      </c>
      <c r="F132" s="187">
        <f t="shared" si="43"/>
        <v>0</v>
      </c>
      <c r="G132" s="44">
        <f>+ENERO!G132+FEBRERO!G132+MARZO!G132+ABRIL!G132+MAYO!G132+JUNIO!G132+JULIO!G132+AGOSTO!G132+SEPTIEMBRE!G132+OCTUBRE!G132+NOVIEMBRE!G132+DICIEMBRE!G132</f>
        <v>0</v>
      </c>
      <c r="H132" s="44">
        <f>+ENERO!H132+FEBRERO!H132+MARZO!H132+ABRIL!H132+MAYO!H132+JUNIO!H132+JULIO!H132+AGOSTO!H132+SEPTIEMBRE!H132+OCTUBRE!H132+NOVIEMBRE!H132+DICIEMBRE!H132</f>
        <v>0</v>
      </c>
      <c r="I132" s="44">
        <f>+ENERO!I132+FEBRERO!I132+MARZO!I132+ABRIL!I132+MAYO!I132+JUNIO!I132+JULIO!I132+AGOSTO!I132+SEPTIEMBRE!I132+OCTUBRE!I132+NOVIEMBRE!I132+DICIEMBRE!I132</f>
        <v>0</v>
      </c>
      <c r="J132" s="44">
        <f>+ENERO!J132+FEBRERO!J132+MARZO!J132+ABRIL!J132+MAYO!J132+JUNIO!J132+JULIO!J132+AGOSTO!J132+SEPTIEMBRE!J132+OCTUBRE!J132+NOVIEMBRE!J132+DICIEMBRE!J132</f>
        <v>0</v>
      </c>
      <c r="K132" s="44">
        <f>+ENERO!K132+FEBRERO!K132+MARZO!K132+ABRIL!K132+MAYO!K132+JUNIO!K132+JULIO!K132+AGOSTO!K132+SEPTIEMBRE!K132+OCTUBRE!K132+NOVIEMBRE!K132+DICIEMBRE!K132</f>
        <v>0</v>
      </c>
      <c r="L132" s="44">
        <f>+ENERO!L132+FEBRERO!L132+MARZO!L132+ABRIL!L132+MAYO!L132+JUNIO!L132+JULIO!L132+AGOSTO!L132+SEPTIEMBRE!L132+OCTUBRE!L132+NOVIEMBRE!L132+DICIEMBRE!L132</f>
        <v>0</v>
      </c>
      <c r="M132" s="44">
        <f>+ENERO!M132+FEBRERO!M132+MARZO!M132+ABRIL!M132+MAYO!M132+JUNIO!M132+JULIO!M132+AGOSTO!M132+SEPTIEMBRE!M132+OCTUBRE!M132+NOVIEMBRE!M132+DICIEMBRE!M132</f>
        <v>0</v>
      </c>
      <c r="N132" s="44">
        <f>+ENERO!N132+FEBRERO!N132+MARZO!N132+ABRIL!N132+MAYO!N132+JUNIO!N132+JULIO!N132+AGOSTO!N132+SEPTIEMBRE!N132+OCTUBRE!N132+NOVIEMBRE!N132+DICIEMBRE!N132</f>
        <v>0</v>
      </c>
      <c r="O132" s="44">
        <f>+ENERO!O132+FEBRERO!O132+MARZO!O132+ABRIL!O132+MAYO!O132+JUNIO!O132+JULIO!O132+AGOSTO!O132+SEPTIEMBRE!O132+OCTUBRE!O132+NOVIEMBRE!O132+DICIEMBRE!O132</f>
        <v>0</v>
      </c>
      <c r="P132" s="44">
        <f>+ENERO!P132+FEBRERO!P132+MARZO!P132+ABRIL!P132+MAYO!P132+JUNIO!P132+JULIO!P132+AGOSTO!P132+SEPTIEMBRE!P132+OCTUBRE!P132+NOVIEMBRE!P132+DICIEMBRE!P132</f>
        <v>0</v>
      </c>
      <c r="Q132" s="44">
        <f>+ENERO!Q132+FEBRERO!Q132+MARZO!Q132+ABRIL!Q132+MAYO!Q132+JUNIO!Q132+JULIO!Q132+AGOSTO!Q132+SEPTIEMBRE!Q132+OCTUBRE!Q132+NOVIEMBRE!Q132+DICIEMBRE!Q132</f>
        <v>0</v>
      </c>
      <c r="R132" s="44">
        <f>+ENERO!R132+FEBRERO!R132+MARZO!R132+ABRIL!R132+MAYO!R132+JUNIO!R132+JULIO!R132+AGOSTO!R132+SEPTIEMBRE!R132+OCTUBRE!R132+NOVIEMBRE!R132+DICIEMBRE!R132</f>
        <v>0</v>
      </c>
      <c r="S132" s="44">
        <f>+ENERO!S132+FEBRERO!S132+MARZO!S132+ABRIL!S132+MAYO!S132+JUNIO!S132+JULIO!S132+AGOSTO!S132+SEPTIEMBRE!S132+OCTUBRE!S132+NOVIEMBRE!S132+DICIEMBRE!S132</f>
        <v>0</v>
      </c>
      <c r="T132" s="44">
        <f>+ENERO!T132+FEBRERO!T132+MARZO!T132+ABRIL!T132+MAYO!T132+JUNIO!T132+JULIO!T132+AGOSTO!T132+SEPTIEMBRE!T132+OCTUBRE!T132+NOVIEMBRE!T132+DICIEMBRE!T132</f>
        <v>0</v>
      </c>
      <c r="U132" s="44">
        <f>+ENERO!U132+FEBRERO!U132+MARZO!U132+ABRIL!U132+MAYO!U132+JUNIO!U132+JULIO!U132+AGOSTO!U132+SEPTIEMBRE!U132+OCTUBRE!U132+NOVIEMBRE!U132+DICIEMBRE!U132</f>
        <v>0</v>
      </c>
      <c r="V132" s="44">
        <f>+ENERO!V132+FEBRERO!V132+MARZO!V132+ABRIL!V132+MAYO!V132+JUNIO!V132+JULIO!V132+AGOSTO!V132+SEPTIEMBRE!V132+OCTUBRE!V132+NOVIEMBRE!V132+DICIEMBRE!V132</f>
        <v>0</v>
      </c>
      <c r="W132" s="44">
        <f>+ENERO!W132+FEBRERO!W132+MARZO!W132+ABRIL!W132+MAYO!W132+JUNIO!W132+JULIO!W132+AGOSTO!W132+SEPTIEMBRE!W132+OCTUBRE!W132+NOVIEMBRE!W132+DICIEMBRE!W132</f>
        <v>0</v>
      </c>
      <c r="X132" s="28" t="str">
        <f t="shared" si="30"/>
        <v xml:space="preserve"> </v>
      </c>
      <c r="Y132" s="3"/>
      <c r="Z132" s="3"/>
      <c r="AA132" s="3"/>
      <c r="AB132" s="3"/>
      <c r="AC132" s="3"/>
      <c r="AD132" s="3"/>
      <c r="AE132" s="3"/>
      <c r="AF132" s="3"/>
      <c r="AG132" s="221"/>
      <c r="AH132" s="3"/>
      <c r="AI132" s="3"/>
      <c r="AJ132" s="3"/>
      <c r="AK132" s="3"/>
      <c r="BA132" s="29" t="str">
        <f t="shared" si="27"/>
        <v/>
      </c>
      <c r="BB132" s="29" t="str">
        <f t="shared" si="28"/>
        <v/>
      </c>
      <c r="BC132" s="29" t="str">
        <f t="shared" si="29"/>
        <v/>
      </c>
      <c r="BD132" s="29" t="str">
        <f t="shared" si="31"/>
        <v/>
      </c>
      <c r="BE132" s="29" t="str">
        <f t="shared" si="32"/>
        <v/>
      </c>
      <c r="BF132" s="29" t="str">
        <f t="shared" si="33"/>
        <v/>
      </c>
      <c r="BG132" s="29" t="str">
        <f t="shared" si="34"/>
        <v/>
      </c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0">
        <f t="shared" si="35"/>
        <v>0</v>
      </c>
      <c r="BU132" s="30">
        <f t="shared" si="36"/>
        <v>0</v>
      </c>
      <c r="BV132" s="30">
        <f t="shared" si="37"/>
        <v>0</v>
      </c>
      <c r="BW132" s="30">
        <f t="shared" si="38"/>
        <v>0</v>
      </c>
      <c r="BX132" s="30">
        <f t="shared" si="39"/>
        <v>0</v>
      </c>
      <c r="BY132" s="30">
        <f t="shared" si="40"/>
        <v>0</v>
      </c>
      <c r="BZ132" s="30">
        <f t="shared" si="41"/>
        <v>0</v>
      </c>
      <c r="CA132" s="3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</row>
    <row r="133" spans="1:100" s="23" customFormat="1" ht="10.5" x14ac:dyDescent="0.15">
      <c r="A133" s="1090" t="s">
        <v>132</v>
      </c>
      <c r="B133" s="1090"/>
      <c r="C133" s="1089"/>
      <c r="D133" s="185">
        <f t="shared" si="42"/>
        <v>0</v>
      </c>
      <c r="E133" s="186">
        <f t="shared" si="43"/>
        <v>0</v>
      </c>
      <c r="F133" s="187">
        <f t="shared" si="43"/>
        <v>0</v>
      </c>
      <c r="G133" s="44">
        <f>+ENERO!G133+FEBRERO!G133+MARZO!G133+ABRIL!G133+MAYO!G133+JUNIO!G133+JULIO!G133+AGOSTO!G133+SEPTIEMBRE!G133+OCTUBRE!G133+NOVIEMBRE!G133+DICIEMBRE!G133</f>
        <v>0</v>
      </c>
      <c r="H133" s="44">
        <f>+ENERO!H133+FEBRERO!H133+MARZO!H133+ABRIL!H133+MAYO!H133+JUNIO!H133+JULIO!H133+AGOSTO!H133+SEPTIEMBRE!H133+OCTUBRE!H133+NOVIEMBRE!H133+DICIEMBRE!H133</f>
        <v>0</v>
      </c>
      <c r="I133" s="44">
        <f>+ENERO!I133+FEBRERO!I133+MARZO!I133+ABRIL!I133+MAYO!I133+JUNIO!I133+JULIO!I133+AGOSTO!I133+SEPTIEMBRE!I133+OCTUBRE!I133+NOVIEMBRE!I133+DICIEMBRE!I133</f>
        <v>0</v>
      </c>
      <c r="J133" s="44">
        <f>+ENERO!J133+FEBRERO!J133+MARZO!J133+ABRIL!J133+MAYO!J133+JUNIO!J133+JULIO!J133+AGOSTO!J133+SEPTIEMBRE!J133+OCTUBRE!J133+NOVIEMBRE!J133+DICIEMBRE!J133</f>
        <v>0</v>
      </c>
      <c r="K133" s="44">
        <f>+ENERO!K133+FEBRERO!K133+MARZO!K133+ABRIL!K133+MAYO!K133+JUNIO!K133+JULIO!K133+AGOSTO!K133+SEPTIEMBRE!K133+OCTUBRE!K133+NOVIEMBRE!K133+DICIEMBRE!K133</f>
        <v>0</v>
      </c>
      <c r="L133" s="44">
        <f>+ENERO!L133+FEBRERO!L133+MARZO!L133+ABRIL!L133+MAYO!L133+JUNIO!L133+JULIO!L133+AGOSTO!L133+SEPTIEMBRE!L133+OCTUBRE!L133+NOVIEMBRE!L133+DICIEMBRE!L133</f>
        <v>0</v>
      </c>
      <c r="M133" s="44">
        <f>+ENERO!M133+FEBRERO!M133+MARZO!M133+ABRIL!M133+MAYO!M133+JUNIO!M133+JULIO!M133+AGOSTO!M133+SEPTIEMBRE!M133+OCTUBRE!M133+NOVIEMBRE!M133+DICIEMBRE!M133</f>
        <v>0</v>
      </c>
      <c r="N133" s="44">
        <f>+ENERO!N133+FEBRERO!N133+MARZO!N133+ABRIL!N133+MAYO!N133+JUNIO!N133+JULIO!N133+AGOSTO!N133+SEPTIEMBRE!N133+OCTUBRE!N133+NOVIEMBRE!N133+DICIEMBRE!N133</f>
        <v>0</v>
      </c>
      <c r="O133" s="44">
        <f>+ENERO!O133+FEBRERO!O133+MARZO!O133+ABRIL!O133+MAYO!O133+JUNIO!O133+JULIO!O133+AGOSTO!O133+SEPTIEMBRE!O133+OCTUBRE!O133+NOVIEMBRE!O133+DICIEMBRE!O133</f>
        <v>0</v>
      </c>
      <c r="P133" s="44">
        <f>+ENERO!P133+FEBRERO!P133+MARZO!P133+ABRIL!P133+MAYO!P133+JUNIO!P133+JULIO!P133+AGOSTO!P133+SEPTIEMBRE!P133+OCTUBRE!P133+NOVIEMBRE!P133+DICIEMBRE!P133</f>
        <v>0</v>
      </c>
      <c r="Q133" s="44">
        <f>+ENERO!Q133+FEBRERO!Q133+MARZO!Q133+ABRIL!Q133+MAYO!Q133+JUNIO!Q133+JULIO!Q133+AGOSTO!Q133+SEPTIEMBRE!Q133+OCTUBRE!Q133+NOVIEMBRE!Q133+DICIEMBRE!Q133</f>
        <v>0</v>
      </c>
      <c r="R133" s="44">
        <f>+ENERO!R133+FEBRERO!R133+MARZO!R133+ABRIL!R133+MAYO!R133+JUNIO!R133+JULIO!R133+AGOSTO!R133+SEPTIEMBRE!R133+OCTUBRE!R133+NOVIEMBRE!R133+DICIEMBRE!R133</f>
        <v>0</v>
      </c>
      <c r="S133" s="44">
        <f>+ENERO!S133+FEBRERO!S133+MARZO!S133+ABRIL!S133+MAYO!S133+JUNIO!S133+JULIO!S133+AGOSTO!S133+SEPTIEMBRE!S133+OCTUBRE!S133+NOVIEMBRE!S133+DICIEMBRE!S133</f>
        <v>0</v>
      </c>
      <c r="T133" s="44">
        <f>+ENERO!T133+FEBRERO!T133+MARZO!T133+ABRIL!T133+MAYO!T133+JUNIO!T133+JULIO!T133+AGOSTO!T133+SEPTIEMBRE!T133+OCTUBRE!T133+NOVIEMBRE!T133+DICIEMBRE!T133</f>
        <v>0</v>
      </c>
      <c r="U133" s="44">
        <f>+ENERO!U133+FEBRERO!U133+MARZO!U133+ABRIL!U133+MAYO!U133+JUNIO!U133+JULIO!U133+AGOSTO!U133+SEPTIEMBRE!U133+OCTUBRE!U133+NOVIEMBRE!U133+DICIEMBRE!U133</f>
        <v>0</v>
      </c>
      <c r="V133" s="44">
        <f>+ENERO!V133+FEBRERO!V133+MARZO!V133+ABRIL!V133+MAYO!V133+JUNIO!V133+JULIO!V133+AGOSTO!V133+SEPTIEMBRE!V133+OCTUBRE!V133+NOVIEMBRE!V133+DICIEMBRE!V133</f>
        <v>0</v>
      </c>
      <c r="W133" s="44">
        <f>+ENERO!W133+FEBRERO!W133+MARZO!W133+ABRIL!W133+MAYO!W133+JUNIO!W133+JULIO!W133+AGOSTO!W133+SEPTIEMBRE!W133+OCTUBRE!W133+NOVIEMBRE!W133+DICIEMBRE!W133</f>
        <v>0</v>
      </c>
      <c r="X133" s="28" t="str">
        <f t="shared" si="30"/>
        <v xml:space="preserve"> </v>
      </c>
      <c r="Y133" s="3"/>
      <c r="Z133" s="3"/>
      <c r="AA133" s="3"/>
      <c r="AB133" s="3"/>
      <c r="AC133" s="3"/>
      <c r="AD133" s="3"/>
      <c r="AE133" s="3"/>
      <c r="AF133" s="3"/>
      <c r="AG133" s="221"/>
      <c r="AH133" s="3"/>
      <c r="AI133" s="3"/>
      <c r="AJ133" s="3"/>
      <c r="AK133" s="3"/>
      <c r="BA133" s="29" t="str">
        <f t="shared" si="27"/>
        <v/>
      </c>
      <c r="BB133" s="29" t="str">
        <f t="shared" si="28"/>
        <v/>
      </c>
      <c r="BC133" s="29" t="str">
        <f t="shared" si="29"/>
        <v/>
      </c>
      <c r="BD133" s="29" t="str">
        <f t="shared" si="31"/>
        <v/>
      </c>
      <c r="BE133" s="29" t="str">
        <f t="shared" si="32"/>
        <v/>
      </c>
      <c r="BF133" s="29" t="str">
        <f t="shared" si="33"/>
        <v/>
      </c>
      <c r="BG133" s="29" t="str">
        <f t="shared" si="34"/>
        <v/>
      </c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0">
        <f t="shared" si="35"/>
        <v>0</v>
      </c>
      <c r="BU133" s="30">
        <f t="shared" si="36"/>
        <v>0</v>
      </c>
      <c r="BV133" s="30">
        <f t="shared" si="37"/>
        <v>0</v>
      </c>
      <c r="BW133" s="30">
        <f t="shared" si="38"/>
        <v>0</v>
      </c>
      <c r="BX133" s="30">
        <f t="shared" si="39"/>
        <v>0</v>
      </c>
      <c r="BY133" s="30">
        <f t="shared" si="40"/>
        <v>0</v>
      </c>
      <c r="BZ133" s="30">
        <f t="shared" si="41"/>
        <v>0</v>
      </c>
      <c r="CA133" s="3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</row>
    <row r="134" spans="1:100" s="23" customFormat="1" ht="10.5" x14ac:dyDescent="0.15">
      <c r="A134" s="1090" t="s">
        <v>133</v>
      </c>
      <c r="B134" s="1101"/>
      <c r="C134" s="1102"/>
      <c r="D134" s="185">
        <f t="shared" si="42"/>
        <v>0</v>
      </c>
      <c r="E134" s="186">
        <f t="shared" si="43"/>
        <v>0</v>
      </c>
      <c r="F134" s="187">
        <f t="shared" si="43"/>
        <v>0</v>
      </c>
      <c r="G134" s="44">
        <f>+ENERO!G134+FEBRERO!G134+MARZO!G134+ABRIL!G134+MAYO!G134+JUNIO!G134+JULIO!G134+AGOSTO!G134+SEPTIEMBRE!G134+OCTUBRE!G134+NOVIEMBRE!G134+DICIEMBRE!G134</f>
        <v>0</v>
      </c>
      <c r="H134" s="44">
        <f>+ENERO!H134+FEBRERO!H134+MARZO!H134+ABRIL!H134+MAYO!H134+JUNIO!H134+JULIO!H134+AGOSTO!H134+SEPTIEMBRE!H134+OCTUBRE!H134+NOVIEMBRE!H134+DICIEMBRE!H134</f>
        <v>0</v>
      </c>
      <c r="I134" s="44">
        <f>+ENERO!I134+FEBRERO!I134+MARZO!I134+ABRIL!I134+MAYO!I134+JUNIO!I134+JULIO!I134+AGOSTO!I134+SEPTIEMBRE!I134+OCTUBRE!I134+NOVIEMBRE!I134+DICIEMBRE!I134</f>
        <v>0</v>
      </c>
      <c r="J134" s="44">
        <f>+ENERO!J134+FEBRERO!J134+MARZO!J134+ABRIL!J134+MAYO!J134+JUNIO!J134+JULIO!J134+AGOSTO!J134+SEPTIEMBRE!J134+OCTUBRE!J134+NOVIEMBRE!J134+DICIEMBRE!J134</f>
        <v>0</v>
      </c>
      <c r="K134" s="44">
        <f>+ENERO!K134+FEBRERO!K134+MARZO!K134+ABRIL!K134+MAYO!K134+JUNIO!K134+JULIO!K134+AGOSTO!K134+SEPTIEMBRE!K134+OCTUBRE!K134+NOVIEMBRE!K134+DICIEMBRE!K134</f>
        <v>0</v>
      </c>
      <c r="L134" s="44">
        <f>+ENERO!L134+FEBRERO!L134+MARZO!L134+ABRIL!L134+MAYO!L134+JUNIO!L134+JULIO!L134+AGOSTO!L134+SEPTIEMBRE!L134+OCTUBRE!L134+NOVIEMBRE!L134+DICIEMBRE!L134</f>
        <v>0</v>
      </c>
      <c r="M134" s="44">
        <f>+ENERO!M134+FEBRERO!M134+MARZO!M134+ABRIL!M134+MAYO!M134+JUNIO!M134+JULIO!M134+AGOSTO!M134+SEPTIEMBRE!M134+OCTUBRE!M134+NOVIEMBRE!M134+DICIEMBRE!M134</f>
        <v>0</v>
      </c>
      <c r="N134" s="44">
        <f>+ENERO!N134+FEBRERO!N134+MARZO!N134+ABRIL!N134+MAYO!N134+JUNIO!N134+JULIO!N134+AGOSTO!N134+SEPTIEMBRE!N134+OCTUBRE!N134+NOVIEMBRE!N134+DICIEMBRE!N134</f>
        <v>0</v>
      </c>
      <c r="O134" s="44">
        <f>+ENERO!O134+FEBRERO!O134+MARZO!O134+ABRIL!O134+MAYO!O134+JUNIO!O134+JULIO!O134+AGOSTO!O134+SEPTIEMBRE!O134+OCTUBRE!O134+NOVIEMBRE!O134+DICIEMBRE!O134</f>
        <v>0</v>
      </c>
      <c r="P134" s="44">
        <f>+ENERO!P134+FEBRERO!P134+MARZO!P134+ABRIL!P134+MAYO!P134+JUNIO!P134+JULIO!P134+AGOSTO!P134+SEPTIEMBRE!P134+OCTUBRE!P134+NOVIEMBRE!P134+DICIEMBRE!P134</f>
        <v>0</v>
      </c>
      <c r="Q134" s="44">
        <f>+ENERO!Q134+FEBRERO!Q134+MARZO!Q134+ABRIL!Q134+MAYO!Q134+JUNIO!Q134+JULIO!Q134+AGOSTO!Q134+SEPTIEMBRE!Q134+OCTUBRE!Q134+NOVIEMBRE!Q134+DICIEMBRE!Q134</f>
        <v>0</v>
      </c>
      <c r="R134" s="44">
        <f>+ENERO!R134+FEBRERO!R134+MARZO!R134+ABRIL!R134+MAYO!R134+JUNIO!R134+JULIO!R134+AGOSTO!R134+SEPTIEMBRE!R134+OCTUBRE!R134+NOVIEMBRE!R134+DICIEMBRE!R134</f>
        <v>0</v>
      </c>
      <c r="S134" s="44">
        <f>+ENERO!S134+FEBRERO!S134+MARZO!S134+ABRIL!S134+MAYO!S134+JUNIO!S134+JULIO!S134+AGOSTO!S134+SEPTIEMBRE!S134+OCTUBRE!S134+NOVIEMBRE!S134+DICIEMBRE!S134</f>
        <v>0</v>
      </c>
      <c r="T134" s="44">
        <f>+ENERO!T134+FEBRERO!T134+MARZO!T134+ABRIL!T134+MAYO!T134+JUNIO!T134+JULIO!T134+AGOSTO!T134+SEPTIEMBRE!T134+OCTUBRE!T134+NOVIEMBRE!T134+DICIEMBRE!T134</f>
        <v>0</v>
      </c>
      <c r="U134" s="44">
        <f>+ENERO!U134+FEBRERO!U134+MARZO!U134+ABRIL!U134+MAYO!U134+JUNIO!U134+JULIO!U134+AGOSTO!U134+SEPTIEMBRE!U134+OCTUBRE!U134+NOVIEMBRE!U134+DICIEMBRE!U134</f>
        <v>0</v>
      </c>
      <c r="V134" s="44">
        <f>+ENERO!V134+FEBRERO!V134+MARZO!V134+ABRIL!V134+MAYO!V134+JUNIO!V134+JULIO!V134+AGOSTO!V134+SEPTIEMBRE!V134+OCTUBRE!V134+NOVIEMBRE!V134+DICIEMBRE!V134</f>
        <v>0</v>
      </c>
      <c r="W134" s="44">
        <f>+ENERO!W134+FEBRERO!W134+MARZO!W134+ABRIL!W134+MAYO!W134+JUNIO!W134+JULIO!W134+AGOSTO!W134+SEPTIEMBRE!W134+OCTUBRE!W134+NOVIEMBRE!W134+DICIEMBRE!W134</f>
        <v>0</v>
      </c>
      <c r="X134" s="28" t="str">
        <f t="shared" si="30"/>
        <v xml:space="preserve"> </v>
      </c>
      <c r="Y134" s="3"/>
      <c r="Z134" s="3"/>
      <c r="AA134" s="3"/>
      <c r="AB134" s="3"/>
      <c r="AC134" s="3"/>
      <c r="AD134" s="3"/>
      <c r="AE134" s="3"/>
      <c r="AF134" s="3"/>
      <c r="AG134" s="221"/>
      <c r="AH134" s="3"/>
      <c r="AI134" s="3"/>
      <c r="AJ134" s="3"/>
      <c r="AK134" s="3"/>
      <c r="BA134" s="29" t="str">
        <f t="shared" si="27"/>
        <v/>
      </c>
      <c r="BB134" s="29" t="str">
        <f t="shared" si="28"/>
        <v/>
      </c>
      <c r="BC134" s="29" t="str">
        <f t="shared" si="29"/>
        <v/>
      </c>
      <c r="BD134" s="29" t="str">
        <f t="shared" si="31"/>
        <v/>
      </c>
      <c r="BE134" s="29" t="str">
        <f t="shared" si="32"/>
        <v/>
      </c>
      <c r="BF134" s="29" t="str">
        <f t="shared" si="33"/>
        <v/>
      </c>
      <c r="BG134" s="29" t="str">
        <f t="shared" si="34"/>
        <v/>
      </c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0">
        <f t="shared" si="35"/>
        <v>0</v>
      </c>
      <c r="BU134" s="30">
        <f t="shared" si="36"/>
        <v>0</v>
      </c>
      <c r="BV134" s="30">
        <f t="shared" si="37"/>
        <v>0</v>
      </c>
      <c r="BW134" s="30">
        <f t="shared" si="38"/>
        <v>0</v>
      </c>
      <c r="BX134" s="30">
        <f t="shared" si="39"/>
        <v>0</v>
      </c>
      <c r="BY134" s="30">
        <f t="shared" si="40"/>
        <v>0</v>
      </c>
      <c r="BZ134" s="30">
        <f t="shared" si="41"/>
        <v>0</v>
      </c>
      <c r="CA134" s="3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</row>
    <row r="135" spans="1:100" s="23" customFormat="1" ht="10.5" x14ac:dyDescent="0.15">
      <c r="A135" s="1103" t="s">
        <v>134</v>
      </c>
      <c r="B135" s="1082" t="s">
        <v>135</v>
      </c>
      <c r="C135" s="1089"/>
      <c r="D135" s="185">
        <f t="shared" si="42"/>
        <v>0</v>
      </c>
      <c r="E135" s="186">
        <f t="shared" si="43"/>
        <v>0</v>
      </c>
      <c r="F135" s="187">
        <f t="shared" si="43"/>
        <v>0</v>
      </c>
      <c r="G135" s="44">
        <f>+ENERO!G135+FEBRERO!G135+MARZO!G135+ABRIL!G135+MAYO!G135+JUNIO!G135+JULIO!G135+AGOSTO!G135+SEPTIEMBRE!G135+OCTUBRE!G135+NOVIEMBRE!G135+DICIEMBRE!G135</f>
        <v>0</v>
      </c>
      <c r="H135" s="44">
        <f>+ENERO!H135+FEBRERO!H135+MARZO!H135+ABRIL!H135+MAYO!H135+JUNIO!H135+JULIO!H135+AGOSTO!H135+SEPTIEMBRE!H135+OCTUBRE!H135+NOVIEMBRE!H135+DICIEMBRE!H135</f>
        <v>0</v>
      </c>
      <c r="I135" s="44">
        <f>+ENERO!I135+FEBRERO!I135+MARZO!I135+ABRIL!I135+MAYO!I135+JUNIO!I135+JULIO!I135+AGOSTO!I135+SEPTIEMBRE!I135+OCTUBRE!I135+NOVIEMBRE!I135+DICIEMBRE!I135</f>
        <v>0</v>
      </c>
      <c r="J135" s="44">
        <f>+ENERO!J135+FEBRERO!J135+MARZO!J135+ABRIL!J135+MAYO!J135+JUNIO!J135+JULIO!J135+AGOSTO!J135+SEPTIEMBRE!J135+OCTUBRE!J135+NOVIEMBRE!J135+DICIEMBRE!J135</f>
        <v>0</v>
      </c>
      <c r="K135" s="44">
        <f>+ENERO!K135+FEBRERO!K135+MARZO!K135+ABRIL!K135+MAYO!K135+JUNIO!K135+JULIO!K135+AGOSTO!K135+SEPTIEMBRE!K135+OCTUBRE!K135+NOVIEMBRE!K135+DICIEMBRE!K135</f>
        <v>0</v>
      </c>
      <c r="L135" s="44">
        <f>+ENERO!L135+FEBRERO!L135+MARZO!L135+ABRIL!L135+MAYO!L135+JUNIO!L135+JULIO!L135+AGOSTO!L135+SEPTIEMBRE!L135+OCTUBRE!L135+NOVIEMBRE!L135+DICIEMBRE!L135</f>
        <v>0</v>
      </c>
      <c r="M135" s="44">
        <f>+ENERO!M135+FEBRERO!M135+MARZO!M135+ABRIL!M135+MAYO!M135+JUNIO!M135+JULIO!M135+AGOSTO!M135+SEPTIEMBRE!M135+OCTUBRE!M135+NOVIEMBRE!M135+DICIEMBRE!M135</f>
        <v>0</v>
      </c>
      <c r="N135" s="44">
        <f>+ENERO!N135+FEBRERO!N135+MARZO!N135+ABRIL!N135+MAYO!N135+JUNIO!N135+JULIO!N135+AGOSTO!N135+SEPTIEMBRE!N135+OCTUBRE!N135+NOVIEMBRE!N135+DICIEMBRE!N135</f>
        <v>0</v>
      </c>
      <c r="O135" s="44">
        <f>+ENERO!O135+FEBRERO!O135+MARZO!O135+ABRIL!O135+MAYO!O135+JUNIO!O135+JULIO!O135+AGOSTO!O135+SEPTIEMBRE!O135+OCTUBRE!O135+NOVIEMBRE!O135+DICIEMBRE!O135</f>
        <v>0</v>
      </c>
      <c r="P135" s="44">
        <f>+ENERO!P135+FEBRERO!P135+MARZO!P135+ABRIL!P135+MAYO!P135+JUNIO!P135+JULIO!P135+AGOSTO!P135+SEPTIEMBRE!P135+OCTUBRE!P135+NOVIEMBRE!P135+DICIEMBRE!P135</f>
        <v>0</v>
      </c>
      <c r="Q135" s="44">
        <f>+ENERO!Q135+FEBRERO!Q135+MARZO!Q135+ABRIL!Q135+MAYO!Q135+JUNIO!Q135+JULIO!Q135+AGOSTO!Q135+SEPTIEMBRE!Q135+OCTUBRE!Q135+NOVIEMBRE!Q135+DICIEMBRE!Q135</f>
        <v>0</v>
      </c>
      <c r="R135" s="44">
        <f>+ENERO!R135+FEBRERO!R135+MARZO!R135+ABRIL!R135+MAYO!R135+JUNIO!R135+JULIO!R135+AGOSTO!R135+SEPTIEMBRE!R135+OCTUBRE!R135+NOVIEMBRE!R135+DICIEMBRE!R135</f>
        <v>0</v>
      </c>
      <c r="S135" s="44">
        <f>+ENERO!S135+FEBRERO!S135+MARZO!S135+ABRIL!S135+MAYO!S135+JUNIO!S135+JULIO!S135+AGOSTO!S135+SEPTIEMBRE!S135+OCTUBRE!S135+NOVIEMBRE!S135+DICIEMBRE!S135</f>
        <v>0</v>
      </c>
      <c r="T135" s="44">
        <f>+ENERO!T135+FEBRERO!T135+MARZO!T135+ABRIL!T135+MAYO!T135+JUNIO!T135+JULIO!T135+AGOSTO!T135+SEPTIEMBRE!T135+OCTUBRE!T135+NOVIEMBRE!T135+DICIEMBRE!T135</f>
        <v>0</v>
      </c>
      <c r="U135" s="44">
        <f>+ENERO!U135+FEBRERO!U135+MARZO!U135+ABRIL!U135+MAYO!U135+JUNIO!U135+JULIO!U135+AGOSTO!U135+SEPTIEMBRE!U135+OCTUBRE!U135+NOVIEMBRE!U135+DICIEMBRE!U135</f>
        <v>0</v>
      </c>
      <c r="V135" s="44">
        <f>+ENERO!V135+FEBRERO!V135+MARZO!V135+ABRIL!V135+MAYO!V135+JUNIO!V135+JULIO!V135+AGOSTO!V135+SEPTIEMBRE!V135+OCTUBRE!V135+NOVIEMBRE!V135+DICIEMBRE!V135</f>
        <v>0</v>
      </c>
      <c r="W135" s="44">
        <f>+ENERO!W135+FEBRERO!W135+MARZO!W135+ABRIL!W135+MAYO!W135+JUNIO!W135+JULIO!W135+AGOSTO!W135+SEPTIEMBRE!W135+OCTUBRE!W135+NOVIEMBRE!W135+DICIEMBRE!W135</f>
        <v>0</v>
      </c>
      <c r="X135" s="28" t="str">
        <f t="shared" si="30"/>
        <v xml:space="preserve"> </v>
      </c>
      <c r="Y135" s="3"/>
      <c r="Z135" s="3"/>
      <c r="AA135" s="3"/>
      <c r="AB135" s="3"/>
      <c r="AC135" s="3"/>
      <c r="AD135" s="3"/>
      <c r="AE135" s="3"/>
      <c r="AF135" s="3"/>
      <c r="AG135" s="221"/>
      <c r="AH135" s="3"/>
      <c r="AI135" s="3"/>
      <c r="AJ135" s="3"/>
      <c r="AK135" s="3"/>
      <c r="BA135" s="29" t="str">
        <f t="shared" si="27"/>
        <v/>
      </c>
      <c r="BB135" s="29" t="str">
        <f t="shared" si="28"/>
        <v/>
      </c>
      <c r="BC135" s="29" t="str">
        <f t="shared" si="29"/>
        <v/>
      </c>
      <c r="BD135" s="29" t="str">
        <f t="shared" si="31"/>
        <v/>
      </c>
      <c r="BE135" s="29" t="str">
        <f t="shared" si="32"/>
        <v/>
      </c>
      <c r="BF135" s="29" t="str">
        <f t="shared" si="33"/>
        <v/>
      </c>
      <c r="BG135" s="29" t="str">
        <f t="shared" si="34"/>
        <v/>
      </c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0">
        <f t="shared" si="35"/>
        <v>0</v>
      </c>
      <c r="BU135" s="30">
        <f t="shared" si="36"/>
        <v>0</v>
      </c>
      <c r="BV135" s="30">
        <f t="shared" si="37"/>
        <v>0</v>
      </c>
      <c r="BW135" s="30">
        <f t="shared" si="38"/>
        <v>0</v>
      </c>
      <c r="BX135" s="30">
        <f t="shared" si="39"/>
        <v>0</v>
      </c>
      <c r="BY135" s="30">
        <f t="shared" si="40"/>
        <v>0</v>
      </c>
      <c r="BZ135" s="30">
        <f t="shared" si="41"/>
        <v>0</v>
      </c>
      <c r="CA135" s="3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</row>
    <row r="136" spans="1:100" s="23" customFormat="1" ht="10.5" x14ac:dyDescent="0.15">
      <c r="A136" s="1104"/>
      <c r="B136" s="1082" t="s">
        <v>136</v>
      </c>
      <c r="C136" s="1089"/>
      <c r="D136" s="185">
        <f t="shared" si="42"/>
        <v>0</v>
      </c>
      <c r="E136" s="186">
        <f t="shared" si="43"/>
        <v>0</v>
      </c>
      <c r="F136" s="187">
        <f t="shared" si="43"/>
        <v>0</v>
      </c>
      <c r="G136" s="44">
        <f>+ENERO!G136+FEBRERO!G136+MARZO!G136+ABRIL!G136+MAYO!G136+JUNIO!G136+JULIO!G136+AGOSTO!G136+SEPTIEMBRE!G136+OCTUBRE!G136+NOVIEMBRE!G136+DICIEMBRE!G136</f>
        <v>0</v>
      </c>
      <c r="H136" s="44">
        <f>+ENERO!H136+FEBRERO!H136+MARZO!H136+ABRIL!H136+MAYO!H136+JUNIO!H136+JULIO!H136+AGOSTO!H136+SEPTIEMBRE!H136+OCTUBRE!H136+NOVIEMBRE!H136+DICIEMBRE!H136</f>
        <v>0</v>
      </c>
      <c r="I136" s="44">
        <f>+ENERO!I136+FEBRERO!I136+MARZO!I136+ABRIL!I136+MAYO!I136+JUNIO!I136+JULIO!I136+AGOSTO!I136+SEPTIEMBRE!I136+OCTUBRE!I136+NOVIEMBRE!I136+DICIEMBRE!I136</f>
        <v>0</v>
      </c>
      <c r="J136" s="44">
        <f>+ENERO!J136+FEBRERO!J136+MARZO!J136+ABRIL!J136+MAYO!J136+JUNIO!J136+JULIO!J136+AGOSTO!J136+SEPTIEMBRE!J136+OCTUBRE!J136+NOVIEMBRE!J136+DICIEMBRE!J136</f>
        <v>0</v>
      </c>
      <c r="K136" s="44">
        <f>+ENERO!K136+FEBRERO!K136+MARZO!K136+ABRIL!K136+MAYO!K136+JUNIO!K136+JULIO!K136+AGOSTO!K136+SEPTIEMBRE!K136+OCTUBRE!K136+NOVIEMBRE!K136+DICIEMBRE!K136</f>
        <v>0</v>
      </c>
      <c r="L136" s="44">
        <f>+ENERO!L136+FEBRERO!L136+MARZO!L136+ABRIL!L136+MAYO!L136+JUNIO!L136+JULIO!L136+AGOSTO!L136+SEPTIEMBRE!L136+OCTUBRE!L136+NOVIEMBRE!L136+DICIEMBRE!L136</f>
        <v>0</v>
      </c>
      <c r="M136" s="44">
        <f>+ENERO!M136+FEBRERO!M136+MARZO!M136+ABRIL!M136+MAYO!M136+JUNIO!M136+JULIO!M136+AGOSTO!M136+SEPTIEMBRE!M136+OCTUBRE!M136+NOVIEMBRE!M136+DICIEMBRE!M136</f>
        <v>0</v>
      </c>
      <c r="N136" s="44">
        <f>+ENERO!N136+FEBRERO!N136+MARZO!N136+ABRIL!N136+MAYO!N136+JUNIO!N136+JULIO!N136+AGOSTO!N136+SEPTIEMBRE!N136+OCTUBRE!N136+NOVIEMBRE!N136+DICIEMBRE!N136</f>
        <v>0</v>
      </c>
      <c r="O136" s="44">
        <f>+ENERO!O136+FEBRERO!O136+MARZO!O136+ABRIL!O136+MAYO!O136+JUNIO!O136+JULIO!O136+AGOSTO!O136+SEPTIEMBRE!O136+OCTUBRE!O136+NOVIEMBRE!O136+DICIEMBRE!O136</f>
        <v>0</v>
      </c>
      <c r="P136" s="44">
        <f>+ENERO!P136+FEBRERO!P136+MARZO!P136+ABRIL!P136+MAYO!P136+JUNIO!P136+JULIO!P136+AGOSTO!P136+SEPTIEMBRE!P136+OCTUBRE!P136+NOVIEMBRE!P136+DICIEMBRE!P136</f>
        <v>0</v>
      </c>
      <c r="Q136" s="44">
        <f>+ENERO!Q136+FEBRERO!Q136+MARZO!Q136+ABRIL!Q136+MAYO!Q136+JUNIO!Q136+JULIO!Q136+AGOSTO!Q136+SEPTIEMBRE!Q136+OCTUBRE!Q136+NOVIEMBRE!Q136+DICIEMBRE!Q136</f>
        <v>0</v>
      </c>
      <c r="R136" s="44">
        <f>+ENERO!R136+FEBRERO!R136+MARZO!R136+ABRIL!R136+MAYO!R136+JUNIO!R136+JULIO!R136+AGOSTO!R136+SEPTIEMBRE!R136+OCTUBRE!R136+NOVIEMBRE!R136+DICIEMBRE!R136</f>
        <v>0</v>
      </c>
      <c r="S136" s="44">
        <f>+ENERO!S136+FEBRERO!S136+MARZO!S136+ABRIL!S136+MAYO!S136+JUNIO!S136+JULIO!S136+AGOSTO!S136+SEPTIEMBRE!S136+OCTUBRE!S136+NOVIEMBRE!S136+DICIEMBRE!S136</f>
        <v>0</v>
      </c>
      <c r="T136" s="44">
        <f>+ENERO!T136+FEBRERO!T136+MARZO!T136+ABRIL!T136+MAYO!T136+JUNIO!T136+JULIO!T136+AGOSTO!T136+SEPTIEMBRE!T136+OCTUBRE!T136+NOVIEMBRE!T136+DICIEMBRE!T136</f>
        <v>0</v>
      </c>
      <c r="U136" s="44">
        <f>+ENERO!U136+FEBRERO!U136+MARZO!U136+ABRIL!U136+MAYO!U136+JUNIO!U136+JULIO!U136+AGOSTO!U136+SEPTIEMBRE!U136+OCTUBRE!U136+NOVIEMBRE!U136+DICIEMBRE!U136</f>
        <v>0</v>
      </c>
      <c r="V136" s="44">
        <f>+ENERO!V136+FEBRERO!V136+MARZO!V136+ABRIL!V136+MAYO!V136+JUNIO!V136+JULIO!V136+AGOSTO!V136+SEPTIEMBRE!V136+OCTUBRE!V136+NOVIEMBRE!V136+DICIEMBRE!V136</f>
        <v>0</v>
      </c>
      <c r="W136" s="44">
        <f>+ENERO!W136+FEBRERO!W136+MARZO!W136+ABRIL!W136+MAYO!W136+JUNIO!W136+JULIO!W136+AGOSTO!W136+SEPTIEMBRE!W136+OCTUBRE!W136+NOVIEMBRE!W136+DICIEMBRE!W136</f>
        <v>0</v>
      </c>
      <c r="X136" s="28" t="str">
        <f t="shared" si="30"/>
        <v xml:space="preserve"> </v>
      </c>
      <c r="Y136" s="3"/>
      <c r="Z136" s="3"/>
      <c r="AA136" s="3"/>
      <c r="AB136" s="3"/>
      <c r="AC136" s="3"/>
      <c r="AD136" s="3"/>
      <c r="AE136" s="3"/>
      <c r="AF136" s="3"/>
      <c r="AG136" s="221"/>
      <c r="AH136" s="3"/>
      <c r="AI136" s="3"/>
      <c r="AJ136" s="3"/>
      <c r="AK136" s="3"/>
      <c r="BA136" s="29" t="str">
        <f t="shared" si="27"/>
        <v/>
      </c>
      <c r="BB136" s="29" t="str">
        <f t="shared" si="28"/>
        <v/>
      </c>
      <c r="BC136" s="29" t="str">
        <f t="shared" si="29"/>
        <v/>
      </c>
      <c r="BD136" s="29" t="str">
        <f t="shared" si="31"/>
        <v/>
      </c>
      <c r="BE136" s="29" t="str">
        <f t="shared" si="32"/>
        <v/>
      </c>
      <c r="BF136" s="29" t="str">
        <f t="shared" si="33"/>
        <v/>
      </c>
      <c r="BG136" s="29" t="str">
        <f t="shared" si="34"/>
        <v/>
      </c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0">
        <f t="shared" si="35"/>
        <v>0</v>
      </c>
      <c r="BU136" s="30">
        <f t="shared" si="36"/>
        <v>0</v>
      </c>
      <c r="BV136" s="30">
        <f t="shared" si="37"/>
        <v>0</v>
      </c>
      <c r="BW136" s="30">
        <f t="shared" si="38"/>
        <v>0</v>
      </c>
      <c r="BX136" s="30">
        <f t="shared" si="39"/>
        <v>0</v>
      </c>
      <c r="BY136" s="30">
        <f t="shared" si="40"/>
        <v>0</v>
      </c>
      <c r="BZ136" s="30">
        <f t="shared" si="41"/>
        <v>0</v>
      </c>
      <c r="CA136" s="3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</row>
    <row r="137" spans="1:100" s="23" customFormat="1" ht="21" x14ac:dyDescent="0.15">
      <c r="A137" s="196" t="s">
        <v>137</v>
      </c>
      <c r="B137" s="1091" t="s">
        <v>138</v>
      </c>
      <c r="C137" s="1092"/>
      <c r="D137" s="185">
        <f t="shared" si="42"/>
        <v>0</v>
      </c>
      <c r="E137" s="186">
        <f t="shared" si="43"/>
        <v>0</v>
      </c>
      <c r="F137" s="187">
        <f t="shared" si="43"/>
        <v>0</v>
      </c>
      <c r="G137" s="44">
        <f>+ENERO!G137+FEBRERO!G137+MARZO!G137+ABRIL!G137+MAYO!G137+JUNIO!G137+JULIO!G137+AGOSTO!G137+SEPTIEMBRE!G137+OCTUBRE!G137+NOVIEMBRE!G137+DICIEMBRE!G137</f>
        <v>0</v>
      </c>
      <c r="H137" s="44">
        <f>+ENERO!H137+FEBRERO!H137+MARZO!H137+ABRIL!H137+MAYO!H137+JUNIO!H137+JULIO!H137+AGOSTO!H137+SEPTIEMBRE!H137+OCTUBRE!H137+NOVIEMBRE!H137+DICIEMBRE!H137</f>
        <v>0</v>
      </c>
      <c r="I137" s="44">
        <f>+ENERO!I137+FEBRERO!I137+MARZO!I137+ABRIL!I137+MAYO!I137+JUNIO!I137+JULIO!I137+AGOSTO!I137+SEPTIEMBRE!I137+OCTUBRE!I137+NOVIEMBRE!I137+DICIEMBRE!I137</f>
        <v>0</v>
      </c>
      <c r="J137" s="44">
        <f>+ENERO!J137+FEBRERO!J137+MARZO!J137+ABRIL!J137+MAYO!J137+JUNIO!J137+JULIO!J137+AGOSTO!J137+SEPTIEMBRE!J137+OCTUBRE!J137+NOVIEMBRE!J137+DICIEMBRE!J137</f>
        <v>0</v>
      </c>
      <c r="K137" s="44">
        <f>+ENERO!K137+FEBRERO!K137+MARZO!K137+ABRIL!K137+MAYO!K137+JUNIO!K137+JULIO!K137+AGOSTO!K137+SEPTIEMBRE!K137+OCTUBRE!K137+NOVIEMBRE!K137+DICIEMBRE!K137</f>
        <v>0</v>
      </c>
      <c r="L137" s="44">
        <f>+ENERO!L137+FEBRERO!L137+MARZO!L137+ABRIL!L137+MAYO!L137+JUNIO!L137+JULIO!L137+AGOSTO!L137+SEPTIEMBRE!L137+OCTUBRE!L137+NOVIEMBRE!L137+DICIEMBRE!L137</f>
        <v>0</v>
      </c>
      <c r="M137" s="44">
        <f>+ENERO!M137+FEBRERO!M137+MARZO!M137+ABRIL!M137+MAYO!M137+JUNIO!M137+JULIO!M137+AGOSTO!M137+SEPTIEMBRE!M137+OCTUBRE!M137+NOVIEMBRE!M137+DICIEMBRE!M137</f>
        <v>0</v>
      </c>
      <c r="N137" s="44">
        <f>+ENERO!N137+FEBRERO!N137+MARZO!N137+ABRIL!N137+MAYO!N137+JUNIO!N137+JULIO!N137+AGOSTO!N137+SEPTIEMBRE!N137+OCTUBRE!N137+NOVIEMBRE!N137+DICIEMBRE!N137</f>
        <v>0</v>
      </c>
      <c r="O137" s="44">
        <f>+ENERO!O137+FEBRERO!O137+MARZO!O137+ABRIL!O137+MAYO!O137+JUNIO!O137+JULIO!O137+AGOSTO!O137+SEPTIEMBRE!O137+OCTUBRE!O137+NOVIEMBRE!O137+DICIEMBRE!O137</f>
        <v>0</v>
      </c>
      <c r="P137" s="44">
        <f>+ENERO!P137+FEBRERO!P137+MARZO!P137+ABRIL!P137+MAYO!P137+JUNIO!P137+JULIO!P137+AGOSTO!P137+SEPTIEMBRE!P137+OCTUBRE!P137+NOVIEMBRE!P137+DICIEMBRE!P137</f>
        <v>0</v>
      </c>
      <c r="Q137" s="44">
        <f>+ENERO!Q137+FEBRERO!Q137+MARZO!Q137+ABRIL!Q137+MAYO!Q137+JUNIO!Q137+JULIO!Q137+AGOSTO!Q137+SEPTIEMBRE!Q137+OCTUBRE!Q137+NOVIEMBRE!Q137+DICIEMBRE!Q137</f>
        <v>0</v>
      </c>
      <c r="R137" s="44">
        <f>+ENERO!R137+FEBRERO!R137+MARZO!R137+ABRIL!R137+MAYO!R137+JUNIO!R137+JULIO!R137+AGOSTO!R137+SEPTIEMBRE!R137+OCTUBRE!R137+NOVIEMBRE!R137+DICIEMBRE!R137</f>
        <v>0</v>
      </c>
      <c r="S137" s="44">
        <f>+ENERO!S137+FEBRERO!S137+MARZO!S137+ABRIL!S137+MAYO!S137+JUNIO!S137+JULIO!S137+AGOSTO!S137+SEPTIEMBRE!S137+OCTUBRE!S137+NOVIEMBRE!S137+DICIEMBRE!S137</f>
        <v>0</v>
      </c>
      <c r="T137" s="44">
        <f>+ENERO!T137+FEBRERO!T137+MARZO!T137+ABRIL!T137+MAYO!T137+JUNIO!T137+JULIO!T137+AGOSTO!T137+SEPTIEMBRE!T137+OCTUBRE!T137+NOVIEMBRE!T137+DICIEMBRE!T137</f>
        <v>0</v>
      </c>
      <c r="U137" s="44">
        <f>+ENERO!U137+FEBRERO!U137+MARZO!U137+ABRIL!U137+MAYO!U137+JUNIO!U137+JULIO!U137+AGOSTO!U137+SEPTIEMBRE!U137+OCTUBRE!U137+NOVIEMBRE!U137+DICIEMBRE!U137</f>
        <v>0</v>
      </c>
      <c r="V137" s="44">
        <f>+ENERO!V137+FEBRERO!V137+MARZO!V137+ABRIL!V137+MAYO!V137+JUNIO!V137+JULIO!V137+AGOSTO!V137+SEPTIEMBRE!V137+OCTUBRE!V137+NOVIEMBRE!V137+DICIEMBRE!V137</f>
        <v>0</v>
      </c>
      <c r="W137" s="44">
        <f>+ENERO!W137+FEBRERO!W137+MARZO!W137+ABRIL!W137+MAYO!W137+JUNIO!W137+JULIO!W137+AGOSTO!W137+SEPTIEMBRE!W137+OCTUBRE!W137+NOVIEMBRE!W137+DICIEMBRE!W137</f>
        <v>0</v>
      </c>
      <c r="X137" s="28" t="str">
        <f t="shared" si="30"/>
        <v xml:space="preserve"> </v>
      </c>
      <c r="Y137" s="3"/>
      <c r="Z137" s="3"/>
      <c r="AA137" s="3"/>
      <c r="AB137" s="3"/>
      <c r="AC137" s="3"/>
      <c r="AD137" s="3"/>
      <c r="AE137" s="3"/>
      <c r="AF137" s="3"/>
      <c r="AG137" s="221"/>
      <c r="AH137" s="3"/>
      <c r="AI137" s="3"/>
      <c r="AJ137" s="3"/>
      <c r="AK137" s="3"/>
      <c r="BA137" s="29" t="str">
        <f t="shared" si="27"/>
        <v/>
      </c>
      <c r="BB137" s="29" t="str">
        <f t="shared" si="28"/>
        <v/>
      </c>
      <c r="BC137" s="29" t="str">
        <f t="shared" si="29"/>
        <v/>
      </c>
      <c r="BD137" s="29" t="str">
        <f t="shared" si="31"/>
        <v/>
      </c>
      <c r="BE137" s="29" t="str">
        <f t="shared" si="32"/>
        <v/>
      </c>
      <c r="BF137" s="29" t="str">
        <f t="shared" si="33"/>
        <v/>
      </c>
      <c r="BG137" s="29" t="str">
        <f t="shared" si="34"/>
        <v/>
      </c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0">
        <f t="shared" si="35"/>
        <v>0</v>
      </c>
      <c r="BU137" s="30">
        <f t="shared" si="36"/>
        <v>0</v>
      </c>
      <c r="BV137" s="30">
        <f t="shared" si="37"/>
        <v>0</v>
      </c>
      <c r="BW137" s="30">
        <f t="shared" si="38"/>
        <v>0</v>
      </c>
      <c r="BX137" s="30">
        <f t="shared" si="39"/>
        <v>0</v>
      </c>
      <c r="BY137" s="30">
        <f t="shared" si="40"/>
        <v>0</v>
      </c>
      <c r="BZ137" s="30">
        <f t="shared" si="41"/>
        <v>0</v>
      </c>
      <c r="CA137" s="3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</row>
    <row r="138" spans="1:100" s="23" customFormat="1" ht="10.5" x14ac:dyDescent="0.15">
      <c r="A138" s="1090" t="s">
        <v>139</v>
      </c>
      <c r="B138" s="1090"/>
      <c r="C138" s="1089"/>
      <c r="D138" s="185">
        <f t="shared" si="42"/>
        <v>0</v>
      </c>
      <c r="E138" s="186">
        <f t="shared" si="43"/>
        <v>0</v>
      </c>
      <c r="F138" s="187">
        <f t="shared" si="43"/>
        <v>0</v>
      </c>
      <c r="G138" s="44">
        <f>+ENERO!G138+FEBRERO!G138+MARZO!G138+ABRIL!G138+MAYO!G138+JUNIO!G138+JULIO!G138+AGOSTO!G138+SEPTIEMBRE!G138+OCTUBRE!G138+NOVIEMBRE!G138+DICIEMBRE!G138</f>
        <v>0</v>
      </c>
      <c r="H138" s="44">
        <f>+ENERO!H138+FEBRERO!H138+MARZO!H138+ABRIL!H138+MAYO!H138+JUNIO!H138+JULIO!H138+AGOSTO!H138+SEPTIEMBRE!H138+OCTUBRE!H138+NOVIEMBRE!H138+DICIEMBRE!H138</f>
        <v>0</v>
      </c>
      <c r="I138" s="44">
        <f>+ENERO!I138+FEBRERO!I138+MARZO!I138+ABRIL!I138+MAYO!I138+JUNIO!I138+JULIO!I138+AGOSTO!I138+SEPTIEMBRE!I138+OCTUBRE!I138+NOVIEMBRE!I138+DICIEMBRE!I138</f>
        <v>0</v>
      </c>
      <c r="J138" s="44">
        <f>+ENERO!J138+FEBRERO!J138+MARZO!J138+ABRIL!J138+MAYO!J138+JUNIO!J138+JULIO!J138+AGOSTO!J138+SEPTIEMBRE!J138+OCTUBRE!J138+NOVIEMBRE!J138+DICIEMBRE!J138</f>
        <v>0</v>
      </c>
      <c r="K138" s="44">
        <f>+ENERO!K138+FEBRERO!K138+MARZO!K138+ABRIL!K138+MAYO!K138+JUNIO!K138+JULIO!K138+AGOSTO!K138+SEPTIEMBRE!K138+OCTUBRE!K138+NOVIEMBRE!K138+DICIEMBRE!K138</f>
        <v>0</v>
      </c>
      <c r="L138" s="44">
        <f>+ENERO!L138+FEBRERO!L138+MARZO!L138+ABRIL!L138+MAYO!L138+JUNIO!L138+JULIO!L138+AGOSTO!L138+SEPTIEMBRE!L138+OCTUBRE!L138+NOVIEMBRE!L138+DICIEMBRE!L138</f>
        <v>0</v>
      </c>
      <c r="M138" s="44">
        <f>+ENERO!M138+FEBRERO!M138+MARZO!M138+ABRIL!M138+MAYO!M138+JUNIO!M138+JULIO!M138+AGOSTO!M138+SEPTIEMBRE!M138+OCTUBRE!M138+NOVIEMBRE!M138+DICIEMBRE!M138</f>
        <v>0</v>
      </c>
      <c r="N138" s="44">
        <f>+ENERO!N138+FEBRERO!N138+MARZO!N138+ABRIL!N138+MAYO!N138+JUNIO!N138+JULIO!N138+AGOSTO!N138+SEPTIEMBRE!N138+OCTUBRE!N138+NOVIEMBRE!N138+DICIEMBRE!N138</f>
        <v>0</v>
      </c>
      <c r="O138" s="44">
        <f>+ENERO!O138+FEBRERO!O138+MARZO!O138+ABRIL!O138+MAYO!O138+JUNIO!O138+JULIO!O138+AGOSTO!O138+SEPTIEMBRE!O138+OCTUBRE!O138+NOVIEMBRE!O138+DICIEMBRE!O138</f>
        <v>0</v>
      </c>
      <c r="P138" s="44">
        <f>+ENERO!P138+FEBRERO!P138+MARZO!P138+ABRIL!P138+MAYO!P138+JUNIO!P138+JULIO!P138+AGOSTO!P138+SEPTIEMBRE!P138+OCTUBRE!P138+NOVIEMBRE!P138+DICIEMBRE!P138</f>
        <v>0</v>
      </c>
      <c r="Q138" s="44">
        <f>+ENERO!Q138+FEBRERO!Q138+MARZO!Q138+ABRIL!Q138+MAYO!Q138+JUNIO!Q138+JULIO!Q138+AGOSTO!Q138+SEPTIEMBRE!Q138+OCTUBRE!Q138+NOVIEMBRE!Q138+DICIEMBRE!Q138</f>
        <v>0</v>
      </c>
      <c r="R138" s="44">
        <f>+ENERO!R138+FEBRERO!R138+MARZO!R138+ABRIL!R138+MAYO!R138+JUNIO!R138+JULIO!R138+AGOSTO!R138+SEPTIEMBRE!R138+OCTUBRE!R138+NOVIEMBRE!R138+DICIEMBRE!R138</f>
        <v>0</v>
      </c>
      <c r="S138" s="44">
        <f>+ENERO!S138+FEBRERO!S138+MARZO!S138+ABRIL!S138+MAYO!S138+JUNIO!S138+JULIO!S138+AGOSTO!S138+SEPTIEMBRE!S138+OCTUBRE!S138+NOVIEMBRE!S138+DICIEMBRE!S138</f>
        <v>0</v>
      </c>
      <c r="T138" s="44">
        <f>+ENERO!T138+FEBRERO!T138+MARZO!T138+ABRIL!T138+MAYO!T138+JUNIO!T138+JULIO!T138+AGOSTO!T138+SEPTIEMBRE!T138+OCTUBRE!T138+NOVIEMBRE!T138+DICIEMBRE!T138</f>
        <v>0</v>
      </c>
      <c r="U138" s="44">
        <f>+ENERO!U138+FEBRERO!U138+MARZO!U138+ABRIL!U138+MAYO!U138+JUNIO!U138+JULIO!U138+AGOSTO!U138+SEPTIEMBRE!U138+OCTUBRE!U138+NOVIEMBRE!U138+DICIEMBRE!U138</f>
        <v>0</v>
      </c>
      <c r="V138" s="44">
        <f>+ENERO!V138+FEBRERO!V138+MARZO!V138+ABRIL!V138+MAYO!V138+JUNIO!V138+JULIO!V138+AGOSTO!V138+SEPTIEMBRE!V138+OCTUBRE!V138+NOVIEMBRE!V138+DICIEMBRE!V138</f>
        <v>0</v>
      </c>
      <c r="W138" s="44">
        <f>+ENERO!W138+FEBRERO!W138+MARZO!W138+ABRIL!W138+MAYO!W138+JUNIO!W138+JULIO!W138+AGOSTO!W138+SEPTIEMBRE!W138+OCTUBRE!W138+NOVIEMBRE!W138+DICIEMBRE!W138</f>
        <v>0</v>
      </c>
      <c r="X138" s="28" t="str">
        <f t="shared" si="30"/>
        <v xml:space="preserve"> </v>
      </c>
      <c r="Y138" s="3"/>
      <c r="Z138" s="3"/>
      <c r="AA138" s="3"/>
      <c r="AB138" s="3"/>
      <c r="AC138" s="3"/>
      <c r="AD138" s="3"/>
      <c r="AE138" s="3"/>
      <c r="AF138" s="3"/>
      <c r="AG138" s="221"/>
      <c r="AH138" s="3"/>
      <c r="AI138" s="3"/>
      <c r="AJ138" s="3"/>
      <c r="AK138" s="3"/>
      <c r="BA138" s="29" t="str">
        <f t="shared" si="27"/>
        <v/>
      </c>
      <c r="BB138" s="29" t="str">
        <f t="shared" si="28"/>
        <v/>
      </c>
      <c r="BC138" s="29" t="str">
        <f t="shared" si="29"/>
        <v/>
      </c>
      <c r="BD138" s="29" t="str">
        <f t="shared" si="31"/>
        <v/>
      </c>
      <c r="BE138" s="29" t="str">
        <f t="shared" si="32"/>
        <v/>
      </c>
      <c r="BF138" s="29" t="str">
        <f t="shared" si="33"/>
        <v/>
      </c>
      <c r="BG138" s="29" t="str">
        <f t="shared" si="34"/>
        <v/>
      </c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0">
        <f t="shared" si="35"/>
        <v>0</v>
      </c>
      <c r="BU138" s="30">
        <f t="shared" si="36"/>
        <v>0</v>
      </c>
      <c r="BV138" s="30">
        <f t="shared" si="37"/>
        <v>0</v>
      </c>
      <c r="BW138" s="30">
        <f t="shared" si="38"/>
        <v>0</v>
      </c>
      <c r="BX138" s="30">
        <f t="shared" si="39"/>
        <v>0</v>
      </c>
      <c r="BY138" s="30">
        <f t="shared" si="40"/>
        <v>0</v>
      </c>
      <c r="BZ138" s="30">
        <f t="shared" si="41"/>
        <v>0</v>
      </c>
      <c r="CA138" s="3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</row>
    <row r="139" spans="1:100" s="23" customFormat="1" ht="10.5" x14ac:dyDescent="0.15">
      <c r="A139" s="1093" t="s">
        <v>140</v>
      </c>
      <c r="B139" s="1094"/>
      <c r="C139" s="1095"/>
      <c r="D139" s="177"/>
      <c r="E139" s="178"/>
      <c r="F139" s="178"/>
      <c r="G139" s="44">
        <f>+ENERO!G139+FEBRERO!G139+MARZO!G139+ABRIL!G139+MAYO!G139+JUNIO!G139+JULIO!G139+AGOSTO!G139+SEPTIEMBRE!G139+OCTUBRE!G139+NOVIEMBRE!G139+DICIEMBRE!G139</f>
        <v>0</v>
      </c>
      <c r="H139" s="44">
        <f>+ENERO!H139+FEBRERO!H139+MARZO!H139+ABRIL!H139+MAYO!H139+JUNIO!H139+JULIO!H139+AGOSTO!H139+SEPTIEMBRE!H139+OCTUBRE!H139+NOVIEMBRE!H139+DICIEMBRE!H139</f>
        <v>0</v>
      </c>
      <c r="I139" s="44">
        <f>+ENERO!I139+FEBRERO!I139+MARZO!I139+ABRIL!I139+MAYO!I139+JUNIO!I139+JULIO!I139+AGOSTO!I139+SEPTIEMBRE!I139+OCTUBRE!I139+NOVIEMBRE!I139+DICIEMBRE!I139</f>
        <v>0</v>
      </c>
      <c r="J139" s="44">
        <f>+ENERO!J139+FEBRERO!J139+MARZO!J139+ABRIL!J139+MAYO!J139+JUNIO!J139+JULIO!J139+AGOSTO!J139+SEPTIEMBRE!J139+OCTUBRE!J139+NOVIEMBRE!J139+DICIEMBRE!J139</f>
        <v>0</v>
      </c>
      <c r="K139" s="44">
        <f>+ENERO!K139+FEBRERO!K139+MARZO!K139+ABRIL!K139+MAYO!K139+JUNIO!K139+JULIO!K139+AGOSTO!K139+SEPTIEMBRE!K139+OCTUBRE!K139+NOVIEMBRE!K139+DICIEMBRE!K139</f>
        <v>0</v>
      </c>
      <c r="L139" s="44">
        <f>+ENERO!L139+FEBRERO!L139+MARZO!L139+ABRIL!L139+MAYO!L139+JUNIO!L139+JULIO!L139+AGOSTO!L139+SEPTIEMBRE!L139+OCTUBRE!L139+NOVIEMBRE!L139+DICIEMBRE!L139</f>
        <v>0</v>
      </c>
      <c r="M139" s="44">
        <f>+ENERO!M139+FEBRERO!M139+MARZO!M139+ABRIL!M139+MAYO!M139+JUNIO!M139+JULIO!M139+AGOSTO!M139+SEPTIEMBRE!M139+OCTUBRE!M139+NOVIEMBRE!M139+DICIEMBRE!M139</f>
        <v>0</v>
      </c>
      <c r="N139" s="44">
        <f>+ENERO!N139+FEBRERO!N139+MARZO!N139+ABRIL!N139+MAYO!N139+JUNIO!N139+JULIO!N139+AGOSTO!N139+SEPTIEMBRE!N139+OCTUBRE!N139+NOVIEMBRE!N139+DICIEMBRE!N139</f>
        <v>0</v>
      </c>
      <c r="O139" s="44">
        <f>+ENERO!O139+FEBRERO!O139+MARZO!O139+ABRIL!O139+MAYO!O139+JUNIO!O139+JULIO!O139+AGOSTO!O139+SEPTIEMBRE!O139+OCTUBRE!O139+NOVIEMBRE!O139+DICIEMBRE!O139</f>
        <v>0</v>
      </c>
      <c r="P139" s="44">
        <f>+ENERO!P139+FEBRERO!P139+MARZO!P139+ABRIL!P139+MAYO!P139+JUNIO!P139+JULIO!P139+AGOSTO!P139+SEPTIEMBRE!P139+OCTUBRE!P139+NOVIEMBRE!P139+DICIEMBRE!P139</f>
        <v>0</v>
      </c>
      <c r="Q139" s="44">
        <f>+ENERO!Q139+FEBRERO!Q139+MARZO!Q139+ABRIL!Q139+MAYO!Q139+JUNIO!Q139+JULIO!Q139+AGOSTO!Q139+SEPTIEMBRE!Q139+OCTUBRE!Q139+NOVIEMBRE!Q139+DICIEMBRE!Q139</f>
        <v>0</v>
      </c>
      <c r="R139" s="44">
        <f>+ENERO!R139+FEBRERO!R139+MARZO!R139+ABRIL!R139+MAYO!R139+JUNIO!R139+JULIO!R139+AGOSTO!R139+SEPTIEMBRE!R139+OCTUBRE!R139+NOVIEMBRE!R139+DICIEMBRE!R139</f>
        <v>0</v>
      </c>
      <c r="S139" s="44">
        <f>+ENERO!S139+FEBRERO!S139+MARZO!S139+ABRIL!S139+MAYO!S139+JUNIO!S139+JULIO!S139+AGOSTO!S139+SEPTIEMBRE!S139+OCTUBRE!S139+NOVIEMBRE!S139+DICIEMBRE!S139</f>
        <v>0</v>
      </c>
      <c r="T139" s="44">
        <f>+ENERO!T139+FEBRERO!T139+MARZO!T139+ABRIL!T139+MAYO!T139+JUNIO!T139+JULIO!T139+AGOSTO!T139+SEPTIEMBRE!T139+OCTUBRE!T139+NOVIEMBRE!T139+DICIEMBRE!T139</f>
        <v>0</v>
      </c>
      <c r="U139" s="44">
        <f>+ENERO!U139+FEBRERO!U139+MARZO!U139+ABRIL!U139+MAYO!U139+JUNIO!U139+JULIO!U139+AGOSTO!U139+SEPTIEMBRE!U139+OCTUBRE!U139+NOVIEMBRE!U139+DICIEMBRE!U139</f>
        <v>0</v>
      </c>
      <c r="V139" s="44">
        <f>+ENERO!V139+FEBRERO!V139+MARZO!V139+ABRIL!V139+MAYO!V139+JUNIO!V139+JULIO!V139+AGOSTO!V139+SEPTIEMBRE!V139+OCTUBRE!V139+NOVIEMBRE!V139+DICIEMBRE!V139</f>
        <v>0</v>
      </c>
      <c r="W139" s="44">
        <f>+ENERO!W139+FEBRERO!W139+MARZO!W139+ABRIL!W139+MAYO!W139+JUNIO!W139+JULIO!W139+AGOSTO!W139+SEPTIEMBRE!W139+OCTUBRE!W139+NOVIEMBRE!W139+DICIEMBRE!W139</f>
        <v>0</v>
      </c>
      <c r="X139" s="28" t="str">
        <f t="shared" si="30"/>
        <v xml:space="preserve"> </v>
      </c>
      <c r="Y139" s="3"/>
      <c r="Z139" s="3"/>
      <c r="AA139" s="3"/>
      <c r="AB139" s="3"/>
      <c r="AC139" s="3"/>
      <c r="AD139" s="3"/>
      <c r="AE139" s="3"/>
      <c r="AF139" s="3"/>
      <c r="AG139" s="221"/>
      <c r="AH139" s="3"/>
      <c r="AI139" s="3"/>
      <c r="AJ139" s="3"/>
      <c r="AK139" s="3"/>
      <c r="BA139" s="29" t="str">
        <f t="shared" si="27"/>
        <v/>
      </c>
      <c r="BB139" s="29" t="str">
        <f t="shared" si="28"/>
        <v/>
      </c>
      <c r="BC139" s="29" t="str">
        <f t="shared" si="29"/>
        <v/>
      </c>
      <c r="BD139" s="29" t="str">
        <f t="shared" si="31"/>
        <v/>
      </c>
      <c r="BE139" s="29" t="str">
        <f t="shared" si="32"/>
        <v/>
      </c>
      <c r="BF139" s="29" t="str">
        <f t="shared" si="33"/>
        <v/>
      </c>
      <c r="BG139" s="29" t="str">
        <f t="shared" si="34"/>
        <v/>
      </c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0">
        <f t="shared" si="35"/>
        <v>0</v>
      </c>
      <c r="BU139" s="30">
        <f t="shared" si="36"/>
        <v>0</v>
      </c>
      <c r="BV139" s="30">
        <f t="shared" si="37"/>
        <v>0</v>
      </c>
      <c r="BW139" s="30">
        <f t="shared" si="38"/>
        <v>0</v>
      </c>
      <c r="BX139" s="30">
        <f t="shared" si="39"/>
        <v>0</v>
      </c>
      <c r="BY139" s="30">
        <f t="shared" si="40"/>
        <v>0</v>
      </c>
      <c r="BZ139" s="30">
        <f t="shared" si="41"/>
        <v>0</v>
      </c>
      <c r="CA139" s="3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</row>
    <row r="140" spans="1:100" s="23" customFormat="1" ht="10.5" x14ac:dyDescent="0.15">
      <c r="A140" s="1096" t="s">
        <v>141</v>
      </c>
      <c r="B140" s="1099" t="s">
        <v>142</v>
      </c>
      <c r="C140" s="1100"/>
      <c r="D140" s="198">
        <f t="shared" ref="D140:D157" si="44">SUM(E140:F140)</f>
        <v>0</v>
      </c>
      <c r="E140" s="199">
        <f t="shared" ref="E140:F157" si="45">G140+I140+K140+M140+O140+Q140</f>
        <v>0</v>
      </c>
      <c r="F140" s="200">
        <f t="shared" si="45"/>
        <v>0</v>
      </c>
      <c r="G140" s="44">
        <f>+ENERO!G140+FEBRERO!G140+MARZO!G140+ABRIL!G140+MAYO!G140+JUNIO!G140+JULIO!G140+AGOSTO!G140+SEPTIEMBRE!G140+OCTUBRE!G140+NOVIEMBRE!G140+DICIEMBRE!G140</f>
        <v>0</v>
      </c>
      <c r="H140" s="44">
        <f>+ENERO!H140+FEBRERO!H140+MARZO!H140+ABRIL!H140+MAYO!H140+JUNIO!H140+JULIO!H140+AGOSTO!H140+SEPTIEMBRE!H140+OCTUBRE!H140+NOVIEMBRE!H140+DICIEMBRE!H140</f>
        <v>0</v>
      </c>
      <c r="I140" s="44">
        <f>+ENERO!I140+FEBRERO!I140+MARZO!I140+ABRIL!I140+MAYO!I140+JUNIO!I140+JULIO!I140+AGOSTO!I140+SEPTIEMBRE!I140+OCTUBRE!I140+NOVIEMBRE!I140+DICIEMBRE!I140</f>
        <v>0</v>
      </c>
      <c r="J140" s="44">
        <f>+ENERO!J140+FEBRERO!J140+MARZO!J140+ABRIL!J140+MAYO!J140+JUNIO!J140+JULIO!J140+AGOSTO!J140+SEPTIEMBRE!J140+OCTUBRE!J140+NOVIEMBRE!J140+DICIEMBRE!J140</f>
        <v>0</v>
      </c>
      <c r="K140" s="44">
        <f>+ENERO!K140+FEBRERO!K140+MARZO!K140+ABRIL!K140+MAYO!K140+JUNIO!K140+JULIO!K140+AGOSTO!K140+SEPTIEMBRE!K140+OCTUBRE!K140+NOVIEMBRE!K140+DICIEMBRE!K140</f>
        <v>0</v>
      </c>
      <c r="L140" s="44">
        <f>+ENERO!L140+FEBRERO!L140+MARZO!L140+ABRIL!L140+MAYO!L140+JUNIO!L140+JULIO!L140+AGOSTO!L140+SEPTIEMBRE!L140+OCTUBRE!L140+NOVIEMBRE!L140+DICIEMBRE!L140</f>
        <v>0</v>
      </c>
      <c r="M140" s="44">
        <f>+ENERO!M140+FEBRERO!M140+MARZO!M140+ABRIL!M140+MAYO!M140+JUNIO!M140+JULIO!M140+AGOSTO!M140+SEPTIEMBRE!M140+OCTUBRE!M140+NOVIEMBRE!M140+DICIEMBRE!M140</f>
        <v>0</v>
      </c>
      <c r="N140" s="44">
        <f>+ENERO!N140+FEBRERO!N140+MARZO!N140+ABRIL!N140+MAYO!N140+JUNIO!N140+JULIO!N140+AGOSTO!N140+SEPTIEMBRE!N140+OCTUBRE!N140+NOVIEMBRE!N140+DICIEMBRE!N140</f>
        <v>0</v>
      </c>
      <c r="O140" s="44">
        <f>+ENERO!O140+FEBRERO!O140+MARZO!O140+ABRIL!O140+MAYO!O140+JUNIO!O140+JULIO!O140+AGOSTO!O140+SEPTIEMBRE!O140+OCTUBRE!O140+NOVIEMBRE!O140+DICIEMBRE!O140</f>
        <v>0</v>
      </c>
      <c r="P140" s="44">
        <f>+ENERO!P140+FEBRERO!P140+MARZO!P140+ABRIL!P140+MAYO!P140+JUNIO!P140+JULIO!P140+AGOSTO!P140+SEPTIEMBRE!P140+OCTUBRE!P140+NOVIEMBRE!P140+DICIEMBRE!P140</f>
        <v>0</v>
      </c>
      <c r="Q140" s="44">
        <f>+ENERO!Q140+FEBRERO!Q140+MARZO!Q140+ABRIL!Q140+MAYO!Q140+JUNIO!Q140+JULIO!Q140+AGOSTO!Q140+SEPTIEMBRE!Q140+OCTUBRE!Q140+NOVIEMBRE!Q140+DICIEMBRE!Q140</f>
        <v>0</v>
      </c>
      <c r="R140" s="44">
        <f>+ENERO!R140+FEBRERO!R140+MARZO!R140+ABRIL!R140+MAYO!R140+JUNIO!R140+JULIO!R140+AGOSTO!R140+SEPTIEMBRE!R140+OCTUBRE!R140+NOVIEMBRE!R140+DICIEMBRE!R140</f>
        <v>0</v>
      </c>
      <c r="S140" s="44">
        <f>+ENERO!S140+FEBRERO!S140+MARZO!S140+ABRIL!S140+MAYO!S140+JUNIO!S140+JULIO!S140+AGOSTO!S140+SEPTIEMBRE!S140+OCTUBRE!S140+NOVIEMBRE!S140+DICIEMBRE!S140</f>
        <v>0</v>
      </c>
      <c r="T140" s="44">
        <f>+ENERO!T140+FEBRERO!T140+MARZO!T140+ABRIL!T140+MAYO!T140+JUNIO!T140+JULIO!T140+AGOSTO!T140+SEPTIEMBRE!T140+OCTUBRE!T140+NOVIEMBRE!T140+DICIEMBRE!T140</f>
        <v>0</v>
      </c>
      <c r="U140" s="44">
        <f>+ENERO!U140+FEBRERO!U140+MARZO!U140+ABRIL!U140+MAYO!U140+JUNIO!U140+JULIO!U140+AGOSTO!U140+SEPTIEMBRE!U140+OCTUBRE!U140+NOVIEMBRE!U140+DICIEMBRE!U140</f>
        <v>0</v>
      </c>
      <c r="V140" s="44">
        <f>+ENERO!V140+FEBRERO!V140+MARZO!V140+ABRIL!V140+MAYO!V140+JUNIO!V140+JULIO!V140+AGOSTO!V140+SEPTIEMBRE!V140+OCTUBRE!V140+NOVIEMBRE!V140+DICIEMBRE!V140</f>
        <v>0</v>
      </c>
      <c r="W140" s="44">
        <f>+ENERO!W140+FEBRERO!W140+MARZO!W140+ABRIL!W140+MAYO!W140+JUNIO!W140+JULIO!W140+AGOSTO!W140+SEPTIEMBRE!W140+OCTUBRE!W140+NOVIEMBRE!W140+DICIEMBRE!W140</f>
        <v>0</v>
      </c>
      <c r="X140" s="28" t="str">
        <f t="shared" si="30"/>
        <v xml:space="preserve"> </v>
      </c>
      <c r="Y140" s="3"/>
      <c r="Z140" s="3"/>
      <c r="AA140" s="3"/>
      <c r="AB140" s="3"/>
      <c r="AC140" s="3"/>
      <c r="AD140" s="3"/>
      <c r="AE140" s="3"/>
      <c r="AF140" s="3"/>
      <c r="AG140" s="221"/>
      <c r="AH140" s="3"/>
      <c r="AI140" s="3"/>
      <c r="AJ140" s="3"/>
      <c r="AK140" s="3"/>
      <c r="BA140" s="29" t="str">
        <f t="shared" si="27"/>
        <v/>
      </c>
      <c r="BB140" s="29" t="str">
        <f t="shared" si="28"/>
        <v/>
      </c>
      <c r="BC140" s="29" t="str">
        <f t="shared" si="29"/>
        <v/>
      </c>
      <c r="BD140" s="29" t="str">
        <f t="shared" si="31"/>
        <v/>
      </c>
      <c r="BE140" s="29" t="str">
        <f t="shared" si="32"/>
        <v/>
      </c>
      <c r="BF140" s="29" t="str">
        <f t="shared" si="33"/>
        <v/>
      </c>
      <c r="BG140" s="29" t="str">
        <f t="shared" si="34"/>
        <v/>
      </c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0">
        <f t="shared" si="35"/>
        <v>0</v>
      </c>
      <c r="BU140" s="30">
        <f t="shared" si="36"/>
        <v>0</v>
      </c>
      <c r="BV140" s="30">
        <f t="shared" si="37"/>
        <v>0</v>
      </c>
      <c r="BW140" s="30">
        <f t="shared" si="38"/>
        <v>0</v>
      </c>
      <c r="BX140" s="30">
        <f t="shared" si="39"/>
        <v>0</v>
      </c>
      <c r="BY140" s="30">
        <f t="shared" si="40"/>
        <v>0</v>
      </c>
      <c r="BZ140" s="30">
        <f t="shared" si="41"/>
        <v>0</v>
      </c>
      <c r="CA140" s="3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</row>
    <row r="141" spans="1:100" s="23" customFormat="1" ht="10.5" x14ac:dyDescent="0.15">
      <c r="A141" s="1097"/>
      <c r="B141" s="1088" t="s">
        <v>143</v>
      </c>
      <c r="C141" s="1089"/>
      <c r="D141" s="180">
        <f t="shared" si="44"/>
        <v>0</v>
      </c>
      <c r="E141" s="181">
        <f t="shared" si="45"/>
        <v>0</v>
      </c>
      <c r="F141" s="182">
        <f t="shared" si="45"/>
        <v>0</v>
      </c>
      <c r="G141" s="44">
        <f>+ENERO!G141+FEBRERO!G141+MARZO!G141+ABRIL!G141+MAYO!G141+JUNIO!G141+JULIO!G141+AGOSTO!G141+SEPTIEMBRE!G141+OCTUBRE!G141+NOVIEMBRE!G141+DICIEMBRE!G141</f>
        <v>0</v>
      </c>
      <c r="H141" s="44">
        <f>+ENERO!H141+FEBRERO!H141+MARZO!H141+ABRIL!H141+MAYO!H141+JUNIO!H141+JULIO!H141+AGOSTO!H141+SEPTIEMBRE!H141+OCTUBRE!H141+NOVIEMBRE!H141+DICIEMBRE!H141</f>
        <v>0</v>
      </c>
      <c r="I141" s="44">
        <f>+ENERO!I141+FEBRERO!I141+MARZO!I141+ABRIL!I141+MAYO!I141+JUNIO!I141+JULIO!I141+AGOSTO!I141+SEPTIEMBRE!I141+OCTUBRE!I141+NOVIEMBRE!I141+DICIEMBRE!I141</f>
        <v>0</v>
      </c>
      <c r="J141" s="44">
        <f>+ENERO!J141+FEBRERO!J141+MARZO!J141+ABRIL!J141+MAYO!J141+JUNIO!J141+JULIO!J141+AGOSTO!J141+SEPTIEMBRE!J141+OCTUBRE!J141+NOVIEMBRE!J141+DICIEMBRE!J141</f>
        <v>0</v>
      </c>
      <c r="K141" s="44">
        <f>+ENERO!K141+FEBRERO!K141+MARZO!K141+ABRIL!K141+MAYO!K141+JUNIO!K141+JULIO!K141+AGOSTO!K141+SEPTIEMBRE!K141+OCTUBRE!K141+NOVIEMBRE!K141+DICIEMBRE!K141</f>
        <v>0</v>
      </c>
      <c r="L141" s="44">
        <f>+ENERO!L141+FEBRERO!L141+MARZO!L141+ABRIL!L141+MAYO!L141+JUNIO!L141+JULIO!L141+AGOSTO!L141+SEPTIEMBRE!L141+OCTUBRE!L141+NOVIEMBRE!L141+DICIEMBRE!L141</f>
        <v>0</v>
      </c>
      <c r="M141" s="44">
        <f>+ENERO!M141+FEBRERO!M141+MARZO!M141+ABRIL!M141+MAYO!M141+JUNIO!M141+JULIO!M141+AGOSTO!M141+SEPTIEMBRE!M141+OCTUBRE!M141+NOVIEMBRE!M141+DICIEMBRE!M141</f>
        <v>0</v>
      </c>
      <c r="N141" s="44">
        <f>+ENERO!N141+FEBRERO!N141+MARZO!N141+ABRIL!N141+MAYO!N141+JUNIO!N141+JULIO!N141+AGOSTO!N141+SEPTIEMBRE!N141+OCTUBRE!N141+NOVIEMBRE!N141+DICIEMBRE!N141</f>
        <v>0</v>
      </c>
      <c r="O141" s="44">
        <f>+ENERO!O141+FEBRERO!O141+MARZO!O141+ABRIL!O141+MAYO!O141+JUNIO!O141+JULIO!O141+AGOSTO!O141+SEPTIEMBRE!O141+OCTUBRE!O141+NOVIEMBRE!O141+DICIEMBRE!O141</f>
        <v>0</v>
      </c>
      <c r="P141" s="44">
        <f>+ENERO!P141+FEBRERO!P141+MARZO!P141+ABRIL!P141+MAYO!P141+JUNIO!P141+JULIO!P141+AGOSTO!P141+SEPTIEMBRE!P141+OCTUBRE!P141+NOVIEMBRE!P141+DICIEMBRE!P141</f>
        <v>0</v>
      </c>
      <c r="Q141" s="44">
        <f>+ENERO!Q141+FEBRERO!Q141+MARZO!Q141+ABRIL!Q141+MAYO!Q141+JUNIO!Q141+JULIO!Q141+AGOSTO!Q141+SEPTIEMBRE!Q141+OCTUBRE!Q141+NOVIEMBRE!Q141+DICIEMBRE!Q141</f>
        <v>0</v>
      </c>
      <c r="R141" s="44">
        <f>+ENERO!R141+FEBRERO!R141+MARZO!R141+ABRIL!R141+MAYO!R141+JUNIO!R141+JULIO!R141+AGOSTO!R141+SEPTIEMBRE!R141+OCTUBRE!R141+NOVIEMBRE!R141+DICIEMBRE!R141</f>
        <v>0</v>
      </c>
      <c r="S141" s="44">
        <f>+ENERO!S141+FEBRERO!S141+MARZO!S141+ABRIL!S141+MAYO!S141+JUNIO!S141+JULIO!S141+AGOSTO!S141+SEPTIEMBRE!S141+OCTUBRE!S141+NOVIEMBRE!S141+DICIEMBRE!S141</f>
        <v>0</v>
      </c>
      <c r="T141" s="44">
        <f>+ENERO!T141+FEBRERO!T141+MARZO!T141+ABRIL!T141+MAYO!T141+JUNIO!T141+JULIO!T141+AGOSTO!T141+SEPTIEMBRE!T141+OCTUBRE!T141+NOVIEMBRE!T141+DICIEMBRE!T141</f>
        <v>0</v>
      </c>
      <c r="U141" s="44">
        <f>+ENERO!U141+FEBRERO!U141+MARZO!U141+ABRIL!U141+MAYO!U141+JUNIO!U141+JULIO!U141+AGOSTO!U141+SEPTIEMBRE!U141+OCTUBRE!U141+NOVIEMBRE!U141+DICIEMBRE!U141</f>
        <v>0</v>
      </c>
      <c r="V141" s="44">
        <f>+ENERO!V141+FEBRERO!V141+MARZO!V141+ABRIL!V141+MAYO!V141+JUNIO!V141+JULIO!V141+AGOSTO!V141+SEPTIEMBRE!V141+OCTUBRE!V141+NOVIEMBRE!V141+DICIEMBRE!V141</f>
        <v>0</v>
      </c>
      <c r="W141" s="44">
        <f>+ENERO!W141+FEBRERO!W141+MARZO!W141+ABRIL!W141+MAYO!W141+JUNIO!W141+JULIO!W141+AGOSTO!W141+SEPTIEMBRE!W141+OCTUBRE!W141+NOVIEMBRE!W141+DICIEMBRE!W141</f>
        <v>0</v>
      </c>
      <c r="X141" s="28" t="str">
        <f t="shared" si="30"/>
        <v xml:space="preserve"> </v>
      </c>
      <c r="Y141" s="3"/>
      <c r="Z141" s="3"/>
      <c r="AA141" s="3"/>
      <c r="AB141" s="3"/>
      <c r="AC141" s="3"/>
      <c r="AD141" s="3"/>
      <c r="AE141" s="3"/>
      <c r="AF141" s="3"/>
      <c r="AG141" s="221"/>
      <c r="AH141" s="3"/>
      <c r="AI141" s="3"/>
      <c r="AJ141" s="3"/>
      <c r="AK141" s="3"/>
      <c r="BA141" s="29" t="str">
        <f t="shared" si="27"/>
        <v/>
      </c>
      <c r="BB141" s="29" t="str">
        <f t="shared" si="28"/>
        <v/>
      </c>
      <c r="BC141" s="29" t="str">
        <f t="shared" si="29"/>
        <v/>
      </c>
      <c r="BD141" s="29" t="str">
        <f t="shared" si="31"/>
        <v/>
      </c>
      <c r="BE141" s="29" t="str">
        <f t="shared" si="32"/>
        <v/>
      </c>
      <c r="BF141" s="29" t="str">
        <f t="shared" si="33"/>
        <v/>
      </c>
      <c r="BG141" s="29" t="str">
        <f t="shared" si="34"/>
        <v/>
      </c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0">
        <f t="shared" si="35"/>
        <v>0</v>
      </c>
      <c r="BU141" s="30">
        <f t="shared" si="36"/>
        <v>0</v>
      </c>
      <c r="BV141" s="30">
        <f t="shared" si="37"/>
        <v>0</v>
      </c>
      <c r="BW141" s="30">
        <f t="shared" si="38"/>
        <v>0</v>
      </c>
      <c r="BX141" s="30">
        <f t="shared" si="39"/>
        <v>0</v>
      </c>
      <c r="BY141" s="30">
        <f t="shared" si="40"/>
        <v>0</v>
      </c>
      <c r="BZ141" s="30">
        <f t="shared" si="41"/>
        <v>0</v>
      </c>
      <c r="CA141" s="3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</row>
    <row r="142" spans="1:100" s="23" customFormat="1" ht="10.5" x14ac:dyDescent="0.15">
      <c r="A142" s="1097"/>
      <c r="B142" s="1088" t="s">
        <v>144</v>
      </c>
      <c r="C142" s="1089"/>
      <c r="D142" s="180">
        <f t="shared" si="44"/>
        <v>5</v>
      </c>
      <c r="E142" s="181">
        <f t="shared" si="45"/>
        <v>1</v>
      </c>
      <c r="F142" s="182">
        <f t="shared" si="45"/>
        <v>4</v>
      </c>
      <c r="G142" s="44">
        <f>+ENERO!G142+FEBRERO!G142+MARZO!G142+ABRIL!G142+MAYO!G142+JUNIO!G142+JULIO!G142+AGOSTO!G142+SEPTIEMBRE!G142+OCTUBRE!G142+NOVIEMBRE!G142+DICIEMBRE!G142</f>
        <v>0</v>
      </c>
      <c r="H142" s="44">
        <f>+ENERO!H142+FEBRERO!H142+MARZO!H142+ABRIL!H142+MAYO!H142+JUNIO!H142+JULIO!H142+AGOSTO!H142+SEPTIEMBRE!H142+OCTUBRE!H142+NOVIEMBRE!H142+DICIEMBRE!H142</f>
        <v>0</v>
      </c>
      <c r="I142" s="44">
        <f>+ENERO!I142+FEBRERO!I142+MARZO!I142+ABRIL!I142+MAYO!I142+JUNIO!I142+JULIO!I142+AGOSTO!I142+SEPTIEMBRE!I142+OCTUBRE!I142+NOVIEMBRE!I142+DICIEMBRE!I142</f>
        <v>0</v>
      </c>
      <c r="J142" s="44">
        <f>+ENERO!J142+FEBRERO!J142+MARZO!J142+ABRIL!J142+MAYO!J142+JUNIO!J142+JULIO!J142+AGOSTO!J142+SEPTIEMBRE!J142+OCTUBRE!J142+NOVIEMBRE!J142+DICIEMBRE!J142</f>
        <v>0</v>
      </c>
      <c r="K142" s="44">
        <f>+ENERO!K142+FEBRERO!K142+MARZO!K142+ABRIL!K142+MAYO!K142+JUNIO!K142+JULIO!K142+AGOSTO!K142+SEPTIEMBRE!K142+OCTUBRE!K142+NOVIEMBRE!K142+DICIEMBRE!K142</f>
        <v>0</v>
      </c>
      <c r="L142" s="44">
        <f>+ENERO!L142+FEBRERO!L142+MARZO!L142+ABRIL!L142+MAYO!L142+JUNIO!L142+JULIO!L142+AGOSTO!L142+SEPTIEMBRE!L142+OCTUBRE!L142+NOVIEMBRE!L142+DICIEMBRE!L142</f>
        <v>0</v>
      </c>
      <c r="M142" s="44">
        <f>+ENERO!M142+FEBRERO!M142+MARZO!M142+ABRIL!M142+MAYO!M142+JUNIO!M142+JULIO!M142+AGOSTO!M142+SEPTIEMBRE!M142+OCTUBRE!M142+NOVIEMBRE!M142+DICIEMBRE!M142</f>
        <v>0</v>
      </c>
      <c r="N142" s="44">
        <f>+ENERO!N142+FEBRERO!N142+MARZO!N142+ABRIL!N142+MAYO!N142+JUNIO!N142+JULIO!N142+AGOSTO!N142+SEPTIEMBRE!N142+OCTUBRE!N142+NOVIEMBRE!N142+DICIEMBRE!N142</f>
        <v>0</v>
      </c>
      <c r="O142" s="44">
        <f>+ENERO!O142+FEBRERO!O142+MARZO!O142+ABRIL!O142+MAYO!O142+JUNIO!O142+JULIO!O142+AGOSTO!O142+SEPTIEMBRE!O142+OCTUBRE!O142+NOVIEMBRE!O142+DICIEMBRE!O142</f>
        <v>0</v>
      </c>
      <c r="P142" s="44">
        <f>+ENERO!P142+FEBRERO!P142+MARZO!P142+ABRIL!P142+MAYO!P142+JUNIO!P142+JULIO!P142+AGOSTO!P142+SEPTIEMBRE!P142+OCTUBRE!P142+NOVIEMBRE!P142+DICIEMBRE!P142</f>
        <v>4</v>
      </c>
      <c r="Q142" s="44">
        <f>+ENERO!Q142+FEBRERO!Q142+MARZO!Q142+ABRIL!Q142+MAYO!Q142+JUNIO!Q142+JULIO!Q142+AGOSTO!Q142+SEPTIEMBRE!Q142+OCTUBRE!Q142+NOVIEMBRE!Q142+DICIEMBRE!Q142</f>
        <v>1</v>
      </c>
      <c r="R142" s="44">
        <f>+ENERO!R142+FEBRERO!R142+MARZO!R142+ABRIL!R142+MAYO!R142+JUNIO!R142+JULIO!R142+AGOSTO!R142+SEPTIEMBRE!R142+OCTUBRE!R142+NOVIEMBRE!R142+DICIEMBRE!R142</f>
        <v>0</v>
      </c>
      <c r="S142" s="44">
        <f>+ENERO!S142+FEBRERO!S142+MARZO!S142+ABRIL!S142+MAYO!S142+JUNIO!S142+JULIO!S142+AGOSTO!S142+SEPTIEMBRE!S142+OCTUBRE!S142+NOVIEMBRE!S142+DICIEMBRE!S142</f>
        <v>1</v>
      </c>
      <c r="T142" s="44">
        <f>+ENERO!T142+FEBRERO!T142+MARZO!T142+ABRIL!T142+MAYO!T142+JUNIO!T142+JULIO!T142+AGOSTO!T142+SEPTIEMBRE!T142+OCTUBRE!T142+NOVIEMBRE!T142+DICIEMBRE!T142</f>
        <v>0</v>
      </c>
      <c r="U142" s="44">
        <f>+ENERO!U142+FEBRERO!U142+MARZO!U142+ABRIL!U142+MAYO!U142+JUNIO!U142+JULIO!U142+AGOSTO!U142+SEPTIEMBRE!U142+OCTUBRE!U142+NOVIEMBRE!U142+DICIEMBRE!U142</f>
        <v>0</v>
      </c>
      <c r="V142" s="44">
        <f>+ENERO!V142+FEBRERO!V142+MARZO!V142+ABRIL!V142+MAYO!V142+JUNIO!V142+JULIO!V142+AGOSTO!V142+SEPTIEMBRE!V142+OCTUBRE!V142+NOVIEMBRE!V142+DICIEMBRE!V142</f>
        <v>0</v>
      </c>
      <c r="W142" s="44">
        <f>+ENERO!W142+FEBRERO!W142+MARZO!W142+ABRIL!W142+MAYO!W142+JUNIO!W142+JULIO!W142+AGOSTO!W142+SEPTIEMBRE!W142+OCTUBRE!W142+NOVIEMBRE!W142+DICIEMBRE!W142</f>
        <v>0</v>
      </c>
      <c r="X142" s="28" t="str">
        <f t="shared" si="30"/>
        <v xml:space="preserve"> </v>
      </c>
      <c r="Y142" s="3"/>
      <c r="Z142" s="3"/>
      <c r="AA142" s="3"/>
      <c r="AB142" s="3"/>
      <c r="AC142" s="3"/>
      <c r="AD142" s="3"/>
      <c r="AE142" s="3"/>
      <c r="AF142" s="3"/>
      <c r="AG142" s="221"/>
      <c r="AH142" s="3"/>
      <c r="AI142" s="3"/>
      <c r="AJ142" s="3"/>
      <c r="AK142" s="3"/>
      <c r="BA142" s="29" t="str">
        <f t="shared" si="27"/>
        <v/>
      </c>
      <c r="BB142" s="29" t="str">
        <f t="shared" si="28"/>
        <v/>
      </c>
      <c r="BC142" s="29" t="str">
        <f t="shared" si="29"/>
        <v/>
      </c>
      <c r="BD142" s="29" t="str">
        <f t="shared" si="31"/>
        <v/>
      </c>
      <c r="BE142" s="29" t="str">
        <f t="shared" si="32"/>
        <v/>
      </c>
      <c r="BF142" s="29" t="str">
        <f t="shared" si="33"/>
        <v/>
      </c>
      <c r="BG142" s="29" t="str">
        <f t="shared" si="34"/>
        <v/>
      </c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0">
        <f t="shared" si="35"/>
        <v>0</v>
      </c>
      <c r="BU142" s="30">
        <f t="shared" si="36"/>
        <v>0</v>
      </c>
      <c r="BV142" s="30">
        <f t="shared" si="37"/>
        <v>0</v>
      </c>
      <c r="BW142" s="30">
        <f t="shared" si="38"/>
        <v>0</v>
      </c>
      <c r="BX142" s="30">
        <f t="shared" si="39"/>
        <v>0</v>
      </c>
      <c r="BY142" s="30">
        <f t="shared" si="40"/>
        <v>0</v>
      </c>
      <c r="BZ142" s="30">
        <f t="shared" si="41"/>
        <v>0</v>
      </c>
      <c r="CA142" s="3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</row>
    <row r="143" spans="1:100" s="23" customFormat="1" ht="10.5" x14ac:dyDescent="0.15">
      <c r="A143" s="1083"/>
      <c r="B143" s="1088" t="s">
        <v>145</v>
      </c>
      <c r="C143" s="1089"/>
      <c r="D143" s="185">
        <f>+F143</f>
        <v>0</v>
      </c>
      <c r="E143" s="202"/>
      <c r="F143" s="187">
        <f t="shared" si="45"/>
        <v>0</v>
      </c>
      <c r="G143" s="44">
        <f>+ENERO!G143+FEBRERO!G143+MARZO!G143+ABRIL!G143+MAYO!G143+JUNIO!G143+JULIO!G143+AGOSTO!G143+SEPTIEMBRE!G143+OCTUBRE!G143+NOVIEMBRE!G143+DICIEMBRE!G143</f>
        <v>0</v>
      </c>
      <c r="H143" s="44">
        <f>+ENERO!H143+FEBRERO!H143+MARZO!H143+ABRIL!H143+MAYO!H143+JUNIO!H143+JULIO!H143+AGOSTO!H143+SEPTIEMBRE!H143+OCTUBRE!H143+NOVIEMBRE!H143+DICIEMBRE!H143</f>
        <v>0</v>
      </c>
      <c r="I143" s="44">
        <f>+ENERO!I143+FEBRERO!I143+MARZO!I143+ABRIL!I143+MAYO!I143+JUNIO!I143+JULIO!I143+AGOSTO!I143+SEPTIEMBRE!I143+OCTUBRE!I143+NOVIEMBRE!I143+DICIEMBRE!I143</f>
        <v>0</v>
      </c>
      <c r="J143" s="44">
        <f>+ENERO!J143+FEBRERO!J143+MARZO!J143+ABRIL!J143+MAYO!J143+JUNIO!J143+JULIO!J143+AGOSTO!J143+SEPTIEMBRE!J143+OCTUBRE!J143+NOVIEMBRE!J143+DICIEMBRE!J143</f>
        <v>0</v>
      </c>
      <c r="K143" s="44">
        <f>+ENERO!K143+FEBRERO!K143+MARZO!K143+ABRIL!K143+MAYO!K143+JUNIO!K143+JULIO!K143+AGOSTO!K143+SEPTIEMBRE!K143+OCTUBRE!K143+NOVIEMBRE!K143+DICIEMBRE!K143</f>
        <v>0</v>
      </c>
      <c r="L143" s="44">
        <f>+ENERO!L143+FEBRERO!L143+MARZO!L143+ABRIL!L143+MAYO!L143+JUNIO!L143+JULIO!L143+AGOSTO!L143+SEPTIEMBRE!L143+OCTUBRE!L143+NOVIEMBRE!L143+DICIEMBRE!L143</f>
        <v>0</v>
      </c>
      <c r="M143" s="44">
        <f>+ENERO!M143+FEBRERO!M143+MARZO!M143+ABRIL!M143+MAYO!M143+JUNIO!M143+JULIO!M143+AGOSTO!M143+SEPTIEMBRE!M143+OCTUBRE!M143+NOVIEMBRE!M143+DICIEMBRE!M143</f>
        <v>0</v>
      </c>
      <c r="N143" s="44">
        <f>+ENERO!N143+FEBRERO!N143+MARZO!N143+ABRIL!N143+MAYO!N143+JUNIO!N143+JULIO!N143+AGOSTO!N143+SEPTIEMBRE!N143+OCTUBRE!N143+NOVIEMBRE!N143+DICIEMBRE!N143</f>
        <v>0</v>
      </c>
      <c r="O143" s="44">
        <f>+ENERO!O143+FEBRERO!O143+MARZO!O143+ABRIL!O143+MAYO!O143+JUNIO!O143+JULIO!O143+AGOSTO!O143+SEPTIEMBRE!O143+OCTUBRE!O143+NOVIEMBRE!O143+DICIEMBRE!O143</f>
        <v>0</v>
      </c>
      <c r="P143" s="44">
        <f>+ENERO!P143+FEBRERO!P143+MARZO!P143+ABRIL!P143+MAYO!P143+JUNIO!P143+JULIO!P143+AGOSTO!P143+SEPTIEMBRE!P143+OCTUBRE!P143+NOVIEMBRE!P143+DICIEMBRE!P143</f>
        <v>0</v>
      </c>
      <c r="Q143" s="44">
        <f>+ENERO!Q143+FEBRERO!Q143+MARZO!Q143+ABRIL!Q143+MAYO!Q143+JUNIO!Q143+JULIO!Q143+AGOSTO!Q143+SEPTIEMBRE!Q143+OCTUBRE!Q143+NOVIEMBRE!Q143+DICIEMBRE!Q143</f>
        <v>0</v>
      </c>
      <c r="R143" s="44">
        <f>+ENERO!R143+FEBRERO!R143+MARZO!R143+ABRIL!R143+MAYO!R143+JUNIO!R143+JULIO!R143+AGOSTO!R143+SEPTIEMBRE!R143+OCTUBRE!R143+NOVIEMBRE!R143+DICIEMBRE!R143</f>
        <v>0</v>
      </c>
      <c r="S143" s="44">
        <f>+ENERO!S143+FEBRERO!S143+MARZO!S143+ABRIL!S143+MAYO!S143+JUNIO!S143+JULIO!S143+AGOSTO!S143+SEPTIEMBRE!S143+OCTUBRE!S143+NOVIEMBRE!S143+DICIEMBRE!S143</f>
        <v>0</v>
      </c>
      <c r="T143" s="44">
        <f>+ENERO!T143+FEBRERO!T143+MARZO!T143+ABRIL!T143+MAYO!T143+JUNIO!T143+JULIO!T143+AGOSTO!T143+SEPTIEMBRE!T143+OCTUBRE!T143+NOVIEMBRE!T143+DICIEMBRE!T143</f>
        <v>0</v>
      </c>
      <c r="U143" s="44">
        <f>+ENERO!U143+FEBRERO!U143+MARZO!U143+ABRIL!U143+MAYO!U143+JUNIO!U143+JULIO!U143+AGOSTO!U143+SEPTIEMBRE!U143+OCTUBRE!U143+NOVIEMBRE!U143+DICIEMBRE!U143</f>
        <v>0</v>
      </c>
      <c r="V143" s="44">
        <f>+ENERO!V143+FEBRERO!V143+MARZO!V143+ABRIL!V143+MAYO!V143+JUNIO!V143+JULIO!V143+AGOSTO!V143+SEPTIEMBRE!V143+OCTUBRE!V143+NOVIEMBRE!V143+DICIEMBRE!V143</f>
        <v>0</v>
      </c>
      <c r="W143" s="44">
        <f>+ENERO!W143+FEBRERO!W143+MARZO!W143+ABRIL!W143+MAYO!W143+JUNIO!W143+JULIO!W143+AGOSTO!W143+SEPTIEMBRE!W143+OCTUBRE!W143+NOVIEMBRE!W143+DICIEMBRE!W143</f>
        <v>0</v>
      </c>
      <c r="X143" s="28" t="str">
        <f>$BA143&amp;" "&amp;$BC143&amp;""&amp;$BE143&amp;""&amp;$BG143</f>
        <v xml:space="preserve"> </v>
      </c>
      <c r="Y143" s="3"/>
      <c r="Z143" s="3"/>
      <c r="AA143" s="3"/>
      <c r="AB143" s="3"/>
      <c r="AC143" s="3"/>
      <c r="AD143" s="3"/>
      <c r="AE143" s="3"/>
      <c r="AF143" s="3"/>
      <c r="AG143" s="221"/>
      <c r="AH143" s="3"/>
      <c r="AI143" s="3"/>
      <c r="AJ143" s="3"/>
      <c r="AK143" s="3"/>
      <c r="BA143" s="29" t="str">
        <f>IF($D143&lt;&gt;(J143+L143+N143+P143),"El Total de los Egresos NO puede ser diferente a la suma de Mujeres por edad.","")</f>
        <v/>
      </c>
      <c r="BB143" s="22"/>
      <c r="BC143" s="29" t="str">
        <f>IF($F143&lt;&gt;$J143+$L143+$N143+$P143,"El Total de Mujeres Egresadas al Programa NO puede ser distinto a la suma de Mujeres por edad.","")</f>
        <v/>
      </c>
      <c r="BD143" s="22"/>
      <c r="BE143" s="29" t="str">
        <f>IF($U143&lt;=$F143,"","Las madres de hijos menor de 2 años NO DEBE ser mayor al Total de Mujeres egresadas al Programa")</f>
        <v/>
      </c>
      <c r="BF143" s="22"/>
      <c r="BG143" s="29" t="str">
        <f>IF($W143&lt;=$F143,"","Los egresos de Población Indigena Mujeres NO DEBE ser mayor al Total de Egresos Mujeres del Programa")</f>
        <v/>
      </c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0">
        <f>IF($D143&lt;&gt;(J143+L143+N143+P143),1,0)</f>
        <v>0</v>
      </c>
      <c r="BU143" s="22"/>
      <c r="BV143" s="30">
        <f>IF($F143&lt;&gt;$J143+$L143+$N143+$P143,1,0)</f>
        <v>0</v>
      </c>
      <c r="BW143" s="22"/>
      <c r="BX143" s="30">
        <f>IF($U143&lt;=$F143,0,1)</f>
        <v>0</v>
      </c>
      <c r="BY143" s="22"/>
      <c r="BZ143" s="30">
        <f>IF($W143&lt;=$F143,0,1)</f>
        <v>0</v>
      </c>
      <c r="CA143" s="3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</row>
    <row r="144" spans="1:100" s="23" customFormat="1" ht="10.5" x14ac:dyDescent="0.15">
      <c r="A144" s="1098"/>
      <c r="B144" s="1088" t="s">
        <v>146</v>
      </c>
      <c r="C144" s="1089"/>
      <c r="D144" s="185">
        <f t="shared" si="44"/>
        <v>2</v>
      </c>
      <c r="E144" s="186">
        <f t="shared" si="45"/>
        <v>0</v>
      </c>
      <c r="F144" s="187">
        <f t="shared" si="45"/>
        <v>2</v>
      </c>
      <c r="G144" s="44">
        <f>+ENERO!G144+FEBRERO!G144+MARZO!G144+ABRIL!G144+MAYO!G144+JUNIO!G144+JULIO!G144+AGOSTO!G144+SEPTIEMBRE!G144+OCTUBRE!G144+NOVIEMBRE!G144+DICIEMBRE!G144</f>
        <v>0</v>
      </c>
      <c r="H144" s="44">
        <f>+ENERO!H144+FEBRERO!H144+MARZO!H144+ABRIL!H144+MAYO!H144+JUNIO!H144+JULIO!H144+AGOSTO!H144+SEPTIEMBRE!H144+OCTUBRE!H144+NOVIEMBRE!H144+DICIEMBRE!H144</f>
        <v>0</v>
      </c>
      <c r="I144" s="44">
        <f>+ENERO!I144+FEBRERO!I144+MARZO!I144+ABRIL!I144+MAYO!I144+JUNIO!I144+JULIO!I144+AGOSTO!I144+SEPTIEMBRE!I144+OCTUBRE!I144+NOVIEMBRE!I144+DICIEMBRE!I144</f>
        <v>0</v>
      </c>
      <c r="J144" s="44">
        <f>+ENERO!J144+FEBRERO!J144+MARZO!J144+ABRIL!J144+MAYO!J144+JUNIO!J144+JULIO!J144+AGOSTO!J144+SEPTIEMBRE!J144+OCTUBRE!J144+NOVIEMBRE!J144+DICIEMBRE!J144</f>
        <v>0</v>
      </c>
      <c r="K144" s="44">
        <f>+ENERO!K144+FEBRERO!K144+MARZO!K144+ABRIL!K144+MAYO!K144+JUNIO!K144+JULIO!K144+AGOSTO!K144+SEPTIEMBRE!K144+OCTUBRE!K144+NOVIEMBRE!K144+DICIEMBRE!K144</f>
        <v>0</v>
      </c>
      <c r="L144" s="44">
        <f>+ENERO!L144+FEBRERO!L144+MARZO!L144+ABRIL!L144+MAYO!L144+JUNIO!L144+JULIO!L144+AGOSTO!L144+SEPTIEMBRE!L144+OCTUBRE!L144+NOVIEMBRE!L144+DICIEMBRE!L144</f>
        <v>0</v>
      </c>
      <c r="M144" s="44">
        <f>+ENERO!M144+FEBRERO!M144+MARZO!M144+ABRIL!M144+MAYO!M144+JUNIO!M144+JULIO!M144+AGOSTO!M144+SEPTIEMBRE!M144+OCTUBRE!M144+NOVIEMBRE!M144+DICIEMBRE!M144</f>
        <v>0</v>
      </c>
      <c r="N144" s="44">
        <f>+ENERO!N144+FEBRERO!N144+MARZO!N144+ABRIL!N144+MAYO!N144+JUNIO!N144+JULIO!N144+AGOSTO!N144+SEPTIEMBRE!N144+OCTUBRE!N144+NOVIEMBRE!N144+DICIEMBRE!N144</f>
        <v>0</v>
      </c>
      <c r="O144" s="44">
        <f>+ENERO!O144+FEBRERO!O144+MARZO!O144+ABRIL!O144+MAYO!O144+JUNIO!O144+JULIO!O144+AGOSTO!O144+SEPTIEMBRE!O144+OCTUBRE!O144+NOVIEMBRE!O144+DICIEMBRE!O144</f>
        <v>0</v>
      </c>
      <c r="P144" s="44">
        <f>+ENERO!P144+FEBRERO!P144+MARZO!P144+ABRIL!P144+MAYO!P144+JUNIO!P144+JULIO!P144+AGOSTO!P144+SEPTIEMBRE!P144+OCTUBRE!P144+NOVIEMBRE!P144+DICIEMBRE!P144</f>
        <v>0</v>
      </c>
      <c r="Q144" s="44">
        <f>+ENERO!Q144+FEBRERO!Q144+MARZO!Q144+ABRIL!Q144+MAYO!Q144+JUNIO!Q144+JULIO!Q144+AGOSTO!Q144+SEPTIEMBRE!Q144+OCTUBRE!Q144+NOVIEMBRE!Q144+DICIEMBRE!Q144</f>
        <v>0</v>
      </c>
      <c r="R144" s="44">
        <f>+ENERO!R144+FEBRERO!R144+MARZO!R144+ABRIL!R144+MAYO!R144+JUNIO!R144+JULIO!R144+AGOSTO!R144+SEPTIEMBRE!R144+OCTUBRE!R144+NOVIEMBRE!R144+DICIEMBRE!R144</f>
        <v>2</v>
      </c>
      <c r="S144" s="44">
        <f>+ENERO!S144+FEBRERO!S144+MARZO!S144+ABRIL!S144+MAYO!S144+JUNIO!S144+JULIO!S144+AGOSTO!S144+SEPTIEMBRE!S144+OCTUBRE!S144+NOVIEMBRE!S144+DICIEMBRE!S144</f>
        <v>0</v>
      </c>
      <c r="T144" s="44">
        <f>+ENERO!T144+FEBRERO!T144+MARZO!T144+ABRIL!T144+MAYO!T144+JUNIO!T144+JULIO!T144+AGOSTO!T144+SEPTIEMBRE!T144+OCTUBRE!T144+NOVIEMBRE!T144+DICIEMBRE!T144</f>
        <v>0</v>
      </c>
      <c r="U144" s="44">
        <f>+ENERO!U144+FEBRERO!U144+MARZO!U144+ABRIL!U144+MAYO!U144+JUNIO!U144+JULIO!U144+AGOSTO!U144+SEPTIEMBRE!U144+OCTUBRE!U144+NOVIEMBRE!U144+DICIEMBRE!U144</f>
        <v>0</v>
      </c>
      <c r="V144" s="44">
        <f>+ENERO!V144+FEBRERO!V144+MARZO!V144+ABRIL!V144+MAYO!V144+JUNIO!V144+JULIO!V144+AGOSTO!V144+SEPTIEMBRE!V144+OCTUBRE!V144+NOVIEMBRE!V144+DICIEMBRE!V144</f>
        <v>0</v>
      </c>
      <c r="W144" s="44">
        <f>+ENERO!W144+FEBRERO!W144+MARZO!W144+ABRIL!W144+MAYO!W144+JUNIO!W144+JULIO!W144+AGOSTO!W144+SEPTIEMBRE!W144+OCTUBRE!W144+NOVIEMBRE!W144+DICIEMBRE!W144</f>
        <v>0</v>
      </c>
      <c r="X144" s="28" t="str">
        <f t="shared" si="30"/>
        <v xml:space="preserve"> </v>
      </c>
      <c r="Y144" s="3"/>
      <c r="Z144" s="3"/>
      <c r="AA144" s="3"/>
      <c r="AB144" s="3"/>
      <c r="AC144" s="3"/>
      <c r="AD144" s="3"/>
      <c r="AE144" s="3"/>
      <c r="AF144" s="3"/>
      <c r="AG144" s="221"/>
      <c r="AH144" s="3"/>
      <c r="AI144" s="3"/>
      <c r="AJ144" s="3"/>
      <c r="AK144" s="3"/>
      <c r="BA144" s="29" t="str">
        <f t="shared" si="27"/>
        <v/>
      </c>
      <c r="BB144" s="29" t="str">
        <f t="shared" si="28"/>
        <v/>
      </c>
      <c r="BC144" s="29" t="str">
        <f t="shared" si="29"/>
        <v/>
      </c>
      <c r="BD144" s="29" t="str">
        <f t="shared" si="31"/>
        <v/>
      </c>
      <c r="BE144" s="29" t="str">
        <f t="shared" si="32"/>
        <v/>
      </c>
      <c r="BF144" s="29" t="str">
        <f t="shared" si="33"/>
        <v/>
      </c>
      <c r="BG144" s="29" t="str">
        <f t="shared" si="34"/>
        <v/>
      </c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0">
        <f t="shared" si="35"/>
        <v>0</v>
      </c>
      <c r="BU144" s="30">
        <f t="shared" si="36"/>
        <v>0</v>
      </c>
      <c r="BV144" s="30">
        <f t="shared" si="37"/>
        <v>0</v>
      </c>
      <c r="BW144" s="30">
        <f t="shared" si="38"/>
        <v>0</v>
      </c>
      <c r="BX144" s="30">
        <f t="shared" si="39"/>
        <v>0</v>
      </c>
      <c r="BY144" s="30">
        <f t="shared" si="40"/>
        <v>0</v>
      </c>
      <c r="BZ144" s="30">
        <f t="shared" si="41"/>
        <v>0</v>
      </c>
      <c r="CA144" s="3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</row>
    <row r="145" spans="1:100" s="23" customFormat="1" ht="42" x14ac:dyDescent="0.15">
      <c r="A145" s="1086" t="s">
        <v>147</v>
      </c>
      <c r="B145" s="204" t="s">
        <v>148</v>
      </c>
      <c r="C145" s="205" t="s">
        <v>149</v>
      </c>
      <c r="D145" s="185">
        <f t="shared" si="44"/>
        <v>0</v>
      </c>
      <c r="E145" s="186">
        <f t="shared" si="45"/>
        <v>0</v>
      </c>
      <c r="F145" s="187">
        <f t="shared" si="45"/>
        <v>0</v>
      </c>
      <c r="G145" s="44">
        <f>+ENERO!G145+FEBRERO!G145+MARZO!G145+ABRIL!G145+MAYO!G145+JUNIO!G145+JULIO!G145+AGOSTO!G145+SEPTIEMBRE!G145+OCTUBRE!G145+NOVIEMBRE!G145+DICIEMBRE!G145</f>
        <v>0</v>
      </c>
      <c r="H145" s="44">
        <f>+ENERO!H145+FEBRERO!H145+MARZO!H145+ABRIL!H145+MAYO!H145+JUNIO!H145+JULIO!H145+AGOSTO!H145+SEPTIEMBRE!H145+OCTUBRE!H145+NOVIEMBRE!H145+DICIEMBRE!H145</f>
        <v>0</v>
      </c>
      <c r="I145" s="44">
        <f>+ENERO!I145+FEBRERO!I145+MARZO!I145+ABRIL!I145+MAYO!I145+JUNIO!I145+JULIO!I145+AGOSTO!I145+SEPTIEMBRE!I145+OCTUBRE!I145+NOVIEMBRE!I145+DICIEMBRE!I145</f>
        <v>0</v>
      </c>
      <c r="J145" s="44">
        <f>+ENERO!J145+FEBRERO!J145+MARZO!J145+ABRIL!J145+MAYO!J145+JUNIO!J145+JULIO!J145+AGOSTO!J145+SEPTIEMBRE!J145+OCTUBRE!J145+NOVIEMBRE!J145+DICIEMBRE!J145</f>
        <v>0</v>
      </c>
      <c r="K145" s="44">
        <f>+ENERO!K145+FEBRERO!K145+MARZO!K145+ABRIL!K145+MAYO!K145+JUNIO!K145+JULIO!K145+AGOSTO!K145+SEPTIEMBRE!K145+OCTUBRE!K145+NOVIEMBRE!K145+DICIEMBRE!K145</f>
        <v>0</v>
      </c>
      <c r="L145" s="44">
        <f>+ENERO!L145+FEBRERO!L145+MARZO!L145+ABRIL!L145+MAYO!L145+JUNIO!L145+JULIO!L145+AGOSTO!L145+SEPTIEMBRE!L145+OCTUBRE!L145+NOVIEMBRE!L145+DICIEMBRE!L145</f>
        <v>0</v>
      </c>
      <c r="M145" s="44">
        <f>+ENERO!M145+FEBRERO!M145+MARZO!M145+ABRIL!M145+MAYO!M145+JUNIO!M145+JULIO!M145+AGOSTO!M145+SEPTIEMBRE!M145+OCTUBRE!M145+NOVIEMBRE!M145+DICIEMBRE!M145</f>
        <v>0</v>
      </c>
      <c r="N145" s="44">
        <f>+ENERO!N145+FEBRERO!N145+MARZO!N145+ABRIL!N145+MAYO!N145+JUNIO!N145+JULIO!N145+AGOSTO!N145+SEPTIEMBRE!N145+OCTUBRE!N145+NOVIEMBRE!N145+DICIEMBRE!N145</f>
        <v>0</v>
      </c>
      <c r="O145" s="44">
        <f>+ENERO!O145+FEBRERO!O145+MARZO!O145+ABRIL!O145+MAYO!O145+JUNIO!O145+JULIO!O145+AGOSTO!O145+SEPTIEMBRE!O145+OCTUBRE!O145+NOVIEMBRE!O145+DICIEMBRE!O145</f>
        <v>0</v>
      </c>
      <c r="P145" s="44">
        <f>+ENERO!P145+FEBRERO!P145+MARZO!P145+ABRIL!P145+MAYO!P145+JUNIO!P145+JULIO!P145+AGOSTO!P145+SEPTIEMBRE!P145+OCTUBRE!P145+NOVIEMBRE!P145+DICIEMBRE!P145</f>
        <v>0</v>
      </c>
      <c r="Q145" s="44">
        <f>+ENERO!Q145+FEBRERO!Q145+MARZO!Q145+ABRIL!Q145+MAYO!Q145+JUNIO!Q145+JULIO!Q145+AGOSTO!Q145+SEPTIEMBRE!Q145+OCTUBRE!Q145+NOVIEMBRE!Q145+DICIEMBRE!Q145</f>
        <v>0</v>
      </c>
      <c r="R145" s="44">
        <f>+ENERO!R145+FEBRERO!R145+MARZO!R145+ABRIL!R145+MAYO!R145+JUNIO!R145+JULIO!R145+AGOSTO!R145+SEPTIEMBRE!R145+OCTUBRE!R145+NOVIEMBRE!R145+DICIEMBRE!R145</f>
        <v>0</v>
      </c>
      <c r="S145" s="44">
        <f>+ENERO!S145+FEBRERO!S145+MARZO!S145+ABRIL!S145+MAYO!S145+JUNIO!S145+JULIO!S145+AGOSTO!S145+SEPTIEMBRE!S145+OCTUBRE!S145+NOVIEMBRE!S145+DICIEMBRE!S145</f>
        <v>0</v>
      </c>
      <c r="T145" s="44">
        <f>+ENERO!T145+FEBRERO!T145+MARZO!T145+ABRIL!T145+MAYO!T145+JUNIO!T145+JULIO!T145+AGOSTO!T145+SEPTIEMBRE!T145+OCTUBRE!T145+NOVIEMBRE!T145+DICIEMBRE!T145</f>
        <v>0</v>
      </c>
      <c r="U145" s="44">
        <f>+ENERO!U145+FEBRERO!U145+MARZO!U145+ABRIL!U145+MAYO!U145+JUNIO!U145+JULIO!U145+AGOSTO!U145+SEPTIEMBRE!U145+OCTUBRE!U145+NOVIEMBRE!U145+DICIEMBRE!U145</f>
        <v>0</v>
      </c>
      <c r="V145" s="44">
        <f>+ENERO!V145+FEBRERO!V145+MARZO!V145+ABRIL!V145+MAYO!V145+JUNIO!V145+JULIO!V145+AGOSTO!V145+SEPTIEMBRE!V145+OCTUBRE!V145+NOVIEMBRE!V145+DICIEMBRE!V145</f>
        <v>0</v>
      </c>
      <c r="W145" s="44">
        <f>+ENERO!W145+FEBRERO!W145+MARZO!W145+ABRIL!W145+MAYO!W145+JUNIO!W145+JULIO!W145+AGOSTO!W145+SEPTIEMBRE!W145+OCTUBRE!W145+NOVIEMBRE!W145+DICIEMBRE!W145</f>
        <v>0</v>
      </c>
      <c r="X145" s="28" t="str">
        <f t="shared" si="30"/>
        <v xml:space="preserve"> </v>
      </c>
      <c r="Y145" s="3"/>
      <c r="Z145" s="3"/>
      <c r="AA145" s="3"/>
      <c r="AB145" s="3"/>
      <c r="AC145" s="3"/>
      <c r="AD145" s="3"/>
      <c r="AE145" s="3"/>
      <c r="AF145" s="3"/>
      <c r="AG145" s="221"/>
      <c r="AH145" s="3"/>
      <c r="AI145" s="3"/>
      <c r="AJ145" s="3"/>
      <c r="AK145" s="3"/>
      <c r="BA145" s="29" t="str">
        <f t="shared" si="27"/>
        <v/>
      </c>
      <c r="BB145" s="29" t="str">
        <f t="shared" si="28"/>
        <v/>
      </c>
      <c r="BC145" s="29" t="str">
        <f t="shared" si="29"/>
        <v/>
      </c>
      <c r="BD145" s="29" t="str">
        <f t="shared" si="31"/>
        <v/>
      </c>
      <c r="BE145" s="29" t="str">
        <f t="shared" si="32"/>
        <v/>
      </c>
      <c r="BF145" s="29" t="str">
        <f t="shared" si="33"/>
        <v/>
      </c>
      <c r="BG145" s="29" t="str">
        <f t="shared" si="34"/>
        <v/>
      </c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0">
        <f t="shared" si="35"/>
        <v>0</v>
      </c>
      <c r="BU145" s="30">
        <f t="shared" si="36"/>
        <v>0</v>
      </c>
      <c r="BV145" s="30">
        <f t="shared" si="37"/>
        <v>0</v>
      </c>
      <c r="BW145" s="30">
        <f t="shared" si="38"/>
        <v>0</v>
      </c>
      <c r="BX145" s="30">
        <f t="shared" si="39"/>
        <v>0</v>
      </c>
      <c r="BY145" s="30">
        <f t="shared" si="40"/>
        <v>0</v>
      </c>
      <c r="BZ145" s="30">
        <f t="shared" si="41"/>
        <v>0</v>
      </c>
      <c r="CA145" s="3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</row>
    <row r="146" spans="1:100" s="23" customFormat="1" ht="10.5" x14ac:dyDescent="0.15">
      <c r="A146" s="1087"/>
      <c r="B146" s="1088" t="s">
        <v>150</v>
      </c>
      <c r="C146" s="1089"/>
      <c r="D146" s="185">
        <f t="shared" si="44"/>
        <v>0</v>
      </c>
      <c r="E146" s="186">
        <f t="shared" si="45"/>
        <v>0</v>
      </c>
      <c r="F146" s="187">
        <f t="shared" si="45"/>
        <v>0</v>
      </c>
      <c r="G146" s="44">
        <f>+ENERO!G146+FEBRERO!G146+MARZO!G146+ABRIL!G146+MAYO!G146+JUNIO!G146+JULIO!G146+AGOSTO!G146+SEPTIEMBRE!G146+OCTUBRE!G146+NOVIEMBRE!G146+DICIEMBRE!G146</f>
        <v>0</v>
      </c>
      <c r="H146" s="44">
        <f>+ENERO!H146+FEBRERO!H146+MARZO!H146+ABRIL!H146+MAYO!H146+JUNIO!H146+JULIO!H146+AGOSTO!H146+SEPTIEMBRE!H146+OCTUBRE!H146+NOVIEMBRE!H146+DICIEMBRE!H146</f>
        <v>0</v>
      </c>
      <c r="I146" s="44">
        <f>+ENERO!I146+FEBRERO!I146+MARZO!I146+ABRIL!I146+MAYO!I146+JUNIO!I146+JULIO!I146+AGOSTO!I146+SEPTIEMBRE!I146+OCTUBRE!I146+NOVIEMBRE!I146+DICIEMBRE!I146</f>
        <v>0</v>
      </c>
      <c r="J146" s="44">
        <f>+ENERO!J146+FEBRERO!J146+MARZO!J146+ABRIL!J146+MAYO!J146+JUNIO!J146+JULIO!J146+AGOSTO!J146+SEPTIEMBRE!J146+OCTUBRE!J146+NOVIEMBRE!J146+DICIEMBRE!J146</f>
        <v>0</v>
      </c>
      <c r="K146" s="44">
        <f>+ENERO!K146+FEBRERO!K146+MARZO!K146+ABRIL!K146+MAYO!K146+JUNIO!K146+JULIO!K146+AGOSTO!K146+SEPTIEMBRE!K146+OCTUBRE!K146+NOVIEMBRE!K146+DICIEMBRE!K146</f>
        <v>0</v>
      </c>
      <c r="L146" s="44">
        <f>+ENERO!L146+FEBRERO!L146+MARZO!L146+ABRIL!L146+MAYO!L146+JUNIO!L146+JULIO!L146+AGOSTO!L146+SEPTIEMBRE!L146+OCTUBRE!L146+NOVIEMBRE!L146+DICIEMBRE!L146</f>
        <v>0</v>
      </c>
      <c r="M146" s="44">
        <f>+ENERO!M146+FEBRERO!M146+MARZO!M146+ABRIL!M146+MAYO!M146+JUNIO!M146+JULIO!M146+AGOSTO!M146+SEPTIEMBRE!M146+OCTUBRE!M146+NOVIEMBRE!M146+DICIEMBRE!M146</f>
        <v>0</v>
      </c>
      <c r="N146" s="44">
        <f>+ENERO!N146+FEBRERO!N146+MARZO!N146+ABRIL!N146+MAYO!N146+JUNIO!N146+JULIO!N146+AGOSTO!N146+SEPTIEMBRE!N146+OCTUBRE!N146+NOVIEMBRE!N146+DICIEMBRE!N146</f>
        <v>0</v>
      </c>
      <c r="O146" s="44">
        <f>+ENERO!O146+FEBRERO!O146+MARZO!O146+ABRIL!O146+MAYO!O146+JUNIO!O146+JULIO!O146+AGOSTO!O146+SEPTIEMBRE!O146+OCTUBRE!O146+NOVIEMBRE!O146+DICIEMBRE!O146</f>
        <v>0</v>
      </c>
      <c r="P146" s="44">
        <f>+ENERO!P146+FEBRERO!P146+MARZO!P146+ABRIL!P146+MAYO!P146+JUNIO!P146+JULIO!P146+AGOSTO!P146+SEPTIEMBRE!P146+OCTUBRE!P146+NOVIEMBRE!P146+DICIEMBRE!P146</f>
        <v>0</v>
      </c>
      <c r="Q146" s="44">
        <f>+ENERO!Q146+FEBRERO!Q146+MARZO!Q146+ABRIL!Q146+MAYO!Q146+JUNIO!Q146+JULIO!Q146+AGOSTO!Q146+SEPTIEMBRE!Q146+OCTUBRE!Q146+NOVIEMBRE!Q146+DICIEMBRE!Q146</f>
        <v>0</v>
      </c>
      <c r="R146" s="44">
        <f>+ENERO!R146+FEBRERO!R146+MARZO!R146+ABRIL!R146+MAYO!R146+JUNIO!R146+JULIO!R146+AGOSTO!R146+SEPTIEMBRE!R146+OCTUBRE!R146+NOVIEMBRE!R146+DICIEMBRE!R146</f>
        <v>0</v>
      </c>
      <c r="S146" s="44">
        <f>+ENERO!S146+FEBRERO!S146+MARZO!S146+ABRIL!S146+MAYO!S146+JUNIO!S146+JULIO!S146+AGOSTO!S146+SEPTIEMBRE!S146+OCTUBRE!S146+NOVIEMBRE!S146+DICIEMBRE!S146</f>
        <v>0</v>
      </c>
      <c r="T146" s="44">
        <f>+ENERO!T146+FEBRERO!T146+MARZO!T146+ABRIL!T146+MAYO!T146+JUNIO!T146+JULIO!T146+AGOSTO!T146+SEPTIEMBRE!T146+OCTUBRE!T146+NOVIEMBRE!T146+DICIEMBRE!T146</f>
        <v>0</v>
      </c>
      <c r="U146" s="44">
        <f>+ENERO!U146+FEBRERO!U146+MARZO!U146+ABRIL!U146+MAYO!U146+JUNIO!U146+JULIO!U146+AGOSTO!U146+SEPTIEMBRE!U146+OCTUBRE!U146+NOVIEMBRE!U146+DICIEMBRE!U146</f>
        <v>0</v>
      </c>
      <c r="V146" s="44">
        <f>+ENERO!V146+FEBRERO!V146+MARZO!V146+ABRIL!V146+MAYO!V146+JUNIO!V146+JULIO!V146+AGOSTO!V146+SEPTIEMBRE!V146+OCTUBRE!V146+NOVIEMBRE!V146+DICIEMBRE!V146</f>
        <v>0</v>
      </c>
      <c r="W146" s="44">
        <f>+ENERO!W146+FEBRERO!W146+MARZO!W146+ABRIL!W146+MAYO!W146+JUNIO!W146+JULIO!W146+AGOSTO!W146+SEPTIEMBRE!W146+OCTUBRE!W146+NOVIEMBRE!W146+DICIEMBRE!W146</f>
        <v>0</v>
      </c>
      <c r="X146" s="28" t="str">
        <f t="shared" si="30"/>
        <v xml:space="preserve"> </v>
      </c>
      <c r="Y146" s="3"/>
      <c r="Z146" s="3"/>
      <c r="AA146" s="3"/>
      <c r="AB146" s="3"/>
      <c r="AC146" s="3"/>
      <c r="AD146" s="3"/>
      <c r="AE146" s="3"/>
      <c r="AF146" s="3"/>
      <c r="AG146" s="221"/>
      <c r="AH146" s="3"/>
      <c r="AI146" s="3"/>
      <c r="AJ146" s="3"/>
      <c r="AK146" s="3"/>
      <c r="BA146" s="29" t="str">
        <f t="shared" si="27"/>
        <v/>
      </c>
      <c r="BB146" s="29" t="str">
        <f t="shared" si="28"/>
        <v/>
      </c>
      <c r="BC146" s="29" t="str">
        <f t="shared" si="29"/>
        <v/>
      </c>
      <c r="BD146" s="29" t="str">
        <f t="shared" si="31"/>
        <v/>
      </c>
      <c r="BE146" s="29" t="str">
        <f t="shared" si="32"/>
        <v/>
      </c>
      <c r="BF146" s="29" t="str">
        <f t="shared" si="33"/>
        <v/>
      </c>
      <c r="BG146" s="29" t="str">
        <f t="shared" si="34"/>
        <v/>
      </c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0">
        <f t="shared" si="35"/>
        <v>0</v>
      </c>
      <c r="BU146" s="30">
        <f t="shared" si="36"/>
        <v>0</v>
      </c>
      <c r="BV146" s="30">
        <f t="shared" si="37"/>
        <v>0</v>
      </c>
      <c r="BW146" s="30">
        <f t="shared" si="38"/>
        <v>0</v>
      </c>
      <c r="BX146" s="30">
        <f t="shared" si="39"/>
        <v>0</v>
      </c>
      <c r="BY146" s="30">
        <f t="shared" si="40"/>
        <v>0</v>
      </c>
      <c r="BZ146" s="30">
        <f t="shared" si="41"/>
        <v>0</v>
      </c>
      <c r="CA146" s="3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</row>
    <row r="147" spans="1:100" s="23" customFormat="1" ht="10.5" x14ac:dyDescent="0.15">
      <c r="A147" s="1087"/>
      <c r="B147" s="1088" t="s">
        <v>151</v>
      </c>
      <c r="C147" s="1089"/>
      <c r="D147" s="185">
        <f t="shared" si="44"/>
        <v>0</v>
      </c>
      <c r="E147" s="186">
        <f t="shared" si="45"/>
        <v>0</v>
      </c>
      <c r="F147" s="187">
        <f t="shared" si="45"/>
        <v>0</v>
      </c>
      <c r="G147" s="44">
        <f>+ENERO!G147+FEBRERO!G147+MARZO!G147+ABRIL!G147+MAYO!G147+JUNIO!G147+JULIO!G147+AGOSTO!G147+SEPTIEMBRE!G147+OCTUBRE!G147+NOVIEMBRE!G147+DICIEMBRE!G147</f>
        <v>0</v>
      </c>
      <c r="H147" s="44">
        <f>+ENERO!H147+FEBRERO!H147+MARZO!H147+ABRIL!H147+MAYO!H147+JUNIO!H147+JULIO!H147+AGOSTO!H147+SEPTIEMBRE!H147+OCTUBRE!H147+NOVIEMBRE!H147+DICIEMBRE!H147</f>
        <v>0</v>
      </c>
      <c r="I147" s="44">
        <f>+ENERO!I147+FEBRERO!I147+MARZO!I147+ABRIL!I147+MAYO!I147+JUNIO!I147+JULIO!I147+AGOSTO!I147+SEPTIEMBRE!I147+OCTUBRE!I147+NOVIEMBRE!I147+DICIEMBRE!I147</f>
        <v>0</v>
      </c>
      <c r="J147" s="44">
        <f>+ENERO!J147+FEBRERO!J147+MARZO!J147+ABRIL!J147+MAYO!J147+JUNIO!J147+JULIO!J147+AGOSTO!J147+SEPTIEMBRE!J147+OCTUBRE!J147+NOVIEMBRE!J147+DICIEMBRE!J147</f>
        <v>0</v>
      </c>
      <c r="K147" s="44">
        <f>+ENERO!K147+FEBRERO!K147+MARZO!K147+ABRIL!K147+MAYO!K147+JUNIO!K147+JULIO!K147+AGOSTO!K147+SEPTIEMBRE!K147+OCTUBRE!K147+NOVIEMBRE!K147+DICIEMBRE!K147</f>
        <v>0</v>
      </c>
      <c r="L147" s="44">
        <f>+ENERO!L147+FEBRERO!L147+MARZO!L147+ABRIL!L147+MAYO!L147+JUNIO!L147+JULIO!L147+AGOSTO!L147+SEPTIEMBRE!L147+OCTUBRE!L147+NOVIEMBRE!L147+DICIEMBRE!L147</f>
        <v>0</v>
      </c>
      <c r="M147" s="44">
        <f>+ENERO!M147+FEBRERO!M147+MARZO!M147+ABRIL!M147+MAYO!M147+JUNIO!M147+JULIO!M147+AGOSTO!M147+SEPTIEMBRE!M147+OCTUBRE!M147+NOVIEMBRE!M147+DICIEMBRE!M147</f>
        <v>0</v>
      </c>
      <c r="N147" s="44">
        <f>+ENERO!N147+FEBRERO!N147+MARZO!N147+ABRIL!N147+MAYO!N147+JUNIO!N147+JULIO!N147+AGOSTO!N147+SEPTIEMBRE!N147+OCTUBRE!N147+NOVIEMBRE!N147+DICIEMBRE!N147</f>
        <v>0</v>
      </c>
      <c r="O147" s="44">
        <f>+ENERO!O147+FEBRERO!O147+MARZO!O147+ABRIL!O147+MAYO!O147+JUNIO!O147+JULIO!O147+AGOSTO!O147+SEPTIEMBRE!O147+OCTUBRE!O147+NOVIEMBRE!O147+DICIEMBRE!O147</f>
        <v>0</v>
      </c>
      <c r="P147" s="44">
        <f>+ENERO!P147+FEBRERO!P147+MARZO!P147+ABRIL!P147+MAYO!P147+JUNIO!P147+JULIO!P147+AGOSTO!P147+SEPTIEMBRE!P147+OCTUBRE!P147+NOVIEMBRE!P147+DICIEMBRE!P147</f>
        <v>0</v>
      </c>
      <c r="Q147" s="44">
        <f>+ENERO!Q147+FEBRERO!Q147+MARZO!Q147+ABRIL!Q147+MAYO!Q147+JUNIO!Q147+JULIO!Q147+AGOSTO!Q147+SEPTIEMBRE!Q147+OCTUBRE!Q147+NOVIEMBRE!Q147+DICIEMBRE!Q147</f>
        <v>0</v>
      </c>
      <c r="R147" s="44">
        <f>+ENERO!R147+FEBRERO!R147+MARZO!R147+ABRIL!R147+MAYO!R147+JUNIO!R147+JULIO!R147+AGOSTO!R147+SEPTIEMBRE!R147+OCTUBRE!R147+NOVIEMBRE!R147+DICIEMBRE!R147</f>
        <v>0</v>
      </c>
      <c r="S147" s="44">
        <f>+ENERO!S147+FEBRERO!S147+MARZO!S147+ABRIL!S147+MAYO!S147+JUNIO!S147+JULIO!S147+AGOSTO!S147+SEPTIEMBRE!S147+OCTUBRE!S147+NOVIEMBRE!S147+DICIEMBRE!S147</f>
        <v>0</v>
      </c>
      <c r="T147" s="44">
        <f>+ENERO!T147+FEBRERO!T147+MARZO!T147+ABRIL!T147+MAYO!T147+JUNIO!T147+JULIO!T147+AGOSTO!T147+SEPTIEMBRE!T147+OCTUBRE!T147+NOVIEMBRE!T147+DICIEMBRE!T147</f>
        <v>0</v>
      </c>
      <c r="U147" s="44">
        <f>+ENERO!U147+FEBRERO!U147+MARZO!U147+ABRIL!U147+MAYO!U147+JUNIO!U147+JULIO!U147+AGOSTO!U147+SEPTIEMBRE!U147+OCTUBRE!U147+NOVIEMBRE!U147+DICIEMBRE!U147</f>
        <v>0</v>
      </c>
      <c r="V147" s="44">
        <f>+ENERO!V147+FEBRERO!V147+MARZO!V147+ABRIL!V147+MAYO!V147+JUNIO!V147+JULIO!V147+AGOSTO!V147+SEPTIEMBRE!V147+OCTUBRE!V147+NOVIEMBRE!V147+DICIEMBRE!V147</f>
        <v>0</v>
      </c>
      <c r="W147" s="44">
        <f>+ENERO!W147+FEBRERO!W147+MARZO!W147+ABRIL!W147+MAYO!W147+JUNIO!W147+JULIO!W147+AGOSTO!W147+SEPTIEMBRE!W147+OCTUBRE!W147+NOVIEMBRE!W147+DICIEMBRE!W147</f>
        <v>0</v>
      </c>
      <c r="X147" s="28" t="str">
        <f t="shared" si="30"/>
        <v xml:space="preserve"> </v>
      </c>
      <c r="Y147" s="3"/>
      <c r="Z147" s="3"/>
      <c r="AA147" s="3"/>
      <c r="AB147" s="3"/>
      <c r="AC147" s="3"/>
      <c r="AD147" s="3"/>
      <c r="AE147" s="3"/>
      <c r="AF147" s="3"/>
      <c r="AG147" s="221"/>
      <c r="AH147" s="3"/>
      <c r="AI147" s="3"/>
      <c r="AJ147" s="3"/>
      <c r="AK147" s="3"/>
      <c r="BA147" s="29" t="str">
        <f t="shared" si="27"/>
        <v/>
      </c>
      <c r="BB147" s="29" t="str">
        <f t="shared" si="28"/>
        <v/>
      </c>
      <c r="BC147" s="29" t="str">
        <f t="shared" si="29"/>
        <v/>
      </c>
      <c r="BD147" s="29" t="str">
        <f t="shared" si="31"/>
        <v/>
      </c>
      <c r="BE147" s="29" t="str">
        <f t="shared" si="32"/>
        <v/>
      </c>
      <c r="BF147" s="29" t="str">
        <f t="shared" si="33"/>
        <v/>
      </c>
      <c r="BG147" s="29" t="str">
        <f t="shared" si="34"/>
        <v/>
      </c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0">
        <f t="shared" si="35"/>
        <v>0</v>
      </c>
      <c r="BU147" s="30">
        <f t="shared" si="36"/>
        <v>0</v>
      </c>
      <c r="BV147" s="30">
        <f t="shared" si="37"/>
        <v>0</v>
      </c>
      <c r="BW147" s="30">
        <f t="shared" si="38"/>
        <v>0</v>
      </c>
      <c r="BX147" s="30">
        <f t="shared" si="39"/>
        <v>0</v>
      </c>
      <c r="BY147" s="30">
        <f t="shared" si="40"/>
        <v>0</v>
      </c>
      <c r="BZ147" s="30">
        <f t="shared" si="41"/>
        <v>0</v>
      </c>
      <c r="CA147" s="3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</row>
    <row r="148" spans="1:100" s="23" customFormat="1" ht="10.5" x14ac:dyDescent="0.15">
      <c r="A148" s="1090" t="s">
        <v>152</v>
      </c>
      <c r="B148" s="1090"/>
      <c r="C148" s="1089"/>
      <c r="D148" s="185">
        <f t="shared" si="44"/>
        <v>14</v>
      </c>
      <c r="E148" s="186">
        <f t="shared" si="45"/>
        <v>9</v>
      </c>
      <c r="F148" s="187">
        <f t="shared" si="45"/>
        <v>5</v>
      </c>
      <c r="G148" s="44">
        <f>+ENERO!G148+FEBRERO!G148+MARZO!G148+ABRIL!G148+MAYO!G148+JUNIO!G148+JULIO!G148+AGOSTO!G148+SEPTIEMBRE!G148+OCTUBRE!G148+NOVIEMBRE!G148+DICIEMBRE!G148</f>
        <v>2</v>
      </c>
      <c r="H148" s="44">
        <f>+ENERO!H148+FEBRERO!H148+MARZO!H148+ABRIL!H148+MAYO!H148+JUNIO!H148+JULIO!H148+AGOSTO!H148+SEPTIEMBRE!H148+OCTUBRE!H148+NOVIEMBRE!H148+DICIEMBRE!H148</f>
        <v>2</v>
      </c>
      <c r="I148" s="44">
        <f>+ENERO!I148+FEBRERO!I148+MARZO!I148+ABRIL!I148+MAYO!I148+JUNIO!I148+JULIO!I148+AGOSTO!I148+SEPTIEMBRE!I148+OCTUBRE!I148+NOVIEMBRE!I148+DICIEMBRE!I148</f>
        <v>4</v>
      </c>
      <c r="J148" s="44">
        <f>+ENERO!J148+FEBRERO!J148+MARZO!J148+ABRIL!J148+MAYO!J148+JUNIO!J148+JULIO!J148+AGOSTO!J148+SEPTIEMBRE!J148+OCTUBRE!J148+NOVIEMBRE!J148+DICIEMBRE!J148</f>
        <v>0</v>
      </c>
      <c r="K148" s="44">
        <f>+ENERO!K148+FEBRERO!K148+MARZO!K148+ABRIL!K148+MAYO!K148+JUNIO!K148+JULIO!K148+AGOSTO!K148+SEPTIEMBRE!K148+OCTUBRE!K148+NOVIEMBRE!K148+DICIEMBRE!K148</f>
        <v>1</v>
      </c>
      <c r="L148" s="44">
        <f>+ENERO!L148+FEBRERO!L148+MARZO!L148+ABRIL!L148+MAYO!L148+JUNIO!L148+JULIO!L148+AGOSTO!L148+SEPTIEMBRE!L148+OCTUBRE!L148+NOVIEMBRE!L148+DICIEMBRE!L148</f>
        <v>0</v>
      </c>
      <c r="M148" s="44">
        <f>+ENERO!M148+FEBRERO!M148+MARZO!M148+ABRIL!M148+MAYO!M148+JUNIO!M148+JULIO!M148+AGOSTO!M148+SEPTIEMBRE!M148+OCTUBRE!M148+NOVIEMBRE!M148+DICIEMBRE!M148</f>
        <v>0</v>
      </c>
      <c r="N148" s="44">
        <f>+ENERO!N148+FEBRERO!N148+MARZO!N148+ABRIL!N148+MAYO!N148+JUNIO!N148+JULIO!N148+AGOSTO!N148+SEPTIEMBRE!N148+OCTUBRE!N148+NOVIEMBRE!N148+DICIEMBRE!N148</f>
        <v>0</v>
      </c>
      <c r="O148" s="44">
        <f>+ENERO!O148+FEBRERO!O148+MARZO!O148+ABRIL!O148+MAYO!O148+JUNIO!O148+JULIO!O148+AGOSTO!O148+SEPTIEMBRE!O148+OCTUBRE!O148+NOVIEMBRE!O148+DICIEMBRE!O148</f>
        <v>2</v>
      </c>
      <c r="P148" s="44">
        <f>+ENERO!P148+FEBRERO!P148+MARZO!P148+ABRIL!P148+MAYO!P148+JUNIO!P148+JULIO!P148+AGOSTO!P148+SEPTIEMBRE!P148+OCTUBRE!P148+NOVIEMBRE!P148+DICIEMBRE!P148</f>
        <v>3</v>
      </c>
      <c r="Q148" s="44">
        <f>+ENERO!Q148+FEBRERO!Q148+MARZO!Q148+ABRIL!Q148+MAYO!Q148+JUNIO!Q148+JULIO!Q148+AGOSTO!Q148+SEPTIEMBRE!Q148+OCTUBRE!Q148+NOVIEMBRE!Q148+DICIEMBRE!Q148</f>
        <v>0</v>
      </c>
      <c r="R148" s="44">
        <f>+ENERO!R148+FEBRERO!R148+MARZO!R148+ABRIL!R148+MAYO!R148+JUNIO!R148+JULIO!R148+AGOSTO!R148+SEPTIEMBRE!R148+OCTUBRE!R148+NOVIEMBRE!R148+DICIEMBRE!R148</f>
        <v>0</v>
      </c>
      <c r="S148" s="44">
        <f>+ENERO!S148+FEBRERO!S148+MARZO!S148+ABRIL!S148+MAYO!S148+JUNIO!S148+JULIO!S148+AGOSTO!S148+SEPTIEMBRE!S148+OCTUBRE!S148+NOVIEMBRE!S148+DICIEMBRE!S148</f>
        <v>0</v>
      </c>
      <c r="T148" s="44">
        <f>+ENERO!T148+FEBRERO!T148+MARZO!T148+ABRIL!T148+MAYO!T148+JUNIO!T148+JULIO!T148+AGOSTO!T148+SEPTIEMBRE!T148+OCTUBRE!T148+NOVIEMBRE!T148+DICIEMBRE!T148</f>
        <v>0</v>
      </c>
      <c r="U148" s="44">
        <f>+ENERO!U148+FEBRERO!U148+MARZO!U148+ABRIL!U148+MAYO!U148+JUNIO!U148+JULIO!U148+AGOSTO!U148+SEPTIEMBRE!U148+OCTUBRE!U148+NOVIEMBRE!U148+DICIEMBRE!U148</f>
        <v>0</v>
      </c>
      <c r="V148" s="44">
        <f>+ENERO!V148+FEBRERO!V148+MARZO!V148+ABRIL!V148+MAYO!V148+JUNIO!V148+JULIO!V148+AGOSTO!V148+SEPTIEMBRE!V148+OCTUBRE!V148+NOVIEMBRE!V148+DICIEMBRE!V148</f>
        <v>0</v>
      </c>
      <c r="W148" s="44">
        <f>+ENERO!W148+FEBRERO!W148+MARZO!W148+ABRIL!W148+MAYO!W148+JUNIO!W148+JULIO!W148+AGOSTO!W148+SEPTIEMBRE!W148+OCTUBRE!W148+NOVIEMBRE!W148+DICIEMBRE!W148</f>
        <v>0</v>
      </c>
      <c r="X148" s="28" t="str">
        <f t="shared" si="30"/>
        <v xml:space="preserve"> </v>
      </c>
      <c r="Y148" s="3"/>
      <c r="Z148" s="3"/>
      <c r="AA148" s="3"/>
      <c r="AB148" s="3"/>
      <c r="AC148" s="3"/>
      <c r="AD148" s="3"/>
      <c r="AE148" s="3"/>
      <c r="AF148" s="3"/>
      <c r="AG148" s="221"/>
      <c r="AH148" s="3"/>
      <c r="AI148" s="3"/>
      <c r="AJ148" s="3"/>
      <c r="AK148" s="3"/>
      <c r="BA148" s="29" t="str">
        <f t="shared" si="27"/>
        <v/>
      </c>
      <c r="BB148" s="29" t="str">
        <f t="shared" si="28"/>
        <v/>
      </c>
      <c r="BC148" s="29" t="str">
        <f t="shared" si="29"/>
        <v/>
      </c>
      <c r="BD148" s="29" t="str">
        <f t="shared" si="31"/>
        <v/>
      </c>
      <c r="BE148" s="29" t="str">
        <f t="shared" si="32"/>
        <v/>
      </c>
      <c r="BF148" s="29" t="str">
        <f t="shared" si="33"/>
        <v/>
      </c>
      <c r="BG148" s="29" t="str">
        <f t="shared" si="34"/>
        <v/>
      </c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0">
        <f t="shared" si="35"/>
        <v>0</v>
      </c>
      <c r="BU148" s="30">
        <f t="shared" si="36"/>
        <v>0</v>
      </c>
      <c r="BV148" s="30">
        <f t="shared" si="37"/>
        <v>0</v>
      </c>
      <c r="BW148" s="30">
        <f t="shared" si="38"/>
        <v>0</v>
      </c>
      <c r="BX148" s="30">
        <f t="shared" si="39"/>
        <v>0</v>
      </c>
      <c r="BY148" s="30">
        <f t="shared" si="40"/>
        <v>0</v>
      </c>
      <c r="BZ148" s="30">
        <f t="shared" si="41"/>
        <v>0</v>
      </c>
      <c r="CA148" s="3"/>
      <c r="CB148" s="22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2"/>
      <c r="CO148" s="22"/>
      <c r="CP148" s="22"/>
      <c r="CQ148" s="22"/>
      <c r="CR148" s="22"/>
      <c r="CS148" s="22"/>
      <c r="CT148" s="22"/>
      <c r="CU148" s="22"/>
      <c r="CV148" s="22"/>
    </row>
    <row r="149" spans="1:100" s="23" customFormat="1" ht="10.5" x14ac:dyDescent="0.15">
      <c r="A149" s="1090" t="s">
        <v>153</v>
      </c>
      <c r="B149" s="1090"/>
      <c r="C149" s="1089"/>
      <c r="D149" s="185">
        <f t="shared" si="44"/>
        <v>0</v>
      </c>
      <c r="E149" s="186">
        <f t="shared" si="45"/>
        <v>0</v>
      </c>
      <c r="F149" s="187">
        <f t="shared" si="45"/>
        <v>0</v>
      </c>
      <c r="G149" s="44">
        <f>+ENERO!G149+FEBRERO!G149+MARZO!G149+ABRIL!G149+MAYO!G149+JUNIO!G149+JULIO!G149+AGOSTO!G149+SEPTIEMBRE!G149+OCTUBRE!G149+NOVIEMBRE!G149+DICIEMBRE!G149</f>
        <v>0</v>
      </c>
      <c r="H149" s="44">
        <f>+ENERO!H149+FEBRERO!H149+MARZO!H149+ABRIL!H149+MAYO!H149+JUNIO!H149+JULIO!H149+AGOSTO!H149+SEPTIEMBRE!H149+OCTUBRE!H149+NOVIEMBRE!H149+DICIEMBRE!H149</f>
        <v>0</v>
      </c>
      <c r="I149" s="44">
        <f>+ENERO!I149+FEBRERO!I149+MARZO!I149+ABRIL!I149+MAYO!I149+JUNIO!I149+JULIO!I149+AGOSTO!I149+SEPTIEMBRE!I149+OCTUBRE!I149+NOVIEMBRE!I149+DICIEMBRE!I149</f>
        <v>0</v>
      </c>
      <c r="J149" s="44">
        <f>+ENERO!J149+FEBRERO!J149+MARZO!J149+ABRIL!J149+MAYO!J149+JUNIO!J149+JULIO!J149+AGOSTO!J149+SEPTIEMBRE!J149+OCTUBRE!J149+NOVIEMBRE!J149+DICIEMBRE!J149</f>
        <v>0</v>
      </c>
      <c r="K149" s="44">
        <f>+ENERO!K149+FEBRERO!K149+MARZO!K149+ABRIL!K149+MAYO!K149+JUNIO!K149+JULIO!K149+AGOSTO!K149+SEPTIEMBRE!K149+OCTUBRE!K149+NOVIEMBRE!K149+DICIEMBRE!K149</f>
        <v>0</v>
      </c>
      <c r="L149" s="44">
        <f>+ENERO!L149+FEBRERO!L149+MARZO!L149+ABRIL!L149+MAYO!L149+JUNIO!L149+JULIO!L149+AGOSTO!L149+SEPTIEMBRE!L149+OCTUBRE!L149+NOVIEMBRE!L149+DICIEMBRE!L149</f>
        <v>0</v>
      </c>
      <c r="M149" s="44">
        <f>+ENERO!M149+FEBRERO!M149+MARZO!M149+ABRIL!M149+MAYO!M149+JUNIO!M149+JULIO!M149+AGOSTO!M149+SEPTIEMBRE!M149+OCTUBRE!M149+NOVIEMBRE!M149+DICIEMBRE!M149</f>
        <v>0</v>
      </c>
      <c r="N149" s="44">
        <f>+ENERO!N149+FEBRERO!N149+MARZO!N149+ABRIL!N149+MAYO!N149+JUNIO!N149+JULIO!N149+AGOSTO!N149+SEPTIEMBRE!N149+OCTUBRE!N149+NOVIEMBRE!N149+DICIEMBRE!N149</f>
        <v>0</v>
      </c>
      <c r="O149" s="44">
        <f>+ENERO!O149+FEBRERO!O149+MARZO!O149+ABRIL!O149+MAYO!O149+JUNIO!O149+JULIO!O149+AGOSTO!O149+SEPTIEMBRE!O149+OCTUBRE!O149+NOVIEMBRE!O149+DICIEMBRE!O149</f>
        <v>0</v>
      </c>
      <c r="P149" s="44">
        <f>+ENERO!P149+FEBRERO!P149+MARZO!P149+ABRIL!P149+MAYO!P149+JUNIO!P149+JULIO!P149+AGOSTO!P149+SEPTIEMBRE!P149+OCTUBRE!P149+NOVIEMBRE!P149+DICIEMBRE!P149</f>
        <v>0</v>
      </c>
      <c r="Q149" s="44">
        <f>+ENERO!Q149+FEBRERO!Q149+MARZO!Q149+ABRIL!Q149+MAYO!Q149+JUNIO!Q149+JULIO!Q149+AGOSTO!Q149+SEPTIEMBRE!Q149+OCTUBRE!Q149+NOVIEMBRE!Q149+DICIEMBRE!Q149</f>
        <v>0</v>
      </c>
      <c r="R149" s="44">
        <f>+ENERO!R149+FEBRERO!R149+MARZO!R149+ABRIL!R149+MAYO!R149+JUNIO!R149+JULIO!R149+AGOSTO!R149+SEPTIEMBRE!R149+OCTUBRE!R149+NOVIEMBRE!R149+DICIEMBRE!R149</f>
        <v>0</v>
      </c>
      <c r="S149" s="44">
        <f>+ENERO!S149+FEBRERO!S149+MARZO!S149+ABRIL!S149+MAYO!S149+JUNIO!S149+JULIO!S149+AGOSTO!S149+SEPTIEMBRE!S149+OCTUBRE!S149+NOVIEMBRE!S149+DICIEMBRE!S149</f>
        <v>0</v>
      </c>
      <c r="T149" s="44">
        <f>+ENERO!T149+FEBRERO!T149+MARZO!T149+ABRIL!T149+MAYO!T149+JUNIO!T149+JULIO!T149+AGOSTO!T149+SEPTIEMBRE!T149+OCTUBRE!T149+NOVIEMBRE!T149+DICIEMBRE!T149</f>
        <v>0</v>
      </c>
      <c r="U149" s="44">
        <f>+ENERO!U149+FEBRERO!U149+MARZO!U149+ABRIL!U149+MAYO!U149+JUNIO!U149+JULIO!U149+AGOSTO!U149+SEPTIEMBRE!U149+OCTUBRE!U149+NOVIEMBRE!U149+DICIEMBRE!U149</f>
        <v>0</v>
      </c>
      <c r="V149" s="44">
        <f>+ENERO!V149+FEBRERO!V149+MARZO!V149+ABRIL!V149+MAYO!V149+JUNIO!V149+JULIO!V149+AGOSTO!V149+SEPTIEMBRE!V149+OCTUBRE!V149+NOVIEMBRE!V149+DICIEMBRE!V149</f>
        <v>0</v>
      </c>
      <c r="W149" s="44">
        <f>+ENERO!W149+FEBRERO!W149+MARZO!W149+ABRIL!W149+MAYO!W149+JUNIO!W149+JULIO!W149+AGOSTO!W149+SEPTIEMBRE!W149+OCTUBRE!W149+NOVIEMBRE!W149+DICIEMBRE!W149</f>
        <v>0</v>
      </c>
      <c r="X149" s="28" t="str">
        <f t="shared" si="30"/>
        <v xml:space="preserve"> </v>
      </c>
      <c r="Y149" s="3"/>
      <c r="Z149" s="3"/>
      <c r="AA149" s="3"/>
      <c r="AB149" s="3"/>
      <c r="AC149" s="3"/>
      <c r="AD149" s="3"/>
      <c r="AE149" s="3"/>
      <c r="AF149" s="3"/>
      <c r="AG149" s="221"/>
      <c r="AH149" s="3"/>
      <c r="AI149" s="3"/>
      <c r="AJ149" s="3"/>
      <c r="AK149" s="3"/>
      <c r="BA149" s="29" t="str">
        <f t="shared" si="27"/>
        <v/>
      </c>
      <c r="BB149" s="29" t="str">
        <f t="shared" si="28"/>
        <v/>
      </c>
      <c r="BC149" s="29" t="str">
        <f t="shared" si="29"/>
        <v/>
      </c>
      <c r="BD149" s="29" t="str">
        <f t="shared" si="31"/>
        <v/>
      </c>
      <c r="BE149" s="29" t="str">
        <f t="shared" si="32"/>
        <v/>
      </c>
      <c r="BF149" s="29" t="str">
        <f t="shared" si="33"/>
        <v/>
      </c>
      <c r="BG149" s="29" t="str">
        <f t="shared" si="34"/>
        <v/>
      </c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0">
        <f t="shared" si="35"/>
        <v>0</v>
      </c>
      <c r="BU149" s="30">
        <f t="shared" si="36"/>
        <v>0</v>
      </c>
      <c r="BV149" s="30">
        <f t="shared" si="37"/>
        <v>0</v>
      </c>
      <c r="BW149" s="30">
        <f t="shared" si="38"/>
        <v>0</v>
      </c>
      <c r="BX149" s="30">
        <f t="shared" si="39"/>
        <v>0</v>
      </c>
      <c r="BY149" s="30">
        <f t="shared" si="40"/>
        <v>0</v>
      </c>
      <c r="BZ149" s="30">
        <f t="shared" si="41"/>
        <v>0</v>
      </c>
      <c r="CA149" s="3"/>
      <c r="CB149" s="22"/>
      <c r="CC149" s="22"/>
      <c r="CD149" s="22"/>
      <c r="CE149" s="22"/>
      <c r="CF149" s="22"/>
      <c r="CG149" s="22"/>
      <c r="CH149" s="22"/>
      <c r="CI149" s="22"/>
      <c r="CJ149" s="22"/>
      <c r="CK149" s="22"/>
      <c r="CL149" s="22"/>
      <c r="CM149" s="22"/>
      <c r="CN149" s="22"/>
      <c r="CO149" s="22"/>
      <c r="CP149" s="22"/>
      <c r="CQ149" s="22"/>
      <c r="CR149" s="22"/>
      <c r="CS149" s="22"/>
      <c r="CT149" s="22"/>
      <c r="CU149" s="22"/>
      <c r="CV149" s="22"/>
    </row>
    <row r="150" spans="1:100" s="23" customFormat="1" ht="10.5" x14ac:dyDescent="0.15">
      <c r="A150" s="1083" t="s">
        <v>154</v>
      </c>
      <c r="B150" s="1084"/>
      <c r="C150" s="1085"/>
      <c r="D150" s="185">
        <f t="shared" si="44"/>
        <v>0</v>
      </c>
      <c r="E150" s="186">
        <f t="shared" si="45"/>
        <v>0</v>
      </c>
      <c r="F150" s="187">
        <f t="shared" si="45"/>
        <v>0</v>
      </c>
      <c r="G150" s="44">
        <f>+ENERO!G150+FEBRERO!G150+MARZO!G150+ABRIL!G150+MAYO!G150+JUNIO!G150+JULIO!G150+AGOSTO!G150+SEPTIEMBRE!G150+OCTUBRE!G150+NOVIEMBRE!G150+DICIEMBRE!G150</f>
        <v>0</v>
      </c>
      <c r="H150" s="44">
        <f>+ENERO!H150+FEBRERO!H150+MARZO!H150+ABRIL!H150+MAYO!H150+JUNIO!H150+JULIO!H150+AGOSTO!H150+SEPTIEMBRE!H150+OCTUBRE!H150+NOVIEMBRE!H150+DICIEMBRE!H150</f>
        <v>0</v>
      </c>
      <c r="I150" s="44">
        <f>+ENERO!I150+FEBRERO!I150+MARZO!I150+ABRIL!I150+MAYO!I150+JUNIO!I150+JULIO!I150+AGOSTO!I150+SEPTIEMBRE!I150+OCTUBRE!I150+NOVIEMBRE!I150+DICIEMBRE!I150</f>
        <v>0</v>
      </c>
      <c r="J150" s="44">
        <f>+ENERO!J150+FEBRERO!J150+MARZO!J150+ABRIL!J150+MAYO!J150+JUNIO!J150+JULIO!J150+AGOSTO!J150+SEPTIEMBRE!J150+OCTUBRE!J150+NOVIEMBRE!J150+DICIEMBRE!J150</f>
        <v>0</v>
      </c>
      <c r="K150" s="44">
        <f>+ENERO!K150+FEBRERO!K150+MARZO!K150+ABRIL!K150+MAYO!K150+JUNIO!K150+JULIO!K150+AGOSTO!K150+SEPTIEMBRE!K150+OCTUBRE!K150+NOVIEMBRE!K150+DICIEMBRE!K150</f>
        <v>0</v>
      </c>
      <c r="L150" s="44">
        <f>+ENERO!L150+FEBRERO!L150+MARZO!L150+ABRIL!L150+MAYO!L150+JUNIO!L150+JULIO!L150+AGOSTO!L150+SEPTIEMBRE!L150+OCTUBRE!L150+NOVIEMBRE!L150+DICIEMBRE!L150</f>
        <v>0</v>
      </c>
      <c r="M150" s="44">
        <f>+ENERO!M150+FEBRERO!M150+MARZO!M150+ABRIL!M150+MAYO!M150+JUNIO!M150+JULIO!M150+AGOSTO!M150+SEPTIEMBRE!M150+OCTUBRE!M150+NOVIEMBRE!M150+DICIEMBRE!M150</f>
        <v>0</v>
      </c>
      <c r="N150" s="44">
        <f>+ENERO!N150+FEBRERO!N150+MARZO!N150+ABRIL!N150+MAYO!N150+JUNIO!N150+JULIO!N150+AGOSTO!N150+SEPTIEMBRE!N150+OCTUBRE!N150+NOVIEMBRE!N150+DICIEMBRE!N150</f>
        <v>0</v>
      </c>
      <c r="O150" s="44">
        <f>+ENERO!O150+FEBRERO!O150+MARZO!O150+ABRIL!O150+MAYO!O150+JUNIO!O150+JULIO!O150+AGOSTO!O150+SEPTIEMBRE!O150+OCTUBRE!O150+NOVIEMBRE!O150+DICIEMBRE!O150</f>
        <v>0</v>
      </c>
      <c r="P150" s="44">
        <f>+ENERO!P150+FEBRERO!P150+MARZO!P150+ABRIL!P150+MAYO!P150+JUNIO!P150+JULIO!P150+AGOSTO!P150+SEPTIEMBRE!P150+OCTUBRE!P150+NOVIEMBRE!P150+DICIEMBRE!P150</f>
        <v>0</v>
      </c>
      <c r="Q150" s="44">
        <f>+ENERO!Q150+FEBRERO!Q150+MARZO!Q150+ABRIL!Q150+MAYO!Q150+JUNIO!Q150+JULIO!Q150+AGOSTO!Q150+SEPTIEMBRE!Q150+OCTUBRE!Q150+NOVIEMBRE!Q150+DICIEMBRE!Q150</f>
        <v>0</v>
      </c>
      <c r="R150" s="44">
        <f>+ENERO!R150+FEBRERO!R150+MARZO!R150+ABRIL!R150+MAYO!R150+JUNIO!R150+JULIO!R150+AGOSTO!R150+SEPTIEMBRE!R150+OCTUBRE!R150+NOVIEMBRE!R150+DICIEMBRE!R150</f>
        <v>0</v>
      </c>
      <c r="S150" s="44">
        <f>+ENERO!S150+FEBRERO!S150+MARZO!S150+ABRIL!S150+MAYO!S150+JUNIO!S150+JULIO!S150+AGOSTO!S150+SEPTIEMBRE!S150+OCTUBRE!S150+NOVIEMBRE!S150+DICIEMBRE!S150</f>
        <v>0</v>
      </c>
      <c r="T150" s="44">
        <f>+ENERO!T150+FEBRERO!T150+MARZO!T150+ABRIL!T150+MAYO!T150+JUNIO!T150+JULIO!T150+AGOSTO!T150+SEPTIEMBRE!T150+OCTUBRE!T150+NOVIEMBRE!T150+DICIEMBRE!T150</f>
        <v>0</v>
      </c>
      <c r="U150" s="44">
        <f>+ENERO!U150+FEBRERO!U150+MARZO!U150+ABRIL!U150+MAYO!U150+JUNIO!U150+JULIO!U150+AGOSTO!U150+SEPTIEMBRE!U150+OCTUBRE!U150+NOVIEMBRE!U150+DICIEMBRE!U150</f>
        <v>0</v>
      </c>
      <c r="V150" s="44">
        <f>+ENERO!V150+FEBRERO!V150+MARZO!V150+ABRIL!V150+MAYO!V150+JUNIO!V150+JULIO!V150+AGOSTO!V150+SEPTIEMBRE!V150+OCTUBRE!V150+NOVIEMBRE!V150+DICIEMBRE!V150</f>
        <v>0</v>
      </c>
      <c r="W150" s="44">
        <f>+ENERO!W150+FEBRERO!W150+MARZO!W150+ABRIL!W150+MAYO!W150+JUNIO!W150+JULIO!W150+AGOSTO!W150+SEPTIEMBRE!W150+OCTUBRE!W150+NOVIEMBRE!W150+DICIEMBRE!W150</f>
        <v>0</v>
      </c>
      <c r="X150" s="28" t="str">
        <f t="shared" si="30"/>
        <v xml:space="preserve"> </v>
      </c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BA150" s="29" t="str">
        <f t="shared" si="27"/>
        <v/>
      </c>
      <c r="BB150" s="29" t="str">
        <f t="shared" si="28"/>
        <v/>
      </c>
      <c r="BC150" s="29" t="str">
        <f t="shared" si="29"/>
        <v/>
      </c>
      <c r="BD150" s="29" t="str">
        <f t="shared" si="31"/>
        <v/>
      </c>
      <c r="BE150" s="29" t="str">
        <f t="shared" si="32"/>
        <v/>
      </c>
      <c r="BF150" s="29" t="str">
        <f t="shared" si="33"/>
        <v/>
      </c>
      <c r="BG150" s="29" t="str">
        <f t="shared" si="34"/>
        <v/>
      </c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0">
        <f t="shared" si="35"/>
        <v>0</v>
      </c>
      <c r="BU150" s="30">
        <f t="shared" si="36"/>
        <v>0</v>
      </c>
      <c r="BV150" s="30">
        <f t="shared" si="37"/>
        <v>0</v>
      </c>
      <c r="BW150" s="30">
        <f t="shared" si="38"/>
        <v>0</v>
      </c>
      <c r="BX150" s="30">
        <f t="shared" si="39"/>
        <v>0</v>
      </c>
      <c r="BY150" s="30">
        <f t="shared" si="40"/>
        <v>0</v>
      </c>
      <c r="BZ150" s="30">
        <f t="shared" si="41"/>
        <v>0</v>
      </c>
      <c r="CA150" s="22"/>
      <c r="CB150" s="22"/>
      <c r="CC150" s="22"/>
      <c r="CD150" s="22"/>
      <c r="CE150" s="22"/>
      <c r="CF150" s="22"/>
      <c r="CG150" s="22"/>
      <c r="CH150" s="22"/>
      <c r="CI150" s="22"/>
      <c r="CJ150" s="22"/>
      <c r="CK150" s="22"/>
      <c r="CL150" s="22"/>
      <c r="CM150" s="22"/>
      <c r="CN150" s="22"/>
      <c r="CO150" s="22"/>
      <c r="CP150" s="22"/>
      <c r="CQ150" s="22"/>
      <c r="CR150" s="22"/>
      <c r="CS150" s="22"/>
      <c r="CT150" s="22"/>
      <c r="CU150" s="22"/>
      <c r="CV150" s="22"/>
    </row>
    <row r="151" spans="1:100" s="23" customFormat="1" ht="10.5" x14ac:dyDescent="0.15">
      <c r="A151" s="1080" t="s">
        <v>155</v>
      </c>
      <c r="B151" s="1081"/>
      <c r="C151" s="1082"/>
      <c r="D151" s="185">
        <f t="shared" si="44"/>
        <v>5</v>
      </c>
      <c r="E151" s="186">
        <f t="shared" si="45"/>
        <v>3</v>
      </c>
      <c r="F151" s="187">
        <f t="shared" si="45"/>
        <v>2</v>
      </c>
      <c r="G151" s="44">
        <f>+ENERO!G151+FEBRERO!G151+MARZO!G151+ABRIL!G151+MAYO!G151+JUNIO!G151+JULIO!G151+AGOSTO!G151+SEPTIEMBRE!G151+OCTUBRE!G151+NOVIEMBRE!G151+DICIEMBRE!G151</f>
        <v>0</v>
      </c>
      <c r="H151" s="44">
        <f>+ENERO!H151+FEBRERO!H151+MARZO!H151+ABRIL!H151+MAYO!H151+JUNIO!H151+JULIO!H151+AGOSTO!H151+SEPTIEMBRE!H151+OCTUBRE!H151+NOVIEMBRE!H151+DICIEMBRE!H151</f>
        <v>0</v>
      </c>
      <c r="I151" s="44">
        <f>+ENERO!I151+FEBRERO!I151+MARZO!I151+ABRIL!I151+MAYO!I151+JUNIO!I151+JULIO!I151+AGOSTO!I151+SEPTIEMBRE!I151+OCTUBRE!I151+NOVIEMBRE!I151+DICIEMBRE!I151</f>
        <v>0</v>
      </c>
      <c r="J151" s="44">
        <f>+ENERO!J151+FEBRERO!J151+MARZO!J151+ABRIL!J151+MAYO!J151+JUNIO!J151+JULIO!J151+AGOSTO!J151+SEPTIEMBRE!J151+OCTUBRE!J151+NOVIEMBRE!J151+DICIEMBRE!J151</f>
        <v>0</v>
      </c>
      <c r="K151" s="44">
        <f>+ENERO!K151+FEBRERO!K151+MARZO!K151+ABRIL!K151+MAYO!K151+JUNIO!K151+JULIO!K151+AGOSTO!K151+SEPTIEMBRE!K151+OCTUBRE!K151+NOVIEMBRE!K151+DICIEMBRE!K151</f>
        <v>0</v>
      </c>
      <c r="L151" s="44">
        <f>+ENERO!L151+FEBRERO!L151+MARZO!L151+ABRIL!L151+MAYO!L151+JUNIO!L151+JULIO!L151+AGOSTO!L151+SEPTIEMBRE!L151+OCTUBRE!L151+NOVIEMBRE!L151+DICIEMBRE!L151</f>
        <v>0</v>
      </c>
      <c r="M151" s="44">
        <f>+ENERO!M151+FEBRERO!M151+MARZO!M151+ABRIL!M151+MAYO!M151+JUNIO!M151+JULIO!M151+AGOSTO!M151+SEPTIEMBRE!M151+OCTUBRE!M151+NOVIEMBRE!M151+DICIEMBRE!M151</f>
        <v>0</v>
      </c>
      <c r="N151" s="44">
        <f>+ENERO!N151+FEBRERO!N151+MARZO!N151+ABRIL!N151+MAYO!N151+JUNIO!N151+JULIO!N151+AGOSTO!N151+SEPTIEMBRE!N151+OCTUBRE!N151+NOVIEMBRE!N151+DICIEMBRE!N151</f>
        <v>0</v>
      </c>
      <c r="O151" s="44">
        <f>+ENERO!O151+FEBRERO!O151+MARZO!O151+ABRIL!O151+MAYO!O151+JUNIO!O151+JULIO!O151+AGOSTO!O151+SEPTIEMBRE!O151+OCTUBRE!O151+NOVIEMBRE!O151+DICIEMBRE!O151</f>
        <v>3</v>
      </c>
      <c r="P151" s="44">
        <f>+ENERO!P151+FEBRERO!P151+MARZO!P151+ABRIL!P151+MAYO!P151+JUNIO!P151+JULIO!P151+AGOSTO!P151+SEPTIEMBRE!P151+OCTUBRE!P151+NOVIEMBRE!P151+DICIEMBRE!P151</f>
        <v>2</v>
      </c>
      <c r="Q151" s="44">
        <f>+ENERO!Q151+FEBRERO!Q151+MARZO!Q151+ABRIL!Q151+MAYO!Q151+JUNIO!Q151+JULIO!Q151+AGOSTO!Q151+SEPTIEMBRE!Q151+OCTUBRE!Q151+NOVIEMBRE!Q151+DICIEMBRE!Q151</f>
        <v>0</v>
      </c>
      <c r="R151" s="44">
        <f>+ENERO!R151+FEBRERO!R151+MARZO!R151+ABRIL!R151+MAYO!R151+JUNIO!R151+JULIO!R151+AGOSTO!R151+SEPTIEMBRE!R151+OCTUBRE!R151+NOVIEMBRE!R151+DICIEMBRE!R151</f>
        <v>0</v>
      </c>
      <c r="S151" s="44">
        <f>+ENERO!S151+FEBRERO!S151+MARZO!S151+ABRIL!S151+MAYO!S151+JUNIO!S151+JULIO!S151+AGOSTO!S151+SEPTIEMBRE!S151+OCTUBRE!S151+NOVIEMBRE!S151+DICIEMBRE!S151</f>
        <v>0</v>
      </c>
      <c r="T151" s="44">
        <f>+ENERO!T151+FEBRERO!T151+MARZO!T151+ABRIL!T151+MAYO!T151+JUNIO!T151+JULIO!T151+AGOSTO!T151+SEPTIEMBRE!T151+OCTUBRE!T151+NOVIEMBRE!T151+DICIEMBRE!T151</f>
        <v>0</v>
      </c>
      <c r="U151" s="44">
        <f>+ENERO!U151+FEBRERO!U151+MARZO!U151+ABRIL!U151+MAYO!U151+JUNIO!U151+JULIO!U151+AGOSTO!U151+SEPTIEMBRE!U151+OCTUBRE!U151+NOVIEMBRE!U151+DICIEMBRE!U151</f>
        <v>0</v>
      </c>
      <c r="V151" s="44">
        <f>+ENERO!V151+FEBRERO!V151+MARZO!V151+ABRIL!V151+MAYO!V151+JUNIO!V151+JULIO!V151+AGOSTO!V151+SEPTIEMBRE!V151+OCTUBRE!V151+NOVIEMBRE!V151+DICIEMBRE!V151</f>
        <v>0</v>
      </c>
      <c r="W151" s="44">
        <f>+ENERO!W151+FEBRERO!W151+MARZO!W151+ABRIL!W151+MAYO!W151+JUNIO!W151+JULIO!W151+AGOSTO!W151+SEPTIEMBRE!W151+OCTUBRE!W151+NOVIEMBRE!W151+DICIEMBRE!W151</f>
        <v>0</v>
      </c>
      <c r="X151" s="28" t="str">
        <f t="shared" si="30"/>
        <v xml:space="preserve"> </v>
      </c>
      <c r="Y151" s="3"/>
      <c r="Z151" s="3"/>
      <c r="AA151" s="3"/>
      <c r="AB151" s="3"/>
      <c r="AC151" s="3"/>
      <c r="AD151" s="3"/>
      <c r="AE151" s="3"/>
      <c r="AF151" s="3"/>
      <c r="AG151" s="221"/>
      <c r="AH151" s="3"/>
      <c r="AI151" s="3"/>
      <c r="AJ151" s="3"/>
      <c r="AK151" s="3"/>
      <c r="BA151" s="29" t="str">
        <f t="shared" si="27"/>
        <v/>
      </c>
      <c r="BB151" s="29" t="str">
        <f t="shared" si="28"/>
        <v/>
      </c>
      <c r="BC151" s="29" t="str">
        <f t="shared" si="29"/>
        <v/>
      </c>
      <c r="BD151" s="29" t="str">
        <f t="shared" si="31"/>
        <v/>
      </c>
      <c r="BE151" s="29" t="str">
        <f t="shared" si="32"/>
        <v/>
      </c>
      <c r="BF151" s="29" t="str">
        <f t="shared" si="33"/>
        <v/>
      </c>
      <c r="BG151" s="29" t="str">
        <f t="shared" si="34"/>
        <v/>
      </c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0">
        <f t="shared" si="35"/>
        <v>0</v>
      </c>
      <c r="BU151" s="30">
        <f t="shared" si="36"/>
        <v>0</v>
      </c>
      <c r="BV151" s="30">
        <f t="shared" si="37"/>
        <v>0</v>
      </c>
      <c r="BW151" s="30">
        <f t="shared" si="38"/>
        <v>0</v>
      </c>
      <c r="BX151" s="30">
        <f t="shared" si="39"/>
        <v>0</v>
      </c>
      <c r="BY151" s="30">
        <f t="shared" si="40"/>
        <v>0</v>
      </c>
      <c r="BZ151" s="30">
        <f t="shared" si="41"/>
        <v>0</v>
      </c>
      <c r="CA151" s="3"/>
      <c r="CB151" s="22"/>
      <c r="CC151" s="22"/>
      <c r="CD151" s="22"/>
      <c r="CE151" s="22"/>
      <c r="CF151" s="22"/>
      <c r="CG151" s="22"/>
      <c r="CH151" s="22"/>
      <c r="CI151" s="22"/>
      <c r="CJ151" s="22"/>
      <c r="CK151" s="22"/>
      <c r="CL151" s="22"/>
      <c r="CM151" s="22"/>
      <c r="CN151" s="22"/>
      <c r="CO151" s="22"/>
      <c r="CP151" s="22"/>
      <c r="CQ151" s="22"/>
      <c r="CR151" s="22"/>
      <c r="CS151" s="22"/>
      <c r="CT151" s="22"/>
      <c r="CU151" s="22"/>
      <c r="CV151" s="22"/>
    </row>
    <row r="152" spans="1:100" s="23" customFormat="1" ht="10.5" x14ac:dyDescent="0.15">
      <c r="A152" s="1080" t="s">
        <v>156</v>
      </c>
      <c r="B152" s="1081"/>
      <c r="C152" s="1082"/>
      <c r="D152" s="185">
        <f t="shared" si="44"/>
        <v>0</v>
      </c>
      <c r="E152" s="186">
        <f t="shared" si="45"/>
        <v>0</v>
      </c>
      <c r="F152" s="187">
        <f t="shared" si="45"/>
        <v>0</v>
      </c>
      <c r="G152" s="44">
        <f>+ENERO!G152+FEBRERO!G152+MARZO!G152+ABRIL!G152+MAYO!G152+JUNIO!G152+JULIO!G152+AGOSTO!G152+SEPTIEMBRE!G152+OCTUBRE!G152+NOVIEMBRE!G152+DICIEMBRE!G152</f>
        <v>0</v>
      </c>
      <c r="H152" s="44">
        <f>+ENERO!H152+FEBRERO!H152+MARZO!H152+ABRIL!H152+MAYO!H152+JUNIO!H152+JULIO!H152+AGOSTO!H152+SEPTIEMBRE!H152+OCTUBRE!H152+NOVIEMBRE!H152+DICIEMBRE!H152</f>
        <v>0</v>
      </c>
      <c r="I152" s="44">
        <f>+ENERO!I152+FEBRERO!I152+MARZO!I152+ABRIL!I152+MAYO!I152+JUNIO!I152+JULIO!I152+AGOSTO!I152+SEPTIEMBRE!I152+OCTUBRE!I152+NOVIEMBRE!I152+DICIEMBRE!I152</f>
        <v>0</v>
      </c>
      <c r="J152" s="44">
        <f>+ENERO!J152+FEBRERO!J152+MARZO!J152+ABRIL!J152+MAYO!J152+JUNIO!J152+JULIO!J152+AGOSTO!J152+SEPTIEMBRE!J152+OCTUBRE!J152+NOVIEMBRE!J152+DICIEMBRE!J152</f>
        <v>0</v>
      </c>
      <c r="K152" s="44">
        <f>+ENERO!K152+FEBRERO!K152+MARZO!K152+ABRIL!K152+MAYO!K152+JUNIO!K152+JULIO!K152+AGOSTO!K152+SEPTIEMBRE!K152+OCTUBRE!K152+NOVIEMBRE!K152+DICIEMBRE!K152</f>
        <v>0</v>
      </c>
      <c r="L152" s="44">
        <f>+ENERO!L152+FEBRERO!L152+MARZO!L152+ABRIL!L152+MAYO!L152+JUNIO!L152+JULIO!L152+AGOSTO!L152+SEPTIEMBRE!L152+OCTUBRE!L152+NOVIEMBRE!L152+DICIEMBRE!L152</f>
        <v>0</v>
      </c>
      <c r="M152" s="44">
        <f>+ENERO!M152+FEBRERO!M152+MARZO!M152+ABRIL!M152+MAYO!M152+JUNIO!M152+JULIO!M152+AGOSTO!M152+SEPTIEMBRE!M152+OCTUBRE!M152+NOVIEMBRE!M152+DICIEMBRE!M152</f>
        <v>0</v>
      </c>
      <c r="N152" s="44">
        <f>+ENERO!N152+FEBRERO!N152+MARZO!N152+ABRIL!N152+MAYO!N152+JUNIO!N152+JULIO!N152+AGOSTO!N152+SEPTIEMBRE!N152+OCTUBRE!N152+NOVIEMBRE!N152+DICIEMBRE!N152</f>
        <v>0</v>
      </c>
      <c r="O152" s="44">
        <f>+ENERO!O152+FEBRERO!O152+MARZO!O152+ABRIL!O152+MAYO!O152+JUNIO!O152+JULIO!O152+AGOSTO!O152+SEPTIEMBRE!O152+OCTUBRE!O152+NOVIEMBRE!O152+DICIEMBRE!O152</f>
        <v>0</v>
      </c>
      <c r="P152" s="44">
        <f>+ENERO!P152+FEBRERO!P152+MARZO!P152+ABRIL!P152+MAYO!P152+JUNIO!P152+JULIO!P152+AGOSTO!P152+SEPTIEMBRE!P152+OCTUBRE!P152+NOVIEMBRE!P152+DICIEMBRE!P152</f>
        <v>0</v>
      </c>
      <c r="Q152" s="44">
        <f>+ENERO!Q152+FEBRERO!Q152+MARZO!Q152+ABRIL!Q152+MAYO!Q152+JUNIO!Q152+JULIO!Q152+AGOSTO!Q152+SEPTIEMBRE!Q152+OCTUBRE!Q152+NOVIEMBRE!Q152+DICIEMBRE!Q152</f>
        <v>0</v>
      </c>
      <c r="R152" s="44">
        <f>+ENERO!R152+FEBRERO!R152+MARZO!R152+ABRIL!R152+MAYO!R152+JUNIO!R152+JULIO!R152+AGOSTO!R152+SEPTIEMBRE!R152+OCTUBRE!R152+NOVIEMBRE!R152+DICIEMBRE!R152</f>
        <v>0</v>
      </c>
      <c r="S152" s="44">
        <f>+ENERO!S152+FEBRERO!S152+MARZO!S152+ABRIL!S152+MAYO!S152+JUNIO!S152+JULIO!S152+AGOSTO!S152+SEPTIEMBRE!S152+OCTUBRE!S152+NOVIEMBRE!S152+DICIEMBRE!S152</f>
        <v>0</v>
      </c>
      <c r="T152" s="44">
        <f>+ENERO!T152+FEBRERO!T152+MARZO!T152+ABRIL!T152+MAYO!T152+JUNIO!T152+JULIO!T152+AGOSTO!T152+SEPTIEMBRE!T152+OCTUBRE!T152+NOVIEMBRE!T152+DICIEMBRE!T152</f>
        <v>0</v>
      </c>
      <c r="U152" s="44">
        <f>+ENERO!U152+FEBRERO!U152+MARZO!U152+ABRIL!U152+MAYO!U152+JUNIO!U152+JULIO!U152+AGOSTO!U152+SEPTIEMBRE!U152+OCTUBRE!U152+NOVIEMBRE!U152+DICIEMBRE!U152</f>
        <v>0</v>
      </c>
      <c r="V152" s="44">
        <f>+ENERO!V152+FEBRERO!V152+MARZO!V152+ABRIL!V152+MAYO!V152+JUNIO!V152+JULIO!V152+AGOSTO!V152+SEPTIEMBRE!V152+OCTUBRE!V152+NOVIEMBRE!V152+DICIEMBRE!V152</f>
        <v>0</v>
      </c>
      <c r="W152" s="44">
        <f>+ENERO!W152+FEBRERO!W152+MARZO!W152+ABRIL!W152+MAYO!W152+JUNIO!W152+JULIO!W152+AGOSTO!W152+SEPTIEMBRE!W152+OCTUBRE!W152+NOVIEMBRE!W152+DICIEMBRE!W152</f>
        <v>0</v>
      </c>
      <c r="X152" s="28" t="str">
        <f t="shared" si="30"/>
        <v xml:space="preserve"> </v>
      </c>
      <c r="Y152" s="3"/>
      <c r="Z152" s="3"/>
      <c r="AA152" s="3"/>
      <c r="AB152" s="3"/>
      <c r="AC152" s="3"/>
      <c r="AD152" s="3"/>
      <c r="AE152" s="3"/>
      <c r="AF152" s="3"/>
      <c r="AG152" s="221"/>
      <c r="AH152" s="3"/>
      <c r="AI152" s="3"/>
      <c r="AJ152" s="3"/>
      <c r="AK152" s="3"/>
      <c r="BA152" s="29" t="str">
        <f t="shared" si="27"/>
        <v/>
      </c>
      <c r="BB152" s="29" t="str">
        <f t="shared" si="28"/>
        <v/>
      </c>
      <c r="BC152" s="29" t="str">
        <f t="shared" si="29"/>
        <v/>
      </c>
      <c r="BD152" s="29" t="str">
        <f t="shared" si="31"/>
        <v/>
      </c>
      <c r="BE152" s="29" t="str">
        <f t="shared" si="32"/>
        <v/>
      </c>
      <c r="BF152" s="29" t="str">
        <f t="shared" si="33"/>
        <v/>
      </c>
      <c r="BG152" s="29" t="str">
        <f t="shared" si="34"/>
        <v/>
      </c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0">
        <f t="shared" si="35"/>
        <v>0</v>
      </c>
      <c r="BU152" s="30">
        <f t="shared" si="36"/>
        <v>0</v>
      </c>
      <c r="BV152" s="30">
        <f t="shared" si="37"/>
        <v>0</v>
      </c>
      <c r="BW152" s="30">
        <f t="shared" si="38"/>
        <v>0</v>
      </c>
      <c r="BX152" s="30">
        <f t="shared" si="39"/>
        <v>0</v>
      </c>
      <c r="BY152" s="30">
        <f t="shared" si="40"/>
        <v>0</v>
      </c>
      <c r="BZ152" s="30">
        <f t="shared" si="41"/>
        <v>0</v>
      </c>
      <c r="CA152" s="3"/>
      <c r="CB152" s="22"/>
      <c r="CC152" s="22"/>
      <c r="CD152" s="22"/>
      <c r="CE152" s="22"/>
      <c r="CF152" s="22"/>
      <c r="CG152" s="22"/>
      <c r="CH152" s="22"/>
      <c r="CI152" s="22"/>
      <c r="CJ152" s="22"/>
      <c r="CK152" s="22"/>
      <c r="CL152" s="22"/>
      <c r="CM152" s="22"/>
      <c r="CN152" s="22"/>
      <c r="CO152" s="22"/>
      <c r="CP152" s="22"/>
      <c r="CQ152" s="22"/>
      <c r="CR152" s="22"/>
      <c r="CS152" s="22"/>
      <c r="CT152" s="22"/>
      <c r="CU152" s="22"/>
      <c r="CV152" s="22"/>
    </row>
    <row r="153" spans="1:100" s="23" customFormat="1" ht="10.5" x14ac:dyDescent="0.15">
      <c r="A153" s="1083" t="s">
        <v>157</v>
      </c>
      <c r="B153" s="1084"/>
      <c r="C153" s="1085"/>
      <c r="D153" s="185">
        <f t="shared" si="44"/>
        <v>5</v>
      </c>
      <c r="E153" s="186">
        <f t="shared" si="45"/>
        <v>2</v>
      </c>
      <c r="F153" s="187">
        <f t="shared" si="45"/>
        <v>3</v>
      </c>
      <c r="G153" s="44">
        <f>+ENERO!G153+FEBRERO!G153+MARZO!G153+ABRIL!G153+MAYO!G153+JUNIO!G153+JULIO!G153+AGOSTO!G153+SEPTIEMBRE!G153+OCTUBRE!G153+NOVIEMBRE!G153+DICIEMBRE!G153</f>
        <v>2</v>
      </c>
      <c r="H153" s="44">
        <f>+ENERO!H153+FEBRERO!H153+MARZO!H153+ABRIL!H153+MAYO!H153+JUNIO!H153+JULIO!H153+AGOSTO!H153+SEPTIEMBRE!H153+OCTUBRE!H153+NOVIEMBRE!H153+DICIEMBRE!H153</f>
        <v>1</v>
      </c>
      <c r="I153" s="44">
        <f>+ENERO!I153+FEBRERO!I153+MARZO!I153+ABRIL!I153+MAYO!I153+JUNIO!I153+JULIO!I153+AGOSTO!I153+SEPTIEMBRE!I153+OCTUBRE!I153+NOVIEMBRE!I153+DICIEMBRE!I153</f>
        <v>0</v>
      </c>
      <c r="J153" s="44">
        <f>+ENERO!J153+FEBRERO!J153+MARZO!J153+ABRIL!J153+MAYO!J153+JUNIO!J153+JULIO!J153+AGOSTO!J153+SEPTIEMBRE!J153+OCTUBRE!J153+NOVIEMBRE!J153+DICIEMBRE!J153</f>
        <v>2</v>
      </c>
      <c r="K153" s="44">
        <f>+ENERO!K153+FEBRERO!K153+MARZO!K153+ABRIL!K153+MAYO!K153+JUNIO!K153+JULIO!K153+AGOSTO!K153+SEPTIEMBRE!K153+OCTUBRE!K153+NOVIEMBRE!K153+DICIEMBRE!K153</f>
        <v>0</v>
      </c>
      <c r="L153" s="44">
        <f>+ENERO!L153+FEBRERO!L153+MARZO!L153+ABRIL!L153+MAYO!L153+JUNIO!L153+JULIO!L153+AGOSTO!L153+SEPTIEMBRE!L153+OCTUBRE!L153+NOVIEMBRE!L153+DICIEMBRE!L153</f>
        <v>0</v>
      </c>
      <c r="M153" s="44">
        <f>+ENERO!M153+FEBRERO!M153+MARZO!M153+ABRIL!M153+MAYO!M153+JUNIO!M153+JULIO!M153+AGOSTO!M153+SEPTIEMBRE!M153+OCTUBRE!M153+NOVIEMBRE!M153+DICIEMBRE!M153</f>
        <v>0</v>
      </c>
      <c r="N153" s="44">
        <f>+ENERO!N153+FEBRERO!N153+MARZO!N153+ABRIL!N153+MAYO!N153+JUNIO!N153+JULIO!N153+AGOSTO!N153+SEPTIEMBRE!N153+OCTUBRE!N153+NOVIEMBRE!N153+DICIEMBRE!N153</f>
        <v>0</v>
      </c>
      <c r="O153" s="44">
        <f>+ENERO!O153+FEBRERO!O153+MARZO!O153+ABRIL!O153+MAYO!O153+JUNIO!O153+JULIO!O153+AGOSTO!O153+SEPTIEMBRE!O153+OCTUBRE!O153+NOVIEMBRE!O153+DICIEMBRE!O153</f>
        <v>0</v>
      </c>
      <c r="P153" s="44">
        <f>+ENERO!P153+FEBRERO!P153+MARZO!P153+ABRIL!P153+MAYO!P153+JUNIO!P153+JULIO!P153+AGOSTO!P153+SEPTIEMBRE!P153+OCTUBRE!P153+NOVIEMBRE!P153+DICIEMBRE!P153</f>
        <v>0</v>
      </c>
      <c r="Q153" s="44">
        <f>+ENERO!Q153+FEBRERO!Q153+MARZO!Q153+ABRIL!Q153+MAYO!Q153+JUNIO!Q153+JULIO!Q153+AGOSTO!Q153+SEPTIEMBRE!Q153+OCTUBRE!Q153+NOVIEMBRE!Q153+DICIEMBRE!Q153</f>
        <v>0</v>
      </c>
      <c r="R153" s="44">
        <f>+ENERO!R153+FEBRERO!R153+MARZO!R153+ABRIL!R153+MAYO!R153+JUNIO!R153+JULIO!R153+AGOSTO!R153+SEPTIEMBRE!R153+OCTUBRE!R153+NOVIEMBRE!R153+DICIEMBRE!R153</f>
        <v>0</v>
      </c>
      <c r="S153" s="44">
        <f>+ENERO!S153+FEBRERO!S153+MARZO!S153+ABRIL!S153+MAYO!S153+JUNIO!S153+JULIO!S153+AGOSTO!S153+SEPTIEMBRE!S153+OCTUBRE!S153+NOVIEMBRE!S153+DICIEMBRE!S153</f>
        <v>0</v>
      </c>
      <c r="T153" s="44">
        <f>+ENERO!T153+FEBRERO!T153+MARZO!T153+ABRIL!T153+MAYO!T153+JUNIO!T153+JULIO!T153+AGOSTO!T153+SEPTIEMBRE!T153+OCTUBRE!T153+NOVIEMBRE!T153+DICIEMBRE!T153</f>
        <v>0</v>
      </c>
      <c r="U153" s="44">
        <f>+ENERO!U153+FEBRERO!U153+MARZO!U153+ABRIL!U153+MAYO!U153+JUNIO!U153+JULIO!U153+AGOSTO!U153+SEPTIEMBRE!U153+OCTUBRE!U153+NOVIEMBRE!U153+DICIEMBRE!U153</f>
        <v>0</v>
      </c>
      <c r="V153" s="44">
        <f>+ENERO!V153+FEBRERO!V153+MARZO!V153+ABRIL!V153+MAYO!V153+JUNIO!V153+JULIO!V153+AGOSTO!V153+SEPTIEMBRE!V153+OCTUBRE!V153+NOVIEMBRE!V153+DICIEMBRE!V153</f>
        <v>0</v>
      </c>
      <c r="W153" s="44">
        <f>+ENERO!W153+FEBRERO!W153+MARZO!W153+ABRIL!W153+MAYO!W153+JUNIO!W153+JULIO!W153+AGOSTO!W153+SEPTIEMBRE!W153+OCTUBRE!W153+NOVIEMBRE!W153+DICIEMBRE!W153</f>
        <v>0</v>
      </c>
      <c r="X153" s="28" t="str">
        <f t="shared" si="30"/>
        <v xml:space="preserve"> </v>
      </c>
      <c r="Y153" s="3"/>
      <c r="Z153" s="3"/>
      <c r="AA153" s="3"/>
      <c r="AB153" s="3"/>
      <c r="AC153" s="3"/>
      <c r="AD153" s="3"/>
      <c r="AE153" s="3"/>
      <c r="AF153" s="3"/>
      <c r="AG153" s="221"/>
      <c r="AH153" s="3"/>
      <c r="AI153" s="3"/>
      <c r="AJ153" s="3"/>
      <c r="AK153" s="3"/>
      <c r="BA153" s="29" t="str">
        <f t="shared" si="27"/>
        <v/>
      </c>
      <c r="BB153" s="29" t="str">
        <f t="shared" si="28"/>
        <v/>
      </c>
      <c r="BC153" s="29" t="str">
        <f t="shared" si="29"/>
        <v/>
      </c>
      <c r="BD153" s="29" t="str">
        <f t="shared" si="31"/>
        <v/>
      </c>
      <c r="BE153" s="29" t="str">
        <f t="shared" si="32"/>
        <v/>
      </c>
      <c r="BF153" s="29" t="str">
        <f t="shared" si="33"/>
        <v/>
      </c>
      <c r="BG153" s="29" t="str">
        <f t="shared" si="34"/>
        <v/>
      </c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0">
        <f t="shared" si="35"/>
        <v>0</v>
      </c>
      <c r="BU153" s="30">
        <f t="shared" si="36"/>
        <v>0</v>
      </c>
      <c r="BV153" s="30">
        <f t="shared" si="37"/>
        <v>0</v>
      </c>
      <c r="BW153" s="30">
        <f t="shared" si="38"/>
        <v>0</v>
      </c>
      <c r="BX153" s="30">
        <f t="shared" si="39"/>
        <v>0</v>
      </c>
      <c r="BY153" s="30">
        <f t="shared" si="40"/>
        <v>0</v>
      </c>
      <c r="BZ153" s="30">
        <f t="shared" si="41"/>
        <v>0</v>
      </c>
      <c r="CA153" s="3"/>
      <c r="CB153" s="22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</row>
    <row r="154" spans="1:100" s="23" customFormat="1" ht="10.5" x14ac:dyDescent="0.15">
      <c r="A154" s="1083" t="s">
        <v>158</v>
      </c>
      <c r="B154" s="1084"/>
      <c r="C154" s="1085"/>
      <c r="D154" s="185">
        <f t="shared" si="44"/>
        <v>27</v>
      </c>
      <c r="E154" s="186">
        <f t="shared" si="45"/>
        <v>11</v>
      </c>
      <c r="F154" s="187">
        <f t="shared" si="45"/>
        <v>16</v>
      </c>
      <c r="G154" s="44">
        <f>+ENERO!G154+FEBRERO!G154+MARZO!G154+ABRIL!G154+MAYO!G154+JUNIO!G154+JULIO!G154+AGOSTO!G154+SEPTIEMBRE!G154+OCTUBRE!G154+NOVIEMBRE!G154+DICIEMBRE!G154</f>
        <v>1</v>
      </c>
      <c r="H154" s="44">
        <f>+ENERO!H154+FEBRERO!H154+MARZO!H154+ABRIL!H154+MAYO!H154+JUNIO!H154+JULIO!H154+AGOSTO!H154+SEPTIEMBRE!H154+OCTUBRE!H154+NOVIEMBRE!H154+DICIEMBRE!H154</f>
        <v>3</v>
      </c>
      <c r="I154" s="44">
        <f>+ENERO!I154+FEBRERO!I154+MARZO!I154+ABRIL!I154+MAYO!I154+JUNIO!I154+JULIO!I154+AGOSTO!I154+SEPTIEMBRE!I154+OCTUBRE!I154+NOVIEMBRE!I154+DICIEMBRE!I154</f>
        <v>9</v>
      </c>
      <c r="J154" s="44">
        <f>+ENERO!J154+FEBRERO!J154+MARZO!J154+ABRIL!J154+MAYO!J154+JUNIO!J154+JULIO!J154+AGOSTO!J154+SEPTIEMBRE!J154+OCTUBRE!J154+NOVIEMBRE!J154+DICIEMBRE!J154</f>
        <v>9</v>
      </c>
      <c r="K154" s="44">
        <f>+ENERO!K154+FEBRERO!K154+MARZO!K154+ABRIL!K154+MAYO!K154+JUNIO!K154+JULIO!K154+AGOSTO!K154+SEPTIEMBRE!K154+OCTUBRE!K154+NOVIEMBRE!K154+DICIEMBRE!K154</f>
        <v>1</v>
      </c>
      <c r="L154" s="44">
        <f>+ENERO!L154+FEBRERO!L154+MARZO!L154+ABRIL!L154+MAYO!L154+JUNIO!L154+JULIO!L154+AGOSTO!L154+SEPTIEMBRE!L154+OCTUBRE!L154+NOVIEMBRE!L154+DICIEMBRE!L154</f>
        <v>4</v>
      </c>
      <c r="M154" s="44">
        <f>+ENERO!M154+FEBRERO!M154+MARZO!M154+ABRIL!M154+MAYO!M154+JUNIO!M154+JULIO!M154+AGOSTO!M154+SEPTIEMBRE!M154+OCTUBRE!M154+NOVIEMBRE!M154+DICIEMBRE!M154</f>
        <v>0</v>
      </c>
      <c r="N154" s="44">
        <f>+ENERO!N154+FEBRERO!N154+MARZO!N154+ABRIL!N154+MAYO!N154+JUNIO!N154+JULIO!N154+AGOSTO!N154+SEPTIEMBRE!N154+OCTUBRE!N154+NOVIEMBRE!N154+DICIEMBRE!N154</f>
        <v>0</v>
      </c>
      <c r="O154" s="44">
        <f>+ENERO!O154+FEBRERO!O154+MARZO!O154+ABRIL!O154+MAYO!O154+JUNIO!O154+JULIO!O154+AGOSTO!O154+SEPTIEMBRE!O154+OCTUBRE!O154+NOVIEMBRE!O154+DICIEMBRE!O154</f>
        <v>0</v>
      </c>
      <c r="P154" s="44">
        <f>+ENERO!P154+FEBRERO!P154+MARZO!P154+ABRIL!P154+MAYO!P154+JUNIO!P154+JULIO!P154+AGOSTO!P154+SEPTIEMBRE!P154+OCTUBRE!P154+NOVIEMBRE!P154+DICIEMBRE!P154</f>
        <v>0</v>
      </c>
      <c r="Q154" s="44">
        <f>+ENERO!Q154+FEBRERO!Q154+MARZO!Q154+ABRIL!Q154+MAYO!Q154+JUNIO!Q154+JULIO!Q154+AGOSTO!Q154+SEPTIEMBRE!Q154+OCTUBRE!Q154+NOVIEMBRE!Q154+DICIEMBRE!Q154</f>
        <v>0</v>
      </c>
      <c r="R154" s="44">
        <f>+ENERO!R154+FEBRERO!R154+MARZO!R154+ABRIL!R154+MAYO!R154+JUNIO!R154+JULIO!R154+AGOSTO!R154+SEPTIEMBRE!R154+OCTUBRE!R154+NOVIEMBRE!R154+DICIEMBRE!R154</f>
        <v>0</v>
      </c>
      <c r="S154" s="44">
        <f>+ENERO!S154+FEBRERO!S154+MARZO!S154+ABRIL!S154+MAYO!S154+JUNIO!S154+JULIO!S154+AGOSTO!S154+SEPTIEMBRE!S154+OCTUBRE!S154+NOVIEMBRE!S154+DICIEMBRE!S154</f>
        <v>0</v>
      </c>
      <c r="T154" s="44">
        <f>+ENERO!T154+FEBRERO!T154+MARZO!T154+ABRIL!T154+MAYO!T154+JUNIO!T154+JULIO!T154+AGOSTO!T154+SEPTIEMBRE!T154+OCTUBRE!T154+NOVIEMBRE!T154+DICIEMBRE!T154</f>
        <v>0</v>
      </c>
      <c r="U154" s="44">
        <f>+ENERO!U154+FEBRERO!U154+MARZO!U154+ABRIL!U154+MAYO!U154+JUNIO!U154+JULIO!U154+AGOSTO!U154+SEPTIEMBRE!U154+OCTUBRE!U154+NOVIEMBRE!U154+DICIEMBRE!U154</f>
        <v>0</v>
      </c>
      <c r="V154" s="44">
        <f>+ENERO!V154+FEBRERO!V154+MARZO!V154+ABRIL!V154+MAYO!V154+JUNIO!V154+JULIO!V154+AGOSTO!V154+SEPTIEMBRE!V154+OCTUBRE!V154+NOVIEMBRE!V154+DICIEMBRE!V154</f>
        <v>0</v>
      </c>
      <c r="W154" s="44">
        <f>+ENERO!W154+FEBRERO!W154+MARZO!W154+ABRIL!W154+MAYO!W154+JUNIO!W154+JULIO!W154+AGOSTO!W154+SEPTIEMBRE!W154+OCTUBRE!W154+NOVIEMBRE!W154+DICIEMBRE!W154</f>
        <v>0</v>
      </c>
      <c r="X154" s="28" t="str">
        <f t="shared" si="30"/>
        <v xml:space="preserve"> </v>
      </c>
      <c r="Y154" s="3"/>
      <c r="Z154" s="3"/>
      <c r="AA154" s="3"/>
      <c r="AB154" s="3"/>
      <c r="AC154" s="3"/>
      <c r="AD154" s="3"/>
      <c r="AE154" s="3"/>
      <c r="AF154" s="3"/>
      <c r="AG154" s="221"/>
      <c r="AH154" s="3"/>
      <c r="AI154" s="3"/>
      <c r="AJ154" s="3"/>
      <c r="AK154" s="3"/>
      <c r="BA154" s="29" t="str">
        <f t="shared" si="27"/>
        <v/>
      </c>
      <c r="BB154" s="29" t="str">
        <f t="shared" si="28"/>
        <v/>
      </c>
      <c r="BC154" s="29" t="str">
        <f t="shared" si="29"/>
        <v/>
      </c>
      <c r="BD154" s="29" t="str">
        <f t="shared" si="31"/>
        <v/>
      </c>
      <c r="BE154" s="29" t="str">
        <f t="shared" si="32"/>
        <v/>
      </c>
      <c r="BF154" s="29" t="str">
        <f t="shared" si="33"/>
        <v/>
      </c>
      <c r="BG154" s="29" t="str">
        <f t="shared" si="34"/>
        <v/>
      </c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0">
        <f t="shared" si="35"/>
        <v>0</v>
      </c>
      <c r="BU154" s="30">
        <f t="shared" si="36"/>
        <v>0</v>
      </c>
      <c r="BV154" s="30">
        <f t="shared" si="37"/>
        <v>0</v>
      </c>
      <c r="BW154" s="30">
        <f t="shared" si="38"/>
        <v>0</v>
      </c>
      <c r="BX154" s="30">
        <f t="shared" si="39"/>
        <v>0</v>
      </c>
      <c r="BY154" s="30">
        <f t="shared" si="40"/>
        <v>0</v>
      </c>
      <c r="BZ154" s="30">
        <f t="shared" si="41"/>
        <v>0</v>
      </c>
      <c r="CA154" s="3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</row>
    <row r="155" spans="1:100" s="23" customFormat="1" ht="10.5" x14ac:dyDescent="0.15">
      <c r="A155" s="1080" t="s">
        <v>159</v>
      </c>
      <c r="B155" s="1081"/>
      <c r="C155" s="1082"/>
      <c r="D155" s="185">
        <f t="shared" si="44"/>
        <v>6</v>
      </c>
      <c r="E155" s="186">
        <f t="shared" si="45"/>
        <v>4</v>
      </c>
      <c r="F155" s="187">
        <f t="shared" si="45"/>
        <v>2</v>
      </c>
      <c r="G155" s="44">
        <f>+ENERO!G155+FEBRERO!G155+MARZO!G155+ABRIL!G155+MAYO!G155+JUNIO!G155+JULIO!G155+AGOSTO!G155+SEPTIEMBRE!G155+OCTUBRE!G155+NOVIEMBRE!G155+DICIEMBRE!G155</f>
        <v>1</v>
      </c>
      <c r="H155" s="44">
        <f>+ENERO!H155+FEBRERO!H155+MARZO!H155+ABRIL!H155+MAYO!H155+JUNIO!H155+JULIO!H155+AGOSTO!H155+SEPTIEMBRE!H155+OCTUBRE!H155+NOVIEMBRE!H155+DICIEMBRE!H155</f>
        <v>1</v>
      </c>
      <c r="I155" s="44">
        <f>+ENERO!I155+FEBRERO!I155+MARZO!I155+ABRIL!I155+MAYO!I155+JUNIO!I155+JULIO!I155+AGOSTO!I155+SEPTIEMBRE!I155+OCTUBRE!I155+NOVIEMBRE!I155+DICIEMBRE!I155</f>
        <v>0</v>
      </c>
      <c r="J155" s="44">
        <f>+ENERO!J155+FEBRERO!J155+MARZO!J155+ABRIL!J155+MAYO!J155+JUNIO!J155+JULIO!J155+AGOSTO!J155+SEPTIEMBRE!J155+OCTUBRE!J155+NOVIEMBRE!J155+DICIEMBRE!J155</f>
        <v>0</v>
      </c>
      <c r="K155" s="44">
        <f>+ENERO!K155+FEBRERO!K155+MARZO!K155+ABRIL!K155+MAYO!K155+JUNIO!K155+JULIO!K155+AGOSTO!K155+SEPTIEMBRE!K155+OCTUBRE!K155+NOVIEMBRE!K155+DICIEMBRE!K155</f>
        <v>0</v>
      </c>
      <c r="L155" s="44">
        <f>+ENERO!L155+FEBRERO!L155+MARZO!L155+ABRIL!L155+MAYO!L155+JUNIO!L155+JULIO!L155+AGOSTO!L155+SEPTIEMBRE!L155+OCTUBRE!L155+NOVIEMBRE!L155+DICIEMBRE!L155</f>
        <v>0</v>
      </c>
      <c r="M155" s="44">
        <f>+ENERO!M155+FEBRERO!M155+MARZO!M155+ABRIL!M155+MAYO!M155+JUNIO!M155+JULIO!M155+AGOSTO!M155+SEPTIEMBRE!M155+OCTUBRE!M155+NOVIEMBRE!M155+DICIEMBRE!M155</f>
        <v>0</v>
      </c>
      <c r="N155" s="44">
        <f>+ENERO!N155+FEBRERO!N155+MARZO!N155+ABRIL!N155+MAYO!N155+JUNIO!N155+JULIO!N155+AGOSTO!N155+SEPTIEMBRE!N155+OCTUBRE!N155+NOVIEMBRE!N155+DICIEMBRE!N155</f>
        <v>0</v>
      </c>
      <c r="O155" s="44">
        <f>+ENERO!O155+FEBRERO!O155+MARZO!O155+ABRIL!O155+MAYO!O155+JUNIO!O155+JULIO!O155+AGOSTO!O155+SEPTIEMBRE!O155+OCTUBRE!O155+NOVIEMBRE!O155+DICIEMBRE!O155</f>
        <v>3</v>
      </c>
      <c r="P155" s="44">
        <f>+ENERO!P155+FEBRERO!P155+MARZO!P155+ABRIL!P155+MAYO!P155+JUNIO!P155+JULIO!P155+AGOSTO!P155+SEPTIEMBRE!P155+OCTUBRE!P155+NOVIEMBRE!P155+DICIEMBRE!P155</f>
        <v>1</v>
      </c>
      <c r="Q155" s="44">
        <f>+ENERO!Q155+FEBRERO!Q155+MARZO!Q155+ABRIL!Q155+MAYO!Q155+JUNIO!Q155+JULIO!Q155+AGOSTO!Q155+SEPTIEMBRE!Q155+OCTUBRE!Q155+NOVIEMBRE!Q155+DICIEMBRE!Q155</f>
        <v>0</v>
      </c>
      <c r="R155" s="44">
        <f>+ENERO!R155+FEBRERO!R155+MARZO!R155+ABRIL!R155+MAYO!R155+JUNIO!R155+JULIO!R155+AGOSTO!R155+SEPTIEMBRE!R155+OCTUBRE!R155+NOVIEMBRE!R155+DICIEMBRE!R155</f>
        <v>0</v>
      </c>
      <c r="S155" s="44">
        <f>+ENERO!S155+FEBRERO!S155+MARZO!S155+ABRIL!S155+MAYO!S155+JUNIO!S155+JULIO!S155+AGOSTO!S155+SEPTIEMBRE!S155+OCTUBRE!S155+NOVIEMBRE!S155+DICIEMBRE!S155</f>
        <v>0</v>
      </c>
      <c r="T155" s="44">
        <f>+ENERO!T155+FEBRERO!T155+MARZO!T155+ABRIL!T155+MAYO!T155+JUNIO!T155+JULIO!T155+AGOSTO!T155+SEPTIEMBRE!T155+OCTUBRE!T155+NOVIEMBRE!T155+DICIEMBRE!T155</f>
        <v>0</v>
      </c>
      <c r="U155" s="44">
        <f>+ENERO!U155+FEBRERO!U155+MARZO!U155+ABRIL!U155+MAYO!U155+JUNIO!U155+JULIO!U155+AGOSTO!U155+SEPTIEMBRE!U155+OCTUBRE!U155+NOVIEMBRE!U155+DICIEMBRE!U155</f>
        <v>0</v>
      </c>
      <c r="V155" s="44">
        <f>+ENERO!V155+FEBRERO!V155+MARZO!V155+ABRIL!V155+MAYO!V155+JUNIO!V155+JULIO!V155+AGOSTO!V155+SEPTIEMBRE!V155+OCTUBRE!V155+NOVIEMBRE!V155+DICIEMBRE!V155</f>
        <v>0</v>
      </c>
      <c r="W155" s="44">
        <f>+ENERO!W155+FEBRERO!W155+MARZO!W155+ABRIL!W155+MAYO!W155+JUNIO!W155+JULIO!W155+AGOSTO!W155+SEPTIEMBRE!W155+OCTUBRE!W155+NOVIEMBRE!W155+DICIEMBRE!W155</f>
        <v>0</v>
      </c>
      <c r="X155" s="28" t="str">
        <f t="shared" si="30"/>
        <v xml:space="preserve"> </v>
      </c>
      <c r="Y155" s="3"/>
      <c r="Z155" s="3"/>
      <c r="AA155" s="3"/>
      <c r="AB155" s="3"/>
      <c r="AC155" s="3"/>
      <c r="AD155" s="3"/>
      <c r="AE155" s="3"/>
      <c r="AF155" s="3"/>
      <c r="AG155" s="221"/>
      <c r="AH155" s="3"/>
      <c r="AI155" s="3"/>
      <c r="AJ155" s="3"/>
      <c r="AK155" s="3"/>
      <c r="BA155" s="29" t="str">
        <f t="shared" si="27"/>
        <v/>
      </c>
      <c r="BB155" s="29" t="str">
        <f t="shared" si="28"/>
        <v/>
      </c>
      <c r="BC155" s="29" t="str">
        <f t="shared" si="29"/>
        <v/>
      </c>
      <c r="BD155" s="29" t="str">
        <f t="shared" si="31"/>
        <v/>
      </c>
      <c r="BE155" s="29" t="str">
        <f t="shared" si="32"/>
        <v/>
      </c>
      <c r="BF155" s="29" t="str">
        <f t="shared" si="33"/>
        <v/>
      </c>
      <c r="BG155" s="29" t="str">
        <f t="shared" si="34"/>
        <v/>
      </c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0">
        <f t="shared" si="35"/>
        <v>0</v>
      </c>
      <c r="BU155" s="30">
        <f t="shared" si="36"/>
        <v>0</v>
      </c>
      <c r="BV155" s="30">
        <f t="shared" si="37"/>
        <v>0</v>
      </c>
      <c r="BW155" s="30">
        <f t="shared" si="38"/>
        <v>0</v>
      </c>
      <c r="BX155" s="30">
        <f t="shared" si="39"/>
        <v>0</v>
      </c>
      <c r="BY155" s="30">
        <f t="shared" si="40"/>
        <v>0</v>
      </c>
      <c r="BZ155" s="30">
        <f t="shared" si="41"/>
        <v>0</v>
      </c>
      <c r="CA155" s="3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</row>
    <row r="156" spans="1:100" s="23" customFormat="1" ht="10.5" x14ac:dyDescent="0.15">
      <c r="A156" s="1080" t="s">
        <v>160</v>
      </c>
      <c r="B156" s="1081"/>
      <c r="C156" s="1082"/>
      <c r="D156" s="207">
        <f t="shared" si="44"/>
        <v>4</v>
      </c>
      <c r="E156" s="208">
        <f t="shared" si="45"/>
        <v>3</v>
      </c>
      <c r="F156" s="209">
        <f t="shared" si="45"/>
        <v>1</v>
      </c>
      <c r="G156" s="44">
        <f>+ENERO!G156+FEBRERO!G156+MARZO!G156+ABRIL!G156+MAYO!G156+JUNIO!G156+JULIO!G156+AGOSTO!G156+SEPTIEMBRE!G156+OCTUBRE!G156+NOVIEMBRE!G156+DICIEMBRE!G156</f>
        <v>0</v>
      </c>
      <c r="H156" s="44">
        <f>+ENERO!H156+FEBRERO!H156+MARZO!H156+ABRIL!H156+MAYO!H156+JUNIO!H156+JULIO!H156+AGOSTO!H156+SEPTIEMBRE!H156+OCTUBRE!H156+NOVIEMBRE!H156+DICIEMBRE!H156</f>
        <v>0</v>
      </c>
      <c r="I156" s="44">
        <f>+ENERO!I156+FEBRERO!I156+MARZO!I156+ABRIL!I156+MAYO!I156+JUNIO!I156+JULIO!I156+AGOSTO!I156+SEPTIEMBRE!I156+OCTUBRE!I156+NOVIEMBRE!I156+DICIEMBRE!I156</f>
        <v>0</v>
      </c>
      <c r="J156" s="44">
        <f>+ENERO!J156+FEBRERO!J156+MARZO!J156+ABRIL!J156+MAYO!J156+JUNIO!J156+JULIO!J156+AGOSTO!J156+SEPTIEMBRE!J156+OCTUBRE!J156+NOVIEMBRE!J156+DICIEMBRE!J156</f>
        <v>0</v>
      </c>
      <c r="K156" s="44">
        <f>+ENERO!K156+FEBRERO!K156+MARZO!K156+ABRIL!K156+MAYO!K156+JUNIO!K156+JULIO!K156+AGOSTO!K156+SEPTIEMBRE!K156+OCTUBRE!K156+NOVIEMBRE!K156+DICIEMBRE!K156</f>
        <v>2</v>
      </c>
      <c r="L156" s="44">
        <f>+ENERO!L156+FEBRERO!L156+MARZO!L156+ABRIL!L156+MAYO!L156+JUNIO!L156+JULIO!L156+AGOSTO!L156+SEPTIEMBRE!L156+OCTUBRE!L156+NOVIEMBRE!L156+DICIEMBRE!L156</f>
        <v>0</v>
      </c>
      <c r="M156" s="44">
        <f>+ENERO!M156+FEBRERO!M156+MARZO!M156+ABRIL!M156+MAYO!M156+JUNIO!M156+JULIO!M156+AGOSTO!M156+SEPTIEMBRE!M156+OCTUBRE!M156+NOVIEMBRE!M156+DICIEMBRE!M156</f>
        <v>0</v>
      </c>
      <c r="N156" s="44">
        <f>+ENERO!N156+FEBRERO!N156+MARZO!N156+ABRIL!N156+MAYO!N156+JUNIO!N156+JULIO!N156+AGOSTO!N156+SEPTIEMBRE!N156+OCTUBRE!N156+NOVIEMBRE!N156+DICIEMBRE!N156</f>
        <v>0</v>
      </c>
      <c r="O156" s="44">
        <f>+ENERO!O156+FEBRERO!O156+MARZO!O156+ABRIL!O156+MAYO!O156+JUNIO!O156+JULIO!O156+AGOSTO!O156+SEPTIEMBRE!O156+OCTUBRE!O156+NOVIEMBRE!O156+DICIEMBRE!O156</f>
        <v>1</v>
      </c>
      <c r="P156" s="44">
        <f>+ENERO!P156+FEBRERO!P156+MARZO!P156+ABRIL!P156+MAYO!P156+JUNIO!P156+JULIO!P156+AGOSTO!P156+SEPTIEMBRE!P156+OCTUBRE!P156+NOVIEMBRE!P156+DICIEMBRE!P156</f>
        <v>1</v>
      </c>
      <c r="Q156" s="44">
        <f>+ENERO!Q156+FEBRERO!Q156+MARZO!Q156+ABRIL!Q156+MAYO!Q156+JUNIO!Q156+JULIO!Q156+AGOSTO!Q156+SEPTIEMBRE!Q156+OCTUBRE!Q156+NOVIEMBRE!Q156+DICIEMBRE!Q156</f>
        <v>0</v>
      </c>
      <c r="R156" s="44">
        <f>+ENERO!R156+FEBRERO!R156+MARZO!R156+ABRIL!R156+MAYO!R156+JUNIO!R156+JULIO!R156+AGOSTO!R156+SEPTIEMBRE!R156+OCTUBRE!R156+NOVIEMBRE!R156+DICIEMBRE!R156</f>
        <v>0</v>
      </c>
      <c r="S156" s="44">
        <f>+ENERO!S156+FEBRERO!S156+MARZO!S156+ABRIL!S156+MAYO!S156+JUNIO!S156+JULIO!S156+AGOSTO!S156+SEPTIEMBRE!S156+OCTUBRE!S156+NOVIEMBRE!S156+DICIEMBRE!S156</f>
        <v>0</v>
      </c>
      <c r="T156" s="44">
        <f>+ENERO!T156+FEBRERO!T156+MARZO!T156+ABRIL!T156+MAYO!T156+JUNIO!T156+JULIO!T156+AGOSTO!T156+SEPTIEMBRE!T156+OCTUBRE!T156+NOVIEMBRE!T156+DICIEMBRE!T156</f>
        <v>0</v>
      </c>
      <c r="U156" s="44">
        <f>+ENERO!U156+FEBRERO!U156+MARZO!U156+ABRIL!U156+MAYO!U156+JUNIO!U156+JULIO!U156+AGOSTO!U156+SEPTIEMBRE!U156+OCTUBRE!U156+NOVIEMBRE!U156+DICIEMBRE!U156</f>
        <v>0</v>
      </c>
      <c r="V156" s="44">
        <f>+ENERO!V156+FEBRERO!V156+MARZO!V156+ABRIL!V156+MAYO!V156+JUNIO!V156+JULIO!V156+AGOSTO!V156+SEPTIEMBRE!V156+OCTUBRE!V156+NOVIEMBRE!V156+DICIEMBRE!V156</f>
        <v>0</v>
      </c>
      <c r="W156" s="44">
        <f>+ENERO!W156+FEBRERO!W156+MARZO!W156+ABRIL!W156+MAYO!W156+JUNIO!W156+JULIO!W156+AGOSTO!W156+SEPTIEMBRE!W156+OCTUBRE!W156+NOVIEMBRE!W156+DICIEMBRE!W156</f>
        <v>0</v>
      </c>
      <c r="X156" s="28" t="str">
        <f t="shared" si="30"/>
        <v xml:space="preserve"> </v>
      </c>
      <c r="Y156" s="3"/>
      <c r="Z156" s="3"/>
      <c r="AA156" s="3"/>
      <c r="AB156" s="3"/>
      <c r="AC156" s="3"/>
      <c r="AD156" s="3"/>
      <c r="AE156" s="3"/>
      <c r="AF156" s="3"/>
      <c r="AG156" s="221"/>
      <c r="AH156" s="3"/>
      <c r="AI156" s="3"/>
      <c r="AJ156" s="3"/>
      <c r="AK156" s="3"/>
      <c r="BA156" s="29" t="str">
        <f t="shared" si="27"/>
        <v/>
      </c>
      <c r="BB156" s="29" t="str">
        <f t="shared" si="28"/>
        <v/>
      </c>
      <c r="BC156" s="29" t="str">
        <f t="shared" si="29"/>
        <v/>
      </c>
      <c r="BD156" s="29" t="str">
        <f t="shared" si="31"/>
        <v/>
      </c>
      <c r="BE156" s="29" t="str">
        <f t="shared" si="32"/>
        <v/>
      </c>
      <c r="BF156" s="29" t="str">
        <f t="shared" si="33"/>
        <v/>
      </c>
      <c r="BG156" s="29" t="str">
        <f t="shared" si="34"/>
        <v/>
      </c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0">
        <f t="shared" si="35"/>
        <v>0</v>
      </c>
      <c r="BU156" s="30">
        <f t="shared" si="36"/>
        <v>0</v>
      </c>
      <c r="BV156" s="30">
        <f t="shared" si="37"/>
        <v>0</v>
      </c>
      <c r="BW156" s="30">
        <f t="shared" si="38"/>
        <v>0</v>
      </c>
      <c r="BX156" s="30">
        <f t="shared" si="39"/>
        <v>0</v>
      </c>
      <c r="BY156" s="30">
        <f t="shared" si="40"/>
        <v>0</v>
      </c>
      <c r="BZ156" s="30">
        <f t="shared" si="41"/>
        <v>0</v>
      </c>
      <c r="CA156" s="3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</row>
    <row r="157" spans="1:100" s="23" customFormat="1" ht="10.5" x14ac:dyDescent="0.15">
      <c r="A157" s="1077" t="s">
        <v>161</v>
      </c>
      <c r="B157" s="1078"/>
      <c r="C157" s="1079"/>
      <c r="D157" s="212">
        <f t="shared" si="44"/>
        <v>4</v>
      </c>
      <c r="E157" s="213">
        <f t="shared" si="45"/>
        <v>3</v>
      </c>
      <c r="F157" s="214">
        <f t="shared" si="45"/>
        <v>1</v>
      </c>
      <c r="G157" s="44">
        <f>+ENERO!G157+FEBRERO!G157+MARZO!G157+ABRIL!G157+MAYO!G157+JUNIO!G157+JULIO!G157+AGOSTO!G157+SEPTIEMBRE!G157+OCTUBRE!G157+NOVIEMBRE!G157+DICIEMBRE!G157</f>
        <v>2</v>
      </c>
      <c r="H157" s="44">
        <f>+ENERO!H157+FEBRERO!H157+MARZO!H157+ABRIL!H157+MAYO!H157+JUNIO!H157+JULIO!H157+AGOSTO!H157+SEPTIEMBRE!H157+OCTUBRE!H157+NOVIEMBRE!H157+DICIEMBRE!H157</f>
        <v>1</v>
      </c>
      <c r="I157" s="44">
        <f>+ENERO!I157+FEBRERO!I157+MARZO!I157+ABRIL!I157+MAYO!I157+JUNIO!I157+JULIO!I157+AGOSTO!I157+SEPTIEMBRE!I157+OCTUBRE!I157+NOVIEMBRE!I157+DICIEMBRE!I157</f>
        <v>1</v>
      </c>
      <c r="J157" s="44">
        <f>+ENERO!J157+FEBRERO!J157+MARZO!J157+ABRIL!J157+MAYO!J157+JUNIO!J157+JULIO!J157+AGOSTO!J157+SEPTIEMBRE!J157+OCTUBRE!J157+NOVIEMBRE!J157+DICIEMBRE!J157</f>
        <v>0</v>
      </c>
      <c r="K157" s="44">
        <f>+ENERO!K157+FEBRERO!K157+MARZO!K157+ABRIL!K157+MAYO!K157+JUNIO!K157+JULIO!K157+AGOSTO!K157+SEPTIEMBRE!K157+OCTUBRE!K157+NOVIEMBRE!K157+DICIEMBRE!K157</f>
        <v>0</v>
      </c>
      <c r="L157" s="44">
        <f>+ENERO!L157+FEBRERO!L157+MARZO!L157+ABRIL!L157+MAYO!L157+JUNIO!L157+JULIO!L157+AGOSTO!L157+SEPTIEMBRE!L157+OCTUBRE!L157+NOVIEMBRE!L157+DICIEMBRE!L157</f>
        <v>0</v>
      </c>
      <c r="M157" s="44">
        <f>+ENERO!M157+FEBRERO!M157+MARZO!M157+ABRIL!M157+MAYO!M157+JUNIO!M157+JULIO!M157+AGOSTO!M157+SEPTIEMBRE!M157+OCTUBRE!M157+NOVIEMBRE!M157+DICIEMBRE!M157</f>
        <v>0</v>
      </c>
      <c r="N157" s="44">
        <f>+ENERO!N157+FEBRERO!N157+MARZO!N157+ABRIL!N157+MAYO!N157+JUNIO!N157+JULIO!N157+AGOSTO!N157+SEPTIEMBRE!N157+OCTUBRE!N157+NOVIEMBRE!N157+DICIEMBRE!N157</f>
        <v>0</v>
      </c>
      <c r="O157" s="44">
        <f>+ENERO!O157+FEBRERO!O157+MARZO!O157+ABRIL!O157+MAYO!O157+JUNIO!O157+JULIO!O157+AGOSTO!O157+SEPTIEMBRE!O157+OCTUBRE!O157+NOVIEMBRE!O157+DICIEMBRE!O157</f>
        <v>0</v>
      </c>
      <c r="P157" s="44">
        <f>+ENERO!P157+FEBRERO!P157+MARZO!P157+ABRIL!P157+MAYO!P157+JUNIO!P157+JULIO!P157+AGOSTO!P157+SEPTIEMBRE!P157+OCTUBRE!P157+NOVIEMBRE!P157+DICIEMBRE!P157</f>
        <v>0</v>
      </c>
      <c r="Q157" s="44">
        <f>+ENERO!Q157+FEBRERO!Q157+MARZO!Q157+ABRIL!Q157+MAYO!Q157+JUNIO!Q157+JULIO!Q157+AGOSTO!Q157+SEPTIEMBRE!Q157+OCTUBRE!Q157+NOVIEMBRE!Q157+DICIEMBRE!Q157</f>
        <v>0</v>
      </c>
      <c r="R157" s="44">
        <f>+ENERO!R157+FEBRERO!R157+MARZO!R157+ABRIL!R157+MAYO!R157+JUNIO!R157+JULIO!R157+AGOSTO!R157+SEPTIEMBRE!R157+OCTUBRE!R157+NOVIEMBRE!R157+DICIEMBRE!R157</f>
        <v>0</v>
      </c>
      <c r="S157" s="44">
        <f>+ENERO!S157+FEBRERO!S157+MARZO!S157+ABRIL!S157+MAYO!S157+JUNIO!S157+JULIO!S157+AGOSTO!S157+SEPTIEMBRE!S157+OCTUBRE!S157+NOVIEMBRE!S157+DICIEMBRE!S157</f>
        <v>0</v>
      </c>
      <c r="T157" s="44">
        <f>+ENERO!T157+FEBRERO!T157+MARZO!T157+ABRIL!T157+MAYO!T157+JUNIO!T157+JULIO!T157+AGOSTO!T157+SEPTIEMBRE!T157+OCTUBRE!T157+NOVIEMBRE!T157+DICIEMBRE!T157</f>
        <v>0</v>
      </c>
      <c r="U157" s="44">
        <f>+ENERO!U157+FEBRERO!U157+MARZO!U157+ABRIL!U157+MAYO!U157+JUNIO!U157+JULIO!U157+AGOSTO!U157+SEPTIEMBRE!U157+OCTUBRE!U157+NOVIEMBRE!U157+DICIEMBRE!U157</f>
        <v>0</v>
      </c>
      <c r="V157" s="44">
        <f>+ENERO!V157+FEBRERO!V157+MARZO!V157+ABRIL!V157+MAYO!V157+JUNIO!V157+JULIO!V157+AGOSTO!V157+SEPTIEMBRE!V157+OCTUBRE!V157+NOVIEMBRE!V157+DICIEMBRE!V157</f>
        <v>0</v>
      </c>
      <c r="W157" s="44">
        <f>+ENERO!W157+FEBRERO!W157+MARZO!W157+ABRIL!W157+MAYO!W157+JUNIO!W157+JULIO!W157+AGOSTO!W157+SEPTIEMBRE!W157+OCTUBRE!W157+NOVIEMBRE!W157+DICIEMBRE!W157</f>
        <v>0</v>
      </c>
      <c r="X157" s="28" t="str">
        <f>$BA157&amp;" "&amp;$BB157&amp;""&amp;$BC157&amp;""&amp;$BD157&amp;""&amp;$BE157&amp;""&amp;$BF157&amp;""&amp;$BG157</f>
        <v xml:space="preserve"> </v>
      </c>
      <c r="Y157" s="3"/>
      <c r="Z157" s="3"/>
      <c r="AA157" s="3"/>
      <c r="AB157" s="3"/>
      <c r="AC157" s="3"/>
      <c r="AD157" s="3"/>
      <c r="AE157" s="3"/>
      <c r="AF157" s="3"/>
      <c r="AG157" s="221"/>
      <c r="AH157" s="3"/>
      <c r="AI157" s="3"/>
      <c r="AJ157" s="3"/>
      <c r="AK157" s="3"/>
      <c r="BA157" s="29" t="str">
        <f t="shared" si="27"/>
        <v/>
      </c>
      <c r="BB157" s="29" t="str">
        <f t="shared" si="28"/>
        <v/>
      </c>
      <c r="BC157" s="29" t="str">
        <f t="shared" si="29"/>
        <v/>
      </c>
      <c r="BD157" s="29" t="str">
        <f t="shared" si="31"/>
        <v/>
      </c>
      <c r="BE157" s="29" t="str">
        <f t="shared" si="32"/>
        <v/>
      </c>
      <c r="BF157" s="29" t="str">
        <f t="shared" si="33"/>
        <v/>
      </c>
      <c r="BG157" s="29" t="str">
        <f t="shared" si="34"/>
        <v/>
      </c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0">
        <f t="shared" si="35"/>
        <v>0</v>
      </c>
      <c r="BU157" s="30">
        <f t="shared" si="36"/>
        <v>0</v>
      </c>
      <c r="BV157" s="30">
        <f t="shared" si="37"/>
        <v>0</v>
      </c>
      <c r="BW157" s="30">
        <f t="shared" si="38"/>
        <v>0</v>
      </c>
      <c r="BX157" s="30">
        <f t="shared" si="39"/>
        <v>0</v>
      </c>
      <c r="BY157" s="30">
        <f t="shared" si="40"/>
        <v>0</v>
      </c>
      <c r="BZ157" s="30">
        <f t="shared" si="41"/>
        <v>0</v>
      </c>
      <c r="CA157" s="3"/>
      <c r="CB157" s="22"/>
      <c r="CC157" s="22"/>
      <c r="CD157" s="22"/>
      <c r="CE157" s="22"/>
      <c r="CF157" s="22"/>
      <c r="CG157" s="22"/>
      <c r="CH157" s="22"/>
      <c r="CI157" s="22"/>
      <c r="CJ157" s="22"/>
      <c r="CK157" s="22"/>
      <c r="CL157" s="22"/>
      <c r="CM157" s="22"/>
      <c r="CN157" s="22"/>
      <c r="CO157" s="22"/>
      <c r="CP157" s="22"/>
      <c r="CQ157" s="22"/>
      <c r="CR157" s="22"/>
      <c r="CS157" s="22"/>
      <c r="CT157" s="22"/>
      <c r="CU157" s="22"/>
      <c r="CV157" s="22"/>
    </row>
    <row r="158" spans="1:100" s="9" customFormat="1" ht="14.25" x14ac:dyDescent="0.2">
      <c r="A158" s="40" t="s">
        <v>166</v>
      </c>
      <c r="B158" s="224"/>
      <c r="C158" s="225"/>
      <c r="D158" s="226"/>
      <c r="E158" s="226"/>
      <c r="F158" s="226"/>
      <c r="G158" s="227"/>
      <c r="H158" s="227"/>
      <c r="I158" s="227"/>
      <c r="J158" s="227"/>
      <c r="K158" s="227"/>
      <c r="L158" s="227"/>
      <c r="M158" s="227"/>
      <c r="N158" s="227"/>
      <c r="O158" s="227"/>
      <c r="P158" s="227"/>
      <c r="Q158" s="227"/>
      <c r="R158" s="227"/>
      <c r="S158" s="227"/>
      <c r="T158" s="228"/>
      <c r="U158" s="229"/>
      <c r="V158" s="229"/>
      <c r="W158" s="229"/>
      <c r="AG158" s="138"/>
    </row>
    <row r="159" spans="1:100" s="22" customFormat="1" ht="10.5" x14ac:dyDescent="0.15">
      <c r="A159" s="1009" t="s">
        <v>45</v>
      </c>
      <c r="B159" s="1010"/>
      <c r="C159" s="1039" t="s">
        <v>46</v>
      </c>
      <c r="D159" s="1039"/>
      <c r="E159" s="1039"/>
      <c r="F159" s="1074" t="s">
        <v>116</v>
      </c>
      <c r="G159" s="1075"/>
      <c r="H159" s="1074" t="s">
        <v>117</v>
      </c>
      <c r="I159" s="1075"/>
      <c r="J159" s="1074" t="s">
        <v>118</v>
      </c>
      <c r="K159" s="1075"/>
      <c r="L159" s="1074" t="s">
        <v>119</v>
      </c>
      <c r="M159" s="1075"/>
      <c r="N159" s="1074" t="s">
        <v>120</v>
      </c>
      <c r="O159" s="1075"/>
      <c r="P159" s="1074" t="s">
        <v>121</v>
      </c>
      <c r="Q159" s="1075"/>
      <c r="R159" s="229"/>
      <c r="S159" s="229"/>
      <c r="T159" s="229"/>
      <c r="U159" s="229"/>
      <c r="V159" s="229"/>
      <c r="W159" s="228"/>
      <c r="X159" s="229"/>
      <c r="Y159" s="229"/>
      <c r="Z159" s="229"/>
      <c r="AA159" s="3"/>
      <c r="AB159" s="3"/>
      <c r="AC159" s="3"/>
      <c r="AD159" s="3"/>
      <c r="AE159" s="3"/>
      <c r="AF159" s="3"/>
      <c r="AG159" s="3"/>
      <c r="AH159" s="3"/>
      <c r="AI159" s="221"/>
      <c r="AJ159" s="3"/>
      <c r="AK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</row>
    <row r="160" spans="1:100" s="22" customFormat="1" ht="21" x14ac:dyDescent="0.15">
      <c r="A160" s="1013"/>
      <c r="B160" s="1014"/>
      <c r="C160" s="231" t="s">
        <v>167</v>
      </c>
      <c r="D160" s="231" t="s">
        <v>43</v>
      </c>
      <c r="E160" s="83" t="s">
        <v>64</v>
      </c>
      <c r="F160" s="159" t="s">
        <v>43</v>
      </c>
      <c r="G160" s="20" t="s">
        <v>64</v>
      </c>
      <c r="H160" s="159" t="s">
        <v>43</v>
      </c>
      <c r="I160" s="20" t="s">
        <v>64</v>
      </c>
      <c r="J160" s="159" t="s">
        <v>43</v>
      </c>
      <c r="K160" s="20" t="s">
        <v>64</v>
      </c>
      <c r="L160" s="159" t="s">
        <v>43</v>
      </c>
      <c r="M160" s="20" t="s">
        <v>64</v>
      </c>
      <c r="N160" s="159" t="s">
        <v>43</v>
      </c>
      <c r="O160" s="20" t="s">
        <v>64</v>
      </c>
      <c r="P160" s="159" t="s">
        <v>43</v>
      </c>
      <c r="Q160" s="20" t="s">
        <v>64</v>
      </c>
      <c r="R160" s="229"/>
      <c r="S160" s="229"/>
      <c r="T160" s="229"/>
      <c r="U160" s="229"/>
      <c r="V160" s="229"/>
      <c r="W160" s="228"/>
      <c r="X160" s="229"/>
      <c r="Y160" s="229"/>
      <c r="Z160" s="229"/>
      <c r="AA160" s="3"/>
      <c r="AB160" s="3"/>
      <c r="AC160" s="3"/>
      <c r="AD160" s="3"/>
      <c r="AE160" s="3"/>
      <c r="AF160" s="3"/>
      <c r="AG160" s="3"/>
      <c r="AH160" s="3"/>
      <c r="AI160" s="221"/>
      <c r="AJ160" s="3"/>
      <c r="AK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</row>
    <row r="161" spans="1:102" s="22" customFormat="1" ht="10.5" x14ac:dyDescent="0.15">
      <c r="A161" s="1032" t="s">
        <v>168</v>
      </c>
      <c r="B161" s="1032"/>
      <c r="C161" s="66">
        <f>SUM(D161:E161)</f>
        <v>0</v>
      </c>
      <c r="D161" s="66">
        <f t="shared" ref="D161:E163" si="46">F161+H161+J161+L161+N161+P161</f>
        <v>0</v>
      </c>
      <c r="E161" s="180">
        <f t="shared" si="46"/>
        <v>0</v>
      </c>
      <c r="F161" s="25"/>
      <c r="G161" s="27"/>
      <c r="H161" s="25"/>
      <c r="I161" s="27"/>
      <c r="J161" s="25"/>
      <c r="K161" s="27"/>
      <c r="L161" s="25"/>
      <c r="M161" s="27"/>
      <c r="N161" s="25"/>
      <c r="O161" s="27"/>
      <c r="P161" s="25"/>
      <c r="Q161" s="27"/>
      <c r="R161" s="233" t="str">
        <f>$BA161&amp;" "&amp;$BB161&amp;""&amp;$BC161</f>
        <v xml:space="preserve"> </v>
      </c>
      <c r="S161" s="229"/>
      <c r="T161" s="229"/>
      <c r="U161" s="229"/>
      <c r="V161" s="229"/>
      <c r="W161" s="228"/>
      <c r="X161" s="229"/>
      <c r="Y161" s="229"/>
      <c r="Z161" s="229"/>
      <c r="AA161" s="3"/>
      <c r="AB161" s="3"/>
      <c r="AC161" s="3"/>
      <c r="AD161" s="3"/>
      <c r="AE161" s="3"/>
      <c r="AF161" s="3"/>
      <c r="AG161" s="3"/>
      <c r="AH161" s="3"/>
      <c r="AI161" s="221"/>
      <c r="AJ161" s="3"/>
      <c r="AK161" s="3"/>
      <c r="BA161" s="29" t="str">
        <f>IF($C161&lt;&gt;SUM($F161:$Q161),"El Total de los Ingresos NO puede ser diferente a la suma de Hombres y Mujeres por edad.","")</f>
        <v/>
      </c>
      <c r="BB161" s="29" t="str">
        <f>IF($D161&lt;&gt;$F161+$H161+$J161+$L161+$N161+$P161,"El Total de Hombres Ingresados al Programa NO puede ser distinto a la suma de Hombres por edad.","")</f>
        <v/>
      </c>
      <c r="BC161" s="29" t="str">
        <f>IF($E161&lt;&gt;$G161+$I161+$K161+$M161+$O161+$Q161,"El Total de Mujeres Ingresados al Programa NO puede ser distinto a la suma de Mujeres por edad.","")</f>
        <v/>
      </c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0">
        <f>IF($C161&lt;&gt;SUM($F161:$Q161),1,0)</f>
        <v>0</v>
      </c>
      <c r="BU161" s="30">
        <f>IF($D161&lt;&gt;$F161+$H161+$J161+$L161+$N161+$P161,1,0)</f>
        <v>0</v>
      </c>
      <c r="BV161" s="30">
        <f>IF($E161&lt;&gt;$G161+$I161+$K161+$M161+$O161+$Q161,1,0)</f>
        <v>0</v>
      </c>
      <c r="BW161" s="3"/>
      <c r="BX161" s="3"/>
      <c r="BY161" s="3"/>
      <c r="BZ161" s="3"/>
      <c r="CA161" s="3"/>
      <c r="CB161" s="3"/>
      <c r="CC161" s="3"/>
    </row>
    <row r="162" spans="1:102" s="22" customFormat="1" ht="10.5" x14ac:dyDescent="0.15">
      <c r="A162" s="1034" t="s">
        <v>169</v>
      </c>
      <c r="B162" s="1034"/>
      <c r="C162" s="71">
        <f>SUM(D162:E162)</f>
        <v>0</v>
      </c>
      <c r="D162" s="71">
        <f t="shared" si="46"/>
        <v>0</v>
      </c>
      <c r="E162" s="71">
        <f t="shared" si="46"/>
        <v>0</v>
      </c>
      <c r="F162" s="67"/>
      <c r="G162" s="69"/>
      <c r="H162" s="67"/>
      <c r="I162" s="69"/>
      <c r="J162" s="67"/>
      <c r="K162" s="69"/>
      <c r="L162" s="67"/>
      <c r="M162" s="69"/>
      <c r="N162" s="67"/>
      <c r="O162" s="69"/>
      <c r="P162" s="67"/>
      <c r="Q162" s="69"/>
      <c r="R162" s="233" t="str">
        <f>$BA162&amp;" "&amp;$BB162&amp;""&amp;$BC162</f>
        <v xml:space="preserve"> </v>
      </c>
      <c r="S162" s="229"/>
      <c r="T162" s="229"/>
      <c r="U162" s="229"/>
      <c r="V162" s="229"/>
      <c r="W162" s="228"/>
      <c r="X162" s="229"/>
      <c r="Y162" s="229"/>
      <c r="Z162" s="229"/>
      <c r="AA162" s="3"/>
      <c r="AB162" s="3"/>
      <c r="AC162" s="3"/>
      <c r="AD162" s="3"/>
      <c r="AE162" s="3"/>
      <c r="AF162" s="3"/>
      <c r="AG162" s="3"/>
      <c r="AH162" s="3"/>
      <c r="AI162" s="221"/>
      <c r="AJ162" s="3"/>
      <c r="AK162" s="3"/>
      <c r="BA162" s="29" t="str">
        <f>IF($C162&lt;&gt;SUM($F162:$Q162),"El Total de los Ingresos NO puede ser diferente a la suma de Hombres y Mujeres por edad.","")</f>
        <v/>
      </c>
      <c r="BB162" s="29" t="str">
        <f>IF($D162&lt;&gt;$F162+$H162+$J162+$L162+$N162+$P162,"El Total de Hombres Ingresados al Programa NO puede ser distinto a la suma de Hombres por edad.","")</f>
        <v/>
      </c>
      <c r="BC162" s="29" t="str">
        <f>IF($E162&lt;&gt;$G162+$I162+$K162+$M162+$O162+$Q162,"El Total de Mujeres Ingresados al Programa NO puede ser distinto a la suma de Mujeres por edad.","")</f>
        <v/>
      </c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0">
        <f>IF($C162&lt;&gt;SUM($F162:$Q162),1,0)</f>
        <v>0</v>
      </c>
      <c r="BU162" s="30">
        <f>IF($D162&lt;&gt;$F162+$H162+$J162+$L162+$N162+$P162,1,0)</f>
        <v>0</v>
      </c>
      <c r="BV162" s="30">
        <f>IF($E162&lt;&gt;$G162+$I162+$K162+$M162+$O162+$Q162,1,0)</f>
        <v>0</v>
      </c>
      <c r="BW162" s="3"/>
      <c r="BX162" s="3"/>
      <c r="BY162" s="3"/>
      <c r="BZ162" s="3"/>
      <c r="CA162" s="3"/>
      <c r="CB162" s="3"/>
      <c r="CC162" s="3"/>
    </row>
    <row r="163" spans="1:102" s="22" customFormat="1" ht="10.5" x14ac:dyDescent="0.15">
      <c r="A163" s="1008" t="s">
        <v>170</v>
      </c>
      <c r="B163" s="1008"/>
      <c r="C163" s="80">
        <f>SUM(D163:E163)</f>
        <v>0</v>
      </c>
      <c r="D163" s="80">
        <f t="shared" si="46"/>
        <v>0</v>
      </c>
      <c r="E163" s="80">
        <f t="shared" si="46"/>
        <v>0</v>
      </c>
      <c r="F163" s="106"/>
      <c r="G163" s="235"/>
      <c r="H163" s="106"/>
      <c r="I163" s="235"/>
      <c r="J163" s="106"/>
      <c r="K163" s="235"/>
      <c r="L163" s="106"/>
      <c r="M163" s="235"/>
      <c r="N163" s="106"/>
      <c r="O163" s="235"/>
      <c r="P163" s="106"/>
      <c r="Q163" s="235"/>
      <c r="R163" s="233" t="str">
        <f>$BA163&amp;" "&amp;$BB163&amp;""&amp;$BC163</f>
        <v xml:space="preserve"> </v>
      </c>
      <c r="S163" s="229"/>
      <c r="T163" s="229"/>
      <c r="U163" s="229"/>
      <c r="V163" s="229"/>
      <c r="W163" s="228"/>
      <c r="X163" s="229"/>
      <c r="Y163" s="229"/>
      <c r="Z163" s="229"/>
      <c r="AA163" s="3"/>
      <c r="AB163" s="3"/>
      <c r="AC163" s="3"/>
      <c r="AD163" s="3"/>
      <c r="AE163" s="3"/>
      <c r="AF163" s="3"/>
      <c r="AG163" s="3"/>
      <c r="AH163" s="3"/>
      <c r="AI163" s="221"/>
      <c r="AJ163" s="3"/>
      <c r="AK163" s="3"/>
      <c r="BA163" s="29" t="str">
        <f>IF($C163&lt;&gt;SUM($F163:$Q163),"El Total de los Ingresos NO puede ser diferente a la suma de Hombres y Mujeres por edad.","")</f>
        <v/>
      </c>
      <c r="BB163" s="29" t="str">
        <f>IF($D163&lt;&gt;$F163+$H163+$J163+$L163+$N163+$P163,"El Total de Hombres Ingresados al Programa NO puede ser distinto a la suma de Hombres por edad.","")</f>
        <v/>
      </c>
      <c r="BC163" s="29" t="str">
        <f>IF($E163&lt;&gt;$G163+$I163+$K163+$M163+$O163+$Q163,"El Total de Mujeres Ingresados al Programa NO puede ser distinto a la suma de Mujeres por edad.","")</f>
        <v/>
      </c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0">
        <f>IF($C163&lt;&gt;SUM($F163:$Q163),1,0)</f>
        <v>0</v>
      </c>
      <c r="BU163" s="30">
        <f>IF($D163&lt;&gt;$F163+$H163+$J163+$L163+$N163+$P163,1,0)</f>
        <v>0</v>
      </c>
      <c r="BV163" s="30">
        <f>IF($E163&lt;&gt;$G163+$I163+$K163+$M163+$O163+$Q163,1,0)</f>
        <v>0</v>
      </c>
      <c r="BW163" s="3"/>
      <c r="BX163" s="3"/>
      <c r="BY163" s="3"/>
      <c r="BZ163" s="3"/>
      <c r="CA163" s="3"/>
      <c r="CB163" s="3"/>
      <c r="CC163" s="3"/>
    </row>
    <row r="164" spans="1:102" s="9" customFormat="1" ht="14.25" x14ac:dyDescent="0.2">
      <c r="A164" s="40" t="s">
        <v>171</v>
      </c>
      <c r="B164" s="224"/>
      <c r="C164" s="225"/>
      <c r="D164" s="226"/>
      <c r="E164" s="226"/>
      <c r="F164" s="226"/>
      <c r="G164" s="227"/>
      <c r="H164" s="227"/>
      <c r="I164" s="227"/>
      <c r="J164" s="227"/>
      <c r="K164" s="227"/>
      <c r="L164" s="227"/>
      <c r="M164" s="227"/>
      <c r="N164" s="227"/>
      <c r="O164" s="227"/>
      <c r="P164" s="227"/>
      <c r="Q164" s="227"/>
      <c r="R164" s="227"/>
      <c r="S164" s="227"/>
      <c r="T164" s="228"/>
      <c r="U164" s="229"/>
      <c r="V164" s="229"/>
      <c r="W164" s="229"/>
      <c r="AG164" s="138"/>
    </row>
    <row r="165" spans="1:102" s="22" customFormat="1" ht="10.5" x14ac:dyDescent="0.15">
      <c r="A165" s="1009" t="s">
        <v>45</v>
      </c>
      <c r="B165" s="1010"/>
      <c r="C165" s="1039" t="s">
        <v>46</v>
      </c>
      <c r="D165" s="1039"/>
      <c r="E165" s="1039"/>
      <c r="F165" s="1074" t="s">
        <v>116</v>
      </c>
      <c r="G165" s="1075"/>
      <c r="H165" s="1074" t="s">
        <v>117</v>
      </c>
      <c r="I165" s="1075"/>
      <c r="J165" s="1074" t="s">
        <v>118</v>
      </c>
      <c r="K165" s="1075"/>
      <c r="L165" s="1074" t="s">
        <v>119</v>
      </c>
      <c r="M165" s="1075"/>
      <c r="N165" s="1074" t="s">
        <v>120</v>
      </c>
      <c r="O165" s="1075"/>
      <c r="P165" s="1074" t="s">
        <v>121</v>
      </c>
      <c r="Q165" s="1076"/>
      <c r="R165" s="1049" t="s">
        <v>164</v>
      </c>
      <c r="S165" s="229"/>
      <c r="T165" s="229"/>
      <c r="U165" s="229"/>
      <c r="V165" s="228"/>
      <c r="W165" s="229"/>
      <c r="X165" s="229"/>
      <c r="Y165" s="229"/>
      <c r="Z165" s="3"/>
      <c r="AA165" s="3"/>
      <c r="AB165" s="3"/>
      <c r="AC165" s="3"/>
      <c r="AD165" s="3"/>
      <c r="AE165" s="3"/>
      <c r="AF165" s="3"/>
      <c r="AG165" s="3"/>
      <c r="AH165" s="3"/>
      <c r="AI165" s="221"/>
      <c r="AJ165" s="3"/>
      <c r="AK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</row>
    <row r="166" spans="1:102" s="23" customFormat="1" ht="21" x14ac:dyDescent="0.15">
      <c r="A166" s="1013"/>
      <c r="B166" s="1014"/>
      <c r="C166" s="231" t="s">
        <v>167</v>
      </c>
      <c r="D166" s="231" t="s">
        <v>43</v>
      </c>
      <c r="E166" s="83" t="s">
        <v>64</v>
      </c>
      <c r="F166" s="159" t="s">
        <v>43</v>
      </c>
      <c r="G166" s="20" t="s">
        <v>64</v>
      </c>
      <c r="H166" s="159" t="s">
        <v>43</v>
      </c>
      <c r="I166" s="20" t="s">
        <v>64</v>
      </c>
      <c r="J166" s="159" t="s">
        <v>43</v>
      </c>
      <c r="K166" s="20" t="s">
        <v>64</v>
      </c>
      <c r="L166" s="159" t="s">
        <v>43</v>
      </c>
      <c r="M166" s="20" t="s">
        <v>64</v>
      </c>
      <c r="N166" s="159" t="s">
        <v>43</v>
      </c>
      <c r="O166" s="20" t="s">
        <v>64</v>
      </c>
      <c r="P166" s="159" t="s">
        <v>43</v>
      </c>
      <c r="Q166" s="162" t="s">
        <v>64</v>
      </c>
      <c r="R166" s="1051"/>
      <c r="S166" s="229"/>
      <c r="T166" s="229"/>
      <c r="U166" s="229"/>
      <c r="V166" s="228"/>
      <c r="W166" s="229"/>
      <c r="X166" s="229"/>
      <c r="Y166" s="229"/>
      <c r="Z166" s="3"/>
      <c r="AA166" s="3"/>
      <c r="AB166" s="3"/>
      <c r="AC166" s="3"/>
      <c r="AD166" s="3"/>
      <c r="AE166" s="3"/>
      <c r="AF166" s="3"/>
      <c r="AG166" s="3"/>
      <c r="AH166" s="3"/>
      <c r="AI166" s="221"/>
      <c r="AJ166" s="3"/>
      <c r="AK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</row>
    <row r="167" spans="1:102" s="23" customFormat="1" ht="10.5" x14ac:dyDescent="0.15">
      <c r="A167" s="1032" t="s">
        <v>168</v>
      </c>
      <c r="B167" s="1032"/>
      <c r="C167" s="66">
        <f>SUM(D167:E167)</f>
        <v>0</v>
      </c>
      <c r="D167" s="66">
        <f t="shared" ref="D167:E169" si="47">F167+H167+J167+L167+N167+P167</f>
        <v>0</v>
      </c>
      <c r="E167" s="180">
        <f t="shared" si="47"/>
        <v>0</v>
      </c>
      <c r="F167" s="25"/>
      <c r="G167" s="27"/>
      <c r="H167" s="25"/>
      <c r="I167" s="27"/>
      <c r="J167" s="25"/>
      <c r="K167" s="27"/>
      <c r="L167" s="25"/>
      <c r="M167" s="27"/>
      <c r="N167" s="25"/>
      <c r="O167" s="27"/>
      <c r="P167" s="25"/>
      <c r="Q167" s="201"/>
      <c r="R167" s="143"/>
      <c r="S167" s="233" t="str">
        <f>$BA167&amp;" "&amp;$BB167&amp;""&amp;$BC167&amp;""&amp;$BD167</f>
        <v xml:space="preserve"> </v>
      </c>
      <c r="T167" s="229"/>
      <c r="U167" s="229"/>
      <c r="V167" s="228"/>
      <c r="W167" s="229"/>
      <c r="X167" s="229"/>
      <c r="Y167" s="229"/>
      <c r="Z167" s="3"/>
      <c r="AA167" s="3"/>
      <c r="AB167" s="3"/>
      <c r="AC167" s="3"/>
      <c r="AD167" s="3"/>
      <c r="AE167" s="3"/>
      <c r="AF167" s="3"/>
      <c r="AG167" s="3"/>
      <c r="AH167" s="3"/>
      <c r="AI167" s="221"/>
      <c r="AJ167" s="3"/>
      <c r="AK167" s="3"/>
      <c r="BA167" s="29" t="str">
        <f>IF($C167&lt;&gt;SUM($F167:$Q167),"El Total de los Egresos NO puede ser diferente a la suma de Hombres y Mujeres por edad.","")</f>
        <v/>
      </c>
      <c r="BB167" s="29" t="str">
        <f>IF($D167&lt;&gt;$F167+$H167+$J167+$L167+$N167+$P167,"El Total de Hombres Egresados del Programa NO puede ser distinto a la suma de Hombres por edad.","")</f>
        <v/>
      </c>
      <c r="BC167" s="29" t="str">
        <f>IF($E167&lt;&gt;$G167+$I167+$K167+$M167+$O167+$Q167,"El Total de Mujeres Egresadas del Programa NO puede ser distinto a la suma de Mujeres por edad.","")</f>
        <v/>
      </c>
      <c r="BD167" s="29" t="str">
        <f>IF(R167&lt;=C167,"","Los Egresos por Abandono DEBEN estar contenidos en el Total de Egresos")</f>
        <v/>
      </c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0">
        <f>IF($C167&lt;&gt;SUM($F167:$Q167),1,0)</f>
        <v>0</v>
      </c>
      <c r="BU167" s="30">
        <f>IF($D167&lt;&gt;$F167+$H167+$J167+$L167+$N167+$P167,1,0)</f>
        <v>0</v>
      </c>
      <c r="BV167" s="30">
        <f>IF($E167&lt;&gt;$G167+$I167+$K167+$M167+$O167+$Q167,1,0)</f>
        <v>0</v>
      </c>
      <c r="BW167" s="30">
        <f>IF(R167&lt;=C167,0,1)</f>
        <v>0</v>
      </c>
      <c r="BX167" s="3"/>
      <c r="BY167" s="3"/>
      <c r="BZ167" s="3"/>
      <c r="CA167" s="3"/>
      <c r="CB167" s="3"/>
      <c r="CC167" s="3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</row>
    <row r="168" spans="1:102" s="23" customFormat="1" ht="10.5" x14ac:dyDescent="0.15">
      <c r="A168" s="1034" t="s">
        <v>169</v>
      </c>
      <c r="B168" s="1034"/>
      <c r="C168" s="71">
        <f>SUM(D168:E168)</f>
        <v>0</v>
      </c>
      <c r="D168" s="71">
        <f t="shared" si="47"/>
        <v>0</v>
      </c>
      <c r="E168" s="71">
        <f t="shared" si="47"/>
        <v>0</v>
      </c>
      <c r="F168" s="67"/>
      <c r="G168" s="69"/>
      <c r="H168" s="67"/>
      <c r="I168" s="69"/>
      <c r="J168" s="67"/>
      <c r="K168" s="69"/>
      <c r="L168" s="67"/>
      <c r="M168" s="69"/>
      <c r="N168" s="67"/>
      <c r="O168" s="69"/>
      <c r="P168" s="67"/>
      <c r="Q168" s="131"/>
      <c r="R168" s="132"/>
      <c r="S168" s="233" t="str">
        <f>$BA168&amp;" "&amp;$BB168&amp;""&amp;$BC168&amp;""&amp;$BD168</f>
        <v xml:space="preserve"> </v>
      </c>
      <c r="T168" s="229"/>
      <c r="U168" s="229"/>
      <c r="V168" s="228"/>
      <c r="W168" s="229"/>
      <c r="X168" s="229"/>
      <c r="Y168" s="229"/>
      <c r="Z168" s="3"/>
      <c r="AA168" s="3"/>
      <c r="AB168" s="3"/>
      <c r="AC168" s="3"/>
      <c r="AD168" s="3"/>
      <c r="AE168" s="3"/>
      <c r="AF168" s="3"/>
      <c r="AG168" s="3"/>
      <c r="AH168" s="3"/>
      <c r="AI168" s="221"/>
      <c r="AJ168" s="3"/>
      <c r="AK168" s="3"/>
      <c r="BA168" s="29" t="str">
        <f>IF($C168&lt;&gt;SUM($F168:$Q168),"El Total de los Egresos NO puede ser diferente a la suma de Hombres y Mujeres por edad.","")</f>
        <v/>
      </c>
      <c r="BB168" s="29" t="str">
        <f>IF($D168&lt;&gt;$F168+$H168+$J168+$L168+$N168+$P168,"El Total de Hombres Egresados del Programa NO puede ser distinto a la suma de Hombres por edad.","")</f>
        <v/>
      </c>
      <c r="BC168" s="29" t="str">
        <f>IF($E168&lt;&gt;$G168+$I168+$K168+$M168+$O168+$Q168,"El Total de Mujeres Egresadas del Programa NO puede ser distinto a la suma de Mujeres por edad.","")</f>
        <v/>
      </c>
      <c r="BD168" s="29" t="str">
        <f>IF(R168&lt;=C168,"","Los Egresos por Abandono DEBEN estar contenidos en el Total de Egresos")</f>
        <v/>
      </c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0">
        <f>IF($C168&lt;&gt;SUM($F168:$Q168),1,0)</f>
        <v>0</v>
      </c>
      <c r="BU168" s="30">
        <f>IF($D168&lt;&gt;$F168+$H168+$J168+$L168+$N168+$P168,1,0)</f>
        <v>0</v>
      </c>
      <c r="BV168" s="30">
        <f>IF($E168&lt;&gt;$G168+$I168+$K168+$M168+$O168+$Q168,1,0)</f>
        <v>0</v>
      </c>
      <c r="BW168" s="30">
        <f>IF(R168&lt;=C168,0,1)</f>
        <v>0</v>
      </c>
      <c r="BX168" s="3"/>
      <c r="BY168" s="3"/>
      <c r="BZ168" s="3"/>
      <c r="CA168" s="3"/>
      <c r="CB168" s="3"/>
      <c r="CC168" s="3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</row>
    <row r="169" spans="1:102" s="23" customFormat="1" ht="10.5" x14ac:dyDescent="0.15">
      <c r="A169" s="1008" t="s">
        <v>170</v>
      </c>
      <c r="B169" s="1008"/>
      <c r="C169" s="80">
        <f>SUM(D169:E169)</f>
        <v>0</v>
      </c>
      <c r="D169" s="80">
        <f t="shared" si="47"/>
        <v>0</v>
      </c>
      <c r="E169" s="80">
        <f t="shared" si="47"/>
        <v>0</v>
      </c>
      <c r="F169" s="106"/>
      <c r="G169" s="235"/>
      <c r="H169" s="106"/>
      <c r="I169" s="235"/>
      <c r="J169" s="106"/>
      <c r="K169" s="235"/>
      <c r="L169" s="106"/>
      <c r="M169" s="235"/>
      <c r="N169" s="106"/>
      <c r="O169" s="235"/>
      <c r="P169" s="106"/>
      <c r="Q169" s="236"/>
      <c r="R169" s="150"/>
      <c r="S169" s="233" t="str">
        <f>$BA169&amp;" "&amp;$BB169&amp;""&amp;$BC169&amp;""&amp;$BD169</f>
        <v xml:space="preserve"> </v>
      </c>
      <c r="T169" s="229"/>
      <c r="U169" s="229"/>
      <c r="V169" s="228"/>
      <c r="W169" s="229"/>
      <c r="X169" s="229"/>
      <c r="Y169" s="229"/>
      <c r="Z169" s="3"/>
      <c r="AA169" s="3"/>
      <c r="AB169" s="3"/>
      <c r="AC169" s="3"/>
      <c r="AD169" s="3"/>
      <c r="AE169" s="3"/>
      <c r="AF169" s="3"/>
      <c r="AG169" s="3"/>
      <c r="AH169" s="3"/>
      <c r="AI169" s="221"/>
      <c r="AJ169" s="3"/>
      <c r="AK169" s="3"/>
      <c r="BA169" s="29" t="str">
        <f>IF($C169&lt;&gt;SUM($F169:$Q169),"El Total de los Egresos NO puede ser diferente a la suma de Hombres y Mujeres por edad.","")</f>
        <v/>
      </c>
      <c r="BB169" s="29" t="str">
        <f>IF($D169&lt;&gt;$F169+$H169+$J169+$L169+$N169+$P169,"El Total de Hombres Egresados del Programa NO puede ser distinto a la suma de Hombres por edad.","")</f>
        <v/>
      </c>
      <c r="BC169" s="29" t="str">
        <f>IF($E169&lt;&gt;$G169+$I169+$K169+$M169+$O169+$Q169,"El Total de Mujeres Egresadas del Programa NO puede ser distinto a la suma de Mujeres por edad.","")</f>
        <v/>
      </c>
      <c r="BD169" s="29" t="str">
        <f>IF(R169&lt;=C169,"","Los Egresos por Abandono DEBEN estar contenidos en el Total de Egresos")</f>
        <v/>
      </c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0">
        <f>IF($C169&lt;&gt;SUM($F169:$Q169),1,0)</f>
        <v>0</v>
      </c>
      <c r="BU169" s="30">
        <f>IF($D169&lt;&gt;$F169+$H169+$J169+$L169+$N169+$P169,1,0)</f>
        <v>0</v>
      </c>
      <c r="BV169" s="30">
        <f>IF($E169&lt;&gt;$G169+$I169+$K169+$M169+$O169+$Q169,1,0)</f>
        <v>0</v>
      </c>
      <c r="BW169" s="30">
        <f>IF(R169&lt;=C169,0,1)</f>
        <v>0</v>
      </c>
      <c r="BX169" s="3"/>
      <c r="BY169" s="3"/>
      <c r="BZ169" s="3"/>
      <c r="CA169" s="3"/>
      <c r="CB169" s="3"/>
      <c r="CC169" s="3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</row>
    <row r="170" spans="1:102" s="9" customFormat="1" ht="15" x14ac:dyDescent="0.2">
      <c r="A170" s="237" t="s">
        <v>172</v>
      </c>
      <c r="M170" s="4"/>
      <c r="AG170" s="138"/>
    </row>
    <row r="171" spans="1:102" s="23" customFormat="1" ht="10.5" x14ac:dyDescent="0.15">
      <c r="A171" s="1063" t="s">
        <v>173</v>
      </c>
      <c r="B171" s="1064" t="s">
        <v>174</v>
      </c>
      <c r="C171" s="1067" t="s">
        <v>175</v>
      </c>
      <c r="D171" s="1069" t="s">
        <v>176</v>
      </c>
      <c r="E171" s="1070"/>
      <c r="F171" s="1070"/>
      <c r="G171" s="1070"/>
      <c r="H171" s="1070"/>
      <c r="I171" s="1071"/>
      <c r="J171" s="1069" t="s">
        <v>57</v>
      </c>
      <c r="K171" s="1071"/>
      <c r="L171" s="1072" t="s">
        <v>177</v>
      </c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221"/>
      <c r="AH171" s="3"/>
      <c r="AI171" s="3"/>
      <c r="AJ171" s="3"/>
      <c r="AK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</row>
    <row r="172" spans="1:102" s="23" customFormat="1" ht="21" x14ac:dyDescent="0.15">
      <c r="A172" s="1065"/>
      <c r="B172" s="1066"/>
      <c r="C172" s="1068"/>
      <c r="D172" s="238" t="s">
        <v>178</v>
      </c>
      <c r="E172" s="239" t="s">
        <v>179</v>
      </c>
      <c r="F172" s="239" t="s">
        <v>70</v>
      </c>
      <c r="G172" s="239" t="s">
        <v>8</v>
      </c>
      <c r="H172" s="239" t="s">
        <v>180</v>
      </c>
      <c r="I172" s="240" t="s">
        <v>181</v>
      </c>
      <c r="J172" s="241" t="s">
        <v>182</v>
      </c>
      <c r="K172" s="242" t="s">
        <v>64</v>
      </c>
      <c r="L172" s="107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221"/>
      <c r="AH172" s="3"/>
      <c r="AI172" s="3"/>
      <c r="AJ172" s="3"/>
      <c r="AK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</row>
    <row r="173" spans="1:102" s="23" customFormat="1" ht="10.5" x14ac:dyDescent="0.15">
      <c r="A173" s="1055" t="s">
        <v>183</v>
      </c>
      <c r="B173" s="243" t="s">
        <v>184</v>
      </c>
      <c r="C173" s="66">
        <f>SUM(D173:I173)</f>
        <v>0</v>
      </c>
      <c r="D173" s="67"/>
      <c r="E173" s="68"/>
      <c r="F173" s="68"/>
      <c r="G173" s="68"/>
      <c r="H173" s="68"/>
      <c r="I173" s="69"/>
      <c r="J173" s="68"/>
      <c r="K173" s="69"/>
      <c r="L173" s="244"/>
      <c r="M173" s="28" t="str">
        <f>$BA173&amp;" "&amp;$BB173&amp;""&amp;$BC173</f>
        <v xml:space="preserve"> </v>
      </c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221"/>
      <c r="AH173" s="3"/>
      <c r="AI173" s="3"/>
      <c r="AJ173" s="3"/>
      <c r="AK173" s="3"/>
      <c r="BA173" s="29" t="str">
        <f>IF($C173&lt;&gt;($J173+$K173),"Los Ingresos según sexo NO pueden ser diferente al Total.","")</f>
        <v/>
      </c>
      <c r="BB173" s="245" t="str">
        <f>IF($C173=0,"",IF($L173="",IF($C173="",""," No olvide escribir la columna Beneficiarios."),""))</f>
        <v/>
      </c>
      <c r="BC173" s="245" t="str">
        <f>IF($C173&lt;$L173," El número de Beneficiarios NO puede ser mayor que el Total.","")</f>
        <v/>
      </c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0">
        <f>IF($C173&lt;&gt;($J173+$K173),1,0)</f>
        <v>0</v>
      </c>
      <c r="BU173" s="30" t="str">
        <f>IF($C173=0,"",IF($L173="",IF($C173="","",1),0))</f>
        <v/>
      </c>
      <c r="BV173" s="30">
        <f>IF($C173&lt;$L173,1,0)</f>
        <v>0</v>
      </c>
      <c r="BW173" s="3"/>
      <c r="BX173" s="3"/>
      <c r="BY173" s="3"/>
      <c r="BZ173" s="3"/>
      <c r="CA173" s="3"/>
    </row>
    <row r="174" spans="1:102" s="23" customFormat="1" ht="10.5" x14ac:dyDescent="0.15">
      <c r="A174" s="1056"/>
      <c r="B174" s="246" t="s">
        <v>185</v>
      </c>
      <c r="C174" s="80">
        <f>SUM(D174:I174)</f>
        <v>0</v>
      </c>
      <c r="D174" s="37"/>
      <c r="E174" s="38"/>
      <c r="F174" s="38"/>
      <c r="G174" s="38"/>
      <c r="H174" s="38"/>
      <c r="I174" s="39"/>
      <c r="J174" s="37"/>
      <c r="K174" s="39"/>
      <c r="L174" s="247"/>
      <c r="M174" s="28" t="str">
        <f>$BA174&amp;" "&amp;$BB174&amp;""&amp;$BC174</f>
        <v xml:space="preserve"> </v>
      </c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221"/>
      <c r="AH174" s="3"/>
      <c r="AI174" s="3"/>
      <c r="AJ174" s="3"/>
      <c r="AK174" s="3"/>
      <c r="BA174" s="29" t="str">
        <f>IF($C174&lt;&gt;($J174+$K174),"Los Egresos según sexo NO pueden ser diferente al Total.","")</f>
        <v/>
      </c>
      <c r="BB174" s="245" t="str">
        <f>IF($C174=0,"",IF($L174="",IF($C174="",""," No olvide escribir la columna Beneficiarios."),""))</f>
        <v/>
      </c>
      <c r="BC174" s="245" t="str">
        <f>IF($C174&lt;$L174," El número de Beneficiarios NO puede ser mayor que el Total.","")</f>
        <v/>
      </c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0">
        <f>IF($C174&lt;&gt;($J174+$K174),1,0)</f>
        <v>0</v>
      </c>
      <c r="BU174" s="30" t="str">
        <f>IF($C174=0,"",IF($L174="",IF($C174="","",1),0))</f>
        <v/>
      </c>
      <c r="BV174" s="30">
        <f>IF($C174&lt;$L174,1,0)</f>
        <v>0</v>
      </c>
      <c r="BW174" s="3"/>
      <c r="BX174" s="3"/>
      <c r="BY174" s="3"/>
      <c r="BZ174" s="3"/>
      <c r="CA174" s="3"/>
    </row>
    <row r="175" spans="1:102" s="23" customFormat="1" ht="10.5" x14ac:dyDescent="0.15">
      <c r="A175" s="1055" t="s">
        <v>186</v>
      </c>
      <c r="B175" s="243" t="s">
        <v>184</v>
      </c>
      <c r="C175" s="66">
        <f>SUM(D175:I175)</f>
        <v>0</v>
      </c>
      <c r="D175" s="67"/>
      <c r="E175" s="68"/>
      <c r="F175" s="68"/>
      <c r="G175" s="68"/>
      <c r="H175" s="68"/>
      <c r="I175" s="69"/>
      <c r="J175" s="68"/>
      <c r="K175" s="69"/>
      <c r="L175" s="244"/>
      <c r="M175" s="28" t="str">
        <f>$BA175&amp;" "&amp;$BB175&amp;""&amp;$BC175</f>
        <v xml:space="preserve"> </v>
      </c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221"/>
      <c r="AH175" s="3"/>
      <c r="AI175" s="3"/>
      <c r="AJ175" s="3"/>
      <c r="AK175" s="3"/>
      <c r="BA175" s="29" t="str">
        <f>IF($C175&lt;&gt;($J175+$K175),"Los Ingresos según sexo NO pueden ser diferente al Total.","")</f>
        <v/>
      </c>
      <c r="BB175" s="245" t="str">
        <f>IF($C175=0,"",IF($L175="",IF($C175="",""," No olvide escribir la columna Beneficiarios."),""))</f>
        <v/>
      </c>
      <c r="BC175" s="245" t="str">
        <f>IF($C175&lt;$L175," El número de Beneficiarios NO puede ser mayor que el Total.","")</f>
        <v/>
      </c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0">
        <f>IF($C175&lt;&gt;($J175+$K175),1,0)</f>
        <v>0</v>
      </c>
      <c r="BU175" s="30" t="str">
        <f>IF($C175=0,"",IF($L175="",IF($C175="","",1),0))</f>
        <v/>
      </c>
      <c r="BV175" s="30">
        <f>IF($C175&lt;$L175,1,0)</f>
        <v>0</v>
      </c>
      <c r="BW175" s="3"/>
      <c r="BX175" s="3"/>
      <c r="BY175" s="3"/>
      <c r="BZ175" s="3"/>
      <c r="CA175" s="3"/>
    </row>
    <row r="176" spans="1:102" s="23" customFormat="1" ht="10.5" x14ac:dyDescent="0.15">
      <c r="A176" s="1056"/>
      <c r="B176" s="246" t="s">
        <v>185</v>
      </c>
      <c r="C176" s="80">
        <f>SUM(D176:I176)</f>
        <v>0</v>
      </c>
      <c r="D176" s="37"/>
      <c r="E176" s="38"/>
      <c r="F176" s="38"/>
      <c r="G176" s="38"/>
      <c r="H176" s="38"/>
      <c r="I176" s="39"/>
      <c r="J176" s="37"/>
      <c r="K176" s="39"/>
      <c r="L176" s="247"/>
      <c r="M176" s="28" t="str">
        <f>$BA176&amp;" "&amp;$BB176&amp;""&amp;$BC176</f>
        <v xml:space="preserve"> </v>
      </c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221"/>
      <c r="AH176" s="3"/>
      <c r="AI176" s="3"/>
      <c r="AJ176" s="3"/>
      <c r="AK176" s="3"/>
      <c r="BA176" s="29" t="str">
        <f>IF($C176&lt;&gt;($J176+$K176),"Los Egresos según sexo NO pueden ser diferente al Total.","")</f>
        <v/>
      </c>
      <c r="BB176" s="245" t="str">
        <f>IF($C176=0,"",IF($L176="",IF($C176="",""," No olvide escribir la columna Beneficiarios."),""))</f>
        <v/>
      </c>
      <c r="BC176" s="245" t="str">
        <f>IF($C176&lt;$L176," El número de Beneficiarios NO puede ser mayor que el Total.","")</f>
        <v/>
      </c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0">
        <f>IF($C176&lt;&gt;($J176+$K176),1,0)</f>
        <v>0</v>
      </c>
      <c r="BU176" s="30" t="str">
        <f>IF($C176=0,"",IF($L176="",IF($C176="","",1),0))</f>
        <v/>
      </c>
      <c r="BV176" s="30">
        <f>IF($C176&lt;$L176,1,0)</f>
        <v>0</v>
      </c>
      <c r="BW176" s="3"/>
      <c r="BX176" s="3"/>
      <c r="BY176" s="3"/>
      <c r="BZ176" s="3"/>
      <c r="CA176" s="3"/>
    </row>
    <row r="177" spans="1:87" s="9" customFormat="1" ht="15" x14ac:dyDescent="0.2">
      <c r="A177" s="81" t="s">
        <v>187</v>
      </c>
      <c r="B177" s="81"/>
      <c r="C177" s="81"/>
      <c r="D177" s="81"/>
      <c r="E177" s="81"/>
      <c r="F177" s="81"/>
      <c r="G177" s="81"/>
      <c r="M177" s="4"/>
      <c r="AG177" s="138"/>
    </row>
    <row r="178" spans="1:87" s="23" customFormat="1" ht="10.5" x14ac:dyDescent="0.15">
      <c r="A178" s="1009" t="s">
        <v>188</v>
      </c>
      <c r="B178" s="1010"/>
      <c r="C178" s="1015" t="s">
        <v>189</v>
      </c>
      <c r="D178" s="1015"/>
      <c r="E178" s="1015"/>
      <c r="F178" s="1016" t="s">
        <v>190</v>
      </c>
      <c r="G178" s="1017"/>
      <c r="H178" s="1017"/>
      <c r="I178" s="1017"/>
      <c r="J178" s="1017"/>
      <c r="K178" s="1017"/>
      <c r="L178" s="1017"/>
      <c r="M178" s="1017"/>
      <c r="N178" s="1017"/>
      <c r="O178" s="1017"/>
      <c r="P178" s="1017"/>
      <c r="Q178" s="1018"/>
      <c r="R178" s="1057" t="s">
        <v>191</v>
      </c>
      <c r="S178" s="1060" t="s">
        <v>103</v>
      </c>
      <c r="T178" s="1049" t="s">
        <v>192</v>
      </c>
      <c r="U178" s="1052" t="s">
        <v>164</v>
      </c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BA178" s="3"/>
      <c r="BB178" s="3"/>
      <c r="BC178" s="3"/>
      <c r="BD178" s="221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</row>
    <row r="179" spans="1:87" s="23" customFormat="1" ht="10.5" x14ac:dyDescent="0.15">
      <c r="A179" s="1011"/>
      <c r="B179" s="1012"/>
      <c r="C179" s="1015"/>
      <c r="D179" s="1015"/>
      <c r="E179" s="1015"/>
      <c r="F179" s="1026" t="s">
        <v>193</v>
      </c>
      <c r="G179" s="1028"/>
      <c r="H179" s="1026" t="s">
        <v>179</v>
      </c>
      <c r="I179" s="1028"/>
      <c r="J179" s="1026" t="s">
        <v>70</v>
      </c>
      <c r="K179" s="1028"/>
      <c r="L179" s="1026" t="s">
        <v>8</v>
      </c>
      <c r="M179" s="1028"/>
      <c r="N179" s="1026" t="s">
        <v>180</v>
      </c>
      <c r="O179" s="1028"/>
      <c r="P179" s="1026" t="s">
        <v>181</v>
      </c>
      <c r="Q179" s="1027"/>
      <c r="R179" s="1058"/>
      <c r="S179" s="1061"/>
      <c r="T179" s="1050"/>
      <c r="U179" s="105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BA179" s="3"/>
      <c r="BB179" s="3"/>
      <c r="BC179" s="3"/>
      <c r="BD179" s="221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</row>
    <row r="180" spans="1:87" s="23" customFormat="1" ht="21" x14ac:dyDescent="0.15">
      <c r="A180" s="1013"/>
      <c r="B180" s="1014"/>
      <c r="C180" s="231" t="s">
        <v>167</v>
      </c>
      <c r="D180" s="231" t="s">
        <v>43</v>
      </c>
      <c r="E180" s="248" t="s">
        <v>64</v>
      </c>
      <c r="F180" s="96" t="s">
        <v>182</v>
      </c>
      <c r="G180" s="99" t="s">
        <v>64</v>
      </c>
      <c r="H180" s="96" t="s">
        <v>182</v>
      </c>
      <c r="I180" s="99" t="s">
        <v>64</v>
      </c>
      <c r="J180" s="96" t="s">
        <v>182</v>
      </c>
      <c r="K180" s="99" t="s">
        <v>64</v>
      </c>
      <c r="L180" s="96" t="s">
        <v>182</v>
      </c>
      <c r="M180" s="99" t="s">
        <v>64</v>
      </c>
      <c r="N180" s="96" t="s">
        <v>182</v>
      </c>
      <c r="O180" s="249" t="s">
        <v>64</v>
      </c>
      <c r="P180" s="96" t="s">
        <v>182</v>
      </c>
      <c r="Q180" s="249" t="s">
        <v>64</v>
      </c>
      <c r="R180" s="1059"/>
      <c r="S180" s="1062"/>
      <c r="T180" s="1051"/>
      <c r="U180" s="1054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BA180" s="3"/>
      <c r="BB180" s="3"/>
      <c r="BC180" s="3"/>
      <c r="BD180" s="221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</row>
    <row r="181" spans="1:87" s="23" customFormat="1" ht="32.25" customHeight="1" x14ac:dyDescent="0.15">
      <c r="A181" s="1045" t="s">
        <v>194</v>
      </c>
      <c r="B181" s="1046"/>
      <c r="C181" s="250">
        <f>SUM(D181:E181)</f>
        <v>43</v>
      </c>
      <c r="D181" s="250">
        <f>F181+H181+J181+L181+N181+P181</f>
        <v>17</v>
      </c>
      <c r="E181" s="250">
        <f>G181+I181+K181+M181+O181+Q181</f>
        <v>26</v>
      </c>
      <c r="F181" s="251">
        <f>SUM(F182:F191)</f>
        <v>0</v>
      </c>
      <c r="G181" s="252">
        <f t="shared" ref="G181:U181" si="48">SUM(G182:G191)</f>
        <v>0</v>
      </c>
      <c r="H181" s="251">
        <f t="shared" si="48"/>
        <v>0</v>
      </c>
      <c r="I181" s="252">
        <f t="shared" si="48"/>
        <v>0</v>
      </c>
      <c r="J181" s="251">
        <f t="shared" si="48"/>
        <v>0</v>
      </c>
      <c r="K181" s="252">
        <f t="shared" si="48"/>
        <v>3</v>
      </c>
      <c r="L181" s="251">
        <f t="shared" si="48"/>
        <v>3</v>
      </c>
      <c r="M181" s="252">
        <f t="shared" si="48"/>
        <v>10</v>
      </c>
      <c r="N181" s="251">
        <f t="shared" si="48"/>
        <v>12</v>
      </c>
      <c r="O181" s="252">
        <f t="shared" si="48"/>
        <v>13</v>
      </c>
      <c r="P181" s="253">
        <f t="shared" si="48"/>
        <v>2</v>
      </c>
      <c r="Q181" s="252">
        <f t="shared" si="48"/>
        <v>0</v>
      </c>
      <c r="R181" s="254">
        <f t="shared" si="48"/>
        <v>0</v>
      </c>
      <c r="S181" s="255">
        <f t="shared" si="48"/>
        <v>3</v>
      </c>
      <c r="T181" s="250">
        <f t="shared" si="48"/>
        <v>3</v>
      </c>
      <c r="U181" s="250">
        <f t="shared" si="48"/>
        <v>0</v>
      </c>
      <c r="V181" s="233" t="str">
        <f>$BA181&amp;" "&amp;$BB181&amp;""&amp;$BC181&amp;""&amp;$BD181&amp;""&amp;$BE181&amp;""&amp;$BF181</f>
        <v xml:space="preserve"> </v>
      </c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BA181" s="29" t="str">
        <f>IF($C181&lt;&gt;SUM($F181:$Q181),"El Total de los Ingresos NO puede ser diferente a la suma de Hombres y Mujeres por edad.","")</f>
        <v/>
      </c>
      <c r="BB181" s="29" t="str">
        <f>IF($D181&lt;&gt;$F181+$H181+$J181+$L181+$N181+$P181,"El Total de Hombres Ingresados al Programa NO puede ser distinto a la suma de Hombres por edad.","")</f>
        <v/>
      </c>
      <c r="BC181" s="29" t="str">
        <f>IF($E181&lt;&gt;$G181+$I181+$K181+$M181+$O181+$Q181,"El Total de Mujeres Ingresadas al Programa NO puede ser distinto a la suma de Mujeres por edad.","")</f>
        <v/>
      </c>
      <c r="BD181" s="29" t="str">
        <f>IF(R181&lt;=C181,"","El Nº de TRANS ingresados al Programa NO DEBE ser mayor al Total de Ingresos")</f>
        <v/>
      </c>
      <c r="BE181" s="29" t="str">
        <f>IF(T181&lt;=S181,"","Los Egresos por Alta DEBEN estar contenidos en el Total de Egresos")</f>
        <v/>
      </c>
      <c r="BF181" s="29" t="str">
        <f>IF(U181&lt;=S181,"","Los Egresos por Abandono DEBEN estar contenidos en el Total de Egresos")</f>
        <v/>
      </c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0">
        <f>IF($C181&lt;&gt;SUM($F181:$Q181),1,0)</f>
        <v>0</v>
      </c>
      <c r="BU181" s="30">
        <f>IF($D181&lt;&gt;$F181+$H181+$J181+$L181+$N181+$P181,1,0)</f>
        <v>0</v>
      </c>
      <c r="BV181" s="30">
        <f>IF($E181&lt;&gt;$G181+$I181+$K181+$M181+$O181+$Q181,1,0)</f>
        <v>0</v>
      </c>
      <c r="BW181" s="30">
        <f>IF(R181&lt;=C181,0,1)</f>
        <v>0</v>
      </c>
      <c r="BX181" s="30">
        <f>IF(T181&lt;=S181,0,1)</f>
        <v>0</v>
      </c>
      <c r="BY181" s="30">
        <f>IF(U181&lt;=S181,0,1)</f>
        <v>0</v>
      </c>
      <c r="BZ181" s="3"/>
      <c r="CA181" s="3"/>
      <c r="CB181" s="3"/>
      <c r="CC181" s="3"/>
      <c r="CD181" s="3"/>
      <c r="CE181" s="3"/>
      <c r="CF181" s="3"/>
      <c r="CG181" s="3"/>
      <c r="CH181" s="3"/>
      <c r="CI181" s="3"/>
    </row>
    <row r="182" spans="1:87" s="23" customFormat="1" ht="10.5" x14ac:dyDescent="0.15">
      <c r="A182" s="1047" t="s">
        <v>195</v>
      </c>
      <c r="B182" s="256" t="s">
        <v>122</v>
      </c>
      <c r="C182" s="257">
        <f>+D182+E182</f>
        <v>0</v>
      </c>
      <c r="D182" s="258"/>
      <c r="E182" s="259">
        <f>G182+I182+K182+M182+O182+Q182</f>
        <v>0</v>
      </c>
      <c r="F182" s="44">
        <f>+ENERO!F182+FEBRERO!F182+MARZO!F182+ABRIL!F182+MAYO!F182+JUNIO!F182+JULIO!F182+AGOSTO!F182+SEPTIEMBRE!F182+OCTUBRE!F182+NOVIEMBRE!F182+DICIEMBRE!F182</f>
        <v>0</v>
      </c>
      <c r="G182" s="44">
        <f>+ENERO!G182+FEBRERO!G182+MARZO!G182+ABRIL!G182+MAYO!G182+JUNIO!G182+JULIO!G182+AGOSTO!G182+SEPTIEMBRE!G182+OCTUBRE!G182+NOVIEMBRE!G182+DICIEMBRE!G182</f>
        <v>0</v>
      </c>
      <c r="H182" s="44">
        <f>+ENERO!H182+FEBRERO!H182+MARZO!H182+ABRIL!H182+MAYO!H182+JUNIO!H182+JULIO!H182+AGOSTO!H182+SEPTIEMBRE!H182+OCTUBRE!H182+NOVIEMBRE!H182+DICIEMBRE!H182</f>
        <v>0</v>
      </c>
      <c r="I182" s="44">
        <f>+ENERO!I182+FEBRERO!I182+MARZO!I182+ABRIL!I182+MAYO!I182+JUNIO!I182+JULIO!I182+AGOSTO!I182+SEPTIEMBRE!I182+OCTUBRE!I182+NOVIEMBRE!I182+DICIEMBRE!I182</f>
        <v>0</v>
      </c>
      <c r="J182" s="44">
        <f>+ENERO!J182+FEBRERO!J182+MARZO!J182+ABRIL!J182+MAYO!J182+JUNIO!J182+JULIO!J182+AGOSTO!J182+SEPTIEMBRE!J182+OCTUBRE!J182+NOVIEMBRE!J182+DICIEMBRE!J182</f>
        <v>0</v>
      </c>
      <c r="K182" s="44">
        <f>+ENERO!K182+FEBRERO!K182+MARZO!K182+ABRIL!K182+MAYO!K182+JUNIO!K182+JULIO!K182+AGOSTO!K182+SEPTIEMBRE!K182+OCTUBRE!K182+NOVIEMBRE!K182+DICIEMBRE!K182</f>
        <v>0</v>
      </c>
      <c r="L182" s="44">
        <f>+ENERO!L182+FEBRERO!L182+MARZO!L182+ABRIL!L182+MAYO!L182+JUNIO!L182+JULIO!L182+AGOSTO!L182+SEPTIEMBRE!L182+OCTUBRE!L182+NOVIEMBRE!L182+DICIEMBRE!L182</f>
        <v>0</v>
      </c>
      <c r="M182" s="44">
        <f>+ENERO!M182+FEBRERO!M182+MARZO!M182+ABRIL!M182+MAYO!M182+JUNIO!M182+JULIO!M182+AGOSTO!M182+SEPTIEMBRE!M182+OCTUBRE!M182+NOVIEMBRE!M182+DICIEMBRE!M182</f>
        <v>0</v>
      </c>
      <c r="N182" s="44">
        <f>+ENERO!N182+FEBRERO!N182+MARZO!N182+ABRIL!N182+MAYO!N182+JUNIO!N182+JULIO!N182+AGOSTO!N182+SEPTIEMBRE!N182+OCTUBRE!N182+NOVIEMBRE!N182+DICIEMBRE!N182</f>
        <v>0</v>
      </c>
      <c r="O182" s="44">
        <f>+ENERO!O182+FEBRERO!O182+MARZO!O182+ABRIL!O182+MAYO!O182+JUNIO!O182+JULIO!O182+AGOSTO!O182+SEPTIEMBRE!O182+OCTUBRE!O182+NOVIEMBRE!O182+DICIEMBRE!O182</f>
        <v>0</v>
      </c>
      <c r="P182" s="44">
        <f>+ENERO!P182+FEBRERO!P182+MARZO!P182+ABRIL!P182+MAYO!P182+JUNIO!P182+JULIO!P182+AGOSTO!P182+SEPTIEMBRE!P182+OCTUBRE!P182+NOVIEMBRE!P182+DICIEMBRE!P182</f>
        <v>0</v>
      </c>
      <c r="Q182" s="44">
        <f>+ENERO!Q182+FEBRERO!Q182+MARZO!Q182+ABRIL!Q182+MAYO!Q182+JUNIO!Q182+JULIO!Q182+AGOSTO!Q182+SEPTIEMBRE!Q182+OCTUBRE!Q182+NOVIEMBRE!Q182+DICIEMBRE!Q182</f>
        <v>0</v>
      </c>
      <c r="R182" s="44">
        <f>+ENERO!R182+FEBRERO!R182+MARZO!R182+ABRIL!R182+MAYO!R182+JUNIO!R182+JULIO!R182+AGOSTO!R182+SEPTIEMBRE!R182+OCTUBRE!R182+NOVIEMBRE!R182+DICIEMBRE!R182</f>
        <v>0</v>
      </c>
      <c r="S182" s="44">
        <f>+ENERO!S182+FEBRERO!S182+MARZO!S182+ABRIL!S182+MAYO!S182+JUNIO!S182+JULIO!S182+AGOSTO!S182+SEPTIEMBRE!S182+OCTUBRE!S182+NOVIEMBRE!S182+DICIEMBRE!S182</f>
        <v>0</v>
      </c>
      <c r="T182" s="44">
        <f>+ENERO!T182+FEBRERO!T182+MARZO!T182+ABRIL!T182+MAYO!T182+JUNIO!T182+JULIO!T182+AGOSTO!T182+SEPTIEMBRE!T182+OCTUBRE!T182+NOVIEMBRE!T182+DICIEMBRE!T182</f>
        <v>0</v>
      </c>
      <c r="U182" s="44">
        <f>+ENERO!U182+FEBRERO!U182+MARZO!U182+ABRIL!U182+MAYO!U182+JUNIO!U182+JULIO!U182+AGOSTO!U182+SEPTIEMBRE!U182+OCTUBRE!U182+NOVIEMBRE!U182+DICIEMBRE!U182</f>
        <v>0</v>
      </c>
      <c r="V182" s="233" t="str">
        <f>$BA182&amp;" "&amp;$BC182&amp;""&amp;$BD182&amp;""&amp;$BE182&amp;""&amp;$BF182</f>
        <v xml:space="preserve"> </v>
      </c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BA182" s="29" t="str">
        <f>IF($C182&lt;&gt;SUM($F182:$O182),"El Total de los Ingresos NO puede ser diferente a la suma de Hombres y Mujeres por edad.","")</f>
        <v/>
      </c>
      <c r="BB182" s="22"/>
      <c r="BC182" s="29" t="str">
        <f>IF($E182&lt;&gt;$G182+$I182+$K182+$M182+$O182,"El Total de Mujeres Ingresadas al Programa NO puede ser distinto a la suma de Mujeres por edad.","")</f>
        <v/>
      </c>
      <c r="BD182" s="29" t="str">
        <f>IF(R182&lt;=C182,"","El Nº de TRANS ingresados al Programa NO DEBE ser mayor al Total de Ingresos")</f>
        <v/>
      </c>
      <c r="BE182" s="29" t="str">
        <f>IF(T182&lt;=S182,"","Los Egresos por Alta DEBEN estar contenidos en el Total de Egresos")</f>
        <v/>
      </c>
      <c r="BF182" s="29" t="str">
        <f>IF(U182&lt;=S182,"","Los Egresos por Abandono DEBEN estar contenidos en el Total de Egresos")</f>
        <v/>
      </c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0">
        <f>IF($C182&lt;&gt;SUM($F182:$O182),1,0)</f>
        <v>0</v>
      </c>
      <c r="BU182" s="30">
        <f>IF($D182&lt;&gt;$F182+$H182+$J182+$L182+$N182,1,0)</f>
        <v>0</v>
      </c>
      <c r="BV182" s="30">
        <f>IF($E182&lt;&gt;$G182+$I182+$K182+$M182+$O182,1,0)</f>
        <v>0</v>
      </c>
      <c r="BW182" s="30">
        <f>IF(R182&lt;=C182,0,1)</f>
        <v>0</v>
      </c>
      <c r="BX182" s="30">
        <f>IF(T182&lt;=S182,0,1)</f>
        <v>0</v>
      </c>
      <c r="BY182" s="30">
        <f>IF(U182&lt;=S182,0,1)</f>
        <v>0</v>
      </c>
      <c r="BZ182" s="3"/>
      <c r="CA182" s="3"/>
      <c r="CB182" s="3"/>
      <c r="CC182" s="3"/>
      <c r="CD182" s="3"/>
      <c r="CE182" s="3"/>
      <c r="CF182" s="3"/>
      <c r="CG182" s="3"/>
      <c r="CH182" s="3"/>
      <c r="CI182" s="3"/>
    </row>
    <row r="183" spans="1:87" s="23" customFormat="1" ht="10.5" x14ac:dyDescent="0.15">
      <c r="A183" s="1048"/>
      <c r="B183" s="263" t="s">
        <v>196</v>
      </c>
      <c r="C183" s="264">
        <f t="shared" ref="C183:C191" si="49">+D183+E183</f>
        <v>3</v>
      </c>
      <c r="D183" s="264">
        <f t="shared" ref="D183:E191" si="50">F183+H183+J183+L183+N183+P183</f>
        <v>3</v>
      </c>
      <c r="E183" s="265">
        <f t="shared" si="50"/>
        <v>0</v>
      </c>
      <c r="F183" s="44">
        <f>+ENERO!F183+FEBRERO!F183+MARZO!F183+ABRIL!F183+MAYO!F183+JUNIO!F183+JULIO!F183+AGOSTO!F183+SEPTIEMBRE!F183+OCTUBRE!F183+NOVIEMBRE!F183+DICIEMBRE!F183</f>
        <v>0</v>
      </c>
      <c r="G183" s="44">
        <f>+ENERO!G183+FEBRERO!G183+MARZO!G183+ABRIL!G183+MAYO!G183+JUNIO!G183+JULIO!G183+AGOSTO!G183+SEPTIEMBRE!G183+OCTUBRE!G183+NOVIEMBRE!G183+DICIEMBRE!G183</f>
        <v>0</v>
      </c>
      <c r="H183" s="44">
        <f>+ENERO!H183+FEBRERO!H183+MARZO!H183+ABRIL!H183+MAYO!H183+JUNIO!H183+JULIO!H183+AGOSTO!H183+SEPTIEMBRE!H183+OCTUBRE!H183+NOVIEMBRE!H183+DICIEMBRE!H183</f>
        <v>0</v>
      </c>
      <c r="I183" s="44">
        <f>+ENERO!I183+FEBRERO!I183+MARZO!I183+ABRIL!I183+MAYO!I183+JUNIO!I183+JULIO!I183+AGOSTO!I183+SEPTIEMBRE!I183+OCTUBRE!I183+NOVIEMBRE!I183+DICIEMBRE!I183</f>
        <v>0</v>
      </c>
      <c r="J183" s="44">
        <f>+ENERO!J183+FEBRERO!J183+MARZO!J183+ABRIL!J183+MAYO!J183+JUNIO!J183+JULIO!J183+AGOSTO!J183+SEPTIEMBRE!J183+OCTUBRE!J183+NOVIEMBRE!J183+DICIEMBRE!J183</f>
        <v>0</v>
      </c>
      <c r="K183" s="44">
        <f>+ENERO!K183+FEBRERO!K183+MARZO!K183+ABRIL!K183+MAYO!K183+JUNIO!K183+JULIO!K183+AGOSTO!K183+SEPTIEMBRE!K183+OCTUBRE!K183+NOVIEMBRE!K183+DICIEMBRE!K183</f>
        <v>0</v>
      </c>
      <c r="L183" s="44">
        <f>+ENERO!L183+FEBRERO!L183+MARZO!L183+ABRIL!L183+MAYO!L183+JUNIO!L183+JULIO!L183+AGOSTO!L183+SEPTIEMBRE!L183+OCTUBRE!L183+NOVIEMBRE!L183+DICIEMBRE!L183</f>
        <v>0</v>
      </c>
      <c r="M183" s="44">
        <f>+ENERO!M183+FEBRERO!M183+MARZO!M183+ABRIL!M183+MAYO!M183+JUNIO!M183+JULIO!M183+AGOSTO!M183+SEPTIEMBRE!M183+OCTUBRE!M183+NOVIEMBRE!M183+DICIEMBRE!M183</f>
        <v>0</v>
      </c>
      <c r="N183" s="44">
        <f>+ENERO!N183+FEBRERO!N183+MARZO!N183+ABRIL!N183+MAYO!N183+JUNIO!N183+JULIO!N183+AGOSTO!N183+SEPTIEMBRE!N183+OCTUBRE!N183+NOVIEMBRE!N183+DICIEMBRE!N183</f>
        <v>1</v>
      </c>
      <c r="O183" s="44">
        <f>+ENERO!O183+FEBRERO!O183+MARZO!O183+ABRIL!O183+MAYO!O183+JUNIO!O183+JULIO!O183+AGOSTO!O183+SEPTIEMBRE!O183+OCTUBRE!O183+NOVIEMBRE!O183+DICIEMBRE!O183</f>
        <v>0</v>
      </c>
      <c r="P183" s="44">
        <f>+ENERO!P183+FEBRERO!P183+MARZO!P183+ABRIL!P183+MAYO!P183+JUNIO!P183+JULIO!P183+AGOSTO!P183+SEPTIEMBRE!P183+OCTUBRE!P183+NOVIEMBRE!P183+DICIEMBRE!P183</f>
        <v>2</v>
      </c>
      <c r="Q183" s="44">
        <f>+ENERO!Q183+FEBRERO!Q183+MARZO!Q183+ABRIL!Q183+MAYO!Q183+JUNIO!Q183+JULIO!Q183+AGOSTO!Q183+SEPTIEMBRE!Q183+OCTUBRE!Q183+NOVIEMBRE!Q183+DICIEMBRE!Q183</f>
        <v>0</v>
      </c>
      <c r="R183" s="44">
        <f>+ENERO!R183+FEBRERO!R183+MARZO!R183+ABRIL!R183+MAYO!R183+JUNIO!R183+JULIO!R183+AGOSTO!R183+SEPTIEMBRE!R183+OCTUBRE!R183+NOVIEMBRE!R183+DICIEMBRE!R183</f>
        <v>0</v>
      </c>
      <c r="S183" s="44">
        <f>+ENERO!S183+FEBRERO!S183+MARZO!S183+ABRIL!S183+MAYO!S183+JUNIO!S183+JULIO!S183+AGOSTO!S183+SEPTIEMBRE!S183+OCTUBRE!S183+NOVIEMBRE!S183+DICIEMBRE!S183</f>
        <v>0</v>
      </c>
      <c r="T183" s="44">
        <f>+ENERO!T183+FEBRERO!T183+MARZO!T183+ABRIL!T183+MAYO!T183+JUNIO!T183+JULIO!T183+AGOSTO!T183+SEPTIEMBRE!T183+OCTUBRE!T183+NOVIEMBRE!T183+DICIEMBRE!T183</f>
        <v>0</v>
      </c>
      <c r="U183" s="44">
        <f>+ENERO!U183+FEBRERO!U183+MARZO!U183+ABRIL!U183+MAYO!U183+JUNIO!U183+JULIO!U183+AGOSTO!U183+SEPTIEMBRE!U183+OCTUBRE!U183+NOVIEMBRE!U183+DICIEMBRE!U183</f>
        <v>0</v>
      </c>
      <c r="V183" s="233" t="str">
        <f t="shared" ref="V183:V191" si="51">$BA183&amp;" "&amp;$BB183&amp;""&amp;$BC183&amp;""&amp;$BD183&amp;""&amp;$BE183&amp;""&amp;$BF183</f>
        <v xml:space="preserve"> </v>
      </c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BA183" s="29" t="str">
        <f t="shared" ref="BA183:BA191" si="52">IF($C183&lt;&gt;SUM($F183:$Q183),"El Total de los Ingresos NO puede ser diferente a la suma de Hombres y Mujeres por edad.","")</f>
        <v/>
      </c>
      <c r="BB183" s="29" t="str">
        <f t="shared" ref="BB183:BB191" si="53">IF($D183&lt;&gt;$F183+$H183+$J183+$L183+$N183+$P183,"El Total de Hombres Ingresados al Programa NO puede ser distinto a la suma de Hombres por edad.","")</f>
        <v/>
      </c>
      <c r="BC183" s="29" t="str">
        <f t="shared" ref="BC183:BC191" si="54">IF($E183&lt;&gt;$G183+$I183+$K183+$M183+$O183+$Q183,"El Total de Mujeres Ingresadas al Programa NO puede ser distinto a la suma de Mujeres por edad.","")</f>
        <v/>
      </c>
      <c r="BD183" s="29" t="str">
        <f t="shared" ref="BD183:BD191" si="55">IF(R183&lt;=C183,"","El Nº de TRANS ingresados al Programa NO DEBE ser mayor al Total de Ingresos")</f>
        <v/>
      </c>
      <c r="BE183" s="29" t="str">
        <f t="shared" ref="BE183:BE191" si="56">IF(T183&lt;=S183,"","Los Egresos por Alta DEBEN estar contenidos en el Total de Egresos")</f>
        <v/>
      </c>
      <c r="BF183" s="29" t="str">
        <f t="shared" ref="BF183:BF191" si="57">IF(U183&lt;=S183,"","Los Egresos por Abandono DEBEN estar contenidos en el Total de Egresos")</f>
        <v/>
      </c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0">
        <f t="shared" ref="BT183:BT191" si="58">IF($C183&lt;&gt;SUM($F183:$Q183),1,0)</f>
        <v>0</v>
      </c>
      <c r="BU183" s="30">
        <f t="shared" ref="BU183:BU191" si="59">IF($D183&lt;&gt;$F183+$H183+$J183+$L183+$N183+$P183,1,0)</f>
        <v>0</v>
      </c>
      <c r="BV183" s="30">
        <f t="shared" ref="BV183:BV191" si="60">IF($E183&lt;&gt;$G183+$I183+$K183+$M183+$O183+$Q183,1,0)</f>
        <v>0</v>
      </c>
      <c r="BW183" s="30">
        <f t="shared" ref="BW183:BW191" si="61">IF(R183&lt;=C183,0,1)</f>
        <v>0</v>
      </c>
      <c r="BX183" s="30">
        <f t="shared" ref="BX183:BX191" si="62">IF(T183&lt;=S183,0,1)</f>
        <v>0</v>
      </c>
      <c r="BY183" s="30">
        <f t="shared" ref="BY183:BY191" si="63">IF(U183&lt;=S183,0,1)</f>
        <v>0</v>
      </c>
      <c r="BZ183" s="3"/>
      <c r="CA183" s="3"/>
      <c r="CB183" s="3"/>
      <c r="CC183" s="3"/>
      <c r="CD183" s="3"/>
      <c r="CE183" s="3"/>
      <c r="CF183" s="3"/>
      <c r="CG183" s="3"/>
      <c r="CH183" s="3"/>
      <c r="CI183" s="3"/>
    </row>
    <row r="184" spans="1:87" s="23" customFormat="1" ht="10.5" x14ac:dyDescent="0.15">
      <c r="A184" s="1041" t="s">
        <v>197</v>
      </c>
      <c r="B184" s="1042"/>
      <c r="C184" s="266">
        <f t="shared" si="49"/>
        <v>10</v>
      </c>
      <c r="D184" s="266">
        <f t="shared" si="50"/>
        <v>3</v>
      </c>
      <c r="E184" s="265">
        <f t="shared" si="50"/>
        <v>7</v>
      </c>
      <c r="F184" s="44">
        <f>+ENERO!F184+FEBRERO!F184+MARZO!F184+ABRIL!F184+MAYO!F184+JUNIO!F184+JULIO!F184+AGOSTO!F184+SEPTIEMBRE!F184+OCTUBRE!F184+NOVIEMBRE!F184+DICIEMBRE!F184</f>
        <v>0</v>
      </c>
      <c r="G184" s="44">
        <f>+ENERO!G184+FEBRERO!G184+MARZO!G184+ABRIL!G184+MAYO!G184+JUNIO!G184+JULIO!G184+AGOSTO!G184+SEPTIEMBRE!G184+OCTUBRE!G184+NOVIEMBRE!G184+DICIEMBRE!G184</f>
        <v>0</v>
      </c>
      <c r="H184" s="44">
        <f>+ENERO!H184+FEBRERO!H184+MARZO!H184+ABRIL!H184+MAYO!H184+JUNIO!H184+JULIO!H184+AGOSTO!H184+SEPTIEMBRE!H184+OCTUBRE!H184+NOVIEMBRE!H184+DICIEMBRE!H184</f>
        <v>0</v>
      </c>
      <c r="I184" s="44">
        <f>+ENERO!I184+FEBRERO!I184+MARZO!I184+ABRIL!I184+MAYO!I184+JUNIO!I184+JULIO!I184+AGOSTO!I184+SEPTIEMBRE!I184+OCTUBRE!I184+NOVIEMBRE!I184+DICIEMBRE!I184</f>
        <v>0</v>
      </c>
      <c r="J184" s="44">
        <f>+ENERO!J184+FEBRERO!J184+MARZO!J184+ABRIL!J184+MAYO!J184+JUNIO!J184+JULIO!J184+AGOSTO!J184+SEPTIEMBRE!J184+OCTUBRE!J184+NOVIEMBRE!J184+DICIEMBRE!J184</f>
        <v>0</v>
      </c>
      <c r="K184" s="44">
        <f>+ENERO!K184+FEBRERO!K184+MARZO!K184+ABRIL!K184+MAYO!K184+JUNIO!K184+JULIO!K184+AGOSTO!K184+SEPTIEMBRE!K184+OCTUBRE!K184+NOVIEMBRE!K184+DICIEMBRE!K184</f>
        <v>2</v>
      </c>
      <c r="L184" s="44">
        <f>+ENERO!L184+FEBRERO!L184+MARZO!L184+ABRIL!L184+MAYO!L184+JUNIO!L184+JULIO!L184+AGOSTO!L184+SEPTIEMBRE!L184+OCTUBRE!L184+NOVIEMBRE!L184+DICIEMBRE!L184</f>
        <v>1</v>
      </c>
      <c r="M184" s="44">
        <f>+ENERO!M184+FEBRERO!M184+MARZO!M184+ABRIL!M184+MAYO!M184+JUNIO!M184+JULIO!M184+AGOSTO!M184+SEPTIEMBRE!M184+OCTUBRE!M184+NOVIEMBRE!M184+DICIEMBRE!M184</f>
        <v>3</v>
      </c>
      <c r="N184" s="44">
        <f>+ENERO!N184+FEBRERO!N184+MARZO!N184+ABRIL!N184+MAYO!N184+JUNIO!N184+JULIO!N184+AGOSTO!N184+SEPTIEMBRE!N184+OCTUBRE!N184+NOVIEMBRE!N184+DICIEMBRE!N184</f>
        <v>2</v>
      </c>
      <c r="O184" s="44">
        <f>+ENERO!O184+FEBRERO!O184+MARZO!O184+ABRIL!O184+MAYO!O184+JUNIO!O184+JULIO!O184+AGOSTO!O184+SEPTIEMBRE!O184+OCTUBRE!O184+NOVIEMBRE!O184+DICIEMBRE!O184</f>
        <v>2</v>
      </c>
      <c r="P184" s="44">
        <f>+ENERO!P184+FEBRERO!P184+MARZO!P184+ABRIL!P184+MAYO!P184+JUNIO!P184+JULIO!P184+AGOSTO!P184+SEPTIEMBRE!P184+OCTUBRE!P184+NOVIEMBRE!P184+DICIEMBRE!P184</f>
        <v>0</v>
      </c>
      <c r="Q184" s="44">
        <f>+ENERO!Q184+FEBRERO!Q184+MARZO!Q184+ABRIL!Q184+MAYO!Q184+JUNIO!Q184+JULIO!Q184+AGOSTO!Q184+SEPTIEMBRE!Q184+OCTUBRE!Q184+NOVIEMBRE!Q184+DICIEMBRE!Q184</f>
        <v>0</v>
      </c>
      <c r="R184" s="44">
        <f>+ENERO!R184+FEBRERO!R184+MARZO!R184+ABRIL!R184+MAYO!R184+JUNIO!R184+JULIO!R184+AGOSTO!R184+SEPTIEMBRE!R184+OCTUBRE!R184+NOVIEMBRE!R184+DICIEMBRE!R184</f>
        <v>0</v>
      </c>
      <c r="S184" s="44">
        <f>+ENERO!S184+FEBRERO!S184+MARZO!S184+ABRIL!S184+MAYO!S184+JUNIO!S184+JULIO!S184+AGOSTO!S184+SEPTIEMBRE!S184+OCTUBRE!S184+NOVIEMBRE!S184+DICIEMBRE!S184</f>
        <v>0</v>
      </c>
      <c r="T184" s="44">
        <f>+ENERO!T184+FEBRERO!T184+MARZO!T184+ABRIL!T184+MAYO!T184+JUNIO!T184+JULIO!T184+AGOSTO!T184+SEPTIEMBRE!T184+OCTUBRE!T184+NOVIEMBRE!T184+DICIEMBRE!T184</f>
        <v>0</v>
      </c>
      <c r="U184" s="44">
        <f>+ENERO!U184+FEBRERO!U184+MARZO!U184+ABRIL!U184+MAYO!U184+JUNIO!U184+JULIO!U184+AGOSTO!U184+SEPTIEMBRE!U184+OCTUBRE!U184+NOVIEMBRE!U184+DICIEMBRE!U184</f>
        <v>0</v>
      </c>
      <c r="V184" s="233" t="str">
        <f t="shared" si="51"/>
        <v xml:space="preserve"> </v>
      </c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BA184" s="29" t="str">
        <f t="shared" si="52"/>
        <v/>
      </c>
      <c r="BB184" s="29" t="str">
        <f t="shared" si="53"/>
        <v/>
      </c>
      <c r="BC184" s="29" t="str">
        <f t="shared" si="54"/>
        <v/>
      </c>
      <c r="BD184" s="29" t="str">
        <f t="shared" si="55"/>
        <v/>
      </c>
      <c r="BE184" s="29" t="str">
        <f t="shared" si="56"/>
        <v/>
      </c>
      <c r="BF184" s="29" t="str">
        <f t="shared" si="57"/>
        <v/>
      </c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0">
        <f t="shared" si="58"/>
        <v>0</v>
      </c>
      <c r="BU184" s="30">
        <f t="shared" si="59"/>
        <v>0</v>
      </c>
      <c r="BV184" s="30">
        <f t="shared" si="60"/>
        <v>0</v>
      </c>
      <c r="BW184" s="30">
        <f t="shared" si="61"/>
        <v>0</v>
      </c>
      <c r="BX184" s="30">
        <f t="shared" si="62"/>
        <v>0</v>
      </c>
      <c r="BY184" s="30">
        <f t="shared" si="63"/>
        <v>0</v>
      </c>
      <c r="BZ184" s="3"/>
      <c r="CA184" s="3"/>
      <c r="CB184" s="3"/>
      <c r="CC184" s="3"/>
      <c r="CD184" s="3"/>
      <c r="CE184" s="3"/>
      <c r="CF184" s="3"/>
      <c r="CG184" s="3"/>
      <c r="CH184" s="3"/>
      <c r="CI184" s="3"/>
    </row>
    <row r="185" spans="1:87" s="23" customFormat="1" ht="10.5" x14ac:dyDescent="0.15">
      <c r="A185" s="1041" t="s">
        <v>198</v>
      </c>
      <c r="B185" s="1042"/>
      <c r="C185" s="266">
        <f t="shared" si="49"/>
        <v>25</v>
      </c>
      <c r="D185" s="266">
        <f t="shared" si="50"/>
        <v>7</v>
      </c>
      <c r="E185" s="265">
        <f t="shared" si="50"/>
        <v>18</v>
      </c>
      <c r="F185" s="44">
        <f>+ENERO!F185+FEBRERO!F185+MARZO!F185+ABRIL!F185+MAYO!F185+JUNIO!F185+JULIO!F185+AGOSTO!F185+SEPTIEMBRE!F185+OCTUBRE!F185+NOVIEMBRE!F185+DICIEMBRE!F185</f>
        <v>0</v>
      </c>
      <c r="G185" s="44">
        <f>+ENERO!G185+FEBRERO!G185+MARZO!G185+ABRIL!G185+MAYO!G185+JUNIO!G185+JULIO!G185+AGOSTO!G185+SEPTIEMBRE!G185+OCTUBRE!G185+NOVIEMBRE!G185+DICIEMBRE!G185</f>
        <v>0</v>
      </c>
      <c r="H185" s="44">
        <f>+ENERO!H185+FEBRERO!H185+MARZO!H185+ABRIL!H185+MAYO!H185+JUNIO!H185+JULIO!H185+AGOSTO!H185+SEPTIEMBRE!H185+OCTUBRE!H185+NOVIEMBRE!H185+DICIEMBRE!H185</f>
        <v>0</v>
      </c>
      <c r="I185" s="44">
        <f>+ENERO!I185+FEBRERO!I185+MARZO!I185+ABRIL!I185+MAYO!I185+JUNIO!I185+JULIO!I185+AGOSTO!I185+SEPTIEMBRE!I185+OCTUBRE!I185+NOVIEMBRE!I185+DICIEMBRE!I185</f>
        <v>0</v>
      </c>
      <c r="J185" s="44">
        <f>+ENERO!J185+FEBRERO!J185+MARZO!J185+ABRIL!J185+MAYO!J185+JUNIO!J185+JULIO!J185+AGOSTO!J185+SEPTIEMBRE!J185+OCTUBRE!J185+NOVIEMBRE!J185+DICIEMBRE!J185</f>
        <v>0</v>
      </c>
      <c r="K185" s="44">
        <f>+ENERO!K185+FEBRERO!K185+MARZO!K185+ABRIL!K185+MAYO!K185+JUNIO!K185+JULIO!K185+AGOSTO!K185+SEPTIEMBRE!K185+OCTUBRE!K185+NOVIEMBRE!K185+DICIEMBRE!K185</f>
        <v>1</v>
      </c>
      <c r="L185" s="44">
        <f>+ENERO!L185+FEBRERO!L185+MARZO!L185+ABRIL!L185+MAYO!L185+JUNIO!L185+JULIO!L185+AGOSTO!L185+SEPTIEMBRE!L185+OCTUBRE!L185+NOVIEMBRE!L185+DICIEMBRE!L185</f>
        <v>1</v>
      </c>
      <c r="M185" s="44">
        <f>+ENERO!M185+FEBRERO!M185+MARZO!M185+ABRIL!M185+MAYO!M185+JUNIO!M185+JULIO!M185+AGOSTO!M185+SEPTIEMBRE!M185+OCTUBRE!M185+NOVIEMBRE!M185+DICIEMBRE!M185</f>
        <v>7</v>
      </c>
      <c r="N185" s="44">
        <f>+ENERO!N185+FEBRERO!N185+MARZO!N185+ABRIL!N185+MAYO!N185+JUNIO!N185+JULIO!N185+AGOSTO!N185+SEPTIEMBRE!N185+OCTUBRE!N185+NOVIEMBRE!N185+DICIEMBRE!N185</f>
        <v>6</v>
      </c>
      <c r="O185" s="44">
        <f>+ENERO!O185+FEBRERO!O185+MARZO!O185+ABRIL!O185+MAYO!O185+JUNIO!O185+JULIO!O185+AGOSTO!O185+SEPTIEMBRE!O185+OCTUBRE!O185+NOVIEMBRE!O185+DICIEMBRE!O185</f>
        <v>10</v>
      </c>
      <c r="P185" s="44">
        <f>+ENERO!P185+FEBRERO!P185+MARZO!P185+ABRIL!P185+MAYO!P185+JUNIO!P185+JULIO!P185+AGOSTO!P185+SEPTIEMBRE!P185+OCTUBRE!P185+NOVIEMBRE!P185+DICIEMBRE!P185</f>
        <v>0</v>
      </c>
      <c r="Q185" s="44">
        <f>+ENERO!Q185+FEBRERO!Q185+MARZO!Q185+ABRIL!Q185+MAYO!Q185+JUNIO!Q185+JULIO!Q185+AGOSTO!Q185+SEPTIEMBRE!Q185+OCTUBRE!Q185+NOVIEMBRE!Q185+DICIEMBRE!Q185</f>
        <v>0</v>
      </c>
      <c r="R185" s="44">
        <f>+ENERO!R185+FEBRERO!R185+MARZO!R185+ABRIL!R185+MAYO!R185+JUNIO!R185+JULIO!R185+AGOSTO!R185+SEPTIEMBRE!R185+OCTUBRE!R185+NOVIEMBRE!R185+DICIEMBRE!R185</f>
        <v>0</v>
      </c>
      <c r="S185" s="44">
        <f>+ENERO!S185+FEBRERO!S185+MARZO!S185+ABRIL!S185+MAYO!S185+JUNIO!S185+JULIO!S185+AGOSTO!S185+SEPTIEMBRE!S185+OCTUBRE!S185+NOVIEMBRE!S185+DICIEMBRE!S185</f>
        <v>3</v>
      </c>
      <c r="T185" s="44">
        <f>+ENERO!T185+FEBRERO!T185+MARZO!T185+ABRIL!T185+MAYO!T185+JUNIO!T185+JULIO!T185+AGOSTO!T185+SEPTIEMBRE!T185+OCTUBRE!T185+NOVIEMBRE!T185+DICIEMBRE!T185</f>
        <v>3</v>
      </c>
      <c r="U185" s="44">
        <f>+ENERO!U185+FEBRERO!U185+MARZO!U185+ABRIL!U185+MAYO!U185+JUNIO!U185+JULIO!U185+AGOSTO!U185+SEPTIEMBRE!U185+OCTUBRE!U185+NOVIEMBRE!U185+DICIEMBRE!U185</f>
        <v>0</v>
      </c>
      <c r="V185" s="233" t="str">
        <f t="shared" si="51"/>
        <v xml:space="preserve"> </v>
      </c>
      <c r="W185" s="93"/>
      <c r="X185" s="94"/>
      <c r="Y185" s="94"/>
      <c r="Z185" s="94"/>
      <c r="AA185" s="94"/>
      <c r="AB185" s="94"/>
      <c r="AC185" s="94"/>
      <c r="AD185" s="94"/>
      <c r="AE185" s="94"/>
      <c r="AF185" s="3"/>
      <c r="AG185" s="3"/>
      <c r="AH185" s="3"/>
      <c r="AI185" s="3"/>
      <c r="AJ185" s="3"/>
      <c r="AK185" s="3"/>
      <c r="BA185" s="29" t="str">
        <f t="shared" si="52"/>
        <v/>
      </c>
      <c r="BB185" s="29" t="str">
        <f t="shared" si="53"/>
        <v/>
      </c>
      <c r="BC185" s="29" t="str">
        <f t="shared" si="54"/>
        <v/>
      </c>
      <c r="BD185" s="29" t="str">
        <f t="shared" si="55"/>
        <v/>
      </c>
      <c r="BE185" s="29" t="str">
        <f t="shared" si="56"/>
        <v/>
      </c>
      <c r="BF185" s="29" t="str">
        <f t="shared" si="57"/>
        <v/>
      </c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0">
        <f t="shared" si="58"/>
        <v>0</v>
      </c>
      <c r="BU185" s="30">
        <f t="shared" si="59"/>
        <v>0</v>
      </c>
      <c r="BV185" s="30">
        <f t="shared" si="60"/>
        <v>0</v>
      </c>
      <c r="BW185" s="30">
        <f t="shared" si="61"/>
        <v>0</v>
      </c>
      <c r="BX185" s="30">
        <f t="shared" si="62"/>
        <v>0</v>
      </c>
      <c r="BY185" s="30">
        <f t="shared" si="63"/>
        <v>0</v>
      </c>
      <c r="BZ185" s="3"/>
      <c r="CA185" s="3"/>
      <c r="CB185" s="3"/>
      <c r="CC185" s="3"/>
      <c r="CD185" s="3"/>
      <c r="CE185" s="3"/>
      <c r="CF185" s="3"/>
      <c r="CG185" s="3"/>
      <c r="CH185" s="3"/>
      <c r="CI185" s="3"/>
    </row>
    <row r="186" spans="1:87" s="23" customFormat="1" ht="10.5" x14ac:dyDescent="0.15">
      <c r="A186" s="1041" t="s">
        <v>199</v>
      </c>
      <c r="B186" s="1042"/>
      <c r="C186" s="266">
        <f t="shared" si="49"/>
        <v>3</v>
      </c>
      <c r="D186" s="266">
        <f t="shared" si="50"/>
        <v>3</v>
      </c>
      <c r="E186" s="265">
        <f t="shared" si="50"/>
        <v>0</v>
      </c>
      <c r="F186" s="44">
        <f>+ENERO!F186+FEBRERO!F186+MARZO!F186+ABRIL!F186+MAYO!F186+JUNIO!F186+JULIO!F186+AGOSTO!F186+SEPTIEMBRE!F186+OCTUBRE!F186+NOVIEMBRE!F186+DICIEMBRE!F186</f>
        <v>0</v>
      </c>
      <c r="G186" s="44">
        <f>+ENERO!G186+FEBRERO!G186+MARZO!G186+ABRIL!G186+MAYO!G186+JUNIO!G186+JULIO!G186+AGOSTO!G186+SEPTIEMBRE!G186+OCTUBRE!G186+NOVIEMBRE!G186+DICIEMBRE!G186</f>
        <v>0</v>
      </c>
      <c r="H186" s="44">
        <f>+ENERO!H186+FEBRERO!H186+MARZO!H186+ABRIL!H186+MAYO!H186+JUNIO!H186+JULIO!H186+AGOSTO!H186+SEPTIEMBRE!H186+OCTUBRE!H186+NOVIEMBRE!H186+DICIEMBRE!H186</f>
        <v>0</v>
      </c>
      <c r="I186" s="44">
        <f>+ENERO!I186+FEBRERO!I186+MARZO!I186+ABRIL!I186+MAYO!I186+JUNIO!I186+JULIO!I186+AGOSTO!I186+SEPTIEMBRE!I186+OCTUBRE!I186+NOVIEMBRE!I186+DICIEMBRE!I186</f>
        <v>0</v>
      </c>
      <c r="J186" s="44">
        <f>+ENERO!J186+FEBRERO!J186+MARZO!J186+ABRIL!J186+MAYO!J186+JUNIO!J186+JULIO!J186+AGOSTO!J186+SEPTIEMBRE!J186+OCTUBRE!J186+NOVIEMBRE!J186+DICIEMBRE!J186</f>
        <v>0</v>
      </c>
      <c r="K186" s="44">
        <f>+ENERO!K186+FEBRERO!K186+MARZO!K186+ABRIL!K186+MAYO!K186+JUNIO!K186+JULIO!K186+AGOSTO!K186+SEPTIEMBRE!K186+OCTUBRE!K186+NOVIEMBRE!K186+DICIEMBRE!K186</f>
        <v>0</v>
      </c>
      <c r="L186" s="44">
        <f>+ENERO!L186+FEBRERO!L186+MARZO!L186+ABRIL!L186+MAYO!L186+JUNIO!L186+JULIO!L186+AGOSTO!L186+SEPTIEMBRE!L186+OCTUBRE!L186+NOVIEMBRE!L186+DICIEMBRE!L186</f>
        <v>0</v>
      </c>
      <c r="M186" s="44">
        <f>+ENERO!M186+FEBRERO!M186+MARZO!M186+ABRIL!M186+MAYO!M186+JUNIO!M186+JULIO!M186+AGOSTO!M186+SEPTIEMBRE!M186+OCTUBRE!M186+NOVIEMBRE!M186+DICIEMBRE!M186</f>
        <v>0</v>
      </c>
      <c r="N186" s="44">
        <f>+ENERO!N186+FEBRERO!N186+MARZO!N186+ABRIL!N186+MAYO!N186+JUNIO!N186+JULIO!N186+AGOSTO!N186+SEPTIEMBRE!N186+OCTUBRE!N186+NOVIEMBRE!N186+DICIEMBRE!N186</f>
        <v>3</v>
      </c>
      <c r="O186" s="44">
        <f>+ENERO!O186+FEBRERO!O186+MARZO!O186+ABRIL!O186+MAYO!O186+JUNIO!O186+JULIO!O186+AGOSTO!O186+SEPTIEMBRE!O186+OCTUBRE!O186+NOVIEMBRE!O186+DICIEMBRE!O186</f>
        <v>0</v>
      </c>
      <c r="P186" s="44">
        <f>+ENERO!P186+FEBRERO!P186+MARZO!P186+ABRIL!P186+MAYO!P186+JUNIO!P186+JULIO!P186+AGOSTO!P186+SEPTIEMBRE!P186+OCTUBRE!P186+NOVIEMBRE!P186+DICIEMBRE!P186</f>
        <v>0</v>
      </c>
      <c r="Q186" s="44">
        <f>+ENERO!Q186+FEBRERO!Q186+MARZO!Q186+ABRIL!Q186+MAYO!Q186+JUNIO!Q186+JULIO!Q186+AGOSTO!Q186+SEPTIEMBRE!Q186+OCTUBRE!Q186+NOVIEMBRE!Q186+DICIEMBRE!Q186</f>
        <v>0</v>
      </c>
      <c r="R186" s="44">
        <f>+ENERO!R186+FEBRERO!R186+MARZO!R186+ABRIL!R186+MAYO!R186+JUNIO!R186+JULIO!R186+AGOSTO!R186+SEPTIEMBRE!R186+OCTUBRE!R186+NOVIEMBRE!R186+DICIEMBRE!R186</f>
        <v>0</v>
      </c>
      <c r="S186" s="44">
        <f>+ENERO!S186+FEBRERO!S186+MARZO!S186+ABRIL!S186+MAYO!S186+JUNIO!S186+JULIO!S186+AGOSTO!S186+SEPTIEMBRE!S186+OCTUBRE!S186+NOVIEMBRE!S186+DICIEMBRE!S186</f>
        <v>0</v>
      </c>
      <c r="T186" s="44">
        <f>+ENERO!T186+FEBRERO!T186+MARZO!T186+ABRIL!T186+MAYO!T186+JUNIO!T186+JULIO!T186+AGOSTO!T186+SEPTIEMBRE!T186+OCTUBRE!T186+NOVIEMBRE!T186+DICIEMBRE!T186</f>
        <v>0</v>
      </c>
      <c r="U186" s="44">
        <f>+ENERO!U186+FEBRERO!U186+MARZO!U186+ABRIL!U186+MAYO!U186+JUNIO!U186+JULIO!U186+AGOSTO!U186+SEPTIEMBRE!U186+OCTUBRE!U186+NOVIEMBRE!U186+DICIEMBRE!U186</f>
        <v>0</v>
      </c>
      <c r="V186" s="233" t="str">
        <f t="shared" si="51"/>
        <v xml:space="preserve"> </v>
      </c>
      <c r="W186" s="93"/>
      <c r="X186" s="94"/>
      <c r="Y186" s="94"/>
      <c r="Z186" s="94"/>
      <c r="AA186" s="94"/>
      <c r="AB186" s="94"/>
      <c r="AC186" s="94"/>
      <c r="AD186" s="94"/>
      <c r="AE186" s="94"/>
      <c r="AF186" s="3"/>
      <c r="AG186" s="3"/>
      <c r="AH186" s="3"/>
      <c r="AI186" s="3"/>
      <c r="AJ186" s="3"/>
      <c r="AK186" s="3"/>
      <c r="BA186" s="29" t="str">
        <f t="shared" si="52"/>
        <v/>
      </c>
      <c r="BB186" s="29" t="str">
        <f t="shared" si="53"/>
        <v/>
      </c>
      <c r="BC186" s="29" t="str">
        <f t="shared" si="54"/>
        <v/>
      </c>
      <c r="BD186" s="29" t="str">
        <f t="shared" si="55"/>
        <v/>
      </c>
      <c r="BE186" s="29" t="str">
        <f t="shared" si="56"/>
        <v/>
      </c>
      <c r="BF186" s="29" t="str">
        <f t="shared" si="57"/>
        <v/>
      </c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0">
        <f t="shared" si="58"/>
        <v>0</v>
      </c>
      <c r="BU186" s="30">
        <f t="shared" si="59"/>
        <v>0</v>
      </c>
      <c r="BV186" s="30">
        <f t="shared" si="60"/>
        <v>0</v>
      </c>
      <c r="BW186" s="30">
        <f t="shared" si="61"/>
        <v>0</v>
      </c>
      <c r="BX186" s="30">
        <f t="shared" si="62"/>
        <v>0</v>
      </c>
      <c r="BY186" s="30">
        <f t="shared" si="63"/>
        <v>0</v>
      </c>
      <c r="BZ186" s="3"/>
      <c r="CA186" s="3"/>
      <c r="CB186" s="3"/>
      <c r="CC186" s="3"/>
      <c r="CD186" s="3"/>
      <c r="CE186" s="3"/>
      <c r="CF186" s="3"/>
      <c r="CG186" s="3"/>
      <c r="CH186" s="3"/>
      <c r="CI186" s="3"/>
    </row>
    <row r="187" spans="1:87" s="23" customFormat="1" ht="10.5" x14ac:dyDescent="0.15">
      <c r="A187" s="1041" t="s">
        <v>200</v>
      </c>
      <c r="B187" s="1042"/>
      <c r="C187" s="266">
        <f t="shared" si="49"/>
        <v>0</v>
      </c>
      <c r="D187" s="266">
        <f t="shared" si="50"/>
        <v>0</v>
      </c>
      <c r="E187" s="265">
        <f t="shared" si="50"/>
        <v>0</v>
      </c>
      <c r="F187" s="44">
        <f>+ENERO!F187+FEBRERO!F187+MARZO!F187+ABRIL!F187+MAYO!F187+JUNIO!F187+JULIO!F187+AGOSTO!F187+SEPTIEMBRE!F187+OCTUBRE!F187+NOVIEMBRE!F187+DICIEMBRE!F187</f>
        <v>0</v>
      </c>
      <c r="G187" s="44">
        <f>+ENERO!G187+FEBRERO!G187+MARZO!G187+ABRIL!G187+MAYO!G187+JUNIO!G187+JULIO!G187+AGOSTO!G187+SEPTIEMBRE!G187+OCTUBRE!G187+NOVIEMBRE!G187+DICIEMBRE!G187</f>
        <v>0</v>
      </c>
      <c r="H187" s="44">
        <f>+ENERO!H187+FEBRERO!H187+MARZO!H187+ABRIL!H187+MAYO!H187+JUNIO!H187+JULIO!H187+AGOSTO!H187+SEPTIEMBRE!H187+OCTUBRE!H187+NOVIEMBRE!H187+DICIEMBRE!H187</f>
        <v>0</v>
      </c>
      <c r="I187" s="44">
        <f>+ENERO!I187+FEBRERO!I187+MARZO!I187+ABRIL!I187+MAYO!I187+JUNIO!I187+JULIO!I187+AGOSTO!I187+SEPTIEMBRE!I187+OCTUBRE!I187+NOVIEMBRE!I187+DICIEMBRE!I187</f>
        <v>0</v>
      </c>
      <c r="J187" s="44">
        <f>+ENERO!J187+FEBRERO!J187+MARZO!J187+ABRIL!J187+MAYO!J187+JUNIO!J187+JULIO!J187+AGOSTO!J187+SEPTIEMBRE!J187+OCTUBRE!J187+NOVIEMBRE!J187+DICIEMBRE!J187</f>
        <v>0</v>
      </c>
      <c r="K187" s="44">
        <f>+ENERO!K187+FEBRERO!K187+MARZO!K187+ABRIL!K187+MAYO!K187+JUNIO!K187+JULIO!K187+AGOSTO!K187+SEPTIEMBRE!K187+OCTUBRE!K187+NOVIEMBRE!K187+DICIEMBRE!K187</f>
        <v>0</v>
      </c>
      <c r="L187" s="44">
        <f>+ENERO!L187+FEBRERO!L187+MARZO!L187+ABRIL!L187+MAYO!L187+JUNIO!L187+JULIO!L187+AGOSTO!L187+SEPTIEMBRE!L187+OCTUBRE!L187+NOVIEMBRE!L187+DICIEMBRE!L187</f>
        <v>0</v>
      </c>
      <c r="M187" s="44">
        <f>+ENERO!M187+FEBRERO!M187+MARZO!M187+ABRIL!M187+MAYO!M187+JUNIO!M187+JULIO!M187+AGOSTO!M187+SEPTIEMBRE!M187+OCTUBRE!M187+NOVIEMBRE!M187+DICIEMBRE!M187</f>
        <v>0</v>
      </c>
      <c r="N187" s="44">
        <f>+ENERO!N187+FEBRERO!N187+MARZO!N187+ABRIL!N187+MAYO!N187+JUNIO!N187+JULIO!N187+AGOSTO!N187+SEPTIEMBRE!N187+OCTUBRE!N187+NOVIEMBRE!N187+DICIEMBRE!N187</f>
        <v>0</v>
      </c>
      <c r="O187" s="44">
        <f>+ENERO!O187+FEBRERO!O187+MARZO!O187+ABRIL!O187+MAYO!O187+JUNIO!O187+JULIO!O187+AGOSTO!O187+SEPTIEMBRE!O187+OCTUBRE!O187+NOVIEMBRE!O187+DICIEMBRE!O187</f>
        <v>0</v>
      </c>
      <c r="P187" s="44">
        <f>+ENERO!P187+FEBRERO!P187+MARZO!P187+ABRIL!P187+MAYO!P187+JUNIO!P187+JULIO!P187+AGOSTO!P187+SEPTIEMBRE!P187+OCTUBRE!P187+NOVIEMBRE!P187+DICIEMBRE!P187</f>
        <v>0</v>
      </c>
      <c r="Q187" s="44">
        <f>+ENERO!Q187+FEBRERO!Q187+MARZO!Q187+ABRIL!Q187+MAYO!Q187+JUNIO!Q187+JULIO!Q187+AGOSTO!Q187+SEPTIEMBRE!Q187+OCTUBRE!Q187+NOVIEMBRE!Q187+DICIEMBRE!Q187</f>
        <v>0</v>
      </c>
      <c r="R187" s="44">
        <f>+ENERO!R187+FEBRERO!R187+MARZO!R187+ABRIL!R187+MAYO!R187+JUNIO!R187+JULIO!R187+AGOSTO!R187+SEPTIEMBRE!R187+OCTUBRE!R187+NOVIEMBRE!R187+DICIEMBRE!R187</f>
        <v>0</v>
      </c>
      <c r="S187" s="44">
        <f>+ENERO!S187+FEBRERO!S187+MARZO!S187+ABRIL!S187+MAYO!S187+JUNIO!S187+JULIO!S187+AGOSTO!S187+SEPTIEMBRE!S187+OCTUBRE!S187+NOVIEMBRE!S187+DICIEMBRE!S187</f>
        <v>0</v>
      </c>
      <c r="T187" s="44">
        <f>+ENERO!T187+FEBRERO!T187+MARZO!T187+ABRIL!T187+MAYO!T187+JUNIO!T187+JULIO!T187+AGOSTO!T187+SEPTIEMBRE!T187+OCTUBRE!T187+NOVIEMBRE!T187+DICIEMBRE!T187</f>
        <v>0</v>
      </c>
      <c r="U187" s="44">
        <f>+ENERO!U187+FEBRERO!U187+MARZO!U187+ABRIL!U187+MAYO!U187+JUNIO!U187+JULIO!U187+AGOSTO!U187+SEPTIEMBRE!U187+OCTUBRE!U187+NOVIEMBRE!U187+DICIEMBRE!U187</f>
        <v>0</v>
      </c>
      <c r="V187" s="233" t="str">
        <f t="shared" si="51"/>
        <v xml:space="preserve"> </v>
      </c>
      <c r="W187" s="93"/>
      <c r="X187" s="94"/>
      <c r="Y187" s="94"/>
      <c r="Z187" s="94"/>
      <c r="AA187" s="94"/>
      <c r="AB187" s="94"/>
      <c r="AC187" s="94"/>
      <c r="AD187" s="94"/>
      <c r="AE187" s="94"/>
      <c r="AF187" s="3"/>
      <c r="AG187" s="3"/>
      <c r="AH187" s="3"/>
      <c r="AI187" s="3"/>
      <c r="AJ187" s="3"/>
      <c r="AK187" s="3"/>
      <c r="BA187" s="29" t="str">
        <f t="shared" si="52"/>
        <v/>
      </c>
      <c r="BB187" s="29" t="str">
        <f t="shared" si="53"/>
        <v/>
      </c>
      <c r="BC187" s="29" t="str">
        <f t="shared" si="54"/>
        <v/>
      </c>
      <c r="BD187" s="29" t="str">
        <f t="shared" si="55"/>
        <v/>
      </c>
      <c r="BE187" s="29" t="str">
        <f t="shared" si="56"/>
        <v/>
      </c>
      <c r="BF187" s="29" t="str">
        <f t="shared" si="57"/>
        <v/>
      </c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0">
        <f t="shared" si="58"/>
        <v>0</v>
      </c>
      <c r="BU187" s="30">
        <f t="shared" si="59"/>
        <v>0</v>
      </c>
      <c r="BV187" s="30">
        <f t="shared" si="60"/>
        <v>0</v>
      </c>
      <c r="BW187" s="30">
        <f t="shared" si="61"/>
        <v>0</v>
      </c>
      <c r="BX187" s="30">
        <f t="shared" si="62"/>
        <v>0</v>
      </c>
      <c r="BY187" s="30">
        <f t="shared" si="63"/>
        <v>0</v>
      </c>
      <c r="BZ187" s="3"/>
      <c r="CA187" s="3"/>
      <c r="CB187" s="3"/>
      <c r="CC187" s="3"/>
      <c r="CD187" s="3"/>
      <c r="CE187" s="3"/>
      <c r="CF187" s="3"/>
      <c r="CG187" s="3"/>
      <c r="CH187" s="3"/>
      <c r="CI187" s="3"/>
    </row>
    <row r="188" spans="1:87" s="23" customFormat="1" ht="10.5" x14ac:dyDescent="0.15">
      <c r="A188" s="1041" t="s">
        <v>201</v>
      </c>
      <c r="B188" s="1042"/>
      <c r="C188" s="266">
        <f t="shared" si="49"/>
        <v>1</v>
      </c>
      <c r="D188" s="266">
        <f t="shared" si="50"/>
        <v>1</v>
      </c>
      <c r="E188" s="265">
        <f t="shared" si="50"/>
        <v>0</v>
      </c>
      <c r="F188" s="44">
        <f>+ENERO!F188+FEBRERO!F188+MARZO!F188+ABRIL!F188+MAYO!F188+JUNIO!F188+JULIO!F188+AGOSTO!F188+SEPTIEMBRE!F188+OCTUBRE!F188+NOVIEMBRE!F188+DICIEMBRE!F188</f>
        <v>0</v>
      </c>
      <c r="G188" s="44">
        <f>+ENERO!G188+FEBRERO!G188+MARZO!G188+ABRIL!G188+MAYO!G188+JUNIO!G188+JULIO!G188+AGOSTO!G188+SEPTIEMBRE!G188+OCTUBRE!G188+NOVIEMBRE!G188+DICIEMBRE!G188</f>
        <v>0</v>
      </c>
      <c r="H188" s="44">
        <f>+ENERO!H188+FEBRERO!H188+MARZO!H188+ABRIL!H188+MAYO!H188+JUNIO!H188+JULIO!H188+AGOSTO!H188+SEPTIEMBRE!H188+OCTUBRE!H188+NOVIEMBRE!H188+DICIEMBRE!H188</f>
        <v>0</v>
      </c>
      <c r="I188" s="44">
        <f>+ENERO!I188+FEBRERO!I188+MARZO!I188+ABRIL!I188+MAYO!I188+JUNIO!I188+JULIO!I188+AGOSTO!I188+SEPTIEMBRE!I188+OCTUBRE!I188+NOVIEMBRE!I188+DICIEMBRE!I188</f>
        <v>0</v>
      </c>
      <c r="J188" s="44">
        <f>+ENERO!J188+FEBRERO!J188+MARZO!J188+ABRIL!J188+MAYO!J188+JUNIO!J188+JULIO!J188+AGOSTO!J188+SEPTIEMBRE!J188+OCTUBRE!J188+NOVIEMBRE!J188+DICIEMBRE!J188</f>
        <v>0</v>
      </c>
      <c r="K188" s="44">
        <f>+ENERO!K188+FEBRERO!K188+MARZO!K188+ABRIL!K188+MAYO!K188+JUNIO!K188+JULIO!K188+AGOSTO!K188+SEPTIEMBRE!K188+OCTUBRE!K188+NOVIEMBRE!K188+DICIEMBRE!K188</f>
        <v>0</v>
      </c>
      <c r="L188" s="44">
        <f>+ENERO!L188+FEBRERO!L188+MARZO!L188+ABRIL!L188+MAYO!L188+JUNIO!L188+JULIO!L188+AGOSTO!L188+SEPTIEMBRE!L188+OCTUBRE!L188+NOVIEMBRE!L188+DICIEMBRE!L188</f>
        <v>1</v>
      </c>
      <c r="M188" s="44">
        <f>+ENERO!M188+FEBRERO!M188+MARZO!M188+ABRIL!M188+MAYO!M188+JUNIO!M188+JULIO!M188+AGOSTO!M188+SEPTIEMBRE!M188+OCTUBRE!M188+NOVIEMBRE!M188+DICIEMBRE!M188</f>
        <v>0</v>
      </c>
      <c r="N188" s="44">
        <f>+ENERO!N188+FEBRERO!N188+MARZO!N188+ABRIL!N188+MAYO!N188+JUNIO!N188+JULIO!N188+AGOSTO!N188+SEPTIEMBRE!N188+OCTUBRE!N188+NOVIEMBRE!N188+DICIEMBRE!N188</f>
        <v>0</v>
      </c>
      <c r="O188" s="44">
        <f>+ENERO!O188+FEBRERO!O188+MARZO!O188+ABRIL!O188+MAYO!O188+JUNIO!O188+JULIO!O188+AGOSTO!O188+SEPTIEMBRE!O188+OCTUBRE!O188+NOVIEMBRE!O188+DICIEMBRE!O188</f>
        <v>0</v>
      </c>
      <c r="P188" s="44">
        <f>+ENERO!P188+FEBRERO!P188+MARZO!P188+ABRIL!P188+MAYO!P188+JUNIO!P188+JULIO!P188+AGOSTO!P188+SEPTIEMBRE!P188+OCTUBRE!P188+NOVIEMBRE!P188+DICIEMBRE!P188</f>
        <v>0</v>
      </c>
      <c r="Q188" s="44">
        <f>+ENERO!Q188+FEBRERO!Q188+MARZO!Q188+ABRIL!Q188+MAYO!Q188+JUNIO!Q188+JULIO!Q188+AGOSTO!Q188+SEPTIEMBRE!Q188+OCTUBRE!Q188+NOVIEMBRE!Q188+DICIEMBRE!Q188</f>
        <v>0</v>
      </c>
      <c r="R188" s="44">
        <f>+ENERO!R188+FEBRERO!R188+MARZO!R188+ABRIL!R188+MAYO!R188+JUNIO!R188+JULIO!R188+AGOSTO!R188+SEPTIEMBRE!R188+OCTUBRE!R188+NOVIEMBRE!R188+DICIEMBRE!R188</f>
        <v>0</v>
      </c>
      <c r="S188" s="44">
        <f>+ENERO!S188+FEBRERO!S188+MARZO!S188+ABRIL!S188+MAYO!S188+JUNIO!S188+JULIO!S188+AGOSTO!S188+SEPTIEMBRE!S188+OCTUBRE!S188+NOVIEMBRE!S188+DICIEMBRE!S188</f>
        <v>0</v>
      </c>
      <c r="T188" s="44">
        <f>+ENERO!T188+FEBRERO!T188+MARZO!T188+ABRIL!T188+MAYO!T188+JUNIO!T188+JULIO!T188+AGOSTO!T188+SEPTIEMBRE!T188+OCTUBRE!T188+NOVIEMBRE!T188+DICIEMBRE!T188</f>
        <v>0</v>
      </c>
      <c r="U188" s="44">
        <f>+ENERO!U188+FEBRERO!U188+MARZO!U188+ABRIL!U188+MAYO!U188+JUNIO!U188+JULIO!U188+AGOSTO!U188+SEPTIEMBRE!U188+OCTUBRE!U188+NOVIEMBRE!U188+DICIEMBRE!U188</f>
        <v>0</v>
      </c>
      <c r="V188" s="233" t="str">
        <f t="shared" si="51"/>
        <v xml:space="preserve"> </v>
      </c>
      <c r="W188" s="93"/>
      <c r="X188" s="94"/>
      <c r="Y188" s="94"/>
      <c r="Z188" s="94"/>
      <c r="AA188" s="94"/>
      <c r="AB188" s="94"/>
      <c r="AC188" s="94"/>
      <c r="AD188" s="94"/>
      <c r="AE188" s="94"/>
      <c r="AF188" s="3"/>
      <c r="AG188" s="3"/>
      <c r="AH188" s="3"/>
      <c r="AI188" s="3"/>
      <c r="AJ188" s="3"/>
      <c r="AK188" s="3"/>
      <c r="BA188" s="29" t="str">
        <f t="shared" si="52"/>
        <v/>
      </c>
      <c r="BB188" s="29" t="str">
        <f t="shared" si="53"/>
        <v/>
      </c>
      <c r="BC188" s="29" t="str">
        <f t="shared" si="54"/>
        <v/>
      </c>
      <c r="BD188" s="29" t="str">
        <f t="shared" si="55"/>
        <v/>
      </c>
      <c r="BE188" s="29" t="str">
        <f t="shared" si="56"/>
        <v/>
      </c>
      <c r="BF188" s="29" t="str">
        <f t="shared" si="57"/>
        <v/>
      </c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0">
        <f t="shared" si="58"/>
        <v>0</v>
      </c>
      <c r="BU188" s="30">
        <f t="shared" si="59"/>
        <v>0</v>
      </c>
      <c r="BV188" s="30">
        <f t="shared" si="60"/>
        <v>0</v>
      </c>
      <c r="BW188" s="30">
        <f t="shared" si="61"/>
        <v>0</v>
      </c>
      <c r="BX188" s="30">
        <f t="shared" si="62"/>
        <v>0</v>
      </c>
      <c r="BY188" s="30">
        <f t="shared" si="63"/>
        <v>0</v>
      </c>
      <c r="BZ188" s="3"/>
      <c r="CA188" s="3"/>
      <c r="CB188" s="3"/>
      <c r="CC188" s="3"/>
      <c r="CD188" s="3"/>
      <c r="CE188" s="3"/>
      <c r="CF188" s="3"/>
      <c r="CG188" s="3"/>
      <c r="CH188" s="3"/>
      <c r="CI188" s="3"/>
    </row>
    <row r="189" spans="1:87" s="23" customFormat="1" ht="10.5" x14ac:dyDescent="0.15">
      <c r="A189" s="1041" t="s">
        <v>202</v>
      </c>
      <c r="B189" s="1042"/>
      <c r="C189" s="266">
        <f t="shared" si="49"/>
        <v>0</v>
      </c>
      <c r="D189" s="266">
        <f t="shared" si="50"/>
        <v>0</v>
      </c>
      <c r="E189" s="265">
        <f t="shared" si="50"/>
        <v>0</v>
      </c>
      <c r="F189" s="44">
        <f>+ENERO!F189+FEBRERO!F189+MARZO!F189+ABRIL!F189+MAYO!F189+JUNIO!F189+JULIO!F189+AGOSTO!F189+SEPTIEMBRE!F189+OCTUBRE!F189+NOVIEMBRE!F189+DICIEMBRE!F189</f>
        <v>0</v>
      </c>
      <c r="G189" s="44">
        <f>+ENERO!G189+FEBRERO!G189+MARZO!G189+ABRIL!G189+MAYO!G189+JUNIO!G189+JULIO!G189+AGOSTO!G189+SEPTIEMBRE!G189+OCTUBRE!G189+NOVIEMBRE!G189+DICIEMBRE!G189</f>
        <v>0</v>
      </c>
      <c r="H189" s="44">
        <f>+ENERO!H189+FEBRERO!H189+MARZO!H189+ABRIL!H189+MAYO!H189+JUNIO!H189+JULIO!H189+AGOSTO!H189+SEPTIEMBRE!H189+OCTUBRE!H189+NOVIEMBRE!H189+DICIEMBRE!H189</f>
        <v>0</v>
      </c>
      <c r="I189" s="44">
        <f>+ENERO!I189+FEBRERO!I189+MARZO!I189+ABRIL!I189+MAYO!I189+JUNIO!I189+JULIO!I189+AGOSTO!I189+SEPTIEMBRE!I189+OCTUBRE!I189+NOVIEMBRE!I189+DICIEMBRE!I189</f>
        <v>0</v>
      </c>
      <c r="J189" s="44">
        <f>+ENERO!J189+FEBRERO!J189+MARZO!J189+ABRIL!J189+MAYO!J189+JUNIO!J189+JULIO!J189+AGOSTO!J189+SEPTIEMBRE!J189+OCTUBRE!J189+NOVIEMBRE!J189+DICIEMBRE!J189</f>
        <v>0</v>
      </c>
      <c r="K189" s="44">
        <f>+ENERO!K189+FEBRERO!K189+MARZO!K189+ABRIL!K189+MAYO!K189+JUNIO!K189+JULIO!K189+AGOSTO!K189+SEPTIEMBRE!K189+OCTUBRE!K189+NOVIEMBRE!K189+DICIEMBRE!K189</f>
        <v>0</v>
      </c>
      <c r="L189" s="44">
        <f>+ENERO!L189+FEBRERO!L189+MARZO!L189+ABRIL!L189+MAYO!L189+JUNIO!L189+JULIO!L189+AGOSTO!L189+SEPTIEMBRE!L189+OCTUBRE!L189+NOVIEMBRE!L189+DICIEMBRE!L189</f>
        <v>0</v>
      </c>
      <c r="M189" s="44">
        <f>+ENERO!M189+FEBRERO!M189+MARZO!M189+ABRIL!M189+MAYO!M189+JUNIO!M189+JULIO!M189+AGOSTO!M189+SEPTIEMBRE!M189+OCTUBRE!M189+NOVIEMBRE!M189+DICIEMBRE!M189</f>
        <v>0</v>
      </c>
      <c r="N189" s="44">
        <f>+ENERO!N189+FEBRERO!N189+MARZO!N189+ABRIL!N189+MAYO!N189+JUNIO!N189+JULIO!N189+AGOSTO!N189+SEPTIEMBRE!N189+OCTUBRE!N189+NOVIEMBRE!N189+DICIEMBRE!N189</f>
        <v>0</v>
      </c>
      <c r="O189" s="44">
        <f>+ENERO!O189+FEBRERO!O189+MARZO!O189+ABRIL!O189+MAYO!O189+JUNIO!O189+JULIO!O189+AGOSTO!O189+SEPTIEMBRE!O189+OCTUBRE!O189+NOVIEMBRE!O189+DICIEMBRE!O189</f>
        <v>0</v>
      </c>
      <c r="P189" s="44">
        <f>+ENERO!P189+FEBRERO!P189+MARZO!P189+ABRIL!P189+MAYO!P189+JUNIO!P189+JULIO!P189+AGOSTO!P189+SEPTIEMBRE!P189+OCTUBRE!P189+NOVIEMBRE!P189+DICIEMBRE!P189</f>
        <v>0</v>
      </c>
      <c r="Q189" s="44">
        <f>+ENERO!Q189+FEBRERO!Q189+MARZO!Q189+ABRIL!Q189+MAYO!Q189+JUNIO!Q189+JULIO!Q189+AGOSTO!Q189+SEPTIEMBRE!Q189+OCTUBRE!Q189+NOVIEMBRE!Q189+DICIEMBRE!Q189</f>
        <v>0</v>
      </c>
      <c r="R189" s="44">
        <f>+ENERO!R189+FEBRERO!R189+MARZO!R189+ABRIL!R189+MAYO!R189+JUNIO!R189+JULIO!R189+AGOSTO!R189+SEPTIEMBRE!R189+OCTUBRE!R189+NOVIEMBRE!R189+DICIEMBRE!R189</f>
        <v>0</v>
      </c>
      <c r="S189" s="44">
        <f>+ENERO!S189+FEBRERO!S189+MARZO!S189+ABRIL!S189+MAYO!S189+JUNIO!S189+JULIO!S189+AGOSTO!S189+SEPTIEMBRE!S189+OCTUBRE!S189+NOVIEMBRE!S189+DICIEMBRE!S189</f>
        <v>0</v>
      </c>
      <c r="T189" s="44">
        <f>+ENERO!T189+FEBRERO!T189+MARZO!T189+ABRIL!T189+MAYO!T189+JUNIO!T189+JULIO!T189+AGOSTO!T189+SEPTIEMBRE!T189+OCTUBRE!T189+NOVIEMBRE!T189+DICIEMBRE!T189</f>
        <v>0</v>
      </c>
      <c r="U189" s="44">
        <f>+ENERO!U189+FEBRERO!U189+MARZO!U189+ABRIL!U189+MAYO!U189+JUNIO!U189+JULIO!U189+AGOSTO!U189+SEPTIEMBRE!U189+OCTUBRE!U189+NOVIEMBRE!U189+DICIEMBRE!U189</f>
        <v>0</v>
      </c>
      <c r="V189" s="233" t="str">
        <f t="shared" si="51"/>
        <v xml:space="preserve"> </v>
      </c>
      <c r="W189" s="93"/>
      <c r="X189" s="94"/>
      <c r="Y189" s="94"/>
      <c r="Z189" s="94"/>
      <c r="AA189" s="94"/>
      <c r="AB189" s="94"/>
      <c r="AC189" s="94"/>
      <c r="AD189" s="94"/>
      <c r="AE189" s="94"/>
      <c r="AF189" s="3"/>
      <c r="AG189" s="3"/>
      <c r="AH189" s="3"/>
      <c r="AI189" s="3"/>
      <c r="AJ189" s="3"/>
      <c r="AK189" s="3"/>
      <c r="BA189" s="29" t="str">
        <f t="shared" si="52"/>
        <v/>
      </c>
      <c r="BB189" s="29" t="str">
        <f t="shared" si="53"/>
        <v/>
      </c>
      <c r="BC189" s="29" t="str">
        <f t="shared" si="54"/>
        <v/>
      </c>
      <c r="BD189" s="29" t="str">
        <f t="shared" si="55"/>
        <v/>
      </c>
      <c r="BE189" s="29" t="str">
        <f t="shared" si="56"/>
        <v/>
      </c>
      <c r="BF189" s="29" t="str">
        <f t="shared" si="57"/>
        <v/>
      </c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0">
        <f t="shared" si="58"/>
        <v>0</v>
      </c>
      <c r="BU189" s="30">
        <f t="shared" si="59"/>
        <v>0</v>
      </c>
      <c r="BV189" s="30">
        <f t="shared" si="60"/>
        <v>0</v>
      </c>
      <c r="BW189" s="30">
        <f t="shared" si="61"/>
        <v>0</v>
      </c>
      <c r="BX189" s="30">
        <f t="shared" si="62"/>
        <v>0</v>
      </c>
      <c r="BY189" s="30">
        <f t="shared" si="63"/>
        <v>0</v>
      </c>
      <c r="BZ189" s="3"/>
      <c r="CA189" s="3"/>
      <c r="CB189" s="3"/>
      <c r="CC189" s="3"/>
      <c r="CD189" s="3"/>
      <c r="CE189" s="3"/>
      <c r="CF189" s="3"/>
      <c r="CG189" s="3"/>
      <c r="CH189" s="3"/>
      <c r="CI189" s="3"/>
    </row>
    <row r="190" spans="1:87" s="23" customFormat="1" ht="10.5" x14ac:dyDescent="0.15">
      <c r="A190" s="1041" t="s">
        <v>203</v>
      </c>
      <c r="B190" s="1042"/>
      <c r="C190" s="266">
        <f t="shared" si="49"/>
        <v>0</v>
      </c>
      <c r="D190" s="266">
        <f t="shared" si="50"/>
        <v>0</v>
      </c>
      <c r="E190" s="265">
        <f t="shared" si="50"/>
        <v>0</v>
      </c>
      <c r="F190" s="44">
        <f>+ENERO!F190+FEBRERO!F190+MARZO!F190+ABRIL!F190+MAYO!F190+JUNIO!F190+JULIO!F190+AGOSTO!F190+SEPTIEMBRE!F190+OCTUBRE!F190+NOVIEMBRE!F190+DICIEMBRE!F190</f>
        <v>0</v>
      </c>
      <c r="G190" s="44">
        <f>+ENERO!G190+FEBRERO!G190+MARZO!G190+ABRIL!G190+MAYO!G190+JUNIO!G190+JULIO!G190+AGOSTO!G190+SEPTIEMBRE!G190+OCTUBRE!G190+NOVIEMBRE!G190+DICIEMBRE!G190</f>
        <v>0</v>
      </c>
      <c r="H190" s="44">
        <f>+ENERO!H190+FEBRERO!H190+MARZO!H190+ABRIL!H190+MAYO!H190+JUNIO!H190+JULIO!H190+AGOSTO!H190+SEPTIEMBRE!H190+OCTUBRE!H190+NOVIEMBRE!H190+DICIEMBRE!H190</f>
        <v>0</v>
      </c>
      <c r="I190" s="44">
        <f>+ENERO!I190+FEBRERO!I190+MARZO!I190+ABRIL!I190+MAYO!I190+JUNIO!I190+JULIO!I190+AGOSTO!I190+SEPTIEMBRE!I190+OCTUBRE!I190+NOVIEMBRE!I190+DICIEMBRE!I190</f>
        <v>0</v>
      </c>
      <c r="J190" s="44">
        <f>+ENERO!J190+FEBRERO!J190+MARZO!J190+ABRIL!J190+MAYO!J190+JUNIO!J190+JULIO!J190+AGOSTO!J190+SEPTIEMBRE!J190+OCTUBRE!J190+NOVIEMBRE!J190+DICIEMBRE!J190</f>
        <v>0</v>
      </c>
      <c r="K190" s="44">
        <f>+ENERO!K190+FEBRERO!K190+MARZO!K190+ABRIL!K190+MAYO!K190+JUNIO!K190+JULIO!K190+AGOSTO!K190+SEPTIEMBRE!K190+OCTUBRE!K190+NOVIEMBRE!K190+DICIEMBRE!K190</f>
        <v>0</v>
      </c>
      <c r="L190" s="44">
        <f>+ENERO!L190+FEBRERO!L190+MARZO!L190+ABRIL!L190+MAYO!L190+JUNIO!L190+JULIO!L190+AGOSTO!L190+SEPTIEMBRE!L190+OCTUBRE!L190+NOVIEMBRE!L190+DICIEMBRE!L190</f>
        <v>0</v>
      </c>
      <c r="M190" s="44">
        <f>+ENERO!M190+FEBRERO!M190+MARZO!M190+ABRIL!M190+MAYO!M190+JUNIO!M190+JULIO!M190+AGOSTO!M190+SEPTIEMBRE!M190+OCTUBRE!M190+NOVIEMBRE!M190+DICIEMBRE!M190</f>
        <v>0</v>
      </c>
      <c r="N190" s="44">
        <f>+ENERO!N190+FEBRERO!N190+MARZO!N190+ABRIL!N190+MAYO!N190+JUNIO!N190+JULIO!N190+AGOSTO!N190+SEPTIEMBRE!N190+OCTUBRE!N190+NOVIEMBRE!N190+DICIEMBRE!N190</f>
        <v>0</v>
      </c>
      <c r="O190" s="44">
        <f>+ENERO!O190+FEBRERO!O190+MARZO!O190+ABRIL!O190+MAYO!O190+JUNIO!O190+JULIO!O190+AGOSTO!O190+SEPTIEMBRE!O190+OCTUBRE!O190+NOVIEMBRE!O190+DICIEMBRE!O190</f>
        <v>0</v>
      </c>
      <c r="P190" s="44">
        <f>+ENERO!P190+FEBRERO!P190+MARZO!P190+ABRIL!P190+MAYO!P190+JUNIO!P190+JULIO!P190+AGOSTO!P190+SEPTIEMBRE!P190+OCTUBRE!P190+NOVIEMBRE!P190+DICIEMBRE!P190</f>
        <v>0</v>
      </c>
      <c r="Q190" s="44">
        <f>+ENERO!Q190+FEBRERO!Q190+MARZO!Q190+ABRIL!Q190+MAYO!Q190+JUNIO!Q190+JULIO!Q190+AGOSTO!Q190+SEPTIEMBRE!Q190+OCTUBRE!Q190+NOVIEMBRE!Q190+DICIEMBRE!Q190</f>
        <v>0</v>
      </c>
      <c r="R190" s="44">
        <f>+ENERO!R190+FEBRERO!R190+MARZO!R190+ABRIL!R190+MAYO!R190+JUNIO!R190+JULIO!R190+AGOSTO!R190+SEPTIEMBRE!R190+OCTUBRE!R190+NOVIEMBRE!R190+DICIEMBRE!R190</f>
        <v>0</v>
      </c>
      <c r="S190" s="44">
        <f>+ENERO!S190+FEBRERO!S190+MARZO!S190+ABRIL!S190+MAYO!S190+JUNIO!S190+JULIO!S190+AGOSTO!S190+SEPTIEMBRE!S190+OCTUBRE!S190+NOVIEMBRE!S190+DICIEMBRE!S190</f>
        <v>0</v>
      </c>
      <c r="T190" s="44">
        <f>+ENERO!T190+FEBRERO!T190+MARZO!T190+ABRIL!T190+MAYO!T190+JUNIO!T190+JULIO!T190+AGOSTO!T190+SEPTIEMBRE!T190+OCTUBRE!T190+NOVIEMBRE!T190+DICIEMBRE!T190</f>
        <v>0</v>
      </c>
      <c r="U190" s="44">
        <f>+ENERO!U190+FEBRERO!U190+MARZO!U190+ABRIL!U190+MAYO!U190+JUNIO!U190+JULIO!U190+AGOSTO!U190+SEPTIEMBRE!U190+OCTUBRE!U190+NOVIEMBRE!U190+DICIEMBRE!U190</f>
        <v>0</v>
      </c>
      <c r="V190" s="233" t="str">
        <f t="shared" si="51"/>
        <v xml:space="preserve"> </v>
      </c>
      <c r="W190" s="93"/>
      <c r="X190" s="94"/>
      <c r="Y190" s="94"/>
      <c r="Z190" s="94"/>
      <c r="AA190" s="94"/>
      <c r="AB190" s="94"/>
      <c r="AC190" s="94"/>
      <c r="AD190" s="94"/>
      <c r="AE190" s="94"/>
      <c r="AF190" s="3"/>
      <c r="AG190" s="3"/>
      <c r="AH190" s="3"/>
      <c r="AI190" s="3"/>
      <c r="AJ190" s="3"/>
      <c r="AK190" s="3"/>
      <c r="BA190" s="29" t="str">
        <f t="shared" si="52"/>
        <v/>
      </c>
      <c r="BB190" s="29" t="str">
        <f t="shared" si="53"/>
        <v/>
      </c>
      <c r="BC190" s="29" t="str">
        <f t="shared" si="54"/>
        <v/>
      </c>
      <c r="BD190" s="29" t="str">
        <f t="shared" si="55"/>
        <v/>
      </c>
      <c r="BE190" s="29" t="str">
        <f t="shared" si="56"/>
        <v/>
      </c>
      <c r="BF190" s="29" t="str">
        <f t="shared" si="57"/>
        <v/>
      </c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0">
        <f t="shared" si="58"/>
        <v>0</v>
      </c>
      <c r="BU190" s="30">
        <f t="shared" si="59"/>
        <v>0</v>
      </c>
      <c r="BV190" s="30">
        <f t="shared" si="60"/>
        <v>0</v>
      </c>
      <c r="BW190" s="30">
        <f t="shared" si="61"/>
        <v>0</v>
      </c>
      <c r="BX190" s="30">
        <f t="shared" si="62"/>
        <v>0</v>
      </c>
      <c r="BY190" s="30">
        <f t="shared" si="63"/>
        <v>0</v>
      </c>
      <c r="BZ190" s="3"/>
      <c r="CA190" s="3"/>
      <c r="CB190" s="3"/>
      <c r="CC190" s="3"/>
      <c r="CD190" s="3"/>
      <c r="CE190" s="3"/>
      <c r="CF190" s="3"/>
      <c r="CG190" s="3"/>
      <c r="CH190" s="3"/>
      <c r="CI190" s="3"/>
    </row>
    <row r="191" spans="1:87" s="23" customFormat="1" ht="10.5" x14ac:dyDescent="0.15">
      <c r="A191" s="1043" t="s">
        <v>204</v>
      </c>
      <c r="B191" s="1044"/>
      <c r="C191" s="269">
        <f t="shared" si="49"/>
        <v>1</v>
      </c>
      <c r="D191" s="269">
        <f t="shared" si="50"/>
        <v>0</v>
      </c>
      <c r="E191" s="212">
        <f t="shared" si="50"/>
        <v>1</v>
      </c>
      <c r="F191" s="44">
        <f>+ENERO!F191+FEBRERO!F191+MARZO!F191+ABRIL!F191+MAYO!F191+JUNIO!F191+JULIO!F191+AGOSTO!F191+SEPTIEMBRE!F191+OCTUBRE!F191+NOVIEMBRE!F191+DICIEMBRE!F191</f>
        <v>0</v>
      </c>
      <c r="G191" s="44">
        <f>+ENERO!G191+FEBRERO!G191+MARZO!G191+ABRIL!G191+MAYO!G191+JUNIO!G191+JULIO!G191+AGOSTO!G191+SEPTIEMBRE!G191+OCTUBRE!G191+NOVIEMBRE!G191+DICIEMBRE!G191</f>
        <v>0</v>
      </c>
      <c r="H191" s="44">
        <f>+ENERO!H191+FEBRERO!H191+MARZO!H191+ABRIL!H191+MAYO!H191+JUNIO!H191+JULIO!H191+AGOSTO!H191+SEPTIEMBRE!H191+OCTUBRE!H191+NOVIEMBRE!H191+DICIEMBRE!H191</f>
        <v>0</v>
      </c>
      <c r="I191" s="44">
        <f>+ENERO!I191+FEBRERO!I191+MARZO!I191+ABRIL!I191+MAYO!I191+JUNIO!I191+JULIO!I191+AGOSTO!I191+SEPTIEMBRE!I191+OCTUBRE!I191+NOVIEMBRE!I191+DICIEMBRE!I191</f>
        <v>0</v>
      </c>
      <c r="J191" s="44">
        <f>+ENERO!J191+FEBRERO!J191+MARZO!J191+ABRIL!J191+MAYO!J191+JUNIO!J191+JULIO!J191+AGOSTO!J191+SEPTIEMBRE!J191+OCTUBRE!J191+NOVIEMBRE!J191+DICIEMBRE!J191</f>
        <v>0</v>
      </c>
      <c r="K191" s="44">
        <f>+ENERO!K191+FEBRERO!K191+MARZO!K191+ABRIL!K191+MAYO!K191+JUNIO!K191+JULIO!K191+AGOSTO!K191+SEPTIEMBRE!K191+OCTUBRE!K191+NOVIEMBRE!K191+DICIEMBRE!K191</f>
        <v>0</v>
      </c>
      <c r="L191" s="44">
        <f>+ENERO!L191+FEBRERO!L191+MARZO!L191+ABRIL!L191+MAYO!L191+JUNIO!L191+JULIO!L191+AGOSTO!L191+SEPTIEMBRE!L191+OCTUBRE!L191+NOVIEMBRE!L191+DICIEMBRE!L191</f>
        <v>0</v>
      </c>
      <c r="M191" s="44">
        <f>+ENERO!M191+FEBRERO!M191+MARZO!M191+ABRIL!M191+MAYO!M191+JUNIO!M191+JULIO!M191+AGOSTO!M191+SEPTIEMBRE!M191+OCTUBRE!M191+NOVIEMBRE!M191+DICIEMBRE!M191</f>
        <v>0</v>
      </c>
      <c r="N191" s="44">
        <f>+ENERO!N191+FEBRERO!N191+MARZO!N191+ABRIL!N191+MAYO!N191+JUNIO!N191+JULIO!N191+AGOSTO!N191+SEPTIEMBRE!N191+OCTUBRE!N191+NOVIEMBRE!N191+DICIEMBRE!N191</f>
        <v>0</v>
      </c>
      <c r="O191" s="44">
        <f>+ENERO!O191+FEBRERO!O191+MARZO!O191+ABRIL!O191+MAYO!O191+JUNIO!O191+JULIO!O191+AGOSTO!O191+SEPTIEMBRE!O191+OCTUBRE!O191+NOVIEMBRE!O191+DICIEMBRE!O191</f>
        <v>1</v>
      </c>
      <c r="P191" s="44">
        <f>+ENERO!P191+FEBRERO!P191+MARZO!P191+ABRIL!P191+MAYO!P191+JUNIO!P191+JULIO!P191+AGOSTO!P191+SEPTIEMBRE!P191+OCTUBRE!P191+NOVIEMBRE!P191+DICIEMBRE!P191</f>
        <v>0</v>
      </c>
      <c r="Q191" s="44">
        <f>+ENERO!Q191+FEBRERO!Q191+MARZO!Q191+ABRIL!Q191+MAYO!Q191+JUNIO!Q191+JULIO!Q191+AGOSTO!Q191+SEPTIEMBRE!Q191+OCTUBRE!Q191+NOVIEMBRE!Q191+DICIEMBRE!Q191</f>
        <v>0</v>
      </c>
      <c r="R191" s="44">
        <f>+ENERO!R191+FEBRERO!R191+MARZO!R191+ABRIL!R191+MAYO!R191+JUNIO!R191+JULIO!R191+AGOSTO!R191+SEPTIEMBRE!R191+OCTUBRE!R191+NOVIEMBRE!R191+DICIEMBRE!R191</f>
        <v>0</v>
      </c>
      <c r="S191" s="44">
        <f>+ENERO!S191+FEBRERO!S191+MARZO!S191+ABRIL!S191+MAYO!S191+JUNIO!S191+JULIO!S191+AGOSTO!S191+SEPTIEMBRE!S191+OCTUBRE!S191+NOVIEMBRE!S191+DICIEMBRE!S191</f>
        <v>0</v>
      </c>
      <c r="T191" s="44">
        <f>+ENERO!T191+FEBRERO!T191+MARZO!T191+ABRIL!T191+MAYO!T191+JUNIO!T191+JULIO!T191+AGOSTO!T191+SEPTIEMBRE!T191+OCTUBRE!T191+NOVIEMBRE!T191+DICIEMBRE!T191</f>
        <v>0</v>
      </c>
      <c r="U191" s="44">
        <f>+ENERO!U191+FEBRERO!U191+MARZO!U191+ABRIL!U191+MAYO!U191+JUNIO!U191+JULIO!U191+AGOSTO!U191+SEPTIEMBRE!U191+OCTUBRE!U191+NOVIEMBRE!U191+DICIEMBRE!U191</f>
        <v>0</v>
      </c>
      <c r="V191" s="233" t="str">
        <f t="shared" si="51"/>
        <v xml:space="preserve"> </v>
      </c>
      <c r="W191" s="93"/>
      <c r="X191" s="94"/>
      <c r="Y191" s="94"/>
      <c r="Z191" s="94"/>
      <c r="AA191" s="94"/>
      <c r="AB191" s="94"/>
      <c r="AC191" s="94"/>
      <c r="AD191" s="94"/>
      <c r="AE191" s="94"/>
      <c r="AF191" s="3"/>
      <c r="AG191" s="3"/>
      <c r="AH191" s="3"/>
      <c r="AI191" s="3"/>
      <c r="AJ191" s="3"/>
      <c r="AK191" s="3"/>
      <c r="BA191" s="29" t="str">
        <f t="shared" si="52"/>
        <v/>
      </c>
      <c r="BB191" s="29" t="str">
        <f t="shared" si="53"/>
        <v/>
      </c>
      <c r="BC191" s="29" t="str">
        <f t="shared" si="54"/>
        <v/>
      </c>
      <c r="BD191" s="29" t="str">
        <f t="shared" si="55"/>
        <v/>
      </c>
      <c r="BE191" s="29" t="str">
        <f t="shared" si="56"/>
        <v/>
      </c>
      <c r="BF191" s="29" t="str">
        <f t="shared" si="57"/>
        <v/>
      </c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0">
        <f t="shared" si="58"/>
        <v>0</v>
      </c>
      <c r="BU191" s="30">
        <f t="shared" si="59"/>
        <v>0</v>
      </c>
      <c r="BV191" s="30">
        <f t="shared" si="60"/>
        <v>0</v>
      </c>
      <c r="BW191" s="30">
        <f t="shared" si="61"/>
        <v>0</v>
      </c>
      <c r="BX191" s="30">
        <f t="shared" si="62"/>
        <v>0</v>
      </c>
      <c r="BY191" s="30">
        <f t="shared" si="63"/>
        <v>0</v>
      </c>
      <c r="BZ191" s="3"/>
      <c r="CA191" s="3"/>
      <c r="CB191" s="3"/>
      <c r="CC191" s="3"/>
      <c r="CD191" s="3"/>
      <c r="CE191" s="3"/>
      <c r="CF191" s="3"/>
      <c r="CG191" s="3"/>
      <c r="CH191" s="3"/>
      <c r="CI191" s="3"/>
    </row>
    <row r="192" spans="1:87" s="9" customFormat="1" ht="14.25" x14ac:dyDescent="0.2">
      <c r="A192" s="40" t="s">
        <v>205</v>
      </c>
      <c r="B192" s="224"/>
      <c r="C192" s="225"/>
      <c r="D192" s="226"/>
      <c r="E192" s="226"/>
      <c r="F192" s="226"/>
      <c r="G192" s="227"/>
      <c r="H192" s="227"/>
      <c r="I192" s="227"/>
      <c r="J192" s="227"/>
      <c r="K192" s="227"/>
      <c r="L192" s="227"/>
      <c r="M192" s="227"/>
      <c r="N192" s="227"/>
      <c r="O192" s="227"/>
      <c r="P192" s="227"/>
      <c r="Q192" s="227"/>
      <c r="R192" s="227"/>
      <c r="S192" s="227"/>
      <c r="T192" s="228"/>
      <c r="U192" s="229"/>
      <c r="V192" s="229"/>
      <c r="W192" s="229"/>
      <c r="AG192" s="138"/>
      <c r="BY192" s="272">
        <f>IF($H$197&gt;=SUM($H$198:$H$201),0,1)</f>
        <v>0</v>
      </c>
      <c r="BZ192" s="273">
        <f>IF($I$197&gt;=SUM($I$198:$I$201),0,1)</f>
        <v>0</v>
      </c>
    </row>
    <row r="193" spans="1:112" s="22" customFormat="1" ht="10.5" x14ac:dyDescent="0.15">
      <c r="A193" s="1009" t="s">
        <v>45</v>
      </c>
      <c r="B193" s="1010"/>
      <c r="C193" s="1015" t="s">
        <v>189</v>
      </c>
      <c r="D193" s="1015"/>
      <c r="E193" s="1015"/>
      <c r="F193" s="1015" t="s">
        <v>206</v>
      </c>
      <c r="G193" s="1015"/>
      <c r="H193" s="1015"/>
      <c r="I193" s="1015"/>
      <c r="J193" s="1015"/>
      <c r="K193" s="1015"/>
      <c r="L193" s="1015"/>
      <c r="M193" s="1015"/>
      <c r="N193" s="1015"/>
      <c r="O193" s="1015"/>
      <c r="P193" s="1015"/>
      <c r="Q193" s="1015"/>
      <c r="R193" s="1015"/>
      <c r="S193" s="1015"/>
      <c r="T193" s="1015"/>
      <c r="U193" s="1035"/>
      <c r="V193" s="1023" t="s">
        <v>122</v>
      </c>
      <c r="W193" s="1036" t="s">
        <v>191</v>
      </c>
      <c r="X193" s="229"/>
      <c r="Y193" s="229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BA193" s="3"/>
      <c r="BB193" s="3"/>
      <c r="BC193" s="3"/>
      <c r="BD193" s="3"/>
      <c r="BE193" s="3"/>
      <c r="BF193" s="221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274">
        <f>IF($H$198&lt;=$H$197,0,1)</f>
        <v>0</v>
      </c>
      <c r="BZ193" s="275">
        <f>IF($I$198&lt;=$I$197,0,1)</f>
        <v>0</v>
      </c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</row>
    <row r="194" spans="1:112" s="22" customFormat="1" ht="10.5" x14ac:dyDescent="0.15">
      <c r="A194" s="1011"/>
      <c r="B194" s="1012"/>
      <c r="C194" s="1015"/>
      <c r="D194" s="1015"/>
      <c r="E194" s="1015"/>
      <c r="F194" s="1039" t="s">
        <v>207</v>
      </c>
      <c r="G194" s="1039"/>
      <c r="H194" s="1039" t="s">
        <v>208</v>
      </c>
      <c r="I194" s="1039"/>
      <c r="J194" s="1040" t="s">
        <v>209</v>
      </c>
      <c r="K194" s="1040"/>
      <c r="L194" s="1030" t="s">
        <v>179</v>
      </c>
      <c r="M194" s="1030"/>
      <c r="N194" s="1030" t="s">
        <v>70</v>
      </c>
      <c r="O194" s="1030"/>
      <c r="P194" s="1030" t="s">
        <v>8</v>
      </c>
      <c r="Q194" s="1030"/>
      <c r="R194" s="1030" t="s">
        <v>180</v>
      </c>
      <c r="S194" s="1030"/>
      <c r="T194" s="1030" t="s">
        <v>181</v>
      </c>
      <c r="U194" s="1031"/>
      <c r="V194" s="1024"/>
      <c r="W194" s="1037"/>
      <c r="X194" s="229"/>
      <c r="Y194" s="229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BA194" s="3"/>
      <c r="BB194" s="3"/>
      <c r="BC194" s="3"/>
      <c r="BD194" s="3"/>
      <c r="BE194" s="3"/>
      <c r="BF194" s="221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274">
        <f>IF($H$199&lt;=$H$197,0,1)</f>
        <v>0</v>
      </c>
      <c r="BZ194" s="275">
        <f>IF($I$199&lt;=$I$197,0,1)</f>
        <v>0</v>
      </c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</row>
    <row r="195" spans="1:112" s="22" customFormat="1" ht="21" x14ac:dyDescent="0.15">
      <c r="A195" s="1013"/>
      <c r="B195" s="1014"/>
      <c r="C195" s="231" t="s">
        <v>167</v>
      </c>
      <c r="D195" s="231" t="s">
        <v>43</v>
      </c>
      <c r="E195" s="248" t="s">
        <v>64</v>
      </c>
      <c r="F195" s="276" t="s">
        <v>182</v>
      </c>
      <c r="G195" s="276" t="s">
        <v>64</v>
      </c>
      <c r="H195" s="276" t="s">
        <v>182</v>
      </c>
      <c r="I195" s="276" t="s">
        <v>64</v>
      </c>
      <c r="J195" s="276" t="s">
        <v>182</v>
      </c>
      <c r="K195" s="276" t="s">
        <v>64</v>
      </c>
      <c r="L195" s="276" t="s">
        <v>182</v>
      </c>
      <c r="M195" s="276" t="s">
        <v>64</v>
      </c>
      <c r="N195" s="276" t="s">
        <v>182</v>
      </c>
      <c r="O195" s="276" t="s">
        <v>64</v>
      </c>
      <c r="P195" s="276" t="s">
        <v>182</v>
      </c>
      <c r="Q195" s="276" t="s">
        <v>64</v>
      </c>
      <c r="R195" s="276" t="s">
        <v>182</v>
      </c>
      <c r="S195" s="276" t="s">
        <v>64</v>
      </c>
      <c r="T195" s="276" t="s">
        <v>182</v>
      </c>
      <c r="U195" s="277" t="s">
        <v>64</v>
      </c>
      <c r="V195" s="1025"/>
      <c r="W195" s="1038"/>
      <c r="X195" s="229"/>
      <c r="Y195" s="229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BA195" s="3"/>
      <c r="BB195" s="3"/>
      <c r="BC195" s="3"/>
      <c r="BD195" s="3"/>
      <c r="BE195" s="3"/>
      <c r="BF195" s="221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274">
        <f>IF($H$200&lt;=$H$197,0,1)</f>
        <v>0</v>
      </c>
      <c r="BZ195" s="275">
        <f>IF($I$200&lt;=$I$197,0,1)</f>
        <v>0</v>
      </c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</row>
    <row r="196" spans="1:112" s="23" customFormat="1" ht="10.5" x14ac:dyDescent="0.15">
      <c r="A196" s="1032" t="s">
        <v>126</v>
      </c>
      <c r="B196" s="1032"/>
      <c r="C196" s="78">
        <f t="shared" ref="C196:C201" si="64">SUM(D196:E196)</f>
        <v>27</v>
      </c>
      <c r="D196" s="78">
        <f t="shared" ref="D196:E201" si="65">F196+H196+J196+L196+N196+P196+R196+T196</f>
        <v>17</v>
      </c>
      <c r="E196" s="78">
        <f t="shared" si="65"/>
        <v>10</v>
      </c>
      <c r="F196" s="44">
        <f>+ENERO!F196+FEBRERO!F196+MARZO!F196+ABRIL!F196+MAYO!F196+JUNIO!F196+JULIO!F196+AGOSTO!F196+SEPTIEMBRE!F196+OCTUBRE!F196+NOVIEMBRE!F196+DICIEMBRE!F196</f>
        <v>8</v>
      </c>
      <c r="G196" s="44">
        <f>+ENERO!G196+FEBRERO!G196+MARZO!G196+ABRIL!G196+MAYO!G196+JUNIO!G196+JULIO!G196+AGOSTO!G196+SEPTIEMBRE!G196+OCTUBRE!G196+NOVIEMBRE!G196+DICIEMBRE!G196</f>
        <v>0</v>
      </c>
      <c r="H196" s="44">
        <f>+ENERO!H196+FEBRERO!H196+MARZO!H196+ABRIL!H196+MAYO!H196+JUNIO!H196+JULIO!H196+AGOSTO!H196+SEPTIEMBRE!H196+OCTUBRE!H196+NOVIEMBRE!H196+DICIEMBRE!H196</f>
        <v>0</v>
      </c>
      <c r="I196" s="44">
        <f>+ENERO!I196+FEBRERO!I196+MARZO!I196+ABRIL!I196+MAYO!I196+JUNIO!I196+JULIO!I196+AGOSTO!I196+SEPTIEMBRE!I196+OCTUBRE!I196+NOVIEMBRE!I196+DICIEMBRE!I196</f>
        <v>0</v>
      </c>
      <c r="J196" s="44">
        <f>+ENERO!J196+FEBRERO!J196+MARZO!J196+ABRIL!J196+MAYO!J196+JUNIO!J196+JULIO!J196+AGOSTO!J196+SEPTIEMBRE!J196+OCTUBRE!J196+NOVIEMBRE!J196+DICIEMBRE!J196</f>
        <v>0</v>
      </c>
      <c r="K196" s="44">
        <f>+ENERO!K196+FEBRERO!K196+MARZO!K196+ABRIL!K196+MAYO!K196+JUNIO!K196+JULIO!K196+AGOSTO!K196+SEPTIEMBRE!K196+OCTUBRE!K196+NOVIEMBRE!K196+DICIEMBRE!K196</f>
        <v>0</v>
      </c>
      <c r="L196" s="44">
        <f>+ENERO!L196+FEBRERO!L196+MARZO!L196+ABRIL!L196+MAYO!L196+JUNIO!L196+JULIO!L196+AGOSTO!L196+SEPTIEMBRE!L196+OCTUBRE!L196+NOVIEMBRE!L196+DICIEMBRE!L196</f>
        <v>0</v>
      </c>
      <c r="M196" s="44">
        <f>+ENERO!M196+FEBRERO!M196+MARZO!M196+ABRIL!M196+MAYO!M196+JUNIO!M196+JULIO!M196+AGOSTO!M196+SEPTIEMBRE!M196+OCTUBRE!M196+NOVIEMBRE!M196+DICIEMBRE!M196</f>
        <v>0</v>
      </c>
      <c r="N196" s="44">
        <f>+ENERO!N196+FEBRERO!N196+MARZO!N196+ABRIL!N196+MAYO!N196+JUNIO!N196+JULIO!N196+AGOSTO!N196+SEPTIEMBRE!N196+OCTUBRE!N196+NOVIEMBRE!N196+DICIEMBRE!N196</f>
        <v>0</v>
      </c>
      <c r="O196" s="44">
        <f>+ENERO!O196+FEBRERO!O196+MARZO!O196+ABRIL!O196+MAYO!O196+JUNIO!O196+JULIO!O196+AGOSTO!O196+SEPTIEMBRE!O196+OCTUBRE!O196+NOVIEMBRE!O196+DICIEMBRE!O196</f>
        <v>0</v>
      </c>
      <c r="P196" s="44">
        <f>+ENERO!P196+FEBRERO!P196+MARZO!P196+ABRIL!P196+MAYO!P196+JUNIO!P196+JULIO!P196+AGOSTO!P196+SEPTIEMBRE!P196+OCTUBRE!P196+NOVIEMBRE!P196+DICIEMBRE!P196</f>
        <v>0</v>
      </c>
      <c r="Q196" s="44">
        <f>+ENERO!Q196+FEBRERO!Q196+MARZO!Q196+ABRIL!Q196+MAYO!Q196+JUNIO!Q196+JULIO!Q196+AGOSTO!Q196+SEPTIEMBRE!Q196+OCTUBRE!Q196+NOVIEMBRE!Q196+DICIEMBRE!Q196</f>
        <v>9</v>
      </c>
      <c r="R196" s="44">
        <f>+ENERO!R196+FEBRERO!R196+MARZO!R196+ABRIL!R196+MAYO!R196+JUNIO!R196+JULIO!R196+AGOSTO!R196+SEPTIEMBRE!R196+OCTUBRE!R196+NOVIEMBRE!R196+DICIEMBRE!R196</f>
        <v>9</v>
      </c>
      <c r="S196" s="44">
        <f>+ENERO!S196+FEBRERO!S196+MARZO!S196+ABRIL!S196+MAYO!S196+JUNIO!S196+JULIO!S196+AGOSTO!S196+SEPTIEMBRE!S196+OCTUBRE!S196+NOVIEMBRE!S196+DICIEMBRE!S196</f>
        <v>1</v>
      </c>
      <c r="T196" s="44">
        <f>+ENERO!T196+FEBRERO!T196+MARZO!T196+ABRIL!T196+MAYO!T196+JUNIO!T196+JULIO!T196+AGOSTO!T196+SEPTIEMBRE!T196+OCTUBRE!T196+NOVIEMBRE!T196+DICIEMBRE!T196</f>
        <v>0</v>
      </c>
      <c r="U196" s="44">
        <f>+ENERO!U196+FEBRERO!U196+MARZO!U196+ABRIL!U196+MAYO!U196+JUNIO!U196+JULIO!U196+AGOSTO!U196+SEPTIEMBRE!U196+OCTUBRE!U196+NOVIEMBRE!U196+DICIEMBRE!U196</f>
        <v>0</v>
      </c>
      <c r="V196" s="44">
        <f>+ENERO!V196+FEBRERO!V196+MARZO!V196+ABRIL!V196+MAYO!V196+JUNIO!V196+JULIO!V196+AGOSTO!V196+SEPTIEMBRE!V196+OCTUBRE!V196+NOVIEMBRE!V196+DICIEMBRE!V196</f>
        <v>8</v>
      </c>
      <c r="W196" s="44">
        <f>+ENERO!W196+FEBRERO!W196+MARZO!W196+ABRIL!W196+MAYO!W196+JUNIO!W196+JULIO!W196+AGOSTO!W196+SEPTIEMBRE!W196+OCTUBRE!W196+NOVIEMBRE!W196+DICIEMBRE!W196</f>
        <v>0</v>
      </c>
      <c r="X196" s="233" t="str">
        <f>$BA196&amp;" "&amp;$BB196&amp;""&amp;$BC196&amp;""&amp;$BD196&amp;""&amp;$BE196</f>
        <v xml:space="preserve"> </v>
      </c>
      <c r="Y196" s="229"/>
      <c r="Z196" s="229"/>
      <c r="AA196" s="229"/>
      <c r="AB196" s="229"/>
      <c r="AC196" s="229"/>
      <c r="AD196" s="229"/>
      <c r="AE196" s="229"/>
      <c r="AF196" s="229"/>
      <c r="AG196" s="229"/>
      <c r="AH196" s="229"/>
      <c r="AI196" s="229"/>
      <c r="AJ196" s="3"/>
      <c r="AK196" s="3"/>
      <c r="BA196" s="29" t="str">
        <f>IF($C196&lt;&gt;SUM($F196:$U196),"El Total de los Ingresos NO puede ser diferente a la suma de Hombres y Mujeres por edad.","")</f>
        <v/>
      </c>
      <c r="BB196" s="29" t="str">
        <f>IF($D196&lt;&gt;$F196+$H196+$J196+$L196+$N196+$P196+$R196+$T196,"El Total de Hombres Ingresados al Programa NO puede ser distinto a la suma de Hombres por edad.","")</f>
        <v/>
      </c>
      <c r="BC196" s="29" t="str">
        <f>IF($E196&lt;&gt;$G196+$I196+$K196+$M196+$O196+$Q196+$S196+$U196,"El Total de Mujeres Ingresadas al Programa NO puede ser distinto a la suma de Mujeres por edad.","")</f>
        <v/>
      </c>
      <c r="BD196" s="29" t="str">
        <f>IF(V196&lt;=E196,"","Las gestantes Ingresadas al Programa NO DEBE ser mayor al Total de Mujeres Ingresadas.")</f>
        <v/>
      </c>
      <c r="BE196" s="279" t="str">
        <f>IF(W196&lt;=C196,"","El Nº de TRANS ingresados al Programa NO DEBE ser mayor al Total de Ingresos.")</f>
        <v/>
      </c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272">
        <f t="shared" ref="BT196:BT201" si="66">IF($C196&lt;&gt;SUM($F196:$U196),1,0)</f>
        <v>0</v>
      </c>
      <c r="BU196" s="280">
        <f t="shared" ref="BU196:BU201" si="67">IF($D196&lt;&gt;$F196+$H196+$J196+$L196+$N196+$P196+$R196+$T196,1,0)</f>
        <v>0</v>
      </c>
      <c r="BV196" s="280">
        <f t="shared" ref="BV196:BV201" si="68">IF($E196&lt;&gt;$G196+$I196+$K196+$M196+$O196+$Q196+$S196+$U196,1,0)</f>
        <v>0</v>
      </c>
      <c r="BW196" s="280">
        <f t="shared" ref="BW196:BW201" si="69">IF(V196&lt;=E196,0,1)</f>
        <v>0</v>
      </c>
      <c r="BX196" s="280">
        <f t="shared" ref="BX196:BX201" si="70">IF(W196&lt;=C196,0,1)</f>
        <v>0</v>
      </c>
      <c r="BY196" s="281">
        <f>IF($H$201&lt;=$H$197,0,1)</f>
        <v>0</v>
      </c>
      <c r="BZ196" s="282">
        <f>IF($I$201&lt;=$I$197,0,1)</f>
        <v>0</v>
      </c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</row>
    <row r="197" spans="1:112" s="23" customFormat="1" ht="11.25" thickBot="1" x14ac:dyDescent="0.2">
      <c r="A197" s="1033" t="s">
        <v>103</v>
      </c>
      <c r="B197" s="1033"/>
      <c r="C197" s="72">
        <f t="shared" si="64"/>
        <v>0</v>
      </c>
      <c r="D197" s="72">
        <f t="shared" si="65"/>
        <v>0</v>
      </c>
      <c r="E197" s="72">
        <f t="shared" si="65"/>
        <v>0</v>
      </c>
      <c r="F197" s="44">
        <f>+ENERO!F197+FEBRERO!F197+MARZO!F197+ABRIL!F197+MAYO!F197+JUNIO!F197+JULIO!F197+AGOSTO!F197+SEPTIEMBRE!F197+OCTUBRE!F197+NOVIEMBRE!F197+DICIEMBRE!F197</f>
        <v>0</v>
      </c>
      <c r="G197" s="44">
        <f>+ENERO!G197+FEBRERO!G197+MARZO!G197+ABRIL!G197+MAYO!G197+JUNIO!G197+JULIO!G197+AGOSTO!G197+SEPTIEMBRE!G197+OCTUBRE!G197+NOVIEMBRE!G197+DICIEMBRE!G197</f>
        <v>0</v>
      </c>
      <c r="H197" s="44">
        <f>+ENERO!H197+FEBRERO!H197+MARZO!H197+ABRIL!H197+MAYO!H197+JUNIO!H197+JULIO!H197+AGOSTO!H197+SEPTIEMBRE!H197+OCTUBRE!H197+NOVIEMBRE!H197+DICIEMBRE!H197</f>
        <v>0</v>
      </c>
      <c r="I197" s="44">
        <f>+ENERO!I197+FEBRERO!I197+MARZO!I197+ABRIL!I197+MAYO!I197+JUNIO!I197+JULIO!I197+AGOSTO!I197+SEPTIEMBRE!I197+OCTUBRE!I197+NOVIEMBRE!I197+DICIEMBRE!I197</f>
        <v>0</v>
      </c>
      <c r="J197" s="44">
        <f>+ENERO!J197+FEBRERO!J197+MARZO!J197+ABRIL!J197+MAYO!J197+JUNIO!J197+JULIO!J197+AGOSTO!J197+SEPTIEMBRE!J197+OCTUBRE!J197+NOVIEMBRE!J197+DICIEMBRE!J197</f>
        <v>0</v>
      </c>
      <c r="K197" s="44">
        <f>+ENERO!K197+FEBRERO!K197+MARZO!K197+ABRIL!K197+MAYO!K197+JUNIO!K197+JULIO!K197+AGOSTO!K197+SEPTIEMBRE!K197+OCTUBRE!K197+NOVIEMBRE!K197+DICIEMBRE!K197</f>
        <v>0</v>
      </c>
      <c r="L197" s="44">
        <f>+ENERO!L197+FEBRERO!L197+MARZO!L197+ABRIL!L197+MAYO!L197+JUNIO!L197+JULIO!L197+AGOSTO!L197+SEPTIEMBRE!L197+OCTUBRE!L197+NOVIEMBRE!L197+DICIEMBRE!L197</f>
        <v>0</v>
      </c>
      <c r="M197" s="44">
        <f>+ENERO!M197+FEBRERO!M197+MARZO!M197+ABRIL!M197+MAYO!M197+JUNIO!M197+JULIO!M197+AGOSTO!M197+SEPTIEMBRE!M197+OCTUBRE!M197+NOVIEMBRE!M197+DICIEMBRE!M197</f>
        <v>0</v>
      </c>
      <c r="N197" s="44">
        <f>+ENERO!N197+FEBRERO!N197+MARZO!N197+ABRIL!N197+MAYO!N197+JUNIO!N197+JULIO!N197+AGOSTO!N197+SEPTIEMBRE!N197+OCTUBRE!N197+NOVIEMBRE!N197+DICIEMBRE!N197</f>
        <v>0</v>
      </c>
      <c r="O197" s="44">
        <f>+ENERO!O197+FEBRERO!O197+MARZO!O197+ABRIL!O197+MAYO!O197+JUNIO!O197+JULIO!O197+AGOSTO!O197+SEPTIEMBRE!O197+OCTUBRE!O197+NOVIEMBRE!O197+DICIEMBRE!O197</f>
        <v>0</v>
      </c>
      <c r="P197" s="44">
        <f>+ENERO!P197+FEBRERO!P197+MARZO!P197+ABRIL!P197+MAYO!P197+JUNIO!P197+JULIO!P197+AGOSTO!P197+SEPTIEMBRE!P197+OCTUBRE!P197+NOVIEMBRE!P197+DICIEMBRE!P197</f>
        <v>0</v>
      </c>
      <c r="Q197" s="44">
        <f>+ENERO!Q197+FEBRERO!Q197+MARZO!Q197+ABRIL!Q197+MAYO!Q197+JUNIO!Q197+JULIO!Q197+AGOSTO!Q197+SEPTIEMBRE!Q197+OCTUBRE!Q197+NOVIEMBRE!Q197+DICIEMBRE!Q197</f>
        <v>0</v>
      </c>
      <c r="R197" s="44">
        <f>+ENERO!R197+FEBRERO!R197+MARZO!R197+ABRIL!R197+MAYO!R197+JUNIO!R197+JULIO!R197+AGOSTO!R197+SEPTIEMBRE!R197+OCTUBRE!R197+NOVIEMBRE!R197+DICIEMBRE!R197</f>
        <v>0</v>
      </c>
      <c r="S197" s="44">
        <f>+ENERO!S197+FEBRERO!S197+MARZO!S197+ABRIL!S197+MAYO!S197+JUNIO!S197+JULIO!S197+AGOSTO!S197+SEPTIEMBRE!S197+OCTUBRE!S197+NOVIEMBRE!S197+DICIEMBRE!S197</f>
        <v>0</v>
      </c>
      <c r="T197" s="44">
        <f>+ENERO!T197+FEBRERO!T197+MARZO!T197+ABRIL!T197+MAYO!T197+JUNIO!T197+JULIO!T197+AGOSTO!T197+SEPTIEMBRE!T197+OCTUBRE!T197+NOVIEMBRE!T197+DICIEMBRE!T197</f>
        <v>0</v>
      </c>
      <c r="U197" s="44">
        <f>+ENERO!U197+FEBRERO!U197+MARZO!U197+ABRIL!U197+MAYO!U197+JUNIO!U197+JULIO!U197+AGOSTO!U197+SEPTIEMBRE!U197+OCTUBRE!U197+NOVIEMBRE!U197+DICIEMBRE!U197</f>
        <v>0</v>
      </c>
      <c r="V197" s="44">
        <f>+ENERO!V197+FEBRERO!V197+MARZO!V197+ABRIL!V197+MAYO!V197+JUNIO!V197+JULIO!V197+AGOSTO!V197+SEPTIEMBRE!V197+OCTUBRE!V197+NOVIEMBRE!V197+DICIEMBRE!V197</f>
        <v>0</v>
      </c>
      <c r="W197" s="44">
        <f>+ENERO!W197+FEBRERO!W197+MARZO!W197+ABRIL!W197+MAYO!W197+JUNIO!W197+JULIO!W197+AGOSTO!W197+SEPTIEMBRE!W197+OCTUBRE!W197+NOVIEMBRE!W197+DICIEMBRE!W197</f>
        <v>0</v>
      </c>
      <c r="X197" s="233" t="str">
        <f>$BA197&amp;" "&amp;$BB197&amp;""&amp;$BC197&amp;""&amp;$BD197&amp;""&amp;$BE197&amp;""&amp;$BF197&amp;""&amp;$BG197&amp;""&amp;$BH197&amp;""&amp;$BI197&amp;""&amp;$BJ197&amp;""&amp;$BK197&amp;""&amp;$BL197&amp;""&amp;$BM197&amp;""&amp;$BN197&amp;""&amp;$BO197&amp;""&amp;$BP197&amp;""&amp;$BQ197&amp;""&amp;$BF197&amp;""&amp;$BE202&amp;""&amp;$BF202&amp;""&amp;$BG202&amp;""&amp;$BH202</f>
        <v xml:space="preserve"> </v>
      </c>
      <c r="Y197" s="229"/>
      <c r="Z197" s="229"/>
      <c r="AA197" s="229"/>
      <c r="AB197" s="229"/>
      <c r="AC197" s="229"/>
      <c r="AD197" s="229"/>
      <c r="AE197" s="229"/>
      <c r="AF197" s="229"/>
      <c r="AG197" s="229"/>
      <c r="AH197" s="229"/>
      <c r="AI197" s="229"/>
      <c r="AJ197" s="3"/>
      <c r="AK197" s="3"/>
      <c r="BA197" s="29" t="str">
        <f>IF($C197&lt;&gt;SUM($F197:$U197),"El Total de los Egresos NO puede ser diferente a la suma de Hombres y Mujeres por edad.","")</f>
        <v/>
      </c>
      <c r="BB197" s="29" t="str">
        <f>IF($D197&lt;&gt;$F197+$H197+$J197+$L197+$N197+$P197+$R197+$T197,"El Total de Hombres Egresados del Programa NO puede ser distinto a la suma de Hombres por edad.","")</f>
        <v/>
      </c>
      <c r="BC197" s="29" t="str">
        <f>IF($E197&lt;&gt;$G197+$I197+$K197+$M197+$O197+$Q197+$S197+$U197,"El Total de Mujeres Egresadas del Programa NO puede ser distinto a la suma de Mujeres por edad.","")</f>
        <v/>
      </c>
      <c r="BD197" s="29" t="str">
        <f>IF(V197&lt;=E197,"","Las gestantes Egresadas del Programa NO DEBE ser mayor al Total de Mujeres Egresadas.")</f>
        <v/>
      </c>
      <c r="BE197" s="279" t="str">
        <f>IF(W197&lt;=C197,"","El Nº de TRANS Egresados del Programa NO DEBE ser mayor al Total de Egresos.")</f>
        <v/>
      </c>
      <c r="BF197" s="29" t="str">
        <f>IF(F197&gt;=SUM(F198:F201),"","El Total de Egresos hombres Menor de 6 meses DEBE ser mayor o igual a la suma de los Egresos por Alta, Abandono de Tratamiento, Abandono de Programa y Fallecimiento.")</f>
        <v/>
      </c>
      <c r="BG197" s="29" t="str">
        <f>IF(G197&gt;=SUM(G198:G201),"","El Total de Egresos mujeres Menor de 6 meses DEBE ser mayor o igual a la suma de los Egresos por Alta, Abandono de Tratamiento, Abandono de Programa y Fallecimiento.")</f>
        <v/>
      </c>
      <c r="BH197" s="29" t="str">
        <f>IF(H197&gt;=SUM(H198:H201),"","El Total de Egresos hombres De 6 meses a 1 año DEBE ser mayor o igual a la suma de los Egresos por Alta, Abandono de Tratamiento, Abandono de Programa y Fallecimiento.")</f>
        <v/>
      </c>
      <c r="BI197" s="29" t="str">
        <f>IF(I197&gt;=SUM(I198:I201),"","El Total de Egresos mujeres De 6 meses a 1 año DEBE ser mayor o igual a la suma de los Egresos por Alta, Abandono de Tratamiento, Abandono de Programa y Fallecimiento.")</f>
        <v/>
      </c>
      <c r="BJ197" s="29" t="str">
        <f>IF(J197&gt;=SUM(J198:J201),"","El Total de Egresos hombres de 2 a 9 años DEBE ser mayor o igual a la suma de los Egresos por Alta, Abandono de Tratamiento, Abandono de Programa y Fallecimiento.")</f>
        <v/>
      </c>
      <c r="BK197" s="29" t="str">
        <f>IF(K197&gt;=SUM(K198:K201),"","El Total de Egresos mujeres de 2 a 9 años DEBE ser mayor o igual a la suma de los Egresos por Alta, Abandono de Tratamiento, Abandono de Programa y Fallecimiento.")</f>
        <v/>
      </c>
      <c r="BL197" s="29" t="str">
        <f>IF(L197&gt;=SUM(L198:L201),"","El Total de Egresos hombres de 10 a 14 años DEBE ser mayor o igual a la suma de los Egresos por Alta, Abandono de Tratamiento, Abandono de Programa y Fallecimiento.")</f>
        <v/>
      </c>
      <c r="BM197" s="29" t="str">
        <f>IF(M197&gt;=SUM(M198:M201),"","El Total de Egresos mujeres de 10 a 14 años DEBE ser mayor o igual a la suma de los Egresos por Alta, Abandono de Tratamiento, Abandono de Programa y Fallecimiento.")</f>
        <v/>
      </c>
      <c r="BN197" s="29" t="str">
        <f>IF(N197&gt;=SUM(N198:N201),"","El Total de Egresos hombres de 15 a 19 años DEBE ser mayor o igual a la suma de los Egresos por Alta, Abandono de Tratamiento, Abandono de Programa y Fallecimiento.")</f>
        <v/>
      </c>
      <c r="BO197" s="29" t="str">
        <f>IF(O197&gt;=SUM(O198:O201),"","El Total de Egresos mujeres de 15 a 19 años DEBE ser mayor o igual a la suma de los Egresos por Alta, Abandono de Tratamiento, Abandono de Programa y Fallecimiento.")</f>
        <v/>
      </c>
      <c r="BP197" s="29" t="str">
        <f>IF(P$197&gt;=SUM(P$198:P$201),"","El Total de Egresos hombres de 20 a 24 años DEBE ser mayor o igual a la suma de los Egresos por Alta, Abandono de Tratamiento, Abandono de Programa y Fallecimiento.")</f>
        <v/>
      </c>
      <c r="BQ197" s="29" t="str">
        <f>IF(Q$197&gt;=SUM(Q$198:Q$201),"","El Total de Egresos mujeres de 20 a 24 años DEBE ser mayor o igual a la suma de los Egresos por Alta, Abandono de Tratamiento, Abandono de Programa y Fallecimiento.")</f>
        <v/>
      </c>
      <c r="BR197" s="3"/>
      <c r="BS197" s="3"/>
      <c r="BT197" s="274">
        <f t="shared" si="66"/>
        <v>0</v>
      </c>
      <c r="BU197" s="285">
        <f t="shared" si="67"/>
        <v>0</v>
      </c>
      <c r="BV197" s="285">
        <f t="shared" si="68"/>
        <v>0</v>
      </c>
      <c r="BW197" s="285">
        <f t="shared" si="69"/>
        <v>0</v>
      </c>
      <c r="BX197" s="275">
        <f t="shared" si="70"/>
        <v>0</v>
      </c>
      <c r="BY197" s="272">
        <f>IF(F197&gt;=SUM(F198:F201),0,1)</f>
        <v>0</v>
      </c>
      <c r="BZ197" s="273">
        <f>IF($G$197&gt;=SUM($G$198:$G$201),0,1)</f>
        <v>0</v>
      </c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</row>
    <row r="198" spans="1:112" s="23" customFormat="1" ht="11.25" thickTop="1" x14ac:dyDescent="0.15">
      <c r="A198" s="1007" t="s">
        <v>210</v>
      </c>
      <c r="B198" s="1007"/>
      <c r="C198" s="286">
        <f t="shared" si="64"/>
        <v>0</v>
      </c>
      <c r="D198" s="286">
        <f t="shared" si="65"/>
        <v>0</v>
      </c>
      <c r="E198" s="286">
        <f t="shared" si="65"/>
        <v>0</v>
      </c>
      <c r="F198" s="44">
        <f>+ENERO!F198+FEBRERO!F198+MARZO!F198+ABRIL!F198+MAYO!F198+JUNIO!F198+JULIO!F198+AGOSTO!F198+SEPTIEMBRE!F198+OCTUBRE!F198+NOVIEMBRE!F198+DICIEMBRE!F198</f>
        <v>0</v>
      </c>
      <c r="G198" s="44">
        <f>+ENERO!G198+FEBRERO!G198+MARZO!G198+ABRIL!G198+MAYO!G198+JUNIO!G198+JULIO!G198+AGOSTO!G198+SEPTIEMBRE!G198+OCTUBRE!G198+NOVIEMBRE!G198+DICIEMBRE!G198</f>
        <v>0</v>
      </c>
      <c r="H198" s="44">
        <f>+ENERO!H198+FEBRERO!H198+MARZO!H198+ABRIL!H198+MAYO!H198+JUNIO!H198+JULIO!H198+AGOSTO!H198+SEPTIEMBRE!H198+OCTUBRE!H198+NOVIEMBRE!H198+DICIEMBRE!H198</f>
        <v>0</v>
      </c>
      <c r="I198" s="44">
        <f>+ENERO!I198+FEBRERO!I198+MARZO!I198+ABRIL!I198+MAYO!I198+JUNIO!I198+JULIO!I198+AGOSTO!I198+SEPTIEMBRE!I198+OCTUBRE!I198+NOVIEMBRE!I198+DICIEMBRE!I198</f>
        <v>0</v>
      </c>
      <c r="J198" s="44">
        <f>+ENERO!J198+FEBRERO!J198+MARZO!J198+ABRIL!J198+MAYO!J198+JUNIO!J198+JULIO!J198+AGOSTO!J198+SEPTIEMBRE!J198+OCTUBRE!J198+NOVIEMBRE!J198+DICIEMBRE!J198</f>
        <v>0</v>
      </c>
      <c r="K198" s="44">
        <f>+ENERO!K198+FEBRERO!K198+MARZO!K198+ABRIL!K198+MAYO!K198+JUNIO!K198+JULIO!K198+AGOSTO!K198+SEPTIEMBRE!K198+OCTUBRE!K198+NOVIEMBRE!K198+DICIEMBRE!K198</f>
        <v>0</v>
      </c>
      <c r="L198" s="44">
        <f>+ENERO!L198+FEBRERO!L198+MARZO!L198+ABRIL!L198+MAYO!L198+JUNIO!L198+JULIO!L198+AGOSTO!L198+SEPTIEMBRE!L198+OCTUBRE!L198+NOVIEMBRE!L198+DICIEMBRE!L198</f>
        <v>0</v>
      </c>
      <c r="M198" s="44">
        <f>+ENERO!M198+FEBRERO!M198+MARZO!M198+ABRIL!M198+MAYO!M198+JUNIO!M198+JULIO!M198+AGOSTO!M198+SEPTIEMBRE!M198+OCTUBRE!M198+NOVIEMBRE!M198+DICIEMBRE!M198</f>
        <v>0</v>
      </c>
      <c r="N198" s="44">
        <f>+ENERO!N198+FEBRERO!N198+MARZO!N198+ABRIL!N198+MAYO!N198+JUNIO!N198+JULIO!N198+AGOSTO!N198+SEPTIEMBRE!N198+OCTUBRE!N198+NOVIEMBRE!N198+DICIEMBRE!N198</f>
        <v>0</v>
      </c>
      <c r="O198" s="44">
        <f>+ENERO!O198+FEBRERO!O198+MARZO!O198+ABRIL!O198+MAYO!O198+JUNIO!O198+JULIO!O198+AGOSTO!O198+SEPTIEMBRE!O198+OCTUBRE!O198+NOVIEMBRE!O198+DICIEMBRE!O198</f>
        <v>0</v>
      </c>
      <c r="P198" s="44">
        <f>+ENERO!P198+FEBRERO!P198+MARZO!P198+ABRIL!P198+MAYO!P198+JUNIO!P198+JULIO!P198+AGOSTO!P198+SEPTIEMBRE!P198+OCTUBRE!P198+NOVIEMBRE!P198+DICIEMBRE!P198</f>
        <v>0</v>
      </c>
      <c r="Q198" s="44">
        <f>+ENERO!Q198+FEBRERO!Q198+MARZO!Q198+ABRIL!Q198+MAYO!Q198+JUNIO!Q198+JULIO!Q198+AGOSTO!Q198+SEPTIEMBRE!Q198+OCTUBRE!Q198+NOVIEMBRE!Q198+DICIEMBRE!Q198</f>
        <v>0</v>
      </c>
      <c r="R198" s="44">
        <f>+ENERO!R198+FEBRERO!R198+MARZO!R198+ABRIL!R198+MAYO!R198+JUNIO!R198+JULIO!R198+AGOSTO!R198+SEPTIEMBRE!R198+OCTUBRE!R198+NOVIEMBRE!R198+DICIEMBRE!R198</f>
        <v>0</v>
      </c>
      <c r="S198" s="44">
        <f>+ENERO!S198+FEBRERO!S198+MARZO!S198+ABRIL!S198+MAYO!S198+JUNIO!S198+JULIO!S198+AGOSTO!S198+SEPTIEMBRE!S198+OCTUBRE!S198+NOVIEMBRE!S198+DICIEMBRE!S198</f>
        <v>0</v>
      </c>
      <c r="T198" s="44">
        <f>+ENERO!T198+FEBRERO!T198+MARZO!T198+ABRIL!T198+MAYO!T198+JUNIO!T198+JULIO!T198+AGOSTO!T198+SEPTIEMBRE!T198+OCTUBRE!T198+NOVIEMBRE!T198+DICIEMBRE!T198</f>
        <v>0</v>
      </c>
      <c r="U198" s="44">
        <f>+ENERO!U198+FEBRERO!U198+MARZO!U198+ABRIL!U198+MAYO!U198+JUNIO!U198+JULIO!U198+AGOSTO!U198+SEPTIEMBRE!U198+OCTUBRE!U198+NOVIEMBRE!U198+DICIEMBRE!U198</f>
        <v>0</v>
      </c>
      <c r="V198" s="44">
        <f>+ENERO!V198+FEBRERO!V198+MARZO!V198+ABRIL!V198+MAYO!V198+JUNIO!V198+JULIO!V198+AGOSTO!V198+SEPTIEMBRE!V198+OCTUBRE!V198+NOVIEMBRE!V198+DICIEMBRE!V198</f>
        <v>0</v>
      </c>
      <c r="W198" s="44">
        <f>+ENERO!W198+FEBRERO!W198+MARZO!W198+ABRIL!W198+MAYO!W198+JUNIO!W198+JULIO!W198+AGOSTO!W198+SEPTIEMBRE!W198+OCTUBRE!W198+NOVIEMBRE!W198+DICIEMBRE!W198</f>
        <v>0</v>
      </c>
      <c r="X198" s="233" t="str">
        <f>$BA198&amp;" "&amp;$BB198&amp;""&amp;$BC198&amp;""&amp;$BD198&amp;""&amp;$BE198&amp;""&amp;$BF198&amp;""&amp;$BG198&amp;""&amp;$BH198&amp;""&amp;$BI198&amp;""&amp;$BJ198&amp;""&amp;$BK198&amp;""&amp;$BL198&amp;""&amp;$BM198&amp;""&amp;$BN198&amp;""&amp;$BO198&amp;""&amp;$BP198&amp;""&amp;$BQ198&amp;""&amp;$BF198&amp;""&amp;$BE203&amp;""&amp;$BF203&amp;""&amp;$BG203&amp;""&amp;$BH203</f>
        <v xml:space="preserve"> </v>
      </c>
      <c r="Y198" s="229"/>
      <c r="Z198" s="229"/>
      <c r="AA198" s="229"/>
      <c r="AB198" s="229"/>
      <c r="AC198" s="229"/>
      <c r="AD198" s="229"/>
      <c r="AE198" s="229"/>
      <c r="AF198" s="229"/>
      <c r="AG198" s="229"/>
      <c r="AH198" s="229"/>
      <c r="AI198" s="229"/>
      <c r="AJ198" s="3"/>
      <c r="AK198" s="3"/>
      <c r="BA198" s="29" t="str">
        <f>IF($C198&lt;&gt;SUM($F198:$U198),"El Total de los Egresos NO puede ser diferente a la suma de Hombres y Mujeres por edad.","")</f>
        <v/>
      </c>
      <c r="BB198" s="29" t="str">
        <f>IF($D198&lt;&gt;$F198+$H198+$J198+$L198+$N198+$P198+$R198+$T198,"El Total de Hombres Egresados del Programa NO puede ser distinto a la suma de Hombres por edad.","")</f>
        <v/>
      </c>
      <c r="BC198" s="29" t="str">
        <f>IF($E198&lt;&gt;$G198+$I198+$K198+$M198+$O198+$Q198+$S198+$U198,"El Total de Mujeres Egresadas del Programa NO puede ser distinto a la suma de Mujeres por edad.","")</f>
        <v/>
      </c>
      <c r="BD198" s="29" t="str">
        <f>IF(V198&lt;=E198,"","Las gestantes Egresadas del Programa NO DEBE ser mayor al Total de Mujeres Egresadas.")</f>
        <v/>
      </c>
      <c r="BE198" s="279" t="str">
        <f>IF(W198&lt;=C198,"","El Nº de TRANS Egresados del Programa NO DEBE ser mayor al Total de Egresos.")</f>
        <v/>
      </c>
      <c r="BF198" s="29" t="str">
        <f>IF(F198&lt;=F197,"","Los Egresos por Alta de hombres Menores de 6 meses DEBEN estar contenidos en el Total de Egresos.")</f>
        <v/>
      </c>
      <c r="BG198" s="29" t="str">
        <f>IF(G198&lt;=G197,"","Los Egresos por Alta de mujeres Menores de 6 meses DEBEN estar contenidos en el Total de Egresos.")</f>
        <v/>
      </c>
      <c r="BH198" s="29" t="str">
        <f>IF(H198&lt;=H197,"","Los Egresos por Alta de hombres De 6 meses a 1 año DEBEN estar contenidos en el Total de Egresos.")</f>
        <v/>
      </c>
      <c r="BI198" s="29" t="str">
        <f>IF(I198&lt;=I197,"","Los Egresos por Alta de mujeres De 6 meses a 1 año DEBEN estar contenidos en el Total de Egresos.")</f>
        <v/>
      </c>
      <c r="BJ198" s="29" t="str">
        <f>IF(J198&lt;=J197,"","Los Egresos por Alta de hombres de 2 a 9 años DEBEN estar contenidos en el Total de Egresos.")</f>
        <v/>
      </c>
      <c r="BK198" s="29" t="str">
        <f>IF(K198&lt;=K197,"","Los Egresos por Alta de mujeres de 2 a 9 años DEBEN estar contenidos en el Total de Egresos.")</f>
        <v/>
      </c>
      <c r="BL198" s="29" t="str">
        <f>IF(L198&lt;=L197,"","Los Egresos por Alta de hombres de 10 a 14 años DEBEN estar contenidos en el Total de Egresos.")</f>
        <v/>
      </c>
      <c r="BM198" s="29" t="str">
        <f>IF(M198&lt;=M197,"","Los Egresos por Alta de mujeres de 10 a 14 años DEBEN estar contenidos en el Total de Egresos.")</f>
        <v/>
      </c>
      <c r="BN198" s="29" t="str">
        <f>IF(N198&lt;=N197,"","Los Egresos por Alta de hombres de 15 a 19 años DEBEN estar contenidos en el Total de Egresos.")</f>
        <v/>
      </c>
      <c r="BO198" s="29" t="str">
        <f>IF(O198&lt;=O197,"","Los Egresos por Alta de mujeres de 15 a 19 años DEBEN estar contenidos en el Total de Egresos.")</f>
        <v/>
      </c>
      <c r="BP198" s="29" t="str">
        <f>IF(P$198&lt;=P$197,"","Los Egresos por Alta de hombres de 20 a 24 años DEBEN estar contenidos en el Total de Egresos.")</f>
        <v/>
      </c>
      <c r="BQ198" s="29" t="str">
        <f>IF(Q$198&lt;=Q$197,"","Los Egresos por Alta de mujeres de 20 a 24 años DEBEN estar contenidos en el Total de Egresos.")</f>
        <v/>
      </c>
      <c r="BR198" s="3"/>
      <c r="BS198" s="3"/>
      <c r="BT198" s="274">
        <f t="shared" si="66"/>
        <v>0</v>
      </c>
      <c r="BU198" s="285">
        <f t="shared" si="67"/>
        <v>0</v>
      </c>
      <c r="BV198" s="285">
        <f t="shared" si="68"/>
        <v>0</v>
      </c>
      <c r="BW198" s="285">
        <f t="shared" si="69"/>
        <v>0</v>
      </c>
      <c r="BX198" s="275">
        <f t="shared" si="70"/>
        <v>0</v>
      </c>
      <c r="BY198" s="274">
        <f>IF(F198&lt;=F197,0,1)</f>
        <v>0</v>
      </c>
      <c r="BZ198" s="275">
        <f>IF($G$198&lt;=$G$197,0,1)</f>
        <v>0</v>
      </c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</row>
    <row r="199" spans="1:112" s="23" customFormat="1" ht="10.5" x14ac:dyDescent="0.15">
      <c r="A199" s="116" t="s">
        <v>211</v>
      </c>
      <c r="B199" s="116"/>
      <c r="C199" s="71">
        <f t="shared" si="64"/>
        <v>0</v>
      </c>
      <c r="D199" s="71">
        <f t="shared" si="65"/>
        <v>0</v>
      </c>
      <c r="E199" s="71">
        <f t="shared" si="65"/>
        <v>0</v>
      </c>
      <c r="F199" s="44">
        <f>+ENERO!F199+FEBRERO!F199+MARZO!F199+ABRIL!F199+MAYO!F199+JUNIO!F199+JULIO!F199+AGOSTO!F199+SEPTIEMBRE!F199+OCTUBRE!F199+NOVIEMBRE!F199+DICIEMBRE!F199</f>
        <v>0</v>
      </c>
      <c r="G199" s="44">
        <f>+ENERO!G199+FEBRERO!G199+MARZO!G199+ABRIL!G199+MAYO!G199+JUNIO!G199+JULIO!G199+AGOSTO!G199+SEPTIEMBRE!G199+OCTUBRE!G199+NOVIEMBRE!G199+DICIEMBRE!G199</f>
        <v>0</v>
      </c>
      <c r="H199" s="44">
        <f>+ENERO!H199+FEBRERO!H199+MARZO!H199+ABRIL!H199+MAYO!H199+JUNIO!H199+JULIO!H199+AGOSTO!H199+SEPTIEMBRE!H199+OCTUBRE!H199+NOVIEMBRE!H199+DICIEMBRE!H199</f>
        <v>0</v>
      </c>
      <c r="I199" s="44">
        <f>+ENERO!I199+FEBRERO!I199+MARZO!I199+ABRIL!I199+MAYO!I199+JUNIO!I199+JULIO!I199+AGOSTO!I199+SEPTIEMBRE!I199+OCTUBRE!I199+NOVIEMBRE!I199+DICIEMBRE!I199</f>
        <v>0</v>
      </c>
      <c r="J199" s="44">
        <f>+ENERO!J199+FEBRERO!J199+MARZO!J199+ABRIL!J199+MAYO!J199+JUNIO!J199+JULIO!J199+AGOSTO!J199+SEPTIEMBRE!J199+OCTUBRE!J199+NOVIEMBRE!J199+DICIEMBRE!J199</f>
        <v>0</v>
      </c>
      <c r="K199" s="44">
        <f>+ENERO!K199+FEBRERO!K199+MARZO!K199+ABRIL!K199+MAYO!K199+JUNIO!K199+JULIO!K199+AGOSTO!K199+SEPTIEMBRE!K199+OCTUBRE!K199+NOVIEMBRE!K199+DICIEMBRE!K199</f>
        <v>0</v>
      </c>
      <c r="L199" s="44">
        <f>+ENERO!L199+FEBRERO!L199+MARZO!L199+ABRIL!L199+MAYO!L199+JUNIO!L199+JULIO!L199+AGOSTO!L199+SEPTIEMBRE!L199+OCTUBRE!L199+NOVIEMBRE!L199+DICIEMBRE!L199</f>
        <v>0</v>
      </c>
      <c r="M199" s="44">
        <f>+ENERO!M199+FEBRERO!M199+MARZO!M199+ABRIL!M199+MAYO!M199+JUNIO!M199+JULIO!M199+AGOSTO!M199+SEPTIEMBRE!M199+OCTUBRE!M199+NOVIEMBRE!M199+DICIEMBRE!M199</f>
        <v>0</v>
      </c>
      <c r="N199" s="44">
        <f>+ENERO!N199+FEBRERO!N199+MARZO!N199+ABRIL!N199+MAYO!N199+JUNIO!N199+JULIO!N199+AGOSTO!N199+SEPTIEMBRE!N199+OCTUBRE!N199+NOVIEMBRE!N199+DICIEMBRE!N199</f>
        <v>0</v>
      </c>
      <c r="O199" s="44">
        <f>+ENERO!O199+FEBRERO!O199+MARZO!O199+ABRIL!O199+MAYO!O199+JUNIO!O199+JULIO!O199+AGOSTO!O199+SEPTIEMBRE!O199+OCTUBRE!O199+NOVIEMBRE!O199+DICIEMBRE!O199</f>
        <v>0</v>
      </c>
      <c r="P199" s="44">
        <f>+ENERO!P199+FEBRERO!P199+MARZO!P199+ABRIL!P199+MAYO!P199+JUNIO!P199+JULIO!P199+AGOSTO!P199+SEPTIEMBRE!P199+OCTUBRE!P199+NOVIEMBRE!P199+DICIEMBRE!P199</f>
        <v>0</v>
      </c>
      <c r="Q199" s="44">
        <f>+ENERO!Q199+FEBRERO!Q199+MARZO!Q199+ABRIL!Q199+MAYO!Q199+JUNIO!Q199+JULIO!Q199+AGOSTO!Q199+SEPTIEMBRE!Q199+OCTUBRE!Q199+NOVIEMBRE!Q199+DICIEMBRE!Q199</f>
        <v>0</v>
      </c>
      <c r="R199" s="44">
        <f>+ENERO!R199+FEBRERO!R199+MARZO!R199+ABRIL!R199+MAYO!R199+JUNIO!R199+JULIO!R199+AGOSTO!R199+SEPTIEMBRE!R199+OCTUBRE!R199+NOVIEMBRE!R199+DICIEMBRE!R199</f>
        <v>0</v>
      </c>
      <c r="S199" s="44">
        <f>+ENERO!S199+FEBRERO!S199+MARZO!S199+ABRIL!S199+MAYO!S199+JUNIO!S199+JULIO!S199+AGOSTO!S199+SEPTIEMBRE!S199+OCTUBRE!S199+NOVIEMBRE!S199+DICIEMBRE!S199</f>
        <v>0</v>
      </c>
      <c r="T199" s="44">
        <f>+ENERO!T199+FEBRERO!T199+MARZO!T199+ABRIL!T199+MAYO!T199+JUNIO!T199+JULIO!T199+AGOSTO!T199+SEPTIEMBRE!T199+OCTUBRE!T199+NOVIEMBRE!T199+DICIEMBRE!T199</f>
        <v>0</v>
      </c>
      <c r="U199" s="44">
        <f>+ENERO!U199+FEBRERO!U199+MARZO!U199+ABRIL!U199+MAYO!U199+JUNIO!U199+JULIO!U199+AGOSTO!U199+SEPTIEMBRE!U199+OCTUBRE!U199+NOVIEMBRE!U199+DICIEMBRE!U199</f>
        <v>0</v>
      </c>
      <c r="V199" s="44">
        <f>+ENERO!V199+FEBRERO!V199+MARZO!V199+ABRIL!V199+MAYO!V199+JUNIO!V199+JULIO!V199+AGOSTO!V199+SEPTIEMBRE!V199+OCTUBRE!V199+NOVIEMBRE!V199+DICIEMBRE!V199</f>
        <v>0</v>
      </c>
      <c r="W199" s="44">
        <f>+ENERO!W199+FEBRERO!W199+MARZO!W199+ABRIL!W199+MAYO!W199+JUNIO!W199+JULIO!W199+AGOSTO!W199+SEPTIEMBRE!W199+OCTUBRE!W199+NOVIEMBRE!W199+DICIEMBRE!W199</f>
        <v>0</v>
      </c>
      <c r="X199" s="233" t="str">
        <f>$BA199&amp;" "&amp;$BB199&amp;""&amp;$BC199&amp;""&amp;$BD199&amp;""&amp;$BE199&amp;""&amp;$BF199&amp;""&amp;$BG199&amp;""&amp;$BH199&amp;""&amp;$BI199&amp;""&amp;$BJ199&amp;""&amp;$BK199&amp;""&amp;$BL199&amp;""&amp;$BM199&amp;""&amp;$BN199&amp;""&amp;$BO199&amp;""&amp;$BP199&amp;""&amp;$BQ199&amp;""&amp;$BF199&amp;""&amp;$BE204&amp;""&amp;$BF204&amp;""&amp;$BG204&amp;""&amp;$BH204</f>
        <v xml:space="preserve"> </v>
      </c>
      <c r="Y199" s="229"/>
      <c r="Z199" s="229"/>
      <c r="AA199" s="229"/>
      <c r="AB199" s="229"/>
      <c r="AC199" s="229"/>
      <c r="AD199" s="229"/>
      <c r="AE199" s="229"/>
      <c r="AF199" s="229"/>
      <c r="AG199" s="229"/>
      <c r="AH199" s="229"/>
      <c r="AI199" s="229"/>
      <c r="AJ199" s="3"/>
      <c r="AK199" s="3"/>
      <c r="BA199" s="29" t="str">
        <f>IF($C199&lt;&gt;SUM($F199:$U199),"El Total de los Egresos NO puede ser diferente a la suma de Hombres y Mujeres por edad.","")</f>
        <v/>
      </c>
      <c r="BB199" s="29" t="str">
        <f>IF($D199&lt;&gt;$F199+$H199+$J199+$L199+$N199+$P199+$R199+$T199,"El Total de Hombres Egresados del Programa NO puede ser distinto a la suma de Hombres por edad.","")</f>
        <v/>
      </c>
      <c r="BC199" s="29" t="str">
        <f>IF($E199&lt;&gt;$G199+$I199+$K199+$M199+$O199+$Q199+$S199+$U199,"El Total de Mujeres Egresadas del Programa NO puede ser distinto a la suma de Mujeres por edad.","")</f>
        <v/>
      </c>
      <c r="BD199" s="29" t="str">
        <f>IF(V199&lt;=E199,"","Las gestantes Egresadas del Programa NO DEBE ser mayor al Total de Mujeres Egresadas.")</f>
        <v/>
      </c>
      <c r="BE199" s="279" t="str">
        <f>IF(W199&lt;=C199,"","El Nº de TRANS Egresados del Programa NO DEBE ser mayor al Total de Egresos.")</f>
        <v/>
      </c>
      <c r="BF199" s="29" t="str">
        <f>IF(F199&lt;=F197,"","Los Egresos por Abandono de Tratamiento de hombres Menores de 6 meses DEBEN estar contenidos en el Total de Egresos.")</f>
        <v/>
      </c>
      <c r="BG199" s="29" t="str">
        <f>IF(G199&lt;=G197,"","Los Egresos por Abandono de Tratamiento de mujeres Menores de 6 meses DEBEN estar contenidos en el Total de Egresos.")</f>
        <v/>
      </c>
      <c r="BH199" s="29" t="str">
        <f>IF(H199&lt;=H197,"","Los Egresos por Abandono de Tratamiento de hombres De 6 meses a 1 año DEBEN estar contenidos en el Total de Egresos.")</f>
        <v/>
      </c>
      <c r="BI199" s="29" t="str">
        <f>IF(I199&lt;=I197,"","Los Egresos por Abandono de Tratamiento de mujeres De 6 meses a 1 año DEBEN estar contenidos en el Total de Egresos.")</f>
        <v/>
      </c>
      <c r="BJ199" s="29" t="str">
        <f>IF(J199&lt;=J197,"","Los Egresos por Abandono de Tratamiento de hombres de 2 a 9 años DEBEN estar contenidos en el Total de Egresos.")</f>
        <v/>
      </c>
      <c r="BK199" s="29" t="str">
        <f>IF(K199&lt;=K197,"","Los Egresos por Abandono de Tratamiento de mujeres de 2 a 9 años DEBEN estar contenidos en el Total de Egresos.")</f>
        <v/>
      </c>
      <c r="BL199" s="29" t="str">
        <f>IF(L199&lt;=L197,"","Los Egresos por Abandono de Tratamiento de hombres de 10 a 14 años DEBEN estar contenidos en el Total de Egresos.")</f>
        <v/>
      </c>
      <c r="BM199" s="29" t="str">
        <f>IF(M199&lt;=M197,"","Los Egresos por Abandono de Tratamiento de mujeres de 10 a 14 años DEBEN estar contenidos en el Total de Egresos.")</f>
        <v/>
      </c>
      <c r="BN199" s="29" t="str">
        <f>IF(N199&lt;=N197,"","Los Egresos por Abandono de Tratamiento de hombres de 15 a 19 años DEBEN estar contenidos en el Total de Egresos.")</f>
        <v/>
      </c>
      <c r="BO199" s="29" t="str">
        <f>IF(O199&lt;=O197,"","Los Egresos por Abandono de Tratamiento de mujeres de 15 a 19 años DEBEN estar contenidos en el Total de Egresos.")</f>
        <v/>
      </c>
      <c r="BP199" s="29" t="str">
        <f>IF(P$199&lt;=P$197,"","Los Egresos por Abandono de Tratamiento de hombres de 20 a 24 años DEBEN estar contenidos en el Total de Egresos.")</f>
        <v/>
      </c>
      <c r="BQ199" s="29" t="str">
        <f>IF(Q$199&lt;=Q$197,"","Los Egresos por Abandono de Tratamiento de mujeres de 20 a 24 años DEBEN estar contenidos en el Total de Egresos.")</f>
        <v/>
      </c>
      <c r="BR199" s="3"/>
      <c r="BS199" s="3"/>
      <c r="BT199" s="274">
        <f t="shared" si="66"/>
        <v>0</v>
      </c>
      <c r="BU199" s="285">
        <f t="shared" si="67"/>
        <v>0</v>
      </c>
      <c r="BV199" s="285">
        <f t="shared" si="68"/>
        <v>0</v>
      </c>
      <c r="BW199" s="285">
        <f t="shared" si="69"/>
        <v>0</v>
      </c>
      <c r="BX199" s="275">
        <f t="shared" si="70"/>
        <v>0</v>
      </c>
      <c r="BY199" s="274">
        <f>IF(F199&lt;=F197,0,1)</f>
        <v>0</v>
      </c>
      <c r="BZ199" s="275">
        <f>IF($G$199&lt;=$G$197,0,1)</f>
        <v>0</v>
      </c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22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</row>
    <row r="200" spans="1:112" s="23" customFormat="1" ht="10.5" x14ac:dyDescent="0.15">
      <c r="A200" s="1034" t="s">
        <v>212</v>
      </c>
      <c r="B200" s="1034"/>
      <c r="C200" s="71">
        <f t="shared" si="64"/>
        <v>0</v>
      </c>
      <c r="D200" s="71">
        <f t="shared" si="65"/>
        <v>0</v>
      </c>
      <c r="E200" s="71">
        <f t="shared" si="65"/>
        <v>0</v>
      </c>
      <c r="F200" s="44">
        <f>+ENERO!F200+FEBRERO!F200+MARZO!F200+ABRIL!F200+MAYO!F200+JUNIO!F200+JULIO!F200+AGOSTO!F200+SEPTIEMBRE!F200+OCTUBRE!F200+NOVIEMBRE!F200+DICIEMBRE!F200</f>
        <v>0</v>
      </c>
      <c r="G200" s="44">
        <f>+ENERO!G200+FEBRERO!G200+MARZO!G200+ABRIL!G200+MAYO!G200+JUNIO!G200+JULIO!G200+AGOSTO!G200+SEPTIEMBRE!G200+OCTUBRE!G200+NOVIEMBRE!G200+DICIEMBRE!G200</f>
        <v>0</v>
      </c>
      <c r="H200" s="44">
        <f>+ENERO!H200+FEBRERO!H200+MARZO!H200+ABRIL!H200+MAYO!H200+JUNIO!H200+JULIO!H200+AGOSTO!H200+SEPTIEMBRE!H200+OCTUBRE!H200+NOVIEMBRE!H200+DICIEMBRE!H200</f>
        <v>0</v>
      </c>
      <c r="I200" s="44">
        <f>+ENERO!I200+FEBRERO!I200+MARZO!I200+ABRIL!I200+MAYO!I200+JUNIO!I200+JULIO!I200+AGOSTO!I200+SEPTIEMBRE!I200+OCTUBRE!I200+NOVIEMBRE!I200+DICIEMBRE!I200</f>
        <v>0</v>
      </c>
      <c r="J200" s="44">
        <f>+ENERO!J200+FEBRERO!J200+MARZO!J200+ABRIL!J200+MAYO!J200+JUNIO!J200+JULIO!J200+AGOSTO!J200+SEPTIEMBRE!J200+OCTUBRE!J200+NOVIEMBRE!J200+DICIEMBRE!J200</f>
        <v>0</v>
      </c>
      <c r="K200" s="44">
        <f>+ENERO!K200+FEBRERO!K200+MARZO!K200+ABRIL!K200+MAYO!K200+JUNIO!K200+JULIO!K200+AGOSTO!K200+SEPTIEMBRE!K200+OCTUBRE!K200+NOVIEMBRE!K200+DICIEMBRE!K200</f>
        <v>0</v>
      </c>
      <c r="L200" s="44">
        <f>+ENERO!L200+FEBRERO!L200+MARZO!L200+ABRIL!L200+MAYO!L200+JUNIO!L200+JULIO!L200+AGOSTO!L200+SEPTIEMBRE!L200+OCTUBRE!L200+NOVIEMBRE!L200+DICIEMBRE!L200</f>
        <v>0</v>
      </c>
      <c r="M200" s="44">
        <f>+ENERO!M200+FEBRERO!M200+MARZO!M200+ABRIL!M200+MAYO!M200+JUNIO!M200+JULIO!M200+AGOSTO!M200+SEPTIEMBRE!M200+OCTUBRE!M200+NOVIEMBRE!M200+DICIEMBRE!M200</f>
        <v>0</v>
      </c>
      <c r="N200" s="44">
        <f>+ENERO!N200+FEBRERO!N200+MARZO!N200+ABRIL!N200+MAYO!N200+JUNIO!N200+JULIO!N200+AGOSTO!N200+SEPTIEMBRE!N200+OCTUBRE!N200+NOVIEMBRE!N200+DICIEMBRE!N200</f>
        <v>0</v>
      </c>
      <c r="O200" s="44">
        <f>+ENERO!O200+FEBRERO!O200+MARZO!O200+ABRIL!O200+MAYO!O200+JUNIO!O200+JULIO!O200+AGOSTO!O200+SEPTIEMBRE!O200+OCTUBRE!O200+NOVIEMBRE!O200+DICIEMBRE!O200</f>
        <v>0</v>
      </c>
      <c r="P200" s="44">
        <f>+ENERO!P200+FEBRERO!P200+MARZO!P200+ABRIL!P200+MAYO!P200+JUNIO!P200+JULIO!P200+AGOSTO!P200+SEPTIEMBRE!P200+OCTUBRE!P200+NOVIEMBRE!P200+DICIEMBRE!P200</f>
        <v>0</v>
      </c>
      <c r="Q200" s="44">
        <f>+ENERO!Q200+FEBRERO!Q200+MARZO!Q200+ABRIL!Q200+MAYO!Q200+JUNIO!Q200+JULIO!Q200+AGOSTO!Q200+SEPTIEMBRE!Q200+OCTUBRE!Q200+NOVIEMBRE!Q200+DICIEMBRE!Q200</f>
        <v>0</v>
      </c>
      <c r="R200" s="44">
        <f>+ENERO!R200+FEBRERO!R200+MARZO!R200+ABRIL!R200+MAYO!R200+JUNIO!R200+JULIO!R200+AGOSTO!R200+SEPTIEMBRE!R200+OCTUBRE!R200+NOVIEMBRE!R200+DICIEMBRE!R200</f>
        <v>0</v>
      </c>
      <c r="S200" s="44">
        <f>+ENERO!S200+FEBRERO!S200+MARZO!S200+ABRIL!S200+MAYO!S200+JUNIO!S200+JULIO!S200+AGOSTO!S200+SEPTIEMBRE!S200+OCTUBRE!S200+NOVIEMBRE!S200+DICIEMBRE!S200</f>
        <v>0</v>
      </c>
      <c r="T200" s="44">
        <f>+ENERO!T200+FEBRERO!T200+MARZO!T200+ABRIL!T200+MAYO!T200+JUNIO!T200+JULIO!T200+AGOSTO!T200+SEPTIEMBRE!T200+OCTUBRE!T200+NOVIEMBRE!T200+DICIEMBRE!T200</f>
        <v>0</v>
      </c>
      <c r="U200" s="44">
        <f>+ENERO!U200+FEBRERO!U200+MARZO!U200+ABRIL!U200+MAYO!U200+JUNIO!U200+JULIO!U200+AGOSTO!U200+SEPTIEMBRE!U200+OCTUBRE!U200+NOVIEMBRE!U200+DICIEMBRE!U200</f>
        <v>0</v>
      </c>
      <c r="V200" s="44">
        <f>+ENERO!V200+FEBRERO!V200+MARZO!V200+ABRIL!V200+MAYO!V200+JUNIO!V200+JULIO!V200+AGOSTO!V200+SEPTIEMBRE!V200+OCTUBRE!V200+NOVIEMBRE!V200+DICIEMBRE!V200</f>
        <v>0</v>
      </c>
      <c r="W200" s="44">
        <f>+ENERO!W200+FEBRERO!W200+MARZO!W200+ABRIL!W200+MAYO!W200+JUNIO!W200+JULIO!W200+AGOSTO!W200+SEPTIEMBRE!W200+OCTUBRE!W200+NOVIEMBRE!W200+DICIEMBRE!W200</f>
        <v>0</v>
      </c>
      <c r="X200" s="233" t="str">
        <f>$BA200&amp;" "&amp;$BB200&amp;""&amp;$BC200&amp;""&amp;$BD200&amp;""&amp;$BE200&amp;""&amp;$BF200&amp;""&amp;$BG200&amp;""&amp;$BH200&amp;""&amp;$BI200&amp;""&amp;$BJ200&amp;""&amp;$BK200&amp;""&amp;$BL200&amp;""&amp;$BM200&amp;""&amp;$BN200&amp;""&amp;$BO200&amp;""&amp;$BP200&amp;""&amp;$BQ200&amp;""&amp;$BF200&amp;""&amp;$BE205&amp;""&amp;$BF205&amp;""&amp;$BG205&amp;""&amp;$BH205</f>
        <v xml:space="preserve"> </v>
      </c>
      <c r="Y200" s="229"/>
      <c r="Z200" s="229"/>
      <c r="AA200" s="229"/>
      <c r="AB200" s="229"/>
      <c r="AC200" s="229"/>
      <c r="AD200" s="229"/>
      <c r="AE200" s="229"/>
      <c r="AF200" s="229"/>
      <c r="AG200" s="229"/>
      <c r="AH200" s="229"/>
      <c r="AI200" s="229"/>
      <c r="AJ200" s="3"/>
      <c r="AK200" s="3"/>
      <c r="BA200" s="29" t="str">
        <f>IF($C200&lt;&gt;SUM($F200:$U200),"El Total de los Egresos NO puede ser diferente a la suma de Hombres y Mujeres por edad.","")</f>
        <v/>
      </c>
      <c r="BB200" s="29" t="str">
        <f>IF($D200&lt;&gt;$F200+$H200+$J200+$L200+$N200+$P200+$R200+$T200,"El Total de Hombres Egresados del Programa NO puede ser distinto a la suma de Hombres por edad.","")</f>
        <v/>
      </c>
      <c r="BC200" s="29" t="str">
        <f>IF($E200&lt;&gt;$G200+$I200+$K200+$M200+$O200+$Q200+$S200+$U200,"El Total de Mujeres Egresadas del Programa NO puede ser distinto a la suma de Mujeres por edad.","")</f>
        <v/>
      </c>
      <c r="BD200" s="29" t="str">
        <f>IF(V200&lt;=E200,"","Las gestantes Egresadas del Programa NO DEBE ser mayor al Total de Mujeres Egresadas.")</f>
        <v/>
      </c>
      <c r="BE200" s="279" t="str">
        <f>IF(W200&lt;=C200,"","El Nº de TRANS Egresados del Programa NO DEBE ser mayor al Total de Egresos.")</f>
        <v/>
      </c>
      <c r="BF200" s="29" t="str">
        <f>IF(F200&lt;=F197,"","Los Egresos por Abandono del Programa de hombres Menores de 6 meses DEBEN estar contenidos en el Total de Egresos.")</f>
        <v/>
      </c>
      <c r="BG200" s="29" t="str">
        <f>IF(G200&lt;=G197,"","Los Egresos por Abandono del Programa de mujeres Menores de 6 meses DEBEN estar contenidos en el Total de Egresos.")</f>
        <v/>
      </c>
      <c r="BH200" s="29" t="str">
        <f>IF(H200&lt;=H197,"","Los Egresos por Abandono del Programa de hombres De 6 meses a 1 año DEBEN estar contenidos en el Total de Egresos.")</f>
        <v/>
      </c>
      <c r="BI200" s="29" t="str">
        <f>IF(I200&lt;=I197,"","Los Egresos por Abandono del Programa de mujeres De 6 meses a 1 año DEBEN estar contenidos en el Total de Egresos.")</f>
        <v/>
      </c>
      <c r="BJ200" s="29" t="str">
        <f>IF(J200&lt;=J197,"","Los Egresos por Abandono del Programa de hombres de 2 a 9 años DEBEN estar contenidos en el Total de Egresos.")</f>
        <v/>
      </c>
      <c r="BK200" s="29" t="str">
        <f>IF(K200&lt;=K197,"","Los Egresos por Abandono del Programa de mujeres de 2 a 9 años DEBEN estar contenidos en el Total de Egresos.")</f>
        <v/>
      </c>
      <c r="BL200" s="29" t="str">
        <f>IF(L200&lt;=L197,"","Los Egresos por Abandono del Programa de hombres de 10 a 14 años DEBEN estar contenidos en el Total de Egresos.")</f>
        <v/>
      </c>
      <c r="BM200" s="29" t="str">
        <f>IF(M200&lt;=M197,"","Los Egresos por Abandono del Programa de mujeres de 10 a 14 años DEBEN estar contenidos en el Total de Egresos.")</f>
        <v/>
      </c>
      <c r="BN200" s="29" t="str">
        <f>IF(N200&lt;=N197,"","Los Egresos por Abandono del Programa de hombres de 15 a 19 años DEBEN estar contenidos en el Total de Egresos.")</f>
        <v/>
      </c>
      <c r="BO200" s="29" t="str">
        <f>IF(O200&lt;=O197,"","Los Egresos por Abandono del Programa de mujeres de 15 a 19 años DEBEN estar contenidos en el Total de Egresos.")</f>
        <v/>
      </c>
      <c r="BP200" s="29" t="str">
        <f>IF(P$200&lt;=P$197,"","Los Egresos por Abandono del Programa de hombres de 20 a 24 años DEBEN estar contenidos en el Total de Egresos.")</f>
        <v/>
      </c>
      <c r="BQ200" s="29" t="str">
        <f>IF(Q$200&lt;=Q$197,"","Los Egresos por Abandono del Programa de mujeres de 20 a 24 años DEBEN estar contenidos en el Total de Egresos.")</f>
        <v/>
      </c>
      <c r="BR200" s="3"/>
      <c r="BS200" s="3"/>
      <c r="BT200" s="274">
        <f t="shared" si="66"/>
        <v>0</v>
      </c>
      <c r="BU200" s="285">
        <f t="shared" si="67"/>
        <v>0</v>
      </c>
      <c r="BV200" s="285">
        <f t="shared" si="68"/>
        <v>0</v>
      </c>
      <c r="BW200" s="285">
        <f t="shared" si="69"/>
        <v>0</v>
      </c>
      <c r="BX200" s="275">
        <f t="shared" si="70"/>
        <v>0</v>
      </c>
      <c r="BY200" s="274">
        <f>IF(F200&lt;=F197,0,1)</f>
        <v>0</v>
      </c>
      <c r="BZ200" s="275">
        <f>IF($G$200&lt;=$G$197,0,1)</f>
        <v>0</v>
      </c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</row>
    <row r="201" spans="1:112" s="23" customFormat="1" ht="10.5" x14ac:dyDescent="0.15">
      <c r="A201" s="1008" t="s">
        <v>213</v>
      </c>
      <c r="B201" s="1008"/>
      <c r="C201" s="80">
        <f t="shared" si="64"/>
        <v>0</v>
      </c>
      <c r="D201" s="80">
        <f t="shared" si="65"/>
        <v>0</v>
      </c>
      <c r="E201" s="80">
        <f t="shared" si="65"/>
        <v>0</v>
      </c>
      <c r="F201" s="44">
        <f>+ENERO!F201+FEBRERO!F201+MARZO!F201+ABRIL!F201+MAYO!F201+JUNIO!F201+JULIO!F201+AGOSTO!F201+SEPTIEMBRE!F201+OCTUBRE!F201+NOVIEMBRE!F201+DICIEMBRE!F201</f>
        <v>0</v>
      </c>
      <c r="G201" s="44">
        <f>+ENERO!G201+FEBRERO!G201+MARZO!G201+ABRIL!G201+MAYO!G201+JUNIO!G201+JULIO!G201+AGOSTO!G201+SEPTIEMBRE!G201+OCTUBRE!G201+NOVIEMBRE!G201+DICIEMBRE!G201</f>
        <v>0</v>
      </c>
      <c r="H201" s="44">
        <f>+ENERO!H201+FEBRERO!H201+MARZO!H201+ABRIL!H201+MAYO!H201+JUNIO!H201+JULIO!H201+AGOSTO!H201+SEPTIEMBRE!H201+OCTUBRE!H201+NOVIEMBRE!H201+DICIEMBRE!H201</f>
        <v>0</v>
      </c>
      <c r="I201" s="44">
        <f>+ENERO!I201+FEBRERO!I201+MARZO!I201+ABRIL!I201+MAYO!I201+JUNIO!I201+JULIO!I201+AGOSTO!I201+SEPTIEMBRE!I201+OCTUBRE!I201+NOVIEMBRE!I201+DICIEMBRE!I201</f>
        <v>0</v>
      </c>
      <c r="J201" s="44">
        <f>+ENERO!J201+FEBRERO!J201+MARZO!J201+ABRIL!J201+MAYO!J201+JUNIO!J201+JULIO!J201+AGOSTO!J201+SEPTIEMBRE!J201+OCTUBRE!J201+NOVIEMBRE!J201+DICIEMBRE!J201</f>
        <v>0</v>
      </c>
      <c r="K201" s="44">
        <f>+ENERO!K201+FEBRERO!K201+MARZO!K201+ABRIL!K201+MAYO!K201+JUNIO!K201+JULIO!K201+AGOSTO!K201+SEPTIEMBRE!K201+OCTUBRE!K201+NOVIEMBRE!K201+DICIEMBRE!K201</f>
        <v>0</v>
      </c>
      <c r="L201" s="44">
        <f>+ENERO!L201+FEBRERO!L201+MARZO!L201+ABRIL!L201+MAYO!L201+JUNIO!L201+JULIO!L201+AGOSTO!L201+SEPTIEMBRE!L201+OCTUBRE!L201+NOVIEMBRE!L201+DICIEMBRE!L201</f>
        <v>0</v>
      </c>
      <c r="M201" s="44">
        <f>+ENERO!M201+FEBRERO!M201+MARZO!M201+ABRIL!M201+MAYO!M201+JUNIO!M201+JULIO!M201+AGOSTO!M201+SEPTIEMBRE!M201+OCTUBRE!M201+NOVIEMBRE!M201+DICIEMBRE!M201</f>
        <v>0</v>
      </c>
      <c r="N201" s="44">
        <f>+ENERO!N201+FEBRERO!N201+MARZO!N201+ABRIL!N201+MAYO!N201+JUNIO!N201+JULIO!N201+AGOSTO!N201+SEPTIEMBRE!N201+OCTUBRE!N201+NOVIEMBRE!N201+DICIEMBRE!N201</f>
        <v>0</v>
      </c>
      <c r="O201" s="44">
        <f>+ENERO!O201+FEBRERO!O201+MARZO!O201+ABRIL!O201+MAYO!O201+JUNIO!O201+JULIO!O201+AGOSTO!O201+SEPTIEMBRE!O201+OCTUBRE!O201+NOVIEMBRE!O201+DICIEMBRE!O201</f>
        <v>0</v>
      </c>
      <c r="P201" s="44">
        <f>+ENERO!P201+FEBRERO!P201+MARZO!P201+ABRIL!P201+MAYO!P201+JUNIO!P201+JULIO!P201+AGOSTO!P201+SEPTIEMBRE!P201+OCTUBRE!P201+NOVIEMBRE!P201+DICIEMBRE!P201</f>
        <v>0</v>
      </c>
      <c r="Q201" s="44">
        <f>+ENERO!Q201+FEBRERO!Q201+MARZO!Q201+ABRIL!Q201+MAYO!Q201+JUNIO!Q201+JULIO!Q201+AGOSTO!Q201+SEPTIEMBRE!Q201+OCTUBRE!Q201+NOVIEMBRE!Q201+DICIEMBRE!Q201</f>
        <v>0</v>
      </c>
      <c r="R201" s="44">
        <f>+ENERO!R201+FEBRERO!R201+MARZO!R201+ABRIL!R201+MAYO!R201+JUNIO!R201+JULIO!R201+AGOSTO!R201+SEPTIEMBRE!R201+OCTUBRE!R201+NOVIEMBRE!R201+DICIEMBRE!R201</f>
        <v>0</v>
      </c>
      <c r="S201" s="44">
        <f>+ENERO!S201+FEBRERO!S201+MARZO!S201+ABRIL!S201+MAYO!S201+JUNIO!S201+JULIO!S201+AGOSTO!S201+SEPTIEMBRE!S201+OCTUBRE!S201+NOVIEMBRE!S201+DICIEMBRE!S201</f>
        <v>0</v>
      </c>
      <c r="T201" s="44">
        <f>+ENERO!T201+FEBRERO!T201+MARZO!T201+ABRIL!T201+MAYO!T201+JUNIO!T201+JULIO!T201+AGOSTO!T201+SEPTIEMBRE!T201+OCTUBRE!T201+NOVIEMBRE!T201+DICIEMBRE!T201</f>
        <v>0</v>
      </c>
      <c r="U201" s="44">
        <f>+ENERO!U201+FEBRERO!U201+MARZO!U201+ABRIL!U201+MAYO!U201+JUNIO!U201+JULIO!U201+AGOSTO!U201+SEPTIEMBRE!U201+OCTUBRE!U201+NOVIEMBRE!U201+DICIEMBRE!U201</f>
        <v>0</v>
      </c>
      <c r="V201" s="44">
        <f>+ENERO!V201+FEBRERO!V201+MARZO!V201+ABRIL!V201+MAYO!V201+JUNIO!V201+JULIO!V201+AGOSTO!V201+SEPTIEMBRE!V201+OCTUBRE!V201+NOVIEMBRE!V201+DICIEMBRE!V201</f>
        <v>0</v>
      </c>
      <c r="W201" s="44">
        <f>+ENERO!W201+FEBRERO!W201+MARZO!W201+ABRIL!W201+MAYO!W201+JUNIO!W201+JULIO!W201+AGOSTO!W201+SEPTIEMBRE!W201+OCTUBRE!W201+NOVIEMBRE!W201+DICIEMBRE!W201</f>
        <v>0</v>
      </c>
      <c r="X201" s="233" t="str">
        <f>$BA201&amp;" "&amp;$BB201&amp;""&amp;$BC201&amp;""&amp;$BD201&amp;""&amp;$BE201&amp;""&amp;$BF201&amp;""&amp;$BG201&amp;""&amp;$BH201&amp;""&amp;$BI201&amp;""&amp;$BJ201&amp;""&amp;$BK201&amp;""&amp;$BL201&amp;""&amp;$BM201&amp;""&amp;$BN201&amp;""&amp;$BO201&amp;""&amp;$BP201&amp;""&amp;$BQ201&amp;""&amp;$BF201&amp;""&amp;$BE206&amp;""&amp;$BF206&amp;""&amp;$BG206&amp;""&amp;$BH206</f>
        <v xml:space="preserve"> </v>
      </c>
      <c r="Y201" s="229"/>
      <c r="Z201" s="229"/>
      <c r="AA201" s="229"/>
      <c r="AB201" s="229"/>
      <c r="AC201" s="229"/>
      <c r="AD201" s="229"/>
      <c r="AE201" s="229"/>
      <c r="AF201" s="229"/>
      <c r="AG201" s="229"/>
      <c r="AH201" s="229"/>
      <c r="AI201" s="229"/>
      <c r="AJ201" s="3"/>
      <c r="AK201" s="3"/>
      <c r="BA201" s="29" t="str">
        <f>IF($C201&lt;&gt;SUM($F201:$U201),"El Total de los Egresos NO puede ser diferente a la suma de Hombres y Mujeres por edad.","")</f>
        <v/>
      </c>
      <c r="BB201" s="29" t="str">
        <f>IF($D201&lt;&gt;$F201+$H201+$J201+$L201+$N201+$P201+$R201+$T201,"El Total de Hombres Egresados del Programa NO puede ser distinto a la suma de Hombres por edad.","")</f>
        <v/>
      </c>
      <c r="BC201" s="29" t="str">
        <f>IF($E201&lt;&gt;$G201+$I201+$K201+$M201+$O201+$Q201+$S201+$U201,"El Total de Mujeres Egresadas del Programa NO puede ser distinto a la suma de Mujeres por edad.","")</f>
        <v/>
      </c>
      <c r="BD201" s="29" t="str">
        <f>IF(V201&lt;=E201,"","Las gestantes Egresadas del Programa NO DEBE ser mayor al Total de Mujeres Egresadas.")</f>
        <v/>
      </c>
      <c r="BE201" s="292" t="str">
        <f>IF(W201&lt;=C201,"","El Nº de TRANS Egresados del Programa NO DEBE ser mayor al Total de Egresos.")</f>
        <v/>
      </c>
      <c r="BF201" s="29" t="str">
        <f>IF(F201&lt;=F197,"","Los Egresos por Fallecimiento de hombres Menores de 6 meses DEBEN estar contenidos en el Total de Egresos.")</f>
        <v/>
      </c>
      <c r="BG201" s="29" t="str">
        <f>IF(G201&lt;=G197,"","Los Egresos por Fallecimiento de mujeres Menores de 6 meses DEBEN estar contenidos en el Total de Egresos.")</f>
        <v/>
      </c>
      <c r="BH201" s="29" t="str">
        <f>IF(H201&lt;=H197,"","Los Egresos por Fallecimiento de hombres De 6 meses a 1 año DEBEN estar contenidos en el Total de Egresos.")</f>
        <v/>
      </c>
      <c r="BI201" s="29" t="str">
        <f>IF(I201&lt;=I197,"","Los Egresos por Fallecimiento de mujeres De 6 meses a 1 año DEBEN estar contenidos en el Total de Egresos.")</f>
        <v/>
      </c>
      <c r="BJ201" s="29" t="str">
        <f>IF(J201&lt;=J197,"","Los Egresos por Fallecimiento de hombres de 2 a 9 años DEBEN estar contenidos en el Total de Egresos.")</f>
        <v/>
      </c>
      <c r="BK201" s="29" t="str">
        <f>IF(K201&lt;=K197,"","Los Egresos por Fallecimiento de mujeres de 2 a 9 años DEBEN estar contenidos en el Total de Egresos.")</f>
        <v/>
      </c>
      <c r="BL201" s="29" t="str">
        <f>IF(L201&lt;=L197,"","Los Egresos por Fallecimiento de hombres de 10 a 14 años DEBEN estar contenidos en el Total de Egresos.")</f>
        <v/>
      </c>
      <c r="BM201" s="29" t="str">
        <f>IF(M201&lt;=M197,"","Los Egresos por Fallecimiento de mujeres de 10 a 14 años DEBEN estar contenidos en el Total de Egresos.")</f>
        <v/>
      </c>
      <c r="BN201" s="29" t="str">
        <f>IF(N201&lt;=N197,"","Los Egresos por Fallecimiento de hombres de 15 a 19 años DEBEN estar contenidos en el Total de Egresos.")</f>
        <v/>
      </c>
      <c r="BO201" s="29" t="str">
        <f>IF(O201&lt;=O197,"","Los Egresos por Fallecimiento de mujeres de 15 a 19 años DEBEN estar contenidos en el Total de Egresos.")</f>
        <v/>
      </c>
      <c r="BP201" s="29" t="str">
        <f>IF(P$201&lt;=P$197,"","Los Egresos por Fallecimiento de hombres de 20 a 24 años DEBEN estar contenidos en el Total de Egresos.")</f>
        <v/>
      </c>
      <c r="BQ201" s="29" t="str">
        <f>IF(Q$201&lt;=Q$197,"","Los Egresos por Fallecimiento de mujeres de 20 a 24 años DEBEN estar contenidos en el Total de Egresos.")</f>
        <v/>
      </c>
      <c r="BR201" s="3"/>
      <c r="BS201" s="3"/>
      <c r="BT201" s="281">
        <f t="shared" si="66"/>
        <v>0</v>
      </c>
      <c r="BU201" s="293">
        <f t="shared" si="67"/>
        <v>0</v>
      </c>
      <c r="BV201" s="293">
        <f t="shared" si="68"/>
        <v>0</v>
      </c>
      <c r="BW201" s="293">
        <f t="shared" si="69"/>
        <v>0</v>
      </c>
      <c r="BX201" s="282">
        <f t="shared" si="70"/>
        <v>0</v>
      </c>
      <c r="BY201" s="281">
        <f>IF(F201&lt;=F197,0,1)</f>
        <v>0</v>
      </c>
      <c r="BZ201" s="282">
        <f>IF($G$201&lt;=$G$197,0,1)</f>
        <v>0</v>
      </c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22"/>
      <c r="CM201" s="22"/>
      <c r="CN201" s="22"/>
      <c r="CO201" s="22"/>
      <c r="CP201" s="22"/>
      <c r="CQ201" s="22"/>
      <c r="CR201" s="22"/>
      <c r="CS201" s="22"/>
      <c r="CT201" s="22"/>
      <c r="CU201" s="22"/>
      <c r="CV201" s="22"/>
      <c r="CW201" s="22"/>
      <c r="CX201" s="22"/>
      <c r="CY201" s="22"/>
      <c r="CZ201" s="22"/>
      <c r="DA201" s="22"/>
      <c r="DB201" s="22"/>
      <c r="DC201" s="22"/>
      <c r="DD201" s="22"/>
      <c r="DE201" s="22"/>
      <c r="DF201" s="22"/>
      <c r="DG201" s="22"/>
      <c r="DH201" s="22"/>
    </row>
    <row r="202" spans="1:112" s="9" customFormat="1" ht="14.25" x14ac:dyDescent="0.2">
      <c r="A202" s="40" t="s">
        <v>214</v>
      </c>
      <c r="B202" s="224"/>
      <c r="C202" s="225"/>
      <c r="D202" s="226"/>
      <c r="E202" s="226"/>
      <c r="F202" s="226"/>
      <c r="G202" s="227"/>
      <c r="H202" s="227"/>
      <c r="I202" s="227"/>
      <c r="J202" s="227"/>
      <c r="K202" s="227"/>
      <c r="L202" s="227"/>
      <c r="M202" s="227"/>
      <c r="N202" s="227"/>
      <c r="O202" s="227"/>
      <c r="P202" s="227"/>
      <c r="Q202" s="227"/>
      <c r="R202" s="227"/>
      <c r="S202" s="227"/>
      <c r="T202" s="228"/>
      <c r="U202" s="229"/>
      <c r="V202" s="229"/>
      <c r="W202" s="229"/>
      <c r="BE202" s="29" t="str">
        <f>IF(R$197&gt;=SUM(R$198:R$201),"","El Total de Egresos hombres de 25 a 64 años DEBE ser mayor o igual a la suma de los Egresos por Alta, Abandono de Tratamiento, Abandono de Programa y Fallecimiento.")</f>
        <v/>
      </c>
      <c r="BF202" s="29" t="str">
        <f>IF(S$197&gt;=SUM(S$198:S$201),"","El Total de Egresos mujeres de 25 a 64 años DEBE ser mayor o igual a la suma de los Egresos por Alta, Abandono de Tratamiento, Abandono de Programa y Fallecimiento.")</f>
        <v/>
      </c>
      <c r="BG202" s="29" t="str">
        <f>IF(T$197&gt;=SUM(T$198:T$201),"","El Total de Egresos hombres de 65 y más años DEBE ser mayor o igual a la suma de los Egresos por Alta, Abandono de Tratamiento, Abandono de Programa y Fallecimiento.")</f>
        <v/>
      </c>
      <c r="BH202" s="29" t="str">
        <f>IF(U$197&gt;=SUM(U$198:U$201),"","El Total de Egresos mujeres de 65 y más años DEBE ser mayor o igual a la suma de los Egresos por Alta, Abandono de Tratamiento, Abandono de Programa y Fallecimiento.")</f>
        <v/>
      </c>
      <c r="BX202" s="272">
        <f>IF($J$197&gt;=SUM($J$198:$J$201),0,1)</f>
        <v>0</v>
      </c>
      <c r="BY202" s="273">
        <f>IF($K$197&gt;=SUM($K$198:$K$201),0,1)</f>
        <v>0</v>
      </c>
      <c r="BZ202" s="30">
        <f>IF($L$197&gt;=SUM($L$198:$L$201),0,1)</f>
        <v>0</v>
      </c>
    </row>
    <row r="203" spans="1:112" s="22" customFormat="1" ht="10.5" x14ac:dyDescent="0.15">
      <c r="A203" s="1009" t="s">
        <v>45</v>
      </c>
      <c r="B203" s="1010"/>
      <c r="C203" s="1015" t="s">
        <v>189</v>
      </c>
      <c r="D203" s="1015"/>
      <c r="E203" s="1015"/>
      <c r="F203" s="1016" t="s">
        <v>56</v>
      </c>
      <c r="G203" s="1017"/>
      <c r="H203" s="1017"/>
      <c r="I203" s="1017"/>
      <c r="J203" s="1017"/>
      <c r="K203" s="1017"/>
      <c r="L203" s="1017"/>
      <c r="M203" s="1022"/>
      <c r="N203" s="1023" t="s">
        <v>191</v>
      </c>
      <c r="O203" s="228"/>
      <c r="P203" s="229"/>
      <c r="Q203" s="229"/>
      <c r="R203" s="229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BA203" s="3"/>
      <c r="BB203" s="3"/>
      <c r="BC203" s="3"/>
      <c r="BD203" s="3"/>
      <c r="BE203" s="29" t="str">
        <f>IF(R$198&lt;=R$197,"","Los Egresos por Alta de hombres de 25 a 64 años DEBEN estar contenidos en el Total de Egresos.")</f>
        <v/>
      </c>
      <c r="BF203" s="29" t="str">
        <f>IF(S$198&lt;=S$197,"","Los Egresos por Alta de mujeres de 25 a 64 años DEBEN estar contenidos en el Total de Egresos.")</f>
        <v/>
      </c>
      <c r="BG203" s="29" t="str">
        <f>IF(T$198&lt;=T$197,"","Los Egresos por Alta de hombres de 65 y más años DEBEN estar contenidos en el Total de Egresos.")</f>
        <v/>
      </c>
      <c r="BH203" s="29" t="str">
        <f>IF(U$198&lt;=U$197,"","Los Egresos por Alta de mujeres de 65 y más años DEBEN estar contenidos en el Total de Egresos.")</f>
        <v/>
      </c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274">
        <f>IF($J$198&lt;=$J$197,0,1)</f>
        <v>0</v>
      </c>
      <c r="BY203" s="275">
        <f>IF($K$198&lt;=$K$197,0,1)</f>
        <v>0</v>
      </c>
      <c r="BZ203" s="30">
        <f>IF($L$198&lt;=$L$197,0,1)</f>
        <v>0</v>
      </c>
      <c r="CA203" s="3"/>
      <c r="CB203" s="3"/>
      <c r="CC203" s="3"/>
    </row>
    <row r="204" spans="1:112" s="22" customFormat="1" ht="10.5" x14ac:dyDescent="0.15">
      <c r="A204" s="1011"/>
      <c r="B204" s="1012"/>
      <c r="C204" s="1015"/>
      <c r="D204" s="1015"/>
      <c r="E204" s="1015"/>
      <c r="F204" s="1026" t="s">
        <v>70</v>
      </c>
      <c r="G204" s="1027"/>
      <c r="H204" s="1028" t="s">
        <v>8</v>
      </c>
      <c r="I204" s="1028"/>
      <c r="J204" s="1026" t="s">
        <v>180</v>
      </c>
      <c r="K204" s="1027"/>
      <c r="L204" s="1028" t="s">
        <v>181</v>
      </c>
      <c r="M204" s="1029"/>
      <c r="N204" s="1024"/>
      <c r="O204" s="228"/>
      <c r="P204" s="229"/>
      <c r="Q204" s="229"/>
      <c r="R204" s="229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BA204" s="3"/>
      <c r="BB204" s="3"/>
      <c r="BC204" s="3"/>
      <c r="BD204" s="3"/>
      <c r="BE204" s="29" t="str">
        <f>IF(R$199&lt;=R$197,"","Los Egresos por Abandono de Tratamiento de hombres de 25 a 64 años DEBEN estar contenidos en el Total de Egresos.")</f>
        <v/>
      </c>
      <c r="BF204" s="29" t="str">
        <f>IF(S$199&lt;=S$197,"","Los Egresos por Abandono de Tratamiento de mujeres de 25 a 64 años DEBEN estar contenidos en el Total de Egresos.")</f>
        <v/>
      </c>
      <c r="BG204" s="29" t="str">
        <f>IF(T$199&lt;=T$197,"","Los Egresos por Abandono de Tratamiento de hombres de 65 y más años DEBEN estar contenidos en el Total de Egresos.")</f>
        <v/>
      </c>
      <c r="BH204" s="29" t="str">
        <f>IF(U$199&lt;=U$197,"","Los Egresos por Abandono de Tratamiento de mujeres de 65 y más años DEBEN estar contenidos en el Total de Egresos.")</f>
        <v/>
      </c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274">
        <f>IF($J$199&lt;=$J$197,0,1)</f>
        <v>0</v>
      </c>
      <c r="BY204" s="275">
        <f>IF($K$199&lt;=$K$197,0,1)</f>
        <v>0</v>
      </c>
      <c r="BZ204" s="30">
        <f>IF($L$199&lt;=$L$197,0,1)</f>
        <v>0</v>
      </c>
      <c r="CA204" s="3"/>
      <c r="CB204" s="3"/>
      <c r="CC204" s="3"/>
    </row>
    <row r="205" spans="1:112" s="23" customFormat="1" ht="21" x14ac:dyDescent="0.15">
      <c r="A205" s="1013"/>
      <c r="B205" s="1014"/>
      <c r="C205" s="231" t="s">
        <v>167</v>
      </c>
      <c r="D205" s="231" t="s">
        <v>43</v>
      </c>
      <c r="E205" s="248" t="s">
        <v>64</v>
      </c>
      <c r="F205" s="96" t="s">
        <v>182</v>
      </c>
      <c r="G205" s="99" t="s">
        <v>64</v>
      </c>
      <c r="H205" s="96" t="s">
        <v>182</v>
      </c>
      <c r="I205" s="99" t="s">
        <v>64</v>
      </c>
      <c r="J205" s="96" t="s">
        <v>182</v>
      </c>
      <c r="K205" s="99" t="s">
        <v>64</v>
      </c>
      <c r="L205" s="96" t="s">
        <v>182</v>
      </c>
      <c r="M205" s="294" t="s">
        <v>64</v>
      </c>
      <c r="N205" s="1025"/>
      <c r="O205" s="229"/>
      <c r="P205" s="229"/>
      <c r="Q205" s="229"/>
      <c r="R205" s="229"/>
      <c r="S205" s="229"/>
      <c r="T205" s="229"/>
      <c r="U205" s="229"/>
      <c r="V205" s="229"/>
      <c r="W205" s="228"/>
      <c r="X205" s="229"/>
      <c r="Y205" s="229"/>
      <c r="Z205" s="229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BA205" s="3"/>
      <c r="BB205" s="3"/>
      <c r="BC205" s="3"/>
      <c r="BD205" s="3"/>
      <c r="BE205" s="29" t="str">
        <f>IF(R$200&lt;=R$197,"","Los Egresos por Abandono del Programa de hombres de 25 a 64 años DEBEN estar contenidos en el Total de Egresos.")</f>
        <v/>
      </c>
      <c r="BF205" s="29" t="str">
        <f>IF(S$200&lt;=S$197,"","Los Egresos por Abandono del Programa de mujeres de 25 a 64 años DEBEN estar contenidos en el Total de Egresos.")</f>
        <v/>
      </c>
      <c r="BG205" s="29" t="str">
        <f>IF(T$200&lt;=T$197,"","Los Egresos por Abandono del Programa de hombres de 65 y más años DEBEN estar contenidos en el Total de Egresos.")</f>
        <v/>
      </c>
      <c r="BH205" s="29" t="str">
        <f>IF(U$200&lt;=U$197,"","Los Egresos por Abandono del Programa de mujeres de 65 y más años DEBEN estar contenidos en el Total de Egresos.")</f>
        <v/>
      </c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274">
        <f>IF($J$200&lt;=$J$197,0,1)</f>
        <v>0</v>
      </c>
      <c r="BY205" s="275">
        <f>IF($K$200&lt;=$K$197,0,1)</f>
        <v>0</v>
      </c>
      <c r="BZ205" s="30">
        <f>IF($L$200&lt;=$L$197,0,1)</f>
        <v>0</v>
      </c>
      <c r="CA205" s="3"/>
      <c r="CB205" s="3"/>
      <c r="CC205" s="3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</row>
    <row r="206" spans="1:112" s="23" customFormat="1" ht="11.25" thickBot="1" x14ac:dyDescent="0.2">
      <c r="A206" s="1006" t="s">
        <v>126</v>
      </c>
      <c r="B206" s="1006"/>
      <c r="C206" s="295">
        <f>SUM(D206:E206)</f>
        <v>2</v>
      </c>
      <c r="D206" s="295">
        <f t="shared" ref="D206:E208" si="71">F206+H206+J206+L206</f>
        <v>0</v>
      </c>
      <c r="E206" s="168">
        <f t="shared" si="71"/>
        <v>2</v>
      </c>
      <c r="F206" s="44">
        <f>+ENERO!F206+FEBRERO!F206+MARZO!F206+ABRIL!F206+MAYO!F206+JUNIO!F206+JULIO!F206+AGOSTO!F206+SEPTIEMBRE!F206+OCTUBRE!F206+NOVIEMBRE!F206+DICIEMBRE!F206</f>
        <v>0</v>
      </c>
      <c r="G206" s="44">
        <f>+ENERO!G206+FEBRERO!G206+MARZO!G206+ABRIL!G206+MAYO!G206+JUNIO!G206+JULIO!G206+AGOSTO!G206+SEPTIEMBRE!G206+OCTUBRE!G206+NOVIEMBRE!G206+DICIEMBRE!G206</f>
        <v>0</v>
      </c>
      <c r="H206" s="44">
        <f>+ENERO!H206+FEBRERO!H206+MARZO!H206+ABRIL!H206+MAYO!H206+JUNIO!H206+JULIO!H206+AGOSTO!H206+SEPTIEMBRE!H206+OCTUBRE!H206+NOVIEMBRE!H206+DICIEMBRE!H206</f>
        <v>0</v>
      </c>
      <c r="I206" s="44">
        <f>+ENERO!I206+FEBRERO!I206+MARZO!I206+ABRIL!I206+MAYO!I206+JUNIO!I206+JULIO!I206+AGOSTO!I206+SEPTIEMBRE!I206+OCTUBRE!I206+NOVIEMBRE!I206+DICIEMBRE!I206</f>
        <v>1</v>
      </c>
      <c r="J206" s="44">
        <f>+ENERO!J206+FEBRERO!J206+MARZO!J206+ABRIL!J206+MAYO!J206+JUNIO!J206+JULIO!J206+AGOSTO!J206+SEPTIEMBRE!J206+OCTUBRE!J206+NOVIEMBRE!J206+DICIEMBRE!J206</f>
        <v>0</v>
      </c>
      <c r="K206" s="44">
        <f>+ENERO!K206+FEBRERO!K206+MARZO!K206+ABRIL!K206+MAYO!K206+JUNIO!K206+JULIO!K206+AGOSTO!K206+SEPTIEMBRE!K206+OCTUBRE!K206+NOVIEMBRE!K206+DICIEMBRE!K206</f>
        <v>1</v>
      </c>
      <c r="L206" s="44">
        <f>+ENERO!L206+FEBRERO!L206+MARZO!L206+ABRIL!L206+MAYO!L206+JUNIO!L206+JULIO!L206+AGOSTO!L206+SEPTIEMBRE!L206+OCTUBRE!L206+NOVIEMBRE!L206+DICIEMBRE!L206</f>
        <v>0</v>
      </c>
      <c r="M206" s="44">
        <f>+ENERO!M206+FEBRERO!M206+MARZO!M206+ABRIL!M206+MAYO!M206+JUNIO!M206+JULIO!M206+AGOSTO!M206+SEPTIEMBRE!M206+OCTUBRE!M206+NOVIEMBRE!M206+DICIEMBRE!M206</f>
        <v>0</v>
      </c>
      <c r="N206" s="44">
        <f>+ENERO!N206+FEBRERO!N206+MARZO!N206+ABRIL!N206+MAYO!N206+JUNIO!N206+JULIO!N206+AGOSTO!N206+SEPTIEMBRE!N206+OCTUBRE!N206+NOVIEMBRE!N206+DICIEMBRE!N206</f>
        <v>0</v>
      </c>
      <c r="O206" s="233" t="str">
        <f>$BA206&amp;" "&amp;$BB206&amp;""&amp;$BC206&amp;""&amp;$BD206</f>
        <v xml:space="preserve"> </v>
      </c>
      <c r="P206" s="229"/>
      <c r="Q206" s="229"/>
      <c r="R206" s="229"/>
      <c r="S206" s="229"/>
      <c r="T206" s="229"/>
      <c r="U206" s="229"/>
      <c r="V206" s="229"/>
      <c r="W206" s="228"/>
      <c r="X206" s="229"/>
      <c r="Y206" s="229"/>
      <c r="Z206" s="229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BA206" s="29" t="str">
        <f>IF($C206&lt;&gt;SUM($F206:$M206),"El Total de Ingresos NO puede ser diferente a la suma de Hombres y Mujeres por edad.","")</f>
        <v/>
      </c>
      <c r="BB206" s="29" t="str">
        <f>IF($D206&lt;&gt;$F206+$H206+$J206+$L206,"El Total de Hombres Ingresados al Programa NO puede ser distinto a la suma de Hombres por edad.","")</f>
        <v/>
      </c>
      <c r="BC206" s="29" t="str">
        <f>IF($E206&lt;&gt;$G206+$I206+$K206+$M206,"El Total de Mujeres Ingresadas al Programa NO puede ser distinto a la suma de Mujeres por edad.","")</f>
        <v/>
      </c>
      <c r="BD206" s="29" t="str">
        <f>IF(N206&lt;=C206,"","El Nº de TRANS Ingresados al Programa NO DEBE ser mayor al Total de Ingresos.")</f>
        <v/>
      </c>
      <c r="BE206" s="29" t="str">
        <f>IF(R$201&lt;=R$197,"","Los Egresos por Fallecimiento de hombres de 25 a 64 años DEBEN estar contenidos en el Total de Egresos.")</f>
        <v/>
      </c>
      <c r="BF206" s="29" t="str">
        <f>IF(S$201&lt;=S$197,"","Los Egresos por Fallecimiento de mujeres de 25 a 64 años DEBEN estar contenidos en el Total de Egresos.")</f>
        <v/>
      </c>
      <c r="BG206" s="29" t="str">
        <f>IF(T$201&lt;=T$197,"","Los Egresos por Fallecimiento de hombres de 65 y más años DEBEN estar contenidos en el Total de Egresos.")</f>
        <v/>
      </c>
      <c r="BH206" s="29" t="str">
        <f>IF(U$201&lt;=U$197,"","Los Egresos por Fallecimiento de mujeres de 65 y más años DEBEN estar contenidos en el Total de Egresos.")</f>
        <v/>
      </c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0">
        <f>IF($C206&lt;&gt;SUM($F206:$M206),1,0)</f>
        <v>0</v>
      </c>
      <c r="BU206" s="30">
        <f>IF($D206&lt;&gt;$F206+$H206+$J206+$L206,1,0)</f>
        <v>0</v>
      </c>
      <c r="BV206" s="30">
        <f>IF($E206&lt;&gt;$G206+$I206+$K206+$M206,1,0)</f>
        <v>0</v>
      </c>
      <c r="BW206" s="30">
        <f>IF(N206&lt;=C206,0,1)</f>
        <v>0</v>
      </c>
      <c r="BX206" s="281">
        <f>IF($J$201&lt;=$J$197,0,1)</f>
        <v>0</v>
      </c>
      <c r="BY206" s="282">
        <f>IF($K$201&lt;=$K$197,0,1)</f>
        <v>0</v>
      </c>
      <c r="BZ206" s="30">
        <f>IF($L$201&lt;=$L$197,0,1)</f>
        <v>0</v>
      </c>
      <c r="CA206" s="3"/>
      <c r="CB206" s="3"/>
      <c r="CC206" s="3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</row>
    <row r="207" spans="1:112" s="23" customFormat="1" ht="11.25" thickTop="1" x14ac:dyDescent="0.15">
      <c r="A207" s="1007" t="s">
        <v>103</v>
      </c>
      <c r="B207" s="1007"/>
      <c r="C207" s="286">
        <f>SUM(D207:E207)</f>
        <v>3</v>
      </c>
      <c r="D207" s="286">
        <f t="shared" si="71"/>
        <v>0</v>
      </c>
      <c r="E207" s="297">
        <f t="shared" si="71"/>
        <v>3</v>
      </c>
      <c r="F207" s="44">
        <f>+ENERO!F207+FEBRERO!F207+MARZO!F207+ABRIL!F207+MAYO!F207+JUNIO!F207+JULIO!F207+AGOSTO!F207+SEPTIEMBRE!F207+OCTUBRE!F207+NOVIEMBRE!F207+DICIEMBRE!F207</f>
        <v>0</v>
      </c>
      <c r="G207" s="44">
        <f>+ENERO!G207+FEBRERO!G207+MARZO!G207+ABRIL!G207+MAYO!G207+JUNIO!G207+JULIO!G207+AGOSTO!G207+SEPTIEMBRE!G207+OCTUBRE!G207+NOVIEMBRE!G207+DICIEMBRE!G207</f>
        <v>0</v>
      </c>
      <c r="H207" s="44">
        <f>+ENERO!H207+FEBRERO!H207+MARZO!H207+ABRIL!H207+MAYO!H207+JUNIO!H207+JULIO!H207+AGOSTO!H207+SEPTIEMBRE!H207+OCTUBRE!H207+NOVIEMBRE!H207+DICIEMBRE!H207</f>
        <v>0</v>
      </c>
      <c r="I207" s="44">
        <f>+ENERO!I207+FEBRERO!I207+MARZO!I207+ABRIL!I207+MAYO!I207+JUNIO!I207+JULIO!I207+AGOSTO!I207+SEPTIEMBRE!I207+OCTUBRE!I207+NOVIEMBRE!I207+DICIEMBRE!I207</f>
        <v>0</v>
      </c>
      <c r="J207" s="44">
        <f>+ENERO!J207+FEBRERO!J207+MARZO!J207+ABRIL!J207+MAYO!J207+JUNIO!J207+JULIO!J207+AGOSTO!J207+SEPTIEMBRE!J207+OCTUBRE!J207+NOVIEMBRE!J207+DICIEMBRE!J207</f>
        <v>0</v>
      </c>
      <c r="K207" s="44">
        <f>+ENERO!K207+FEBRERO!K207+MARZO!K207+ABRIL!K207+MAYO!K207+JUNIO!K207+JULIO!K207+AGOSTO!K207+SEPTIEMBRE!K207+OCTUBRE!K207+NOVIEMBRE!K207+DICIEMBRE!K207</f>
        <v>3</v>
      </c>
      <c r="L207" s="44">
        <f>+ENERO!L207+FEBRERO!L207+MARZO!L207+ABRIL!L207+MAYO!L207+JUNIO!L207+JULIO!L207+AGOSTO!L207+SEPTIEMBRE!L207+OCTUBRE!L207+NOVIEMBRE!L207+DICIEMBRE!L207</f>
        <v>0</v>
      </c>
      <c r="M207" s="44">
        <f>+ENERO!M207+FEBRERO!M207+MARZO!M207+ABRIL!M207+MAYO!M207+JUNIO!M207+JULIO!M207+AGOSTO!M207+SEPTIEMBRE!M207+OCTUBRE!M207+NOVIEMBRE!M207+DICIEMBRE!M207</f>
        <v>0</v>
      </c>
      <c r="N207" s="44">
        <f>+ENERO!N207+FEBRERO!N207+MARZO!N207+ABRIL!N207+MAYO!N207+JUNIO!N207+JULIO!N207+AGOSTO!N207+SEPTIEMBRE!N207+OCTUBRE!N207+NOVIEMBRE!N207+DICIEMBRE!N207</f>
        <v>0</v>
      </c>
      <c r="O207" s="233" t="str">
        <f>$BA207&amp;" "&amp;$BB207&amp;""&amp;$BC207&amp;""&amp;$BD207</f>
        <v xml:space="preserve"> </v>
      </c>
      <c r="P207" s="229"/>
      <c r="Q207" s="229"/>
      <c r="R207" s="229"/>
      <c r="S207" s="229"/>
      <c r="T207" s="229"/>
      <c r="U207" s="229"/>
      <c r="V207" s="229"/>
      <c r="W207" s="228"/>
      <c r="X207" s="229"/>
      <c r="Y207" s="229"/>
      <c r="Z207" s="229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BA207" s="29" t="str">
        <f>IF($C207&lt;&gt;SUM($F207:$M207),"El Total de Egresos NO puede ser diferente a la suma de Hombres y Mujeres por edad.","")</f>
        <v/>
      </c>
      <c r="BB207" s="29" t="str">
        <f>IF($D207&lt;&gt;$F207+$H207+$J207+$L207,"El Total de Hombres Egresados del Programa NO puede ser distinto a la suma de Hombres por edad.","")</f>
        <v/>
      </c>
      <c r="BC207" s="29" t="str">
        <f>IF($E207&lt;&gt;$G207+$I207+$K207+$M207,"El Total de Mujeres Egresadas del Programa NO puede ser distinto a la suma de Mujeres por edad.","")</f>
        <v/>
      </c>
      <c r="BD207" s="29" t="str">
        <f>IF(N207&lt;=C207,"","El Nº de TRANS Egresados del Programa NO DEBE ser mayor al Total de Ingresos.")</f>
        <v/>
      </c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0">
        <f>IF($C207&lt;&gt;SUM($F207:$M207),1,0)</f>
        <v>0</v>
      </c>
      <c r="BU207" s="30">
        <f>IF($D207&lt;&gt;$F207+$H207+$J207+$L207,1,0)</f>
        <v>0</v>
      </c>
      <c r="BV207" s="30">
        <f>IF($E207&lt;&gt;$G207+$I207+$K207+$M207,1,0)</f>
        <v>0</v>
      </c>
      <c r="BW207" s="30">
        <f>IF(N207&lt;=C207,0,1)</f>
        <v>0</v>
      </c>
      <c r="BX207" s="3"/>
      <c r="BY207" s="3"/>
      <c r="BZ207" s="3"/>
      <c r="CA207" s="3"/>
      <c r="CB207" s="3"/>
      <c r="CC207" s="3"/>
      <c r="CD207" s="22"/>
      <c r="CE207" s="22"/>
      <c r="CF207" s="22"/>
      <c r="CG207" s="22"/>
      <c r="CH207" s="22"/>
      <c r="CI207" s="22"/>
      <c r="CJ207" s="22"/>
      <c r="CK207" s="22"/>
      <c r="CL207" s="22"/>
      <c r="CM207" s="22"/>
      <c r="CN207" s="22"/>
      <c r="CO207" s="22"/>
      <c r="CP207" s="22"/>
      <c r="CQ207" s="22"/>
      <c r="CR207" s="22"/>
      <c r="CS207" s="22"/>
      <c r="CT207" s="22"/>
      <c r="CU207" s="22"/>
      <c r="CV207" s="22"/>
      <c r="CW207" s="22"/>
      <c r="CX207" s="22"/>
      <c r="CY207" s="22"/>
    </row>
    <row r="208" spans="1:112" s="23" customFormat="1" ht="10.5" x14ac:dyDescent="0.15">
      <c r="A208" s="1008" t="s">
        <v>164</v>
      </c>
      <c r="B208" s="1008"/>
      <c r="C208" s="80">
        <f>SUM(D208:E208)</f>
        <v>0</v>
      </c>
      <c r="D208" s="80">
        <f t="shared" si="71"/>
        <v>0</v>
      </c>
      <c r="E208" s="301">
        <f t="shared" si="71"/>
        <v>0</v>
      </c>
      <c r="F208" s="44">
        <f>+ENERO!F208+FEBRERO!F208+MARZO!F208+ABRIL!F208+MAYO!F208+JUNIO!F208+JULIO!F208+AGOSTO!F208+SEPTIEMBRE!F208+OCTUBRE!F208+NOVIEMBRE!F208+DICIEMBRE!F208</f>
        <v>0</v>
      </c>
      <c r="G208" s="44">
        <f>+ENERO!G208+FEBRERO!G208+MARZO!G208+ABRIL!G208+MAYO!G208+JUNIO!G208+JULIO!G208+AGOSTO!G208+SEPTIEMBRE!G208+OCTUBRE!G208+NOVIEMBRE!G208+DICIEMBRE!G208</f>
        <v>0</v>
      </c>
      <c r="H208" s="44">
        <f>+ENERO!H208+FEBRERO!H208+MARZO!H208+ABRIL!H208+MAYO!H208+JUNIO!H208+JULIO!H208+AGOSTO!H208+SEPTIEMBRE!H208+OCTUBRE!H208+NOVIEMBRE!H208+DICIEMBRE!H208</f>
        <v>0</v>
      </c>
      <c r="I208" s="44">
        <f>+ENERO!I208+FEBRERO!I208+MARZO!I208+ABRIL!I208+MAYO!I208+JUNIO!I208+JULIO!I208+AGOSTO!I208+SEPTIEMBRE!I208+OCTUBRE!I208+NOVIEMBRE!I208+DICIEMBRE!I208</f>
        <v>0</v>
      </c>
      <c r="J208" s="44">
        <f>+ENERO!J208+FEBRERO!J208+MARZO!J208+ABRIL!J208+MAYO!J208+JUNIO!J208+JULIO!J208+AGOSTO!J208+SEPTIEMBRE!J208+OCTUBRE!J208+NOVIEMBRE!J208+DICIEMBRE!J208</f>
        <v>0</v>
      </c>
      <c r="K208" s="44">
        <f>+ENERO!K208+FEBRERO!K208+MARZO!K208+ABRIL!K208+MAYO!K208+JUNIO!K208+JULIO!K208+AGOSTO!K208+SEPTIEMBRE!K208+OCTUBRE!K208+NOVIEMBRE!K208+DICIEMBRE!K208</f>
        <v>0</v>
      </c>
      <c r="L208" s="44">
        <f>+ENERO!L208+FEBRERO!L208+MARZO!L208+ABRIL!L208+MAYO!L208+JUNIO!L208+JULIO!L208+AGOSTO!L208+SEPTIEMBRE!L208+OCTUBRE!L208+NOVIEMBRE!L208+DICIEMBRE!L208</f>
        <v>0</v>
      </c>
      <c r="M208" s="44">
        <f>+ENERO!M208+FEBRERO!M208+MARZO!M208+ABRIL!M208+MAYO!M208+JUNIO!M208+JULIO!M208+AGOSTO!M208+SEPTIEMBRE!M208+OCTUBRE!M208+NOVIEMBRE!M208+DICIEMBRE!M208</f>
        <v>0</v>
      </c>
      <c r="N208" s="44">
        <f>+ENERO!N208+FEBRERO!N208+MARZO!N208+ABRIL!N208+MAYO!N208+JUNIO!N208+JULIO!N208+AGOSTO!N208+SEPTIEMBRE!N208+OCTUBRE!N208+NOVIEMBRE!N208+DICIEMBRE!N208</f>
        <v>0</v>
      </c>
      <c r="O208" s="233" t="str">
        <f>$BA208&amp;" "&amp;$BB208&amp;""&amp;$BC208&amp;""&amp;$BD208&amp;""&amp;$BE208&amp;""&amp;$BF208&amp;""&amp;$BA209&amp;""&amp;$BB209&amp;""&amp;$BC209&amp;""&amp;$BD209&amp;""&amp;$BE209&amp;""&amp;$BF209</f>
        <v xml:space="preserve"> </v>
      </c>
      <c r="P208" s="229"/>
      <c r="Q208" s="229"/>
      <c r="R208" s="229"/>
      <c r="S208" s="229"/>
      <c r="T208" s="229"/>
      <c r="U208" s="229"/>
      <c r="V208" s="229"/>
      <c r="W208" s="228"/>
      <c r="X208" s="229"/>
      <c r="Y208" s="229"/>
      <c r="Z208" s="229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BA208" s="29" t="str">
        <f>IF($C208&lt;&gt;SUM($F208:$M208),"El Total de Egresos NO puede ser diferente a la suma de Hombres y Mujeres por edad.","")</f>
        <v/>
      </c>
      <c r="BB208" s="29" t="str">
        <f>IF($D208&lt;&gt;$F208+$H208+$J208+$L208,"El Total de Hombres Egresados del Programa NO puede ser distinto a la suma de Hombres por edad.","")</f>
        <v/>
      </c>
      <c r="BC208" s="29" t="str">
        <f>IF($E208&lt;&gt;$G208+$I208+$K208+$M208,"El Total de Mujeres Egresadas del Programa NO puede ser distinto a la suma de Mujeres por edad.","")</f>
        <v/>
      </c>
      <c r="BD208" s="29" t="str">
        <f>IF(N208&lt;=C208,"","El Nº de TRANS Egresados del Programa NO DEBE ser mayor al Total de Ingresos.")</f>
        <v/>
      </c>
      <c r="BE208" s="29" t="str">
        <f>IF(J208&lt;=J207,"","Los Egresos por abandono hombres de 25 a 64 años DEBEN estar incluidos en el Total de Egresos.")</f>
        <v/>
      </c>
      <c r="BF208" s="29" t="str">
        <f>IF(L208&lt;=L207,"","Los Egresos por abandono hombres de 65 y más años DEBEN estar incluidos en el Total de Egresos.")</f>
        <v/>
      </c>
      <c r="BG208" s="22"/>
      <c r="BH208" s="22"/>
      <c r="BM208" s="3"/>
      <c r="BN208" s="3"/>
      <c r="BO208" s="3"/>
      <c r="BP208" s="3"/>
      <c r="BQ208" s="3"/>
      <c r="BR208" s="3"/>
      <c r="BS208" s="3"/>
      <c r="BT208" s="30">
        <f>IF($C208&lt;&gt;SUM($F208:$M208),1,0)</f>
        <v>0</v>
      </c>
      <c r="BU208" s="30">
        <f>IF($D208&lt;&gt;$F208+$H208+$J208+$L208,1,0)</f>
        <v>0</v>
      </c>
      <c r="BV208" s="30">
        <f>IF($E208&lt;&gt;$G208+$I208+$K208+$M208,1,0)</f>
        <v>0</v>
      </c>
      <c r="BW208" s="30">
        <f>IF(N208&lt;=C208,0,1)</f>
        <v>0</v>
      </c>
      <c r="BX208" s="30">
        <f>IF(F208&lt;=F207,0,1)</f>
        <v>0</v>
      </c>
      <c r="BY208" s="30">
        <f>IF(G208&lt;=G207,0,1)</f>
        <v>0</v>
      </c>
      <c r="BZ208" s="30">
        <f>IF(H208&lt;=H207,0,1)</f>
        <v>0</v>
      </c>
      <c r="CA208" s="3"/>
      <c r="CB208" s="3"/>
      <c r="CC208" s="3"/>
      <c r="CD208" s="22"/>
      <c r="CE208" s="22"/>
      <c r="CF208" s="22"/>
      <c r="CG208" s="22"/>
      <c r="CH208" s="22"/>
      <c r="CI208" s="22"/>
      <c r="CJ208" s="22"/>
      <c r="CK208" s="22"/>
      <c r="CL208" s="22"/>
      <c r="CM208" s="22"/>
      <c r="CN208" s="22"/>
      <c r="CO208" s="22"/>
      <c r="CP208" s="22"/>
      <c r="CQ208" s="22"/>
      <c r="CR208" s="22"/>
      <c r="CS208" s="22"/>
      <c r="CT208" s="22"/>
      <c r="CU208" s="22"/>
      <c r="CV208" s="22"/>
      <c r="CW208" s="22"/>
      <c r="CX208" s="22"/>
      <c r="CY208" s="22"/>
    </row>
    <row r="209" spans="1:118" s="9" customFormat="1" ht="30" customHeight="1" x14ac:dyDescent="0.2">
      <c r="A209" s="40" t="s">
        <v>215</v>
      </c>
      <c r="B209" s="224"/>
      <c r="C209" s="225"/>
      <c r="D209" s="226"/>
      <c r="E209" s="226"/>
      <c r="F209" s="226"/>
      <c r="G209" s="227"/>
      <c r="H209" s="227"/>
      <c r="I209" s="227"/>
      <c r="J209" s="227"/>
      <c r="K209" s="227"/>
      <c r="L209" s="227"/>
      <c r="M209" s="227"/>
      <c r="N209" s="227"/>
      <c r="O209" s="227"/>
      <c r="P209" s="227"/>
      <c r="Q209" s="227"/>
      <c r="R209" s="227"/>
      <c r="S209" s="227"/>
      <c r="T209" s="228"/>
      <c r="U209" s="229"/>
      <c r="V209" s="229"/>
      <c r="W209" s="229"/>
      <c r="BA209" s="29" t="str">
        <f>IF(F208&lt;=F207,"","Los Egresos por abandono hombres de 15 a 19 años DEBEN estar incluidos en el Total de Egresos.")</f>
        <v/>
      </c>
      <c r="BB209" s="29" t="str">
        <f>IF(G208&lt;=G207,"","Los Egresos por abandono mujeres de 15 a 19 años DEBEN estar incluidos en el Total de Egresos.")</f>
        <v/>
      </c>
      <c r="BC209" s="29" t="str">
        <f>IF(H208&lt;=H207,"","Los Egresos por abandono hombres de 20 a 24 años DEBEN estar incluidos en el Total de Egresos.")</f>
        <v/>
      </c>
      <c r="BD209" s="29" t="str">
        <f>IF(I208&lt;=I207,"","Los Egresos por abandono mujeres de 20 a 24 años DEBEN estar incluidos en el Total de Egresos.")</f>
        <v/>
      </c>
      <c r="BE209" s="29" t="str">
        <f>IF(K208&lt;=K207,"","Los Egresos por abandono mujeres de 25 a 64 años DEBEN estar incluidos en el Total de Egresos.")</f>
        <v/>
      </c>
      <c r="BF209" s="29" t="str">
        <f>IF(M208&lt;=M207,"","Los Egresos por abandono mujeres de 65 y más años DEBEN estar incluidos en el Total de Egresos.")</f>
        <v/>
      </c>
      <c r="BT209" s="30">
        <f>IF(I208&lt;=I207,0,1)</f>
        <v>0</v>
      </c>
      <c r="BU209" s="30">
        <f>IF(J208&lt;=J207,0,1)</f>
        <v>0</v>
      </c>
      <c r="BV209" s="30">
        <f>IF(K208&lt;=K207,0,1)</f>
        <v>0</v>
      </c>
      <c r="BW209" s="30">
        <f>IF(L208&lt;=L207,0,1)</f>
        <v>0</v>
      </c>
      <c r="BX209" s="30"/>
      <c r="BY209" s="9">
        <f>IF(M208&lt;=M207,0,1)</f>
        <v>0</v>
      </c>
    </row>
    <row r="210" spans="1:118" s="3" customFormat="1" ht="10.5" x14ac:dyDescent="0.15">
      <c r="A210" s="1009" t="s">
        <v>45</v>
      </c>
      <c r="B210" s="1010"/>
      <c r="C210" s="1015" t="s">
        <v>189</v>
      </c>
      <c r="D210" s="1015"/>
      <c r="E210" s="1015"/>
      <c r="F210" s="1016" t="s">
        <v>56</v>
      </c>
      <c r="G210" s="1017"/>
      <c r="H210" s="1017"/>
      <c r="I210" s="1017"/>
      <c r="J210" s="1017"/>
      <c r="K210" s="1017"/>
      <c r="L210" s="1017"/>
      <c r="M210" s="1018"/>
    </row>
    <row r="211" spans="1:118" s="3" customFormat="1" ht="10.5" x14ac:dyDescent="0.15">
      <c r="A211" s="1011"/>
      <c r="B211" s="1012"/>
      <c r="C211" s="1015"/>
      <c r="D211" s="1015"/>
      <c r="E211" s="1015"/>
      <c r="F211" s="1019" t="s">
        <v>216</v>
      </c>
      <c r="G211" s="1020"/>
      <c r="H211" s="1019" t="s">
        <v>217</v>
      </c>
      <c r="I211" s="1020"/>
      <c r="J211" s="1019" t="s">
        <v>218</v>
      </c>
      <c r="K211" s="1020"/>
      <c r="L211" s="1021" t="s">
        <v>219</v>
      </c>
      <c r="M211" s="1020"/>
    </row>
    <row r="212" spans="1:118" s="3" customFormat="1" ht="21" x14ac:dyDescent="0.15">
      <c r="A212" s="1013"/>
      <c r="B212" s="1014"/>
      <c r="C212" s="231" t="s">
        <v>167</v>
      </c>
      <c r="D212" s="231" t="s">
        <v>43</v>
      </c>
      <c r="E212" s="248" t="s">
        <v>64</v>
      </c>
      <c r="F212" s="276" t="s">
        <v>182</v>
      </c>
      <c r="G212" s="276" t="s">
        <v>64</v>
      </c>
      <c r="H212" s="276" t="s">
        <v>182</v>
      </c>
      <c r="I212" s="276" t="s">
        <v>64</v>
      </c>
      <c r="J212" s="276" t="s">
        <v>182</v>
      </c>
      <c r="K212" s="276" t="s">
        <v>64</v>
      </c>
      <c r="L212" s="249" t="s">
        <v>182</v>
      </c>
      <c r="M212" s="276" t="s">
        <v>64</v>
      </c>
      <c r="BT212" s="22"/>
      <c r="BU212" s="22"/>
      <c r="BV212" s="22"/>
    </row>
    <row r="213" spans="1:118" s="3" customFormat="1" ht="15" customHeight="1" x14ac:dyDescent="0.15">
      <c r="A213" s="1000" t="s">
        <v>126</v>
      </c>
      <c r="B213" s="1001"/>
      <c r="C213" s="303"/>
      <c r="D213" s="303"/>
      <c r="E213" s="304"/>
      <c r="F213" s="305"/>
      <c r="G213" s="306"/>
      <c r="H213" s="305"/>
      <c r="I213" s="306"/>
      <c r="J213" s="305"/>
      <c r="K213" s="306"/>
      <c r="L213" s="307"/>
      <c r="M213" s="306"/>
      <c r="N213" s="233"/>
      <c r="BA213" s="22"/>
      <c r="BB213" s="22"/>
      <c r="BC213" s="22"/>
      <c r="BT213" s="22"/>
      <c r="BU213" s="22"/>
      <c r="BV213" s="22"/>
    </row>
    <row r="214" spans="1:118" s="3" customFormat="1" ht="15" customHeight="1" thickBot="1" x14ac:dyDescent="0.2">
      <c r="A214" s="1000" t="s">
        <v>220</v>
      </c>
      <c r="B214" s="1001"/>
      <c r="C214" s="303"/>
      <c r="D214" s="303"/>
      <c r="E214" s="304"/>
      <c r="F214" s="308"/>
      <c r="G214" s="309"/>
      <c r="H214" s="308"/>
      <c r="I214" s="309"/>
      <c r="J214" s="308"/>
      <c r="K214" s="309"/>
      <c r="L214" s="310"/>
      <c r="M214" s="309"/>
      <c r="N214" s="233"/>
      <c r="BA214" s="22"/>
      <c r="BB214" s="22"/>
      <c r="BC214" s="22"/>
      <c r="BT214" s="22"/>
      <c r="BU214" s="22"/>
      <c r="BV214" s="22"/>
    </row>
    <row r="215" spans="1:118" s="3" customFormat="1" ht="15" customHeight="1" thickTop="1" x14ac:dyDescent="0.15">
      <c r="A215" s="1002" t="s">
        <v>221</v>
      </c>
      <c r="B215" s="1003"/>
      <c r="C215" s="311"/>
      <c r="D215" s="311"/>
      <c r="E215" s="312"/>
      <c r="F215" s="313"/>
      <c r="G215" s="314"/>
      <c r="H215" s="315"/>
      <c r="I215" s="314"/>
      <c r="J215" s="315"/>
      <c r="K215" s="314"/>
      <c r="L215" s="316"/>
      <c r="M215" s="314"/>
      <c r="N215" s="233"/>
      <c r="BA215" s="22"/>
      <c r="BB215" s="22"/>
      <c r="BC215" s="22"/>
      <c r="BD215" s="22"/>
      <c r="BE215" s="22"/>
      <c r="BF215" s="22"/>
      <c r="BG215" s="22"/>
      <c r="BH215" s="22"/>
      <c r="BI215" s="22"/>
      <c r="BT215" s="22"/>
      <c r="BU215" s="22"/>
      <c r="BV215" s="22"/>
      <c r="BW215" s="22"/>
      <c r="BX215" s="22"/>
      <c r="BY215" s="22"/>
      <c r="BZ215" s="22"/>
      <c r="CA215" s="22"/>
      <c r="CB215" s="22"/>
    </row>
    <row r="216" spans="1:118" s="3" customFormat="1" ht="15" customHeight="1" x14ac:dyDescent="0.15">
      <c r="A216" s="1004" t="s">
        <v>222</v>
      </c>
      <c r="B216" s="1005"/>
      <c r="C216" s="317"/>
      <c r="D216" s="317"/>
      <c r="E216" s="318"/>
      <c r="F216" s="319"/>
      <c r="G216" s="320"/>
      <c r="H216" s="319"/>
      <c r="I216" s="321"/>
      <c r="J216" s="319"/>
      <c r="K216" s="321"/>
      <c r="L216" s="322"/>
      <c r="M216" s="321"/>
      <c r="N216" s="233"/>
      <c r="BA216" s="22"/>
      <c r="BB216" s="22"/>
      <c r="BC216" s="22"/>
      <c r="BD216" s="22"/>
      <c r="BE216" s="22"/>
      <c r="BF216" s="22"/>
      <c r="BG216" s="22"/>
      <c r="BH216" s="22"/>
      <c r="BT216" s="22"/>
      <c r="BU216" s="22"/>
      <c r="BV216" s="22"/>
      <c r="BW216" s="22"/>
      <c r="BX216" s="22"/>
      <c r="BY216" s="22"/>
      <c r="BZ216" s="22"/>
    </row>
    <row r="217" spans="1:118" s="9" customFormat="1" x14ac:dyDescent="0.2">
      <c r="A217" s="32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</row>
    <row r="218" spans="1:118" s="9" customFormat="1" x14ac:dyDescent="0.2">
      <c r="A218" s="32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</row>
    <row r="219" spans="1:118" s="9" customFormat="1" x14ac:dyDescent="0.2">
      <c r="A219" s="32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</row>
    <row r="220" spans="1:118" s="9" customFormat="1" x14ac:dyDescent="0.2">
      <c r="A220" s="32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0">
        <f>IF($M$197&gt;=SUM($M$198:$M$201),0,1)</f>
        <v>0</v>
      </c>
      <c r="BU220" s="272">
        <f>IF($N$197&gt;=SUM($N$198:$N$201),0,1)</f>
        <v>0</v>
      </c>
      <c r="BV220" s="273">
        <f>IF($O$197&gt;=SUM($O$198:$O$201),0,1)</f>
        <v>0</v>
      </c>
      <c r="BW220" s="272">
        <f>IF($P$197&gt;=SUM($P$198:$P$201),0,1)</f>
        <v>0</v>
      </c>
      <c r="BX220" s="273">
        <f>IF($Q$197&gt;=SUM($Q$198:$Q$201),0,1)</f>
        <v>0</v>
      </c>
      <c r="BY220" s="272">
        <f>IF($R$197&gt;=SUM($R$198:$R$201),0,1)</f>
        <v>0</v>
      </c>
      <c r="BZ220" s="273">
        <f>IF($S$197&gt;=SUM($S$198:$S$201),0,1)</f>
        <v>0</v>
      </c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</row>
    <row r="221" spans="1:118" s="9" customFormat="1" x14ac:dyDescent="0.2">
      <c r="A221" s="32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0">
        <f>IF($M$198&lt;=$M$197,0,1)</f>
        <v>0</v>
      </c>
      <c r="BU221" s="274">
        <f>IF($N$198&lt;=$N$197,0,1)</f>
        <v>0</v>
      </c>
      <c r="BV221" s="275">
        <f>IF($O$198&lt;=$O$197,0,1)</f>
        <v>0</v>
      </c>
      <c r="BW221" s="274">
        <f>IF($P$198&lt;=$P$197,0,1)</f>
        <v>0</v>
      </c>
      <c r="BX221" s="275">
        <f>IF($Q$198&lt;=$Q$197,0,1)</f>
        <v>0</v>
      </c>
      <c r="BY221" s="274">
        <f>IF($R$198&lt;=$R$197,0,1)</f>
        <v>0</v>
      </c>
      <c r="BZ221" s="275">
        <f>IF($S$198&lt;=$S$197,0,1)</f>
        <v>0</v>
      </c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</row>
    <row r="222" spans="1:118" s="9" customFormat="1" x14ac:dyDescent="0.2">
      <c r="A222" s="32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0">
        <f>IF($M$199&lt;=$M$197,0,1)</f>
        <v>0</v>
      </c>
      <c r="BU222" s="274">
        <f>IF($N$199&lt;=$N$197,0,1)</f>
        <v>0</v>
      </c>
      <c r="BV222" s="275">
        <f>IF($O$199&lt;=$O$197,0,1)</f>
        <v>0</v>
      </c>
      <c r="BW222" s="274">
        <f>IF($P$199&lt;=$P$197,0,1)</f>
        <v>0</v>
      </c>
      <c r="BX222" s="275">
        <f>IF($Q$199&lt;=$Q$197,0,1)</f>
        <v>0</v>
      </c>
      <c r="BY222" s="274">
        <f>IF($R$199&lt;=$R$197,0,1)</f>
        <v>0</v>
      </c>
      <c r="BZ222" s="275">
        <f>IF($S$199&lt;=$S$197,0,1)</f>
        <v>0</v>
      </c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</row>
    <row r="223" spans="1:118" s="9" customFormat="1" x14ac:dyDescent="0.2">
      <c r="A223" s="32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0">
        <f>IF($M$200&lt;=$M$197,0,1)</f>
        <v>0</v>
      </c>
      <c r="BU223" s="274">
        <f>IF($N$200&lt;=$N$197,0,1)</f>
        <v>0</v>
      </c>
      <c r="BV223" s="275">
        <f>IF($O$200&lt;=$O$197,0,1)</f>
        <v>0</v>
      </c>
      <c r="BW223" s="274">
        <f>IF($P$200&lt;=$P$197,0,1)</f>
        <v>0</v>
      </c>
      <c r="BX223" s="275">
        <f>IF($Q$200&lt;=$Q$197,0,1)</f>
        <v>0</v>
      </c>
      <c r="BY223" s="274">
        <f>IF($R$200&lt;=$R$197,0,1)</f>
        <v>0</v>
      </c>
      <c r="BZ223" s="275">
        <f>IF($S$200&lt;=$S$197,0,1)</f>
        <v>0</v>
      </c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</row>
    <row r="224" spans="1:118" s="9" customFormat="1" x14ac:dyDescent="0.2">
      <c r="A224" s="32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0">
        <f>IF($M$201&lt;=$M$197,0,1)</f>
        <v>0</v>
      </c>
      <c r="BU224" s="274">
        <f>IF($N$201&lt;=$N$197,0,1)</f>
        <v>0</v>
      </c>
      <c r="BV224" s="282">
        <f>IF($O$201&lt;=$O$197,0,1)</f>
        <v>0</v>
      </c>
      <c r="BW224" s="281">
        <f>IF($P$201&lt;=$P$197,0,1)</f>
        <v>0</v>
      </c>
      <c r="BX224" s="282">
        <f>IF($Q$201&lt;=$Q$197,0,1)</f>
        <v>0</v>
      </c>
      <c r="BY224" s="281">
        <f>IF($R$201&lt;=$R$197,0,1)</f>
        <v>0</v>
      </c>
      <c r="BZ224" s="282">
        <f>IF($S$201&lt;=$S$197,0,1)</f>
        <v>0</v>
      </c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</row>
    <row r="225" spans="1:118" s="9" customFormat="1" x14ac:dyDescent="0.2">
      <c r="A225" s="32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272">
        <f>IF($T$197&gt;=SUM($T$198:$T$201),0,1)</f>
        <v>0</v>
      </c>
      <c r="BU225" s="273">
        <f>IF($U$197&gt;=SUM($U$198:$U$201),0,1)</f>
        <v>0</v>
      </c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</row>
    <row r="226" spans="1:118" s="9" customFormat="1" x14ac:dyDescent="0.2">
      <c r="A226" s="32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274">
        <f>IF($T$198&lt;=$T$197,0,1)</f>
        <v>0</v>
      </c>
      <c r="BU226" s="275">
        <f>IF($U$198&lt;=$U$197,0,1)</f>
        <v>0</v>
      </c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</row>
    <row r="227" spans="1:118" s="9" customFormat="1" x14ac:dyDescent="0.2">
      <c r="A227" s="32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274">
        <f>IF($T$199&lt;=$T$197,0,1)</f>
        <v>0</v>
      </c>
      <c r="BU227" s="275">
        <f>IF($U$199&lt;=$U$197,0,1)</f>
        <v>0</v>
      </c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</row>
    <row r="228" spans="1:118" s="9" customFormat="1" x14ac:dyDescent="0.2">
      <c r="A228" s="32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274">
        <f>IF($T$200&lt;=$T$197,0,1)</f>
        <v>0</v>
      </c>
      <c r="BU228" s="275">
        <f>IF($U$200&lt;=$U$197,0,1)</f>
        <v>0</v>
      </c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</row>
    <row r="229" spans="1:118" s="9" customFormat="1" x14ac:dyDescent="0.2">
      <c r="A229" s="32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281">
        <f>IF($T$201&lt;=$T$197,0,1)</f>
        <v>0</v>
      </c>
      <c r="BU229" s="282">
        <f>IF($U$201&lt;=$U$197,0,1)</f>
        <v>0</v>
      </c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</row>
    <row r="230" spans="1:118" s="9" customFormat="1" x14ac:dyDescent="0.2">
      <c r="A230" s="32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</row>
    <row r="231" spans="1:118" s="9" customFormat="1" x14ac:dyDescent="0.2">
      <c r="A231" s="32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</row>
    <row r="232" spans="1:118" s="9" customFormat="1" x14ac:dyDescent="0.2">
      <c r="A232" s="32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</row>
    <row r="233" spans="1:118" s="9" customFormat="1" x14ac:dyDescent="0.2">
      <c r="A233" s="32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</row>
    <row r="234" spans="1:118" s="9" customFormat="1" x14ac:dyDescent="0.2">
      <c r="A234" s="32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</row>
    <row r="235" spans="1:118" s="9" customFormat="1" x14ac:dyDescent="0.2">
      <c r="A235" s="32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</row>
    <row r="236" spans="1:118" s="9" customFormat="1" x14ac:dyDescent="0.2">
      <c r="A236" s="32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</row>
    <row r="237" spans="1:118" s="9" customFormat="1" x14ac:dyDescent="0.2">
      <c r="A237" s="32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</row>
    <row r="238" spans="1:118" s="9" customFormat="1" x14ac:dyDescent="0.2">
      <c r="A238" s="32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</row>
    <row r="239" spans="1:118" s="9" customFormat="1" x14ac:dyDescent="0.2">
      <c r="A239" s="32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</row>
    <row r="240" spans="1:118" s="9" customFormat="1" x14ac:dyDescent="0.2">
      <c r="A240" s="32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</row>
    <row r="241" spans="1:118" s="9" customFormat="1" x14ac:dyDescent="0.2">
      <c r="A241" s="32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</row>
    <row r="242" spans="1:118" s="9" customFormat="1" x14ac:dyDescent="0.2">
      <c r="A242" s="32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</row>
    <row r="243" spans="1:118" s="9" customFormat="1" x14ac:dyDescent="0.2">
      <c r="A243" s="32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</row>
    <row r="244" spans="1:118" s="9" customFormat="1" x14ac:dyDescent="0.2">
      <c r="A244" s="32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</row>
    <row r="245" spans="1:118" s="9" customFormat="1" x14ac:dyDescent="0.2">
      <c r="A245" s="32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</row>
    <row r="246" spans="1:118" s="9" customFormat="1" x14ac:dyDescent="0.2">
      <c r="A246" s="32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</row>
    <row r="247" spans="1:118" s="9" customFormat="1" x14ac:dyDescent="0.2">
      <c r="A247" s="324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</row>
    <row r="248" spans="1:118" s="9" customFormat="1" x14ac:dyDescent="0.2">
      <c r="A248" s="32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</row>
    <row r="249" spans="1:118" s="9" customFormat="1" x14ac:dyDescent="0.2">
      <c r="A249" s="32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</row>
    <row r="250" spans="1:118" s="9" customFormat="1" x14ac:dyDescent="0.2">
      <c r="A250" s="32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</row>
    <row r="251" spans="1:118" s="9" customFormat="1" x14ac:dyDescent="0.2">
      <c r="A251" s="32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</row>
    <row r="252" spans="1:118" s="9" customFormat="1" x14ac:dyDescent="0.2">
      <c r="A252" s="32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</row>
    <row r="253" spans="1:118" s="9" customFormat="1" x14ac:dyDescent="0.2">
      <c r="A253" s="32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2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</row>
    <row r="254" spans="1:118" s="17" customFormat="1" x14ac:dyDescent="0.2">
      <c r="A254" s="325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2"/>
      <c r="W254" s="22"/>
      <c r="X254" s="22"/>
      <c r="Y254" s="22"/>
      <c r="Z254" s="22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2"/>
      <c r="AL254" s="22"/>
      <c r="AM254" s="22"/>
      <c r="AN254" s="22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</row>
    <row r="255" spans="1:118" s="17" customFormat="1" x14ac:dyDescent="0.2">
      <c r="A255" s="325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2"/>
      <c r="W255" s="22"/>
      <c r="X255" s="22"/>
      <c r="Y255" s="22"/>
      <c r="Z255" s="22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2"/>
      <c r="AL255" s="22"/>
      <c r="AM255" s="22"/>
      <c r="AN255" s="22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</row>
    <row r="256" spans="1:118" s="17" customFormat="1" x14ac:dyDescent="0.2">
      <c r="A256" s="325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2"/>
      <c r="W256" s="22"/>
      <c r="X256" s="22"/>
      <c r="Y256" s="22"/>
      <c r="Z256" s="22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2"/>
      <c r="AL256" s="22"/>
      <c r="AM256" s="22"/>
      <c r="AN256" s="22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</row>
    <row r="257" spans="1:118" s="17" customFormat="1" x14ac:dyDescent="0.2">
      <c r="A257" s="325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2"/>
      <c r="W257" s="22"/>
      <c r="X257" s="22"/>
      <c r="Y257" s="22"/>
      <c r="Z257" s="22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2"/>
      <c r="AL257" s="22"/>
      <c r="AM257" s="22"/>
      <c r="AN257" s="22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</row>
    <row r="258" spans="1:118" s="17" customFormat="1" x14ac:dyDescent="0.2">
      <c r="A258" s="325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2"/>
      <c r="W258" s="22"/>
      <c r="X258" s="22"/>
      <c r="Y258" s="22"/>
      <c r="Z258" s="22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2"/>
      <c r="AL258" s="22"/>
      <c r="AM258" s="22"/>
      <c r="AN258" s="22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</row>
    <row r="259" spans="1:118" s="17" customFormat="1" x14ac:dyDescent="0.2">
      <c r="A259" s="325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2"/>
      <c r="W259" s="22"/>
      <c r="X259" s="22"/>
      <c r="Y259" s="22"/>
      <c r="Z259" s="22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2"/>
      <c r="AL259" s="22"/>
      <c r="AM259" s="22"/>
      <c r="AN259" s="22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</row>
    <row r="260" spans="1:118" s="17" customFormat="1" x14ac:dyDescent="0.2">
      <c r="A260" s="325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2"/>
      <c r="W260" s="22"/>
      <c r="X260" s="22"/>
      <c r="Y260" s="22"/>
      <c r="Z260" s="22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2"/>
      <c r="AL260" s="22"/>
      <c r="AM260" s="22"/>
      <c r="AN260" s="22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</row>
    <row r="300" spans="1:72" s="330" customFormat="1" x14ac:dyDescent="0.2">
      <c r="A300" s="326">
        <f>SUM(A7:X216)</f>
        <v>4474</v>
      </c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327"/>
      <c r="V300" s="328"/>
      <c r="W300" s="328"/>
      <c r="X300" s="328"/>
      <c r="Y300" s="328"/>
      <c r="Z300" s="328"/>
      <c r="AA300" s="327"/>
      <c r="AB300" s="327"/>
      <c r="AC300" s="327"/>
      <c r="AD300" s="327"/>
      <c r="AE300" s="327"/>
      <c r="AF300" s="327"/>
      <c r="AG300" s="327"/>
      <c r="AH300" s="327"/>
      <c r="AI300" s="327"/>
      <c r="AJ300" s="327"/>
      <c r="AK300" s="328"/>
      <c r="AL300" s="328"/>
      <c r="AM300" s="328"/>
      <c r="AN300" s="328"/>
      <c r="AO300" s="327"/>
      <c r="AP300" s="327"/>
      <c r="AQ300" s="327"/>
      <c r="AR300" s="327"/>
      <c r="AS300" s="327"/>
      <c r="AT300" s="327"/>
      <c r="AU300" s="327"/>
      <c r="AV300" s="327"/>
      <c r="AW300" s="327"/>
      <c r="AX300" s="327"/>
      <c r="AY300" s="327"/>
      <c r="AZ300" s="327"/>
      <c r="BA300" s="327"/>
      <c r="BB300" s="327"/>
      <c r="BC300" s="327"/>
      <c r="BD300" s="327"/>
      <c r="BE300" s="327"/>
      <c r="BF300" s="327"/>
      <c r="BG300" s="327"/>
      <c r="BH300" s="327"/>
      <c r="BI300" s="327"/>
      <c r="BJ300" s="327"/>
      <c r="BK300" s="327"/>
      <c r="BL300" s="327"/>
      <c r="BM300" s="327"/>
      <c r="BN300" s="327"/>
      <c r="BO300" s="327"/>
      <c r="BP300" s="327"/>
      <c r="BQ300" s="327"/>
      <c r="BR300" s="327"/>
      <c r="BS300" s="327"/>
      <c r="BT300" s="329">
        <v>0</v>
      </c>
    </row>
  </sheetData>
  <mergeCells count="276">
    <mergeCell ref="C16:C17"/>
    <mergeCell ref="A6:P6"/>
    <mergeCell ref="A8:B9"/>
    <mergeCell ref="C8:C9"/>
    <mergeCell ref="D8:I8"/>
    <mergeCell ref="J8:K8"/>
    <mergeCell ref="A10:B10"/>
    <mergeCell ref="A18:B18"/>
    <mergeCell ref="A19:B19"/>
    <mergeCell ref="A20:B20"/>
    <mergeCell ref="A21:B21"/>
    <mergeCell ref="A22:B22"/>
    <mergeCell ref="A23:B23"/>
    <mergeCell ref="A11:B11"/>
    <mergeCell ref="A12:B12"/>
    <mergeCell ref="A13:B13"/>
    <mergeCell ref="A14:B14"/>
    <mergeCell ref="A16:B17"/>
    <mergeCell ref="C30:C31"/>
    <mergeCell ref="D30:I30"/>
    <mergeCell ref="K30:L30"/>
    <mergeCell ref="A32:B32"/>
    <mergeCell ref="A34:A38"/>
    <mergeCell ref="A39:A40"/>
    <mergeCell ref="A24:B24"/>
    <mergeCell ref="A25:B25"/>
    <mergeCell ref="A26:B26"/>
    <mergeCell ref="A27:B27"/>
    <mergeCell ref="A28:B28"/>
    <mergeCell ref="A30:B31"/>
    <mergeCell ref="A50:B50"/>
    <mergeCell ref="A51:B51"/>
    <mergeCell ref="A52:B52"/>
    <mergeCell ref="A53:B53"/>
    <mergeCell ref="A55:B57"/>
    <mergeCell ref="C55:E56"/>
    <mergeCell ref="A45:B45"/>
    <mergeCell ref="A46:B46"/>
    <mergeCell ref="A48:B49"/>
    <mergeCell ref="C48:C49"/>
    <mergeCell ref="D48:I48"/>
    <mergeCell ref="F55:U55"/>
    <mergeCell ref="F56:G56"/>
    <mergeCell ref="H56:I56"/>
    <mergeCell ref="J56:K56"/>
    <mergeCell ref="L56:M56"/>
    <mergeCell ref="N56:O56"/>
    <mergeCell ref="P56:Q56"/>
    <mergeCell ref="R56:S56"/>
    <mergeCell ref="T56:U56"/>
    <mergeCell ref="J48:K48"/>
    <mergeCell ref="A58:B58"/>
    <mergeCell ref="A59:A61"/>
    <mergeCell ref="A63:B65"/>
    <mergeCell ref="C63:E64"/>
    <mergeCell ref="F63:U63"/>
    <mergeCell ref="V63:X63"/>
    <mergeCell ref="F64:G64"/>
    <mergeCell ref="H64:I64"/>
    <mergeCell ref="J64:K64"/>
    <mergeCell ref="L64:M64"/>
    <mergeCell ref="A74:B74"/>
    <mergeCell ref="A75:B75"/>
    <mergeCell ref="A76:A77"/>
    <mergeCell ref="A78:B78"/>
    <mergeCell ref="A80:B81"/>
    <mergeCell ref="C80:C81"/>
    <mergeCell ref="X64:X65"/>
    <mergeCell ref="A66:B66"/>
    <mergeCell ref="A67:A69"/>
    <mergeCell ref="A71:B73"/>
    <mergeCell ref="C71:C73"/>
    <mergeCell ref="D71:I71"/>
    <mergeCell ref="J71:J73"/>
    <mergeCell ref="D72:E72"/>
    <mergeCell ref="F72:G72"/>
    <mergeCell ref="H72:I72"/>
    <mergeCell ref="N64:O64"/>
    <mergeCell ref="P64:Q64"/>
    <mergeCell ref="R64:S64"/>
    <mergeCell ref="T64:U64"/>
    <mergeCell ref="V64:V65"/>
    <mergeCell ref="W64:W65"/>
    <mergeCell ref="A86:B86"/>
    <mergeCell ref="A87:B87"/>
    <mergeCell ref="A88:B88"/>
    <mergeCell ref="A89:B89"/>
    <mergeCell ref="A90:B90"/>
    <mergeCell ref="A91:B91"/>
    <mergeCell ref="D80:D81"/>
    <mergeCell ref="E80:E81"/>
    <mergeCell ref="A82:B82"/>
    <mergeCell ref="A83:B83"/>
    <mergeCell ref="A84:B84"/>
    <mergeCell ref="A85:B85"/>
    <mergeCell ref="O93:P93"/>
    <mergeCell ref="Q93:R93"/>
    <mergeCell ref="S93:S94"/>
    <mergeCell ref="T93:T94"/>
    <mergeCell ref="U93:V93"/>
    <mergeCell ref="A96:C96"/>
    <mergeCell ref="A93:C94"/>
    <mergeCell ref="D93:F93"/>
    <mergeCell ref="G93:H93"/>
    <mergeCell ref="I93:J93"/>
    <mergeCell ref="K93:L93"/>
    <mergeCell ref="M93:N93"/>
    <mergeCell ref="A102:A103"/>
    <mergeCell ref="B102:C102"/>
    <mergeCell ref="B103:C103"/>
    <mergeCell ref="B104:C104"/>
    <mergeCell ref="A105:C105"/>
    <mergeCell ref="A106:C106"/>
    <mergeCell ref="A97:A98"/>
    <mergeCell ref="B97:C97"/>
    <mergeCell ref="B98:C98"/>
    <mergeCell ref="A99:C99"/>
    <mergeCell ref="A100:C100"/>
    <mergeCell ref="A101:C101"/>
    <mergeCell ref="A112:A114"/>
    <mergeCell ref="B113:C113"/>
    <mergeCell ref="B114:C114"/>
    <mergeCell ref="A115:C115"/>
    <mergeCell ref="A116:C116"/>
    <mergeCell ref="A117:C117"/>
    <mergeCell ref="A107:A111"/>
    <mergeCell ref="B107:C107"/>
    <mergeCell ref="B108:C108"/>
    <mergeCell ref="B109:C109"/>
    <mergeCell ref="B110:C110"/>
    <mergeCell ref="B111:C111"/>
    <mergeCell ref="A124:C124"/>
    <mergeCell ref="A126:C127"/>
    <mergeCell ref="D126:F126"/>
    <mergeCell ref="G126:H126"/>
    <mergeCell ref="I126:J126"/>
    <mergeCell ref="K126:L126"/>
    <mergeCell ref="A118:C118"/>
    <mergeCell ref="A119:C119"/>
    <mergeCell ref="A120:C120"/>
    <mergeCell ref="A121:C121"/>
    <mergeCell ref="A122:C122"/>
    <mergeCell ref="A123:C123"/>
    <mergeCell ref="A132:C132"/>
    <mergeCell ref="A133:C133"/>
    <mergeCell ref="A134:C134"/>
    <mergeCell ref="A135:A136"/>
    <mergeCell ref="B135:C135"/>
    <mergeCell ref="B136:C13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51:C151"/>
    <mergeCell ref="A152:C152"/>
    <mergeCell ref="A153:C153"/>
    <mergeCell ref="A154:C154"/>
    <mergeCell ref="A155:C155"/>
    <mergeCell ref="A156:C156"/>
    <mergeCell ref="A145:A147"/>
    <mergeCell ref="B146:C146"/>
    <mergeCell ref="B147:C147"/>
    <mergeCell ref="A148:C148"/>
    <mergeCell ref="A149:C149"/>
    <mergeCell ref="A150:C150"/>
    <mergeCell ref="L159:M159"/>
    <mergeCell ref="N159:O159"/>
    <mergeCell ref="P159:Q159"/>
    <mergeCell ref="A161:B161"/>
    <mergeCell ref="A162:B162"/>
    <mergeCell ref="A163:B163"/>
    <mergeCell ref="A157:C157"/>
    <mergeCell ref="A159:B160"/>
    <mergeCell ref="C159:E159"/>
    <mergeCell ref="F159:G159"/>
    <mergeCell ref="H159:I159"/>
    <mergeCell ref="J159:K159"/>
    <mergeCell ref="A171:B172"/>
    <mergeCell ref="C171:C172"/>
    <mergeCell ref="D171:I171"/>
    <mergeCell ref="J171:K171"/>
    <mergeCell ref="L171:L172"/>
    <mergeCell ref="A173:A174"/>
    <mergeCell ref="N165:O165"/>
    <mergeCell ref="P165:Q165"/>
    <mergeCell ref="R165:R166"/>
    <mergeCell ref="A167:B167"/>
    <mergeCell ref="A168:B168"/>
    <mergeCell ref="A169:B169"/>
    <mergeCell ref="A165:B166"/>
    <mergeCell ref="C165:E165"/>
    <mergeCell ref="F165:G165"/>
    <mergeCell ref="H165:I165"/>
    <mergeCell ref="J165:K165"/>
    <mergeCell ref="L165:M165"/>
    <mergeCell ref="T178:T180"/>
    <mergeCell ref="U178:U180"/>
    <mergeCell ref="F179:G179"/>
    <mergeCell ref="H179:I179"/>
    <mergeCell ref="J179:K179"/>
    <mergeCell ref="L179:M179"/>
    <mergeCell ref="N179:O179"/>
    <mergeCell ref="P179:Q179"/>
    <mergeCell ref="A175:A176"/>
    <mergeCell ref="A178:B180"/>
    <mergeCell ref="C178:E179"/>
    <mergeCell ref="F178:Q178"/>
    <mergeCell ref="R178:R180"/>
    <mergeCell ref="S178:S180"/>
    <mergeCell ref="A188:B188"/>
    <mergeCell ref="A189:B189"/>
    <mergeCell ref="A190:B190"/>
    <mergeCell ref="A191:B191"/>
    <mergeCell ref="A193:B195"/>
    <mergeCell ref="C193:E194"/>
    <mergeCell ref="A181:B181"/>
    <mergeCell ref="A182:A183"/>
    <mergeCell ref="A184:B184"/>
    <mergeCell ref="A185:B185"/>
    <mergeCell ref="A186:B186"/>
    <mergeCell ref="A187:B187"/>
    <mergeCell ref="T194:U194"/>
    <mergeCell ref="A196:B196"/>
    <mergeCell ref="A197:B197"/>
    <mergeCell ref="A198:B198"/>
    <mergeCell ref="A200:B200"/>
    <mergeCell ref="A201:B201"/>
    <mergeCell ref="F193:U193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F210:M210"/>
    <mergeCell ref="F211:G211"/>
    <mergeCell ref="H211:I211"/>
    <mergeCell ref="J211:K211"/>
    <mergeCell ref="L211:M211"/>
    <mergeCell ref="A203:B205"/>
    <mergeCell ref="C203:E204"/>
    <mergeCell ref="F203:M203"/>
    <mergeCell ref="N203:N205"/>
    <mergeCell ref="F204:G204"/>
    <mergeCell ref="H204:I204"/>
    <mergeCell ref="J204:K204"/>
    <mergeCell ref="L204:M204"/>
    <mergeCell ref="A213:B213"/>
    <mergeCell ref="A214:B214"/>
    <mergeCell ref="A215:B215"/>
    <mergeCell ref="A216:B216"/>
    <mergeCell ref="A206:B206"/>
    <mergeCell ref="A207:B207"/>
    <mergeCell ref="A208:B208"/>
    <mergeCell ref="A210:B212"/>
    <mergeCell ref="C210:E211"/>
  </mergeCells>
  <pageMargins left="0.70866141732283472" right="0.70866141732283472" top="0.74803149606299213" bottom="0.74803149606299213" header="0.31496062992125984" footer="0.31496062992125984"/>
  <pageSetup paperSize="5" scale="13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workbookViewId="0">
      <selection sqref="A1:XFD1048576"/>
    </sheetView>
  </sheetViews>
  <sheetFormatPr baseColWidth="10" defaultRowHeight="12.75" x14ac:dyDescent="0.2"/>
  <cols>
    <col min="1" max="1" width="22.7109375" style="325" customWidth="1"/>
    <col min="2" max="2" width="22.140625" style="23" customWidth="1"/>
    <col min="3" max="4" width="10.28515625" style="23" customWidth="1"/>
    <col min="5" max="5" width="10.85546875" style="23" customWidth="1"/>
    <col min="6" max="9" width="10.28515625" style="23" customWidth="1"/>
    <col min="10" max="10" width="11.42578125" style="23"/>
    <col min="11" max="11" width="10.28515625" style="23" customWidth="1"/>
    <col min="12" max="12" width="11" style="23" customWidth="1"/>
    <col min="13" max="13" width="13" style="23" customWidth="1"/>
    <col min="14" max="15" width="10.28515625" style="23" customWidth="1"/>
    <col min="16" max="16" width="11" style="23" customWidth="1"/>
    <col min="17" max="20" width="10.28515625" style="23" customWidth="1"/>
    <col min="21" max="21" width="10.28515625" style="327" customWidth="1"/>
    <col min="22" max="22" width="12.28515625" style="328" bestFit="1" customWidth="1"/>
    <col min="23" max="26" width="12.140625" style="328" customWidth="1"/>
    <col min="27" max="36" width="12.140625" style="327" customWidth="1"/>
    <col min="37" max="40" width="12.140625" style="328" customWidth="1"/>
    <col min="41" max="51" width="12.140625" style="327" customWidth="1"/>
    <col min="52" max="52" width="12.28515625" style="327" customWidth="1"/>
    <col min="53" max="78" width="12.140625" style="327" hidden="1" customWidth="1"/>
    <col min="79" max="93" width="12.140625" style="327" customWidth="1"/>
    <col min="94" max="118" width="11.42578125" style="327"/>
    <col min="119" max="16384" width="11.42578125" style="330"/>
  </cols>
  <sheetData>
    <row r="1" spans="1:100" s="3" customFormat="1" ht="15" x14ac:dyDescent="0.2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M1" s="4"/>
    </row>
    <row r="2" spans="1:100" s="3" customFormat="1" ht="15" x14ac:dyDescent="0.2">
      <c r="A2" s="1" t="str">
        <f>CONCATENATE("COMUNA: ",[1]NOMBRE!B2," - ","( ",[1]NOMBRE!C2,[1]NOMBRE!D2,[1]NOMBRE!E2,[1]NOMBRE!F2,[1]NOMBRE!G2," )")</f>
        <v>COMUNA: LINARES 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M2" s="4"/>
    </row>
    <row r="3" spans="1:100" s="3" customFormat="1" ht="15" x14ac:dyDescent="0.2">
      <c r="A3" s="1" t="str">
        <f>CONCATENATE("ESTABLECIMIENTO: ",[1]NOMBRE!B3," - ","( ",[1]NOMBRE!C3,[1]NOMBRE!D3,[1]NOMBRE!E3,[1]NOMBRE!F3,[1]NOMBRE!G3," )")</f>
        <v>ESTABLECIMIENTO: HOSPITAL DE LINARES  - ( 16108 )</v>
      </c>
      <c r="B3" s="2"/>
      <c r="C3" s="2"/>
      <c r="D3" s="5"/>
      <c r="E3" s="2"/>
      <c r="F3" s="2"/>
      <c r="G3" s="2"/>
      <c r="H3" s="2"/>
      <c r="I3" s="2"/>
      <c r="J3" s="2"/>
      <c r="K3" s="2"/>
      <c r="M3" s="4"/>
    </row>
    <row r="4" spans="1:100" s="3" customFormat="1" ht="15" x14ac:dyDescent="0.2">
      <c r="A4" s="1" t="str">
        <f>CONCATENATE("MES: ",[1]NOMBRE!B6," - ","( ",[1]NOMBRE!C6,[1]NOMBRE!D6," )")</f>
        <v>MES: ENERO - ( 01 )</v>
      </c>
      <c r="B4" s="2"/>
      <c r="C4" s="2"/>
      <c r="D4" s="2"/>
      <c r="E4" s="2"/>
      <c r="F4" s="2"/>
      <c r="G4" s="2"/>
      <c r="H4" s="2"/>
      <c r="I4" s="2"/>
      <c r="J4" s="2"/>
      <c r="K4" s="2"/>
      <c r="M4" s="4"/>
    </row>
    <row r="5" spans="1:100" s="3" customFormat="1" ht="15" x14ac:dyDescent="0.2">
      <c r="A5" s="6" t="str">
        <f>CONCATENATE("AÑO: ",[1]NOMBRE!B7)</f>
        <v>AÑO: 2013</v>
      </c>
      <c r="B5" s="2"/>
      <c r="C5" s="2"/>
      <c r="D5" s="2"/>
      <c r="E5" s="2"/>
      <c r="F5" s="2"/>
      <c r="G5" s="2"/>
      <c r="H5" s="2"/>
      <c r="I5" s="2"/>
      <c r="J5" s="2"/>
      <c r="K5" s="2"/>
      <c r="M5" s="4"/>
    </row>
    <row r="6" spans="1:100" s="9" customFormat="1" ht="15" x14ac:dyDescent="0.2">
      <c r="A6" s="1197" t="s">
        <v>1</v>
      </c>
      <c r="B6" s="1197"/>
      <c r="C6" s="1197"/>
      <c r="D6" s="1197"/>
      <c r="E6" s="1197"/>
      <c r="F6" s="1197"/>
      <c r="G6" s="1197"/>
      <c r="H6" s="1197"/>
      <c r="I6" s="1197"/>
      <c r="J6" s="1197"/>
      <c r="K6" s="1197"/>
      <c r="L6" s="1197"/>
      <c r="M6" s="1197"/>
      <c r="N6" s="1197"/>
      <c r="O6" s="1197"/>
      <c r="P6" s="1197"/>
      <c r="Q6" s="7"/>
      <c r="R6" s="7"/>
      <c r="S6" s="7"/>
      <c r="T6" s="7"/>
      <c r="U6" s="7"/>
      <c r="V6" s="7"/>
      <c r="W6" s="8"/>
    </row>
    <row r="7" spans="1:100" s="9" customFormat="1" ht="14.25" x14ac:dyDescent="0.2">
      <c r="A7" s="10" t="s">
        <v>2</v>
      </c>
      <c r="B7" s="11"/>
      <c r="C7" s="11"/>
      <c r="D7" s="12"/>
      <c r="E7" s="13"/>
      <c r="F7" s="3"/>
      <c r="G7" s="3"/>
      <c r="H7" s="3"/>
      <c r="I7" s="2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</row>
    <row r="8" spans="1:100" s="17" customFormat="1" x14ac:dyDescent="0.2">
      <c r="A8" s="1187" t="s">
        <v>3</v>
      </c>
      <c r="B8" s="1188"/>
      <c r="C8" s="1052" t="s">
        <v>4</v>
      </c>
      <c r="D8" s="1173" t="s">
        <v>5</v>
      </c>
      <c r="E8" s="1174"/>
      <c r="F8" s="1174"/>
      <c r="G8" s="1174"/>
      <c r="H8" s="1174"/>
      <c r="I8" s="1175"/>
      <c r="J8" s="1176"/>
      <c r="K8" s="1176"/>
      <c r="L8" s="15"/>
      <c r="M8" s="2"/>
      <c r="N8" s="2"/>
      <c r="O8" s="2"/>
      <c r="P8" s="2"/>
      <c r="Q8" s="2"/>
      <c r="R8" s="2"/>
      <c r="S8" s="2"/>
      <c r="T8" s="2"/>
      <c r="U8" s="2"/>
      <c r="V8" s="2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</row>
    <row r="9" spans="1:100" s="23" customFormat="1" ht="21" x14ac:dyDescent="0.15">
      <c r="A9" s="1189"/>
      <c r="B9" s="1190"/>
      <c r="C9" s="1054"/>
      <c r="D9" s="18" t="s">
        <v>6</v>
      </c>
      <c r="E9" s="19" t="s">
        <v>7</v>
      </c>
      <c r="F9" s="19" t="s">
        <v>8</v>
      </c>
      <c r="G9" s="19" t="s">
        <v>9</v>
      </c>
      <c r="H9" s="19" t="s">
        <v>10</v>
      </c>
      <c r="I9" s="20" t="s">
        <v>11</v>
      </c>
      <c r="J9" s="21"/>
      <c r="K9" s="21"/>
      <c r="L9" s="21"/>
      <c r="M9" s="15"/>
      <c r="N9" s="2"/>
      <c r="O9" s="2"/>
      <c r="P9" s="2"/>
      <c r="Q9" s="2"/>
      <c r="R9" s="2"/>
      <c r="S9" s="2"/>
      <c r="T9" s="2"/>
      <c r="U9" s="2"/>
      <c r="V9" s="2"/>
      <c r="W9" s="2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</row>
    <row r="10" spans="1:100" s="23" customFormat="1" ht="10.5" x14ac:dyDescent="0.15">
      <c r="A10" s="1198" t="s">
        <v>12</v>
      </c>
      <c r="B10" s="1199"/>
      <c r="C10" s="24">
        <f>SUM(D10:I10)</f>
        <v>0</v>
      </c>
      <c r="D10" s="25"/>
      <c r="E10" s="26"/>
      <c r="F10" s="26"/>
      <c r="G10" s="26"/>
      <c r="H10" s="26"/>
      <c r="I10" s="27"/>
      <c r="J10" s="28" t="str">
        <f>$BA10&amp;""&amp;BB10</f>
        <v/>
      </c>
      <c r="K10" s="2"/>
      <c r="L10" s="2"/>
      <c r="M10" s="2"/>
      <c r="N10" s="2"/>
      <c r="O10" s="2"/>
      <c r="P10" s="2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9" t="str">
        <f>IF($C10&gt;=[1]A03!$C82,"","Total Gestantes Ingresadas debe ser MAYOR o IGUAL que el Total de Aplicaciones a Gestantes REM A03 Sección G")</f>
        <v/>
      </c>
      <c r="BB10" s="29" t="str">
        <f>IF($C10&gt;=[1]A03!$C85,"","Total Gestantes ingresadas a control prenatal debe ser MAYOR o IGUAL que el Total de Evaluaciones a Gestantes de REM A03 Sección H")</f>
        <v/>
      </c>
      <c r="BC10" s="3"/>
      <c r="BD10" s="3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30">
        <f>IF($C10&lt;$C11,1,0)</f>
        <v>0</v>
      </c>
      <c r="BU10" s="30">
        <f>IF($C10&gt;=[1]A03!$C82,0,1)</f>
        <v>0</v>
      </c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</row>
    <row r="11" spans="1:100" s="23" customFormat="1" ht="10.5" x14ac:dyDescent="0.15">
      <c r="A11" s="1034" t="s">
        <v>13</v>
      </c>
      <c r="B11" s="1034"/>
      <c r="C11" s="31">
        <f>SUM(D11:I11)</f>
        <v>0</v>
      </c>
      <c r="D11" s="32"/>
      <c r="E11" s="33"/>
      <c r="F11" s="33"/>
      <c r="G11" s="33"/>
      <c r="H11" s="33"/>
      <c r="I11" s="34"/>
      <c r="J11" s="35" t="str">
        <f>+$BA11</f>
        <v/>
      </c>
      <c r="K11" s="2"/>
      <c r="L11" s="2"/>
      <c r="M11" s="2"/>
      <c r="N11" s="2"/>
      <c r="O11" s="2"/>
      <c r="P11" s="2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P11" s="3"/>
      <c r="AQ11" s="3"/>
      <c r="AS11" s="22"/>
      <c r="AT11" s="22"/>
      <c r="AU11" s="22"/>
      <c r="AV11" s="22"/>
      <c r="AW11" s="22"/>
      <c r="AX11" s="22"/>
      <c r="AY11" s="22"/>
      <c r="AZ11" s="22"/>
      <c r="BA11" s="29" t="str">
        <f>IF($C10&lt;$C11," Total Gestantes es menor que primigestas","")</f>
        <v/>
      </c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30">
        <f>IF($C10&lt;$C12,1,0)</f>
        <v>0</v>
      </c>
      <c r="BU11" s="30">
        <f>IF($C10&gt;=[1]A03!$C85,0,1)</f>
        <v>0</v>
      </c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</row>
    <row r="12" spans="1:100" s="23" customFormat="1" ht="10.5" x14ac:dyDescent="0.15">
      <c r="A12" s="1191" t="s">
        <v>14</v>
      </c>
      <c r="B12" s="1192"/>
      <c r="C12" s="31">
        <f>SUM(D12:I12)</f>
        <v>0</v>
      </c>
      <c r="D12" s="32"/>
      <c r="E12" s="33"/>
      <c r="F12" s="33"/>
      <c r="G12" s="33"/>
      <c r="H12" s="33"/>
      <c r="I12" s="34"/>
      <c r="J12" s="28" t="str">
        <f>$BA12</f>
        <v/>
      </c>
      <c r="K12" s="2"/>
      <c r="L12" s="2"/>
      <c r="M12" s="2"/>
      <c r="N12" s="2"/>
      <c r="O12" s="2"/>
      <c r="P12" s="2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P12" s="3"/>
      <c r="AQ12" s="3"/>
      <c r="AR12" s="3"/>
      <c r="AS12" s="22"/>
      <c r="AT12" s="22"/>
      <c r="AU12" s="22"/>
      <c r="AV12" s="22"/>
      <c r="AW12" s="22"/>
      <c r="AX12" s="22"/>
      <c r="AY12" s="22"/>
      <c r="AZ12" s="22"/>
      <c r="BA12" s="29" t="str">
        <f>IF($C10&lt;$C12," Total Gestantes es menor que gestantes ingresadas antes de las 14 semanas","")</f>
        <v/>
      </c>
      <c r="BC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</row>
    <row r="13" spans="1:100" s="23" customFormat="1" ht="10.5" x14ac:dyDescent="0.15">
      <c r="A13" s="1191" t="s">
        <v>15</v>
      </c>
      <c r="B13" s="1192"/>
      <c r="C13" s="31">
        <f>SUM(D13:I13)</f>
        <v>0</v>
      </c>
      <c r="D13" s="32"/>
      <c r="E13" s="33"/>
      <c r="F13" s="33"/>
      <c r="G13" s="33"/>
      <c r="H13" s="33"/>
      <c r="I13" s="34"/>
      <c r="J13" s="2"/>
      <c r="K13" s="2"/>
      <c r="L13" s="2"/>
      <c r="M13" s="2"/>
      <c r="N13" s="2"/>
      <c r="O13" s="2"/>
      <c r="P13" s="2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</row>
    <row r="14" spans="1:100" s="23" customFormat="1" ht="10.5" x14ac:dyDescent="0.15">
      <c r="A14" s="1193" t="s">
        <v>16</v>
      </c>
      <c r="B14" s="1194"/>
      <c r="C14" s="36">
        <f>SUM(D14:I14)</f>
        <v>0</v>
      </c>
      <c r="D14" s="37"/>
      <c r="E14" s="38"/>
      <c r="F14" s="38"/>
      <c r="G14" s="38"/>
      <c r="H14" s="38"/>
      <c r="I14" s="39"/>
      <c r="J14" s="2"/>
      <c r="K14" s="2"/>
      <c r="L14" s="2"/>
      <c r="M14" s="2"/>
      <c r="N14" s="2"/>
      <c r="O14" s="2"/>
      <c r="P14" s="2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</row>
    <row r="15" spans="1:100" s="42" customFormat="1" ht="14.25" x14ac:dyDescent="0.2">
      <c r="A15" s="40" t="s">
        <v>17</v>
      </c>
      <c r="B15" s="41"/>
      <c r="C15" s="41"/>
      <c r="D15" s="41"/>
      <c r="E15" s="40"/>
      <c r="F15" s="40"/>
      <c r="G15" s="40"/>
      <c r="H15" s="41"/>
      <c r="I15" s="41"/>
      <c r="J15" s="41"/>
      <c r="K15" s="41"/>
      <c r="L15" s="41"/>
      <c r="M15" s="41"/>
      <c r="N15" s="41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</row>
    <row r="16" spans="1:100" s="23" customFormat="1" ht="10.5" x14ac:dyDescent="0.15">
      <c r="A16" s="1009" t="s">
        <v>18</v>
      </c>
      <c r="B16" s="1010"/>
      <c r="C16" s="1195" t="s">
        <v>19</v>
      </c>
      <c r="D16" s="4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</row>
    <row r="17" spans="1:101" s="23" customFormat="1" ht="10.5" x14ac:dyDescent="0.15">
      <c r="A17" s="1013"/>
      <c r="B17" s="1014"/>
      <c r="C17" s="1196"/>
      <c r="D17" s="4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</row>
    <row r="18" spans="1:101" s="23" customFormat="1" ht="10.5" x14ac:dyDescent="0.15">
      <c r="A18" s="1200" t="s">
        <v>20</v>
      </c>
      <c r="B18" s="1201"/>
      <c r="C18" s="44"/>
      <c r="D18" s="28" t="str">
        <f>$BA18</f>
        <v/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9" t="str">
        <f>IF(AND(SUM($C19:$C28)&lt;&gt;0,OR($C18&lt;=0)),"No  olvide registrar el número de gestantes ingresadas. ","")</f>
        <v/>
      </c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T18" s="30">
        <f>IF(AND(SUM($C19:$C28)&lt;&gt;0,OR($C18&lt;=0)),1,0)</f>
        <v>0</v>
      </c>
    </row>
    <row r="19" spans="1:101" s="23" customFormat="1" ht="10.5" x14ac:dyDescent="0.15">
      <c r="A19" s="1202" t="s">
        <v>21</v>
      </c>
      <c r="B19" s="1203"/>
      <c r="C19" s="44"/>
      <c r="D19" s="2"/>
      <c r="E19" s="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45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</row>
    <row r="20" spans="1:101" s="23" customFormat="1" ht="10.5" x14ac:dyDescent="0.15">
      <c r="A20" s="1181" t="s">
        <v>22</v>
      </c>
      <c r="B20" s="1182"/>
      <c r="C20" s="46"/>
      <c r="D20" s="2"/>
      <c r="E20" s="2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</row>
    <row r="21" spans="1:101" s="23" customFormat="1" ht="10.5" x14ac:dyDescent="0.15">
      <c r="A21" s="1181" t="s">
        <v>23</v>
      </c>
      <c r="B21" s="1182"/>
      <c r="C21" s="47"/>
      <c r="D21" s="2"/>
      <c r="E21" s="2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</row>
    <row r="22" spans="1:101" s="23" customFormat="1" ht="10.5" x14ac:dyDescent="0.15">
      <c r="A22" s="1181" t="s">
        <v>24</v>
      </c>
      <c r="B22" s="1182"/>
      <c r="C22" s="47"/>
      <c r="D22" s="2"/>
      <c r="E22" s="2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</row>
    <row r="23" spans="1:101" s="23" customFormat="1" ht="10.5" x14ac:dyDescent="0.15">
      <c r="A23" s="1181" t="s">
        <v>25</v>
      </c>
      <c r="B23" s="1182"/>
      <c r="C23" s="47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</row>
    <row r="24" spans="1:101" s="23" customFormat="1" ht="10.5" x14ac:dyDescent="0.15">
      <c r="A24" s="1181" t="s">
        <v>26</v>
      </c>
      <c r="B24" s="1182"/>
      <c r="C24" s="46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</row>
    <row r="25" spans="1:101" s="23" customFormat="1" ht="10.5" x14ac:dyDescent="0.15">
      <c r="A25" s="1181" t="s">
        <v>27</v>
      </c>
      <c r="B25" s="1182"/>
      <c r="C25" s="47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</row>
    <row r="26" spans="1:101" s="23" customFormat="1" ht="10.5" x14ac:dyDescent="0.15">
      <c r="A26" s="1181" t="s">
        <v>28</v>
      </c>
      <c r="B26" s="1182"/>
      <c r="C26" s="47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</row>
    <row r="27" spans="1:101" s="23" customFormat="1" ht="10.5" x14ac:dyDescent="0.15">
      <c r="A27" s="1183" t="s">
        <v>29</v>
      </c>
      <c r="B27" s="1184"/>
      <c r="C27" s="48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</row>
    <row r="28" spans="1:101" s="23" customFormat="1" ht="10.5" x14ac:dyDescent="0.15">
      <c r="A28" s="1185" t="s">
        <v>30</v>
      </c>
      <c r="B28" s="1186"/>
      <c r="C28" s="49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</row>
    <row r="29" spans="1:101" s="9" customFormat="1" ht="14.25" x14ac:dyDescent="0.2">
      <c r="A29" s="10" t="s">
        <v>31</v>
      </c>
      <c r="B29" s="50"/>
      <c r="C29" s="51"/>
      <c r="D29" s="52"/>
      <c r="E29" s="53"/>
      <c r="F29" s="54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01" s="17" customFormat="1" x14ac:dyDescent="0.2">
      <c r="A30" s="1187" t="s">
        <v>32</v>
      </c>
      <c r="B30" s="1188"/>
      <c r="C30" s="1052" t="s">
        <v>4</v>
      </c>
      <c r="D30" s="1173" t="s">
        <v>5</v>
      </c>
      <c r="E30" s="1174"/>
      <c r="F30" s="1174"/>
      <c r="G30" s="1174"/>
      <c r="H30" s="1174"/>
      <c r="I30" s="1175"/>
      <c r="J30" s="21"/>
      <c r="K30" s="1176"/>
      <c r="L30" s="1176"/>
      <c r="M30" s="15"/>
      <c r="N30" s="2"/>
      <c r="O30" s="2"/>
      <c r="P30" s="2"/>
      <c r="Q30" s="2"/>
      <c r="R30" s="2"/>
      <c r="S30" s="2"/>
      <c r="T30" s="2"/>
      <c r="U30" s="2"/>
      <c r="V30" s="2"/>
      <c r="W30" s="2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</row>
    <row r="31" spans="1:101" s="23" customFormat="1" ht="21" x14ac:dyDescent="0.15">
      <c r="A31" s="1189"/>
      <c r="B31" s="1190"/>
      <c r="C31" s="1054"/>
      <c r="D31" s="18" t="s">
        <v>6</v>
      </c>
      <c r="E31" s="19" t="s">
        <v>7</v>
      </c>
      <c r="F31" s="19" t="s">
        <v>8</v>
      </c>
      <c r="G31" s="19" t="s">
        <v>9</v>
      </c>
      <c r="H31" s="19" t="s">
        <v>10</v>
      </c>
      <c r="I31" s="20" t="s">
        <v>11</v>
      </c>
      <c r="J31" s="55"/>
      <c r="K31" s="21"/>
      <c r="L31" s="21"/>
      <c r="M31" s="21"/>
      <c r="N31" s="15"/>
      <c r="O31" s="2"/>
      <c r="P31" s="2"/>
      <c r="Q31" s="2"/>
      <c r="R31" s="2"/>
      <c r="S31" s="2"/>
      <c r="T31" s="2"/>
      <c r="U31" s="2"/>
      <c r="V31" s="2"/>
      <c r="W31" s="2"/>
      <c r="X31" s="2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</row>
    <row r="32" spans="1:101" s="23" customFormat="1" ht="10.5" x14ac:dyDescent="0.15">
      <c r="A32" s="1015" t="s">
        <v>33</v>
      </c>
      <c r="B32" s="1015"/>
      <c r="C32" s="56">
        <f t="shared" ref="C32:C40" si="0">SUM(D32:I32)</f>
        <v>0</v>
      </c>
      <c r="D32" s="57">
        <f t="shared" ref="D32:I32" si="1">SUM(D33:D40)</f>
        <v>0</v>
      </c>
      <c r="E32" s="58">
        <f t="shared" si="1"/>
        <v>0</v>
      </c>
      <c r="F32" s="58">
        <f t="shared" si="1"/>
        <v>0</v>
      </c>
      <c r="G32" s="58">
        <f t="shared" si="1"/>
        <v>0</v>
      </c>
      <c r="H32" s="58">
        <f t="shared" si="1"/>
        <v>0</v>
      </c>
      <c r="I32" s="59">
        <f t="shared" si="1"/>
        <v>0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</row>
    <row r="33" spans="1:101" s="23" customFormat="1" ht="10.5" x14ac:dyDescent="0.15">
      <c r="A33" s="60" t="s">
        <v>34</v>
      </c>
      <c r="B33" s="61"/>
      <c r="C33" s="56">
        <f t="shared" si="0"/>
        <v>0</v>
      </c>
      <c r="D33" s="62"/>
      <c r="E33" s="63"/>
      <c r="F33" s="63"/>
      <c r="G33" s="63"/>
      <c r="H33" s="63"/>
      <c r="I33" s="6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</row>
    <row r="34" spans="1:101" s="23" customFormat="1" ht="10.5" x14ac:dyDescent="0.15">
      <c r="A34" s="1177" t="s">
        <v>35</v>
      </c>
      <c r="B34" s="65" t="s">
        <v>36</v>
      </c>
      <c r="C34" s="66">
        <f t="shared" si="0"/>
        <v>0</v>
      </c>
      <c r="D34" s="67"/>
      <c r="E34" s="68"/>
      <c r="F34" s="68"/>
      <c r="G34" s="68"/>
      <c r="H34" s="68"/>
      <c r="I34" s="69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</row>
    <row r="35" spans="1:101" s="23" customFormat="1" ht="10.5" x14ac:dyDescent="0.15">
      <c r="A35" s="1178"/>
      <c r="B35" s="70" t="s">
        <v>37</v>
      </c>
      <c r="C35" s="71">
        <f t="shared" si="0"/>
        <v>0</v>
      </c>
      <c r="D35" s="32"/>
      <c r="E35" s="33"/>
      <c r="F35" s="33"/>
      <c r="G35" s="33"/>
      <c r="H35" s="33"/>
      <c r="I35" s="3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</row>
    <row r="36" spans="1:101" s="23" customFormat="1" ht="10.5" x14ac:dyDescent="0.15">
      <c r="A36" s="1178"/>
      <c r="B36" s="70" t="s">
        <v>38</v>
      </c>
      <c r="C36" s="71">
        <f t="shared" si="0"/>
        <v>0</v>
      </c>
      <c r="D36" s="32"/>
      <c r="E36" s="33"/>
      <c r="F36" s="33"/>
      <c r="G36" s="33"/>
      <c r="H36" s="33"/>
      <c r="I36" s="3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</row>
    <row r="37" spans="1:101" s="23" customFormat="1" ht="10.5" x14ac:dyDescent="0.15">
      <c r="A37" s="1179"/>
      <c r="B37" s="70" t="s">
        <v>39</v>
      </c>
      <c r="C37" s="72">
        <f t="shared" si="0"/>
        <v>0</v>
      </c>
      <c r="D37" s="73"/>
      <c r="E37" s="74"/>
      <c r="F37" s="74"/>
      <c r="G37" s="74"/>
      <c r="H37" s="74"/>
      <c r="I37" s="75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</row>
    <row r="38" spans="1:101" s="23" customFormat="1" ht="10.5" x14ac:dyDescent="0.15">
      <c r="A38" s="1179"/>
      <c r="B38" s="76" t="s">
        <v>40</v>
      </c>
      <c r="C38" s="72">
        <f t="shared" si="0"/>
        <v>0</v>
      </c>
      <c r="D38" s="73"/>
      <c r="E38" s="74"/>
      <c r="F38" s="74"/>
      <c r="G38" s="74"/>
      <c r="H38" s="74"/>
      <c r="I38" s="75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</row>
    <row r="39" spans="1:101" s="23" customFormat="1" ht="10.5" x14ac:dyDescent="0.15">
      <c r="A39" s="1177" t="s">
        <v>41</v>
      </c>
      <c r="B39" s="77" t="s">
        <v>42</v>
      </c>
      <c r="C39" s="78">
        <f t="shared" si="0"/>
        <v>0</v>
      </c>
      <c r="D39" s="25"/>
      <c r="E39" s="26"/>
      <c r="F39" s="26"/>
      <c r="G39" s="26"/>
      <c r="H39" s="26"/>
      <c r="I39" s="27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</row>
    <row r="40" spans="1:101" s="23" customFormat="1" ht="10.5" x14ac:dyDescent="0.15">
      <c r="A40" s="1180"/>
      <c r="B40" s="79" t="s">
        <v>43</v>
      </c>
      <c r="C40" s="80">
        <f t="shared" si="0"/>
        <v>0</v>
      </c>
      <c r="D40" s="37"/>
      <c r="E40" s="38"/>
      <c r="F40" s="38"/>
      <c r="G40" s="38"/>
      <c r="H40" s="38"/>
      <c r="I40" s="39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</row>
    <row r="41" spans="1:101" s="9" customFormat="1" ht="14.25" x14ac:dyDescent="0.2">
      <c r="A41" s="81" t="s">
        <v>44</v>
      </c>
      <c r="B41" s="42"/>
      <c r="C41" s="42"/>
      <c r="D41" s="42"/>
      <c r="E41" s="42"/>
      <c r="F41" s="42"/>
      <c r="G41" s="42"/>
      <c r="H41" s="14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2"/>
      <c r="T41" s="2"/>
      <c r="U41" s="42"/>
      <c r="V41" s="42"/>
      <c r="W41" s="42"/>
    </row>
    <row r="42" spans="1:101" s="17" customFormat="1" x14ac:dyDescent="0.2">
      <c r="A42" s="82" t="s">
        <v>45</v>
      </c>
      <c r="B42" s="230" t="s">
        <v>46</v>
      </c>
      <c r="C42" s="21"/>
      <c r="D42" s="21"/>
      <c r="E42" s="21"/>
      <c r="F42" s="21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2"/>
      <c r="T42" s="2"/>
      <c r="U42" s="3"/>
      <c r="V42" s="3"/>
      <c r="W42" s="3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</row>
    <row r="43" spans="1:101" s="17" customFormat="1" x14ac:dyDescent="0.2">
      <c r="A43" s="141" t="s">
        <v>47</v>
      </c>
      <c r="B43" s="85"/>
      <c r="C43" s="86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2"/>
      <c r="T43" s="2"/>
      <c r="U43" s="3"/>
      <c r="V43" s="3"/>
      <c r="W43" s="3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</row>
    <row r="44" spans="1:101" s="17" customFormat="1" ht="14.25" x14ac:dyDescent="0.2">
      <c r="A44" s="87" t="s">
        <v>48</v>
      </c>
      <c r="B44" s="88"/>
      <c r="C44" s="89"/>
      <c r="D44" s="89"/>
      <c r="E44" s="89"/>
      <c r="F44" s="14"/>
      <c r="G44" s="42"/>
      <c r="H44" s="42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</row>
    <row r="45" spans="1:101" s="23" customFormat="1" ht="10.5" x14ac:dyDescent="0.15">
      <c r="A45" s="1074" t="s">
        <v>49</v>
      </c>
      <c r="B45" s="1075"/>
      <c r="C45" s="230" t="s">
        <v>46</v>
      </c>
      <c r="D45" s="18" t="s">
        <v>50</v>
      </c>
      <c r="E45" s="90" t="s">
        <v>51</v>
      </c>
      <c r="F45" s="13"/>
      <c r="G45" s="2"/>
      <c r="H45" s="3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</row>
    <row r="46" spans="1:101" s="23" customFormat="1" ht="10.5" x14ac:dyDescent="0.15">
      <c r="A46" s="1148" t="s">
        <v>52</v>
      </c>
      <c r="B46" s="1149"/>
      <c r="C46" s="56">
        <f>SUM(D46:E46)</f>
        <v>0</v>
      </c>
      <c r="D46" s="62"/>
      <c r="E46" s="64"/>
      <c r="F46" s="91" t="str">
        <f>BA46</f>
        <v/>
      </c>
      <c r="G46" s="35"/>
      <c r="H46" s="3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Q46" s="3"/>
      <c r="AR46" s="3"/>
      <c r="AS46" s="3"/>
      <c r="AT46" s="3"/>
      <c r="AU46" s="3"/>
      <c r="AV46" s="3"/>
      <c r="AW46" s="3"/>
      <c r="AX46" s="3"/>
      <c r="AY46" s="22"/>
      <c r="AZ46" s="22"/>
      <c r="BA46" s="29" t="str">
        <f>IF(AND(([1]A01!$C16+[1]A01!$C17+[1]A01!$C18+[1]A01!$C19+[1]A01!$D29+[1]A01!$D30+[1]A01!$D31)&lt;&gt;0,C46=0),"Si hubo Controles (Control Diada,Control Ciclo Vital menores de 1 mes ), NO olvide registrar el Ingreso a Control de Salud de los respectivos RN","")</f>
        <v/>
      </c>
      <c r="BB46" s="3"/>
      <c r="BC46" s="3"/>
      <c r="BD46" s="3"/>
      <c r="BE46" s="3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30">
        <f>IF(AND(([1]A01!$C16+[1]A01!$C17+[1]A01!$C18+[1]A01!$C19+[1]A01!$D29+[1]A01!$D30+[1]A01!$D31)&lt;&gt;0,C46=0),1,0)</f>
        <v>0</v>
      </c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</row>
    <row r="47" spans="1:101" s="9" customFormat="1" ht="14.25" x14ac:dyDescent="0.2">
      <c r="A47" s="81" t="s">
        <v>53</v>
      </c>
      <c r="B47" s="89"/>
      <c r="C47" s="89"/>
      <c r="D47" s="89"/>
      <c r="E47" s="89"/>
      <c r="F47" s="14"/>
      <c r="G47" s="42"/>
      <c r="H47" s="42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</row>
    <row r="48" spans="1:101" s="95" customFormat="1" ht="10.5" x14ac:dyDescent="0.15">
      <c r="A48" s="1146" t="s">
        <v>54</v>
      </c>
      <c r="B48" s="1023"/>
      <c r="C48" s="1072" t="s">
        <v>55</v>
      </c>
      <c r="D48" s="1016" t="s">
        <v>56</v>
      </c>
      <c r="E48" s="1017"/>
      <c r="F48" s="1017"/>
      <c r="G48" s="1017"/>
      <c r="H48" s="1017"/>
      <c r="I48" s="1018"/>
      <c r="J48" s="1026" t="s">
        <v>57</v>
      </c>
      <c r="K48" s="1027"/>
      <c r="L48" s="92"/>
      <c r="M48" s="93"/>
      <c r="N48" s="93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Q48" s="94"/>
      <c r="AR48" s="94"/>
      <c r="AS48" s="94"/>
      <c r="AT48" s="94"/>
      <c r="AU48" s="94"/>
      <c r="AV48" s="94"/>
      <c r="AW48" s="94"/>
      <c r="AX48" s="94"/>
      <c r="AY48" s="3"/>
      <c r="AZ48" s="94"/>
      <c r="BA48" s="94"/>
      <c r="BB48" s="94"/>
      <c r="BC48" s="94"/>
      <c r="BD48" s="94"/>
      <c r="BE48" s="94"/>
    </row>
    <row r="49" spans="1:118" s="95" customFormat="1" ht="22.5" customHeight="1" x14ac:dyDescent="0.15">
      <c r="A49" s="1147"/>
      <c r="B49" s="1025"/>
      <c r="C49" s="1073"/>
      <c r="D49" s="96" t="s">
        <v>58</v>
      </c>
      <c r="E49" s="97" t="s">
        <v>59</v>
      </c>
      <c r="F49" s="97" t="s">
        <v>60</v>
      </c>
      <c r="G49" s="97" t="s">
        <v>61</v>
      </c>
      <c r="H49" s="98" t="s">
        <v>62</v>
      </c>
      <c r="I49" s="99" t="s">
        <v>63</v>
      </c>
      <c r="J49" s="96" t="s">
        <v>43</v>
      </c>
      <c r="K49" s="99" t="s">
        <v>64</v>
      </c>
      <c r="L49" s="92"/>
      <c r="M49" s="93"/>
      <c r="N49" s="93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Q49" s="94"/>
      <c r="AR49" s="94"/>
      <c r="AS49" s="94"/>
      <c r="AT49" s="94"/>
      <c r="AU49" s="94"/>
      <c r="AV49" s="94"/>
      <c r="AW49" s="94"/>
      <c r="AX49" s="94"/>
      <c r="AY49" s="3"/>
      <c r="AZ49" s="94"/>
      <c r="BA49" s="94"/>
      <c r="BB49" s="94"/>
      <c r="BC49" s="94"/>
      <c r="BD49" s="94"/>
      <c r="BE49" s="94"/>
    </row>
    <row r="50" spans="1:118" s="95" customFormat="1" ht="15.95" customHeight="1" x14ac:dyDescent="0.15">
      <c r="A50" s="1167" t="s">
        <v>65</v>
      </c>
      <c r="B50" s="1168"/>
      <c r="C50" s="78">
        <f>SUM(D50:I50)</f>
        <v>0</v>
      </c>
      <c r="D50" s="25"/>
      <c r="E50" s="100"/>
      <c r="F50" s="26"/>
      <c r="G50" s="26"/>
      <c r="H50" s="101"/>
      <c r="I50" s="27"/>
      <c r="J50" s="25"/>
      <c r="K50" s="27"/>
      <c r="L50" s="28" t="str">
        <f>$BA50&amp;" "&amp;$BB50&amp;" "&amp;$BC50&amp;" "&amp;$BD50&amp;" "&amp;$BE50&amp;" "&amp;$BF50</f>
        <v xml:space="preserve">     </v>
      </c>
      <c r="M50" s="93"/>
      <c r="N50" s="93"/>
      <c r="O50" s="94"/>
      <c r="P50" s="94"/>
      <c r="Q50" s="94"/>
      <c r="R50" s="94"/>
      <c r="S50" s="94"/>
      <c r="T50" s="94"/>
      <c r="U50" s="94"/>
      <c r="V50" s="94"/>
      <c r="W50" s="94"/>
      <c r="X50" s="3"/>
      <c r="Y50" s="3"/>
      <c r="Z50" s="3"/>
      <c r="AA50" s="3"/>
      <c r="AB50" s="94"/>
      <c r="AC50" s="94"/>
      <c r="AD50" s="3"/>
      <c r="AE50" s="94"/>
      <c r="AF50" s="94"/>
      <c r="AG50" s="94"/>
      <c r="AH50" s="94"/>
      <c r="AI50" s="94"/>
      <c r="AJ50" s="94"/>
      <c r="AK50" s="94"/>
      <c r="AQ50" s="94"/>
      <c r="AR50" s="94"/>
      <c r="AS50" s="94"/>
      <c r="AT50" s="94"/>
      <c r="AU50" s="94"/>
      <c r="AV50" s="94"/>
      <c r="AW50" s="94"/>
      <c r="AX50" s="94"/>
      <c r="AY50" s="3"/>
      <c r="AZ50" s="94"/>
      <c r="BA50" s="29" t="str">
        <f>IF($C50&lt;&gt;($J50+$K50)," El número de ingresos según sexo NO puede ser diferente al Total.","")</f>
        <v/>
      </c>
      <c r="BB50" s="29" t="str">
        <f>IF($E50&lt;=[1]A03!$E33,""," El Total de ingresos de niños(as) de 7 a 11 meses Normal con Rezago debe ser MENOR O IGUAL al número de niños (as) Normal con Rezago misma edad derivados a alguna modalidad de estimulación REM A03 Sección C .")</f>
        <v/>
      </c>
      <c r="BC50" s="29" t="str">
        <f>IF($F50&lt;=[1]A03!$F33,""," El Total de ingresos de niños(as) de 12 a 17 meses Normal con Rezago debe ser MENOR O IGUAL al número de niños (as) Normal con Rezago misma edad derivados a alguna modalidad de estimulación REM A03 Sección C .")</f>
        <v/>
      </c>
      <c r="BD50" s="29" t="str">
        <f>IF($G50&lt;=[1]A03!$G33,""," El Total de ingresos de niños(as) de 18 a 23 meses Normal con Rezago debe ser MENOR O IGUAL al número de niños (as) Normal con Rezago misma edad derivados a alguna modalidad de estimulación REM A03 Sección C .")</f>
        <v/>
      </c>
      <c r="BE50" s="29" t="str">
        <f>IF($H50&lt;=[1]A03!$H33,""," El Total de ingresos de niños(as) de 24 a 47 meses Normal con Rezago debe ser MENOR O IGUAL al número de niños (as) Normal con Rezago misma edad derivados a alguna modalidad de estimulación REM A03 Sección C .")</f>
        <v/>
      </c>
      <c r="BF50" s="29" t="str">
        <f>IF($I50&lt;=[1]A03!$I33,""," El Total de ingresos de niños(as) de 48 a 59 meses Normal con Rezago debe ser MENOR O IGUAL al número de niños (as) Normal con Rezago misma edad derivados a alguna modalidad de estimulación REM A03 Sección C .")</f>
        <v/>
      </c>
      <c r="BT50" s="30">
        <f>IF($C50&lt;&gt;($J50+$K50),1,0)</f>
        <v>0</v>
      </c>
      <c r="BU50" s="30">
        <f>IF($E50&lt;=[1]A03!$E33,0,1)</f>
        <v>0</v>
      </c>
      <c r="BV50" s="30">
        <f>IF($F50&lt;=[1]A03!$F33,0,1)</f>
        <v>0</v>
      </c>
      <c r="BW50" s="30">
        <f>IF($G50&lt;=[1]A03!$G33,0,1)</f>
        <v>0</v>
      </c>
      <c r="BX50" s="30">
        <f>IF($H50&lt;=[1]A03!$H33,0,1)</f>
        <v>0</v>
      </c>
      <c r="BY50" s="30">
        <f>IF($I50&lt;=[1]A03!$I33,0,1)</f>
        <v>0</v>
      </c>
    </row>
    <row r="51" spans="1:118" s="95" customFormat="1" ht="15.95" customHeight="1" x14ac:dyDescent="0.15">
      <c r="A51" s="1080" t="s">
        <v>66</v>
      </c>
      <c r="B51" s="1082"/>
      <c r="C51" s="66">
        <f>SUM(D51:I51)</f>
        <v>0</v>
      </c>
      <c r="D51" s="32"/>
      <c r="E51" s="102"/>
      <c r="F51" s="68"/>
      <c r="G51" s="68"/>
      <c r="H51" s="103"/>
      <c r="I51" s="69"/>
      <c r="J51" s="67"/>
      <c r="K51" s="69"/>
      <c r="L51" s="28" t="str">
        <f>$BA51&amp;" "&amp;$BB51&amp;" "&amp;$BC51&amp;" "&amp;$BD51&amp;" "&amp;$BE51&amp;" "&amp;$BF51</f>
        <v xml:space="preserve">     </v>
      </c>
      <c r="M51" s="93"/>
      <c r="N51" s="93"/>
      <c r="O51" s="94"/>
      <c r="P51" s="94"/>
      <c r="Q51" s="94"/>
      <c r="R51" s="94"/>
      <c r="S51" s="94"/>
      <c r="T51" s="94"/>
      <c r="U51" s="94"/>
      <c r="V51" s="94"/>
      <c r="W51" s="94"/>
      <c r="X51" s="3"/>
      <c r="Y51" s="3"/>
      <c r="Z51" s="3"/>
      <c r="AA51" s="3"/>
      <c r="AB51" s="94"/>
      <c r="AC51" s="94"/>
      <c r="AD51" s="3"/>
      <c r="AE51" s="94"/>
      <c r="AF51" s="94"/>
      <c r="AG51" s="94"/>
      <c r="AH51" s="94"/>
      <c r="AI51" s="94"/>
      <c r="AJ51" s="94"/>
      <c r="AK51" s="94"/>
      <c r="AQ51" s="94"/>
      <c r="AR51" s="94"/>
      <c r="AS51" s="94"/>
      <c r="AT51" s="94"/>
      <c r="AU51" s="94"/>
      <c r="AV51" s="94"/>
      <c r="AW51" s="94"/>
      <c r="AX51" s="94"/>
      <c r="AY51" s="3"/>
      <c r="AZ51" s="94"/>
      <c r="BA51" s="29" t="str">
        <f>IF($C51&lt;&gt;($J51+$K51)," El número de ingresos según sexo NO puede ser diferente al Total.","")</f>
        <v/>
      </c>
      <c r="BB51" s="29" t="str">
        <f>IF($E51&lt;=[1]A03!$E34,""," El Total de ingresos de niños(as) de 7 a 11 meses con Riesgo debe ser MENOR O IGUAL al número de niños (as) con Riesgo misma edad derivados a alguna modalidad de estimulación REM A03 Sección C .")</f>
        <v/>
      </c>
      <c r="BC51" s="29" t="str">
        <f>IF($F51&lt;=[1]A03!$F34,""," El Total de ingresos de niños(as) de 12 a 17 meses con Riesgo debe ser MENOR O IGUAL al número de niños (as) con Riesgo misma edad derivados a alguna modalidad de estimulación REM A03 Sección C .")</f>
        <v/>
      </c>
      <c r="BD51" s="29" t="str">
        <f>IF($G51&lt;=[1]A03!$G34,""," El Total de ingresos de niños(as) de 18 a 23 meses con Riesgo debe ser MENOR O IGUAL al número de niños (as) con Riesgo misma edad derivados a alguna modalidad de estimulación REM A03 Sección C .")</f>
        <v/>
      </c>
      <c r="BE51" s="29" t="str">
        <f>IF($H51&lt;=[1]A03!$H34,""," El Total de ingresos de niños(as) de 24 a 47 meses con Riesgo debe ser MENOR O IGUAL al número de niños (as) con Riesgo misma edad derivados a alguna modalidad de estimulación REM A03 Sección C .")</f>
        <v/>
      </c>
      <c r="BF51" s="29" t="str">
        <f>IF($I51&lt;=[1]A03!$I34,""," El Total de ingresos de niños(as) de 48 a 59 meses con Riesgo debe ser MENOR O IGUAL al número de niños (as) con Riesgo misma edad derivados a alguna modalidad de estimulación REM A03 Sección C .")</f>
        <v/>
      </c>
      <c r="BT51" s="30">
        <f>IF($C51&lt;&gt;($J51+$K51),1,0)</f>
        <v>0</v>
      </c>
      <c r="BU51" s="30">
        <f>IF($E51&lt;=[1]A03!$E34,0,1)</f>
        <v>0</v>
      </c>
      <c r="BV51" s="30">
        <f>IF($F51&lt;=[1]A03!$F34,0,1)</f>
        <v>0</v>
      </c>
      <c r="BW51" s="30">
        <f>IF($G51&lt;=[1]A03!$G34,0,1)</f>
        <v>0</v>
      </c>
      <c r="BX51" s="30">
        <f>IF($H51&lt;=[1]A03!$H34,0,1)</f>
        <v>0</v>
      </c>
      <c r="BY51" s="30">
        <f>IF($I51&lt;=[1]A03!$I34,0,1)</f>
        <v>0</v>
      </c>
    </row>
    <row r="52" spans="1:118" s="95" customFormat="1" ht="15.95" customHeight="1" x14ac:dyDescent="0.15">
      <c r="A52" s="1169" t="s">
        <v>67</v>
      </c>
      <c r="B52" s="1170"/>
      <c r="C52" s="80">
        <f>SUM(D52:I52)</f>
        <v>0</v>
      </c>
      <c r="D52" s="37"/>
      <c r="E52" s="104"/>
      <c r="F52" s="38"/>
      <c r="G52" s="38"/>
      <c r="H52" s="105"/>
      <c r="I52" s="39"/>
      <c r="J52" s="37"/>
      <c r="K52" s="39"/>
      <c r="L52" s="28" t="str">
        <f>$BA52&amp;" "&amp;$BB52&amp;" "&amp;$BC52&amp;" "&amp;$BD52&amp;" "&amp;$BE52&amp;" "&amp;$BF52</f>
        <v xml:space="preserve">     </v>
      </c>
      <c r="M52" s="93"/>
      <c r="N52" s="93"/>
      <c r="O52" s="94"/>
      <c r="P52" s="94"/>
      <c r="Q52" s="94"/>
      <c r="R52" s="94"/>
      <c r="S52" s="94"/>
      <c r="T52" s="94"/>
      <c r="U52" s="94"/>
      <c r="V52" s="94"/>
      <c r="W52" s="94"/>
      <c r="X52" s="3"/>
      <c r="Y52" s="3"/>
      <c r="Z52" s="3"/>
      <c r="AA52" s="3"/>
      <c r="AB52" s="94"/>
      <c r="AC52" s="94"/>
      <c r="AD52" s="3"/>
      <c r="AE52" s="94"/>
      <c r="AF52" s="94"/>
      <c r="AG52" s="94"/>
      <c r="AH52" s="94"/>
      <c r="AI52" s="94"/>
      <c r="AJ52" s="94"/>
      <c r="AK52" s="94"/>
      <c r="AQ52" s="94"/>
      <c r="AR52" s="94"/>
      <c r="AS52" s="94"/>
      <c r="AT52" s="94"/>
      <c r="AU52" s="94"/>
      <c r="AV52" s="94"/>
      <c r="AW52" s="94"/>
      <c r="AX52" s="94"/>
      <c r="AY52" s="3"/>
      <c r="AZ52" s="94"/>
      <c r="BA52" s="29" t="str">
        <f>IF($C52&lt;&gt;($J52+$K52)," El número de ingresos según sexo NO puede ser diferente al Total.","")</f>
        <v/>
      </c>
      <c r="BB52" s="29" t="str">
        <f>IF($E52&lt;=[1]A03!$E35,""," El Total de ingresos de niños(as) de 7 a 11 meses con Retraso debe ser MENOR O IGUAL al número de niños (as) con Retraso misma edad derivados a alguna modalidad de estimulación REM A03 Sección C .")</f>
        <v/>
      </c>
      <c r="BC52" s="29" t="str">
        <f>IF($F52&lt;=[1]A03!$F35,""," El Total de ingresos de niños(as) de 12 a 17 meses con Retraso debe ser MENOR O IGUAL al número de niños (as) con Retraso misma edad derivados a alguna modalidad de estimulación REM A03 Sección C .")</f>
        <v/>
      </c>
      <c r="BD52" s="29" t="str">
        <f>IF($G52&lt;=[1]A03!$G35,"","El Total de ingresos de niños(as) de 18 a 23 meses con Retraso debe ser MENOR O IGUAL al número de niños (as) con Retraso misma edad derivados a alguna modalidad de estimulación REM A03 Sección C .")</f>
        <v/>
      </c>
      <c r="BE52" s="29" t="str">
        <f>IF($H52&lt;=[1]A03!$H35,""," El Total de ingresos de niños(as) de 24 a 47 meses con Retraso debe ser MENOR O IGUAL al número de niños (as) con Retraso misma edad derivados a alguna modalidad de estimulación REM A03 Sección C .")</f>
        <v/>
      </c>
      <c r="BF52" s="29" t="str">
        <f>IF($I52&lt;=[1]A03!$I35,""," El Total de ingresos de niños(as) de 48 a 59 meses con Retraso debe ser MENOR O IGUAL al número de niños (as) con Retraso misma edad derivados a alguna modalidad de estimulación REM A03 Sección C .")</f>
        <v/>
      </c>
      <c r="BT52" s="30">
        <f>IF($C52&lt;&gt;($J52+$K52),1,0)</f>
        <v>0</v>
      </c>
      <c r="BU52" s="30">
        <f>IF($E52&lt;=[1]A03!$E35,0,1)</f>
        <v>0</v>
      </c>
      <c r="BV52" s="30">
        <f>IF($F52&lt;=[1]A03!$F35,0,1)</f>
        <v>0</v>
      </c>
      <c r="BW52" s="30">
        <f>IF($G52&lt;=[1]A03!$G35,0,1)</f>
        <v>0</v>
      </c>
      <c r="BX52" s="30">
        <f>IF($H52&lt;=[1]A03!$H35,0,1)</f>
        <v>0</v>
      </c>
      <c r="BY52" s="30">
        <f>IF($I52&lt;=[1]A03!$I35,0,1)</f>
        <v>0</v>
      </c>
    </row>
    <row r="53" spans="1:118" s="95" customFormat="1" ht="15.95" customHeight="1" x14ac:dyDescent="0.15">
      <c r="A53" s="1171" t="s">
        <v>68</v>
      </c>
      <c r="B53" s="1172"/>
      <c r="C53" s="80">
        <f>SUM(D53:I53)</f>
        <v>0</v>
      </c>
      <c r="D53" s="106"/>
      <c r="E53" s="104"/>
      <c r="F53" s="38"/>
      <c r="G53" s="38"/>
      <c r="H53" s="105"/>
      <c r="I53" s="39"/>
      <c r="J53" s="37"/>
      <c r="K53" s="39"/>
      <c r="L53" s="28" t="str">
        <f>$BA53&amp;" "&amp;$BB53&amp;" "&amp;$BC53&amp;" "&amp;$BD53&amp;" "&amp;$BE53&amp;" "&amp;$BF53&amp;" "&amp;$BB54</f>
        <v xml:space="preserve">      </v>
      </c>
      <c r="M53" s="93"/>
      <c r="N53" s="93"/>
      <c r="O53" s="94"/>
      <c r="P53" s="94"/>
      <c r="Q53" s="94"/>
      <c r="R53" s="94"/>
      <c r="S53" s="94"/>
      <c r="T53" s="94"/>
      <c r="U53" s="94"/>
      <c r="V53" s="94"/>
      <c r="W53" s="94"/>
      <c r="X53" s="3"/>
      <c r="Y53" s="3"/>
      <c r="Z53" s="3"/>
      <c r="AA53" s="3"/>
      <c r="AB53" s="94"/>
      <c r="AC53" s="94"/>
      <c r="AD53" s="3"/>
      <c r="AE53" s="94"/>
      <c r="AF53" s="94"/>
      <c r="AG53" s="94"/>
      <c r="AH53" s="94"/>
      <c r="AI53" s="94"/>
      <c r="AJ53" s="94"/>
      <c r="AK53" s="94"/>
      <c r="AQ53" s="94"/>
      <c r="AR53" s="94"/>
      <c r="AS53" s="94"/>
      <c r="AT53" s="94"/>
      <c r="AU53" s="94"/>
      <c r="AV53" s="94"/>
      <c r="AW53" s="94"/>
      <c r="AX53" s="94"/>
      <c r="AY53" s="3"/>
      <c r="AZ53" s="94"/>
      <c r="BA53" s="29" t="str">
        <f>IF($C53&lt;&gt;($J53+$K53)," El número de ingresos según sexo NO puede ser diferente al Total.","")</f>
        <v/>
      </c>
      <c r="BB53" s="29" t="str">
        <f>IF($E53&lt;=[1]A03!$E36,""," El Total de ingresos de niños(as) de 7 a 11 meses con Otra Vulnerabilidad debe ser MENOR O IGUAL al número de niños (as) con Otra Vulnerabilidad misma edad derivados a alguna modalidad de estimulación REM A03 Sección C .")</f>
        <v/>
      </c>
      <c r="BC53" s="29" t="str">
        <f>IF($F53&lt;=[1]A03!$F36,""," El Total de ingresos de niños(as) de 12 a 17 meses con Otra Vulnerabilidad debe ser MENOR O IGUAL al número de niños (as) con Otra Vulnerabilidad misma edad derivados a alguna modalidad de estimulación REM A03 Sección C .")</f>
        <v/>
      </c>
      <c r="BD53" s="29" t="str">
        <f>IF($G53&lt;=[1]A03!$G36,""," El Total de ingresos de niños(as) de 18 a 23 meses con Otra Vulnerabilidad debe ser MENOR O IGUAL al número de niños (as) con Otra Vulnerabilidad misma edad derivados a alguna modalidad de estimulación REM A03 Sección C .")</f>
        <v/>
      </c>
      <c r="BE53" s="29" t="str">
        <f>IF($H53&lt;=[1]A03!$H36,""," El Total de ingresos de niños(as) de 24 a 47 meses con Otra Vulnerabilidad debe ser MENOR O IGUAL al número de niños (as) con Otra Vulnerabilidad misma edad derivados a alguna modalidad de estimulación REM A03 Sección C .")</f>
        <v/>
      </c>
      <c r="BF53" s="29" t="str">
        <f>IF($I53&lt;=[1]A03!$I36,""," El Total de ingresos de niños(as) de 48 a 59 meses con Otra Vulnerabilidad debe ser MENOR O IGUAL al número de niños (as) con Otra Vulnerabilidad misma edad derivados a alguna modalidad de estimulación REM A03 Sección C .")</f>
        <v/>
      </c>
      <c r="BT53" s="30">
        <f>IF($C53&lt;&gt;($J53+$K53),1,0)</f>
        <v>0</v>
      </c>
      <c r="BU53" s="30">
        <f>IF($E53&lt;=[1]A03!$E36,0,1)</f>
        <v>0</v>
      </c>
      <c r="BV53" s="30">
        <f>IF($F53&lt;=[1]A03!$F36,0,1)</f>
        <v>0</v>
      </c>
      <c r="BW53" s="30">
        <f>IF($G53&lt;=[1]A03!$G36,0,1)</f>
        <v>0</v>
      </c>
      <c r="BX53" s="30">
        <f>IF($H53&lt;=[1]A03!$H36,0,1)</f>
        <v>0</v>
      </c>
      <c r="BY53" s="30">
        <f>IF($I53&lt;=[1]A03!$I36,0,1)</f>
        <v>0</v>
      </c>
    </row>
    <row r="54" spans="1:118" s="9" customFormat="1" ht="30" customHeight="1" x14ac:dyDescent="0.2">
      <c r="A54" s="81" t="s">
        <v>69</v>
      </c>
      <c r="B54" s="81"/>
      <c r="C54" s="81"/>
      <c r="D54" s="81"/>
      <c r="E54" s="81"/>
      <c r="F54" s="81"/>
      <c r="G54" s="81"/>
      <c r="H54" s="107"/>
      <c r="I54" s="108"/>
      <c r="J54" s="108"/>
      <c r="K54" s="109"/>
      <c r="L54" s="109"/>
      <c r="M54" s="109"/>
      <c r="N54" s="109"/>
      <c r="O54" s="109"/>
      <c r="P54" s="108"/>
      <c r="Q54" s="108"/>
      <c r="R54" s="108"/>
      <c r="S54" s="108"/>
      <c r="T54" s="108"/>
      <c r="U54" s="108"/>
      <c r="V54" s="108"/>
      <c r="W54" s="108"/>
      <c r="BB54" s="29" t="str">
        <f>IF($D53&lt;=[1]A03!$D36,""," El Total de ingresos de niños(as) menores de 6 meses con Otra Vulnerabilidad debe ser MENOR O IGUAL al número de niños (as) con Otra Vulnerabilidad misma edad derivados a alguna modalidad de estimulación REM A03 Sección C .")</f>
        <v/>
      </c>
      <c r="BU54" s="30">
        <f>IF($D53&lt;=[1]A03!$D36,0,1)</f>
        <v>0</v>
      </c>
    </row>
    <row r="55" spans="1:118" s="23" customFormat="1" ht="12.75" customHeight="1" x14ac:dyDescent="0.15">
      <c r="A55" s="1009" t="s">
        <v>45</v>
      </c>
      <c r="B55" s="1010"/>
      <c r="C55" s="1009" t="s">
        <v>46</v>
      </c>
      <c r="D55" s="1153"/>
      <c r="E55" s="1010"/>
      <c r="F55" s="1159" t="s">
        <v>47</v>
      </c>
      <c r="G55" s="1163"/>
      <c r="H55" s="1163"/>
      <c r="I55" s="1163"/>
      <c r="J55" s="1163"/>
      <c r="K55" s="1163"/>
      <c r="L55" s="1163"/>
      <c r="M55" s="1163"/>
      <c r="N55" s="1163"/>
      <c r="O55" s="1163"/>
      <c r="P55" s="1163"/>
      <c r="Q55" s="1163"/>
      <c r="R55" s="1163"/>
      <c r="S55" s="1163"/>
      <c r="T55" s="1163"/>
      <c r="U55" s="1160"/>
      <c r="V55" s="110"/>
      <c r="W55" s="110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</row>
    <row r="56" spans="1:118" s="23" customFormat="1" ht="10.5" x14ac:dyDescent="0.15">
      <c r="A56" s="1011"/>
      <c r="B56" s="1012"/>
      <c r="C56" s="1011"/>
      <c r="D56" s="1154"/>
      <c r="E56" s="1012"/>
      <c r="F56" s="1015" t="s">
        <v>70</v>
      </c>
      <c r="G56" s="1015"/>
      <c r="H56" s="1015" t="s">
        <v>71</v>
      </c>
      <c r="I56" s="1015"/>
      <c r="J56" s="1016" t="s">
        <v>72</v>
      </c>
      <c r="K56" s="1018"/>
      <c r="L56" s="1018" t="s">
        <v>10</v>
      </c>
      <c r="M56" s="1016"/>
      <c r="N56" s="1015" t="s">
        <v>11</v>
      </c>
      <c r="O56" s="1015"/>
      <c r="P56" s="1018" t="s">
        <v>73</v>
      </c>
      <c r="Q56" s="1016"/>
      <c r="R56" s="1015" t="s">
        <v>74</v>
      </c>
      <c r="S56" s="1015"/>
      <c r="T56" s="1015" t="s">
        <v>75</v>
      </c>
      <c r="U56" s="1015"/>
      <c r="V56" s="110"/>
      <c r="W56" s="110"/>
      <c r="X56" s="110"/>
      <c r="Y56" s="110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</row>
    <row r="57" spans="1:118" s="23" customFormat="1" ht="21" x14ac:dyDescent="0.15">
      <c r="A57" s="1162"/>
      <c r="B57" s="1050"/>
      <c r="C57" s="230" t="s">
        <v>76</v>
      </c>
      <c r="D57" s="18" t="s">
        <v>43</v>
      </c>
      <c r="E57" s="90" t="s">
        <v>64</v>
      </c>
      <c r="F57" s="111" t="s">
        <v>43</v>
      </c>
      <c r="G57" s="112" t="s">
        <v>64</v>
      </c>
      <c r="H57" s="111" t="s">
        <v>43</v>
      </c>
      <c r="I57" s="112" t="s">
        <v>64</v>
      </c>
      <c r="J57" s="111" t="s">
        <v>43</v>
      </c>
      <c r="K57" s="112" t="s">
        <v>64</v>
      </c>
      <c r="L57" s="111" t="s">
        <v>43</v>
      </c>
      <c r="M57" s="112" t="s">
        <v>64</v>
      </c>
      <c r="N57" s="111" t="s">
        <v>43</v>
      </c>
      <c r="O57" s="112" t="s">
        <v>64</v>
      </c>
      <c r="P57" s="111" t="s">
        <v>43</v>
      </c>
      <c r="Q57" s="112" t="s">
        <v>64</v>
      </c>
      <c r="R57" s="111" t="s">
        <v>43</v>
      </c>
      <c r="S57" s="112" t="s">
        <v>64</v>
      </c>
      <c r="T57" s="111" t="s">
        <v>43</v>
      </c>
      <c r="U57" s="112" t="s">
        <v>64</v>
      </c>
      <c r="V57" s="110"/>
      <c r="W57" s="110"/>
      <c r="X57" s="110"/>
      <c r="Y57" s="110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</row>
    <row r="58" spans="1:118" s="23" customFormat="1" ht="15.95" customHeight="1" x14ac:dyDescent="0.15">
      <c r="A58" s="1148" t="s">
        <v>77</v>
      </c>
      <c r="B58" s="1149"/>
      <c r="C58" s="80">
        <f>SUM(D58:E58)</f>
        <v>0</v>
      </c>
      <c r="D58" s="80">
        <f t="shared" ref="D58:E61" si="2">F58+H58+J58+L58+N58+P58+R58+T58</f>
        <v>0</v>
      </c>
      <c r="E58" s="80">
        <f t="shared" si="2"/>
        <v>0</v>
      </c>
      <c r="F58" s="25"/>
      <c r="G58" s="27"/>
      <c r="H58" s="25"/>
      <c r="I58" s="27"/>
      <c r="J58" s="25"/>
      <c r="K58" s="27"/>
      <c r="L58" s="25"/>
      <c r="M58" s="27"/>
      <c r="N58" s="25"/>
      <c r="O58" s="27"/>
      <c r="P58" s="25"/>
      <c r="Q58" s="27"/>
      <c r="R58" s="25"/>
      <c r="S58" s="27"/>
      <c r="T58" s="25"/>
      <c r="U58" s="27"/>
      <c r="V58" s="28" t="str">
        <f>$BA58&amp;" "&amp;$BB58&amp;""&amp;$BC58&amp;""&amp;$BD58&amp;""&amp;$BE58&amp;""&amp;$BF58&amp;""&amp;$BG58&amp;""&amp;$BH58&amp;""&amp;$BI58&amp;""&amp;$BJ58&amp;""&amp;$BK58&amp;""&amp;$BL58&amp;""&amp;$BM58&amp;""&amp;$BN58&amp;""&amp;$BO58&amp;""&amp;$BP58&amp;""&amp;$BQ58&amp;""&amp;$BR58&amp;""&amp;$BS58</f>
        <v xml:space="preserve"> </v>
      </c>
      <c r="W58" s="110"/>
      <c r="X58" s="110"/>
      <c r="Y58" s="110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BA58" s="29" t="str">
        <f>IF(C58&lt;&gt;SUM(F58:U58),"El Total de Ingresos es diferente a la suma de Hombres y Mujeres por edad","")</f>
        <v/>
      </c>
      <c r="BB58" s="29" t="str">
        <f>IF($D58&lt;&gt;($F58+$H58+$J58+$L58+$N58+$P58+$R58+$T58),"El Total de Hombres ingresados al Programa es diferente a la suma de Hombres por edad","")</f>
        <v/>
      </c>
      <c r="BC58" s="29" t="str">
        <f>IF($E58&lt;&gt;($G58+$I58+$K58+$M58+$O58+$Q58+$S58+$U58),"El Total de Mujeres ingresadas al Programa es diferente a la suma de Mujeres por edad","")</f>
        <v/>
      </c>
      <c r="BD58" s="29" t="str">
        <f>IF(AND(F$58&lt;&gt;0,(F$59+F$60+F$61)&lt;F$58),"No olvide registrar el ingreso de 15 a 19 años de hombres según patología  y la suma de ellas no puede ser menor que el total de ingresos","")</f>
        <v/>
      </c>
      <c r="BE58" s="29" t="str">
        <f>IF(AND(G$58&lt;&gt;0,(G$59+G$60+G$61)&lt;G$58),"No olvide registrar el ingreso de 15 a 19 años de mujeres según patología  y la suma de ellas no puede ser menor que el total de ingresos","")</f>
        <v/>
      </c>
      <c r="BF58" s="29" t="str">
        <f>IF(AND(H$58&lt;&gt;0,(H$59+H$60+H$61)&lt;H$58),"No olvide registrar el ingreso de 20 a 24 años de hombres según patología  y la suma de ellas no puede ser menor que el total de ingresos","")</f>
        <v/>
      </c>
      <c r="BG58" s="29" t="str">
        <f>IF(AND(I$58&lt;&gt;0,(I$59+I$60+I$61)&lt;I$58),"No olvide registrar el ingreso de 20 a 24 años de mujeres según patología  y la suma de ellas no puede ser menor que el total de ingresos","")</f>
        <v/>
      </c>
      <c r="BH58" s="29" t="str">
        <f>IF(AND(J$58&lt;&gt;0,(J$59+J$60+J$61)&lt;J$58),"No olvide registrar el ingreso de 25 a 34 años de hombres según patología  y la suma de ellas no puede ser menor que el total de ingresos","")</f>
        <v/>
      </c>
      <c r="BI58" s="29" t="str">
        <f>IF(AND(K$58&lt;&gt;0,(K$59+K$60+K$61)&lt;K$58),"No olvide registrar el ingreso de 25 a 34 años de mujeres según patología  y la suma de ellas no puede ser menor que el total de ingresos","")</f>
        <v/>
      </c>
      <c r="BJ58" s="29" t="str">
        <f>IF(AND(L$58&lt;&gt;0,(L$59+L$60+L$61)&lt;L$58),"No olvide registrar el ingreso de 35 a 44 años de hombres según patología  y la suma de ellas no puede ser menor que el total de ingresos","")</f>
        <v/>
      </c>
      <c r="BK58" s="29" t="str">
        <f>IF(AND(M$58&lt;&gt;0,(M$59+M$60+M$61)&lt;M$58),"No olvide registrar el ingreso de 35 a 44 años de mujeres según patología  y la suma de ellas no puede ser menor que el total de ingresos","")</f>
        <v/>
      </c>
      <c r="BL58" s="29" t="str">
        <f>IF(AND(N$58&lt;&gt;0,(N$59+N$60+N$61)&lt;N$58),"No olvide registrar el ingreso de 45 a 54 años de hombres según patología  y la suma de ellas no puede ser menor que el total de ingresos","")</f>
        <v/>
      </c>
      <c r="BM58" s="29" t="str">
        <f>IF(AND(O$58&lt;&gt;0,(O$59+O$60+O$61)&lt;O$58),"No olvide registrar el ingreso de 45 a 54 años de mujeres según patología  y la suma de ellas no puede ser menor que el total de ingresos","")</f>
        <v/>
      </c>
      <c r="BN58" s="29" t="str">
        <f>IF(AND(P$58&lt;&gt;0,(P$59+P$60+P$61)&lt;P$58),"No olvide registrar el ingreso de 55 a 64 años de hombres según patología  y la suma de ellas no puede ser menor que el total de ingresos","")</f>
        <v/>
      </c>
      <c r="BO58" s="29" t="str">
        <f>IF(AND(Q$58&lt;&gt;0,(Q$59+Q$60+Q$61)&lt;Q$58),"No olvide registrar el ingreso de 55 a 64 años de mujeres según patología  y la suma de ellas no puede ser menor que el total de ingresos","")</f>
        <v/>
      </c>
      <c r="BP58" s="29" t="str">
        <f>IF(AND(R$58&lt;&gt;0,(R$59+R$60+R$61)&lt;R$58),"No olvide registrar el ingreso de 65 a 69 años de hombres según patología  y la suma de ellas no puede ser menor que el total de ingresos","")</f>
        <v/>
      </c>
      <c r="BQ58" s="29" t="str">
        <f>IF(AND(S$58&lt;&gt;0,(S$59+S$60+S$61)&lt;S$58),"No olvide registrar el ingreso de 65 a 69 años de mujeres según patología  y la suma de ellas no puede ser menor que el total de ingresos","")</f>
        <v/>
      </c>
      <c r="BR58" s="29" t="str">
        <f>IF(AND(T$58&lt;&gt;0,(T$59+T$60+T$61)&lt;T$58),"No olvide registrar el ingreso de 70 años y más de hombres según patología  y la suma de ellas no puede ser menor que el total de ingresos","")</f>
        <v/>
      </c>
      <c r="BS58" s="29" t="str">
        <f>IF(AND(U$58&lt;&gt;0,(U$59+U$60+U$61)&lt;U$58),"No olvide registrar el ingreso de 70 años y más de mujeres según patología  y la suma de ellas no puede ser menor que el total de ingresos","")</f>
        <v/>
      </c>
      <c r="BT58" s="30">
        <f>IF($C58&lt;&gt;SUM($F58:$U58),1,0)</f>
        <v>0</v>
      </c>
      <c r="BU58" s="30">
        <f>IF($D58&lt;&gt;($F58+$H58+$J58+$L58+$N58+$P58+$R58+$T58),1,0)</f>
        <v>0</v>
      </c>
      <c r="BV58" s="30">
        <f>IF($E58&lt;&gt;($G58+$I58+$K58+$M58+$O58+$Q58+$S58+$U58),1,0)</f>
        <v>0</v>
      </c>
      <c r="BW58" s="30">
        <f>IF(AND(F$58&lt;&gt;0,(F$59+F$60+F$61)&lt;F$58),1,0)</f>
        <v>0</v>
      </c>
      <c r="BX58" s="30">
        <f>IF(AND(G$58&lt;&gt;0,(G$59+G$60+G$61)&lt;G$58),1,0)</f>
        <v>0</v>
      </c>
      <c r="BY58" s="30">
        <f>IF(AND(H$58&lt;&gt;0,(H$59+H$60+H$61)&lt;H$58),1,0)</f>
        <v>0</v>
      </c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</row>
    <row r="59" spans="1:118" s="23" customFormat="1" ht="15.95" customHeight="1" x14ac:dyDescent="0.15">
      <c r="A59" s="1161" t="s">
        <v>78</v>
      </c>
      <c r="B59" s="232" t="s">
        <v>79</v>
      </c>
      <c r="C59" s="78">
        <f>SUM(D59:E59)</f>
        <v>0</v>
      </c>
      <c r="D59" s="114">
        <f t="shared" si="2"/>
        <v>0</v>
      </c>
      <c r="E59" s="115">
        <f t="shared" si="2"/>
        <v>0</v>
      </c>
      <c r="F59" s="25"/>
      <c r="G59" s="27"/>
      <c r="H59" s="25"/>
      <c r="I59" s="27"/>
      <c r="J59" s="25"/>
      <c r="K59" s="27"/>
      <c r="L59" s="25"/>
      <c r="M59" s="27"/>
      <c r="N59" s="25"/>
      <c r="O59" s="27"/>
      <c r="P59" s="25"/>
      <c r="Q59" s="27"/>
      <c r="R59" s="25"/>
      <c r="S59" s="27"/>
      <c r="T59" s="25"/>
      <c r="U59" s="27"/>
      <c r="V59" s="28" t="str">
        <f>$BA59&amp;" "&amp;$BB59&amp;" "&amp;$BC59&amp;" "&amp;$BD59&amp;" "&amp;$BE59&amp;" "&amp;$BF59&amp;" "&amp;$BG59&amp;" "&amp;$BH59&amp;" "&amp;$BI59&amp;" "&amp;$BJ59&amp;" "&amp;$BK59&amp;" "&amp;$BL59&amp;" "&amp;$BM59&amp;" "&amp;$BN59&amp;" "&amp;$BO59&amp;" "&amp;$BP59&amp;" "&amp;$BQ59&amp;" "&amp;$BR59&amp;" "&amp;$BS59</f>
        <v xml:space="preserve">                  </v>
      </c>
      <c r="W59" s="110"/>
      <c r="X59" s="110"/>
      <c r="Y59" s="110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BA59" s="29" t="str">
        <f>IF(C59&lt;&gt;SUM(F59:U59),"El Total de Ingresos es diferente a la suma de Hombres y Mujeres por edad","")</f>
        <v/>
      </c>
      <c r="BB59" s="29" t="str">
        <f>IF($D59&lt;&gt;($F59+$H59+$J59+$L59+$N59+$P59+$R59+$T59),"El Total de Hombres ingresados al Programa es diferente a la suma de Hombres por edad","")</f>
        <v/>
      </c>
      <c r="BC59" s="29" t="str">
        <f>IF($E59&lt;&gt;($G59+$I59+$K59+$M59+$O59+$Q59+$S59+$U59),"El Total de Mujeres ingresadas al Programa es diferente a la suma de Mujeres por edad","")</f>
        <v/>
      </c>
      <c r="BD59" s="29" t="str">
        <f>IF(AND(F$59&lt;&gt;0,F$58=""),"No olvide registrar el ingreso de hombres 15 a 19 años al PSCV","")</f>
        <v/>
      </c>
      <c r="BE59" s="29" t="str">
        <f>IF(AND(G$59&lt;&gt;0,G$58=""),"No olvide registrar el ingreso de mujeres 15 a 19 años al PSCV","")</f>
        <v/>
      </c>
      <c r="BF59" s="29" t="str">
        <f>IF(AND(H$59&lt;&gt;0,H$58=""),"No olvide registrar el ingreso de hombres 20 a 24 años al PSCV","")</f>
        <v/>
      </c>
      <c r="BG59" s="29" t="str">
        <f>IF(AND(I$59&lt;&gt;0,I$58=""),"No olvide registrar el ingreso de mujeres 20 a 24 años al PSCV","")</f>
        <v/>
      </c>
      <c r="BH59" s="29" t="str">
        <f>IF(AND(J$59&lt;&gt;0,J$58=""),"No olvide registrar el ingreso de hombres 25 a 34 años al PSCV","")</f>
        <v/>
      </c>
      <c r="BI59" s="29" t="str">
        <f>IF(AND(K$59&lt;&gt;0,K$58=""),"No olvide registrar el ingreso de mujeres 25 a 34 años al PSCV","")</f>
        <v/>
      </c>
      <c r="BJ59" s="29" t="str">
        <f>IF(AND(L$59&lt;&gt;0,L$58=""),"No olvide registrar el ingreso de hombres 35 a 44 años al PSCV","")</f>
        <v/>
      </c>
      <c r="BK59" s="29" t="str">
        <f>IF(AND(M$59&lt;&gt;0,M$58=""),"No olvide registrar el ingreso de mujeres 35 a 44 años al PSCV","")</f>
        <v/>
      </c>
      <c r="BL59" s="29" t="str">
        <f>IF(AND(N$59&lt;&gt;0,N$58=""),"No olvide registrar el ingreso de hombres 45 a 54 años al PSCV","")</f>
        <v/>
      </c>
      <c r="BM59" s="29" t="str">
        <f>IF(AND(O$59&lt;&gt;0,O$58=""),"No olvide registrar el ingreso de mujeres 45 a 54 años al PSCV","")</f>
        <v/>
      </c>
      <c r="BN59" s="29" t="str">
        <f>IF(AND(P$59&lt;&gt;0,P$58=""),"No olvide registrar el ingreso de hombres 55 a 64 años al PSCV","")</f>
        <v/>
      </c>
      <c r="BO59" s="29" t="str">
        <f>IF(AND(Q$59&lt;&gt;0,Q$58=""),"No olvide registrar el ingreso de mujeres 55 a 64 años al PSCV","")</f>
        <v/>
      </c>
      <c r="BP59" s="29" t="str">
        <f>IF(AND(R$59&lt;&gt;0,R$58=""),"No olvide registrar el ingreso de hombres 65 a 69 años al PSCV","")</f>
        <v/>
      </c>
      <c r="BQ59" s="29" t="str">
        <f>IF(AND(S$59&lt;&gt;0,S$58=""),"No olvide registrar el ingreso de mujeres 65 a 69 años al PSCV","")</f>
        <v/>
      </c>
      <c r="BR59" s="29" t="str">
        <f>IF(AND(T$59&lt;&gt;0,T$58=""),"No olvide registrar el ingreso de hombres 70 años y más al PSCV","")</f>
        <v/>
      </c>
      <c r="BS59" s="29" t="str">
        <f>IF(AND(U$59&lt;&gt;0,U$58=""),"No olvide registrar el ingreso de mujeres 70 años y más al PSCV","")</f>
        <v/>
      </c>
      <c r="BT59" s="30">
        <f>IF($C59&lt;&gt;SUM($F59:$U59),1,0)</f>
        <v>0</v>
      </c>
      <c r="BU59" s="30">
        <f>IF($D59&lt;&gt;($F59+$H59+$J59+$L59+$N59+$P59+$R59+$T59),1,0)</f>
        <v>0</v>
      </c>
      <c r="BV59" s="30">
        <f>IF($E59&lt;&gt;($G59+$I59+$K59+$M59+$O59+$Q59+$S59+$U59),1,0)</f>
        <v>0</v>
      </c>
      <c r="BW59" s="30">
        <f>IF(AND(F$59&lt;&gt;0,F$58=""),1,0)</f>
        <v>0</v>
      </c>
      <c r="BX59" s="30">
        <f>IF(AND(G$59&lt;&gt;0,G$58=""),1,0)</f>
        <v>0</v>
      </c>
      <c r="BY59" s="30">
        <f>IF(AND(H$59&lt;&gt;0,H$58=""),1,0)</f>
        <v>0</v>
      </c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</row>
    <row r="60" spans="1:118" s="23" customFormat="1" ht="15.95" customHeight="1" x14ac:dyDescent="0.15">
      <c r="A60" s="1151"/>
      <c r="B60" s="116" t="s">
        <v>80</v>
      </c>
      <c r="C60" s="71">
        <f>SUM(D60:E60)</f>
        <v>0</v>
      </c>
      <c r="D60" s="117">
        <f t="shared" si="2"/>
        <v>0</v>
      </c>
      <c r="E60" s="118">
        <f t="shared" si="2"/>
        <v>0</v>
      </c>
      <c r="F60" s="32"/>
      <c r="G60" s="34"/>
      <c r="H60" s="32"/>
      <c r="I60" s="34"/>
      <c r="J60" s="32"/>
      <c r="K60" s="34"/>
      <c r="L60" s="32"/>
      <c r="M60" s="34"/>
      <c r="N60" s="32"/>
      <c r="O60" s="34"/>
      <c r="P60" s="32"/>
      <c r="Q60" s="34"/>
      <c r="R60" s="32"/>
      <c r="S60" s="34"/>
      <c r="T60" s="32"/>
      <c r="U60" s="34"/>
      <c r="V60" s="28" t="str">
        <f>$BA60&amp;" "&amp;$BB60&amp;" "&amp;$BC60&amp;" "&amp;$BD60&amp;" "&amp;$BE60&amp;" "&amp;$BF60&amp;" "&amp;$BG60&amp;" "&amp;$BH60&amp;" "&amp;$BI60&amp;" "&amp;$BJ60&amp;" "&amp;$BK60&amp;" "&amp;$BL60&amp;" "&amp;$BM60&amp;" "&amp;$BN60&amp;" "&amp;$BO60&amp;" "&amp;$BP60&amp;" "&amp;$BQ60&amp;" "&amp;$BR60&amp;" "&amp;$BS60</f>
        <v xml:space="preserve">                  </v>
      </c>
      <c r="W60" s="119"/>
      <c r="X60" s="43"/>
      <c r="Y60" s="4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BA60" s="29" t="str">
        <f>IF(C60&lt;&gt;SUM(F60:U60),"El Total de Ingresos es diferente a la suma de Hombres y Mujeres por edad","")</f>
        <v/>
      </c>
      <c r="BB60" s="29" t="str">
        <f>IF($D60&lt;&gt;($F60+$H60+$J60+$L60+$N60+$P60+$R60+$T60),"El Total de Hombres ingresados al Programa es diferente a la suma de Hombres por edad","")</f>
        <v/>
      </c>
      <c r="BC60" s="29" t="str">
        <f>IF($E60&lt;&gt;($G60+$I60+$K60+$M60+$O60+$Q60+$S60+$U60),"El Total de Mujeres ingresadas al Programa es diferente a la suma de Mujeres por edad","")</f>
        <v/>
      </c>
      <c r="BD60" s="29" t="str">
        <f>IF(AND(F$60&lt;&gt;0,F$58=""),"No olvide registrar el ingreso de hombres 15 a 19 años al PSCV","")</f>
        <v/>
      </c>
      <c r="BE60" s="29" t="str">
        <f>IF(AND(G$60&lt;&gt;0,G$58=""),"No olvide registrar el ingreso de mujeres 15 a 19 años al PSCV","")</f>
        <v/>
      </c>
      <c r="BF60" s="29" t="str">
        <f>IF(AND(H$60&lt;&gt;0,H$58=""),"No olvide registrar el ingreso de hombres 20 a 24 años al PSCV","")</f>
        <v/>
      </c>
      <c r="BG60" s="29" t="str">
        <f>IF(AND(I$60&lt;&gt;0,I$58=""),"No olvide registrar el ingreso de mujeres 20 a 24 años al PSCV","")</f>
        <v/>
      </c>
      <c r="BH60" s="29" t="str">
        <f>IF(AND(J$60&lt;&gt;0,J$58=""),"No olvide registrar el ingreso de hombres 25 a 34 años al PSCV","")</f>
        <v/>
      </c>
      <c r="BI60" s="29" t="str">
        <f>IF(AND(K$60&lt;&gt;0,K$58=""),"No olvide registrar el ingreso de mujeres 25 a 34 años al PSCV","")</f>
        <v/>
      </c>
      <c r="BJ60" s="29" t="str">
        <f>IF(AND(L$60&lt;&gt;0,L$58=""),"No olvide registrar el ingreso de hombres 35 a 44 años al PSCV","")</f>
        <v/>
      </c>
      <c r="BK60" s="29" t="str">
        <f>IF(AND(M$60&lt;&gt;0,M$58=""),"No olvide registrar el ingreso de mujeres 35 a 44 años al PSCV","")</f>
        <v/>
      </c>
      <c r="BL60" s="29" t="str">
        <f>IF(AND(N$60&lt;&gt;0,N$58=""),"No olvide registrar el ingreso de hombres 45 a 54 años al PSCV","")</f>
        <v/>
      </c>
      <c r="BM60" s="29" t="str">
        <f>IF(AND(O$60&lt;&gt;0,O$58=""),"No olvide registrar el ingreso de mujeres 45 a 54 años al PSCV","")</f>
        <v/>
      </c>
      <c r="BN60" s="29" t="str">
        <f>IF(AND(P$60&lt;&gt;0,P$58=""),"No olvide registrar el ingreso de hombres 55 a 64 años al PSCV","")</f>
        <v/>
      </c>
      <c r="BO60" s="29" t="str">
        <f>IF(AND(Q$60&lt;&gt;0,Q$58=""),"No olvide registrar el ingreso de mujeres 55 a 64 años al PSCV","")</f>
        <v/>
      </c>
      <c r="BP60" s="29" t="str">
        <f>IF(AND(R$60&lt;&gt;0,R$58=""),"No olvide registrar el ingreso de hombres 65 a 69 años al PSCV","")</f>
        <v/>
      </c>
      <c r="BQ60" s="29" t="str">
        <f>IF(AND(S$60&lt;&gt;0,S$58=""),"No olvide registrar el ingreso de mujeres 65 a 69 años al PSCV","")</f>
        <v/>
      </c>
      <c r="BR60" s="29" t="str">
        <f>IF(AND(T$60&lt;&gt;0,T$58=""),"No olvide registrar el ingreso de hombres 70 años y más al PSCV","")</f>
        <v/>
      </c>
      <c r="BS60" s="29" t="str">
        <f>IF(AND(U$60&lt;&gt;0,U$58=""),"No olvide registrar el ingreso de mujeres 70 años y más al PSCV","")</f>
        <v/>
      </c>
      <c r="BT60" s="30">
        <f>IF($C60&lt;&gt;SUM($F60:$U60),1,0)</f>
        <v>0</v>
      </c>
      <c r="BU60" s="30">
        <f>IF($D60&lt;&gt;($F60+$H60+$J60+$L60+$N60+$P60+$R60+$T60),1,0)</f>
        <v>0</v>
      </c>
      <c r="BV60" s="30">
        <f>IF($E60&lt;&gt;($G60+$I60+$K60+$M60+$O60+$Q60+$S60+$U60),1,0)</f>
        <v>0</v>
      </c>
      <c r="BW60" s="30">
        <f>IF(AND(F$60&lt;&gt;0,F$58=""),1,0)</f>
        <v>0</v>
      </c>
      <c r="BX60" s="30">
        <f>IF(AND(G$60&lt;&gt;0,G$58=""),1,0)</f>
        <v>0</v>
      </c>
      <c r="BY60" s="30">
        <f>IF(AND(H$60&lt;&gt;0,H$58=""),1,0)</f>
        <v>0</v>
      </c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</row>
    <row r="61" spans="1:118" s="23" customFormat="1" ht="15.95" customHeight="1" x14ac:dyDescent="0.15">
      <c r="A61" s="1152"/>
      <c r="B61" s="234" t="s">
        <v>81</v>
      </c>
      <c r="C61" s="80">
        <f>SUM(D61:E61)</f>
        <v>0</v>
      </c>
      <c r="D61" s="121">
        <f t="shared" si="2"/>
        <v>0</v>
      </c>
      <c r="E61" s="122">
        <f t="shared" si="2"/>
        <v>0</v>
      </c>
      <c r="F61" s="37"/>
      <c r="G61" s="39"/>
      <c r="H61" s="37"/>
      <c r="I61" s="39"/>
      <c r="J61" s="37"/>
      <c r="K61" s="39"/>
      <c r="L61" s="37"/>
      <c r="M61" s="39"/>
      <c r="N61" s="37"/>
      <c r="O61" s="39"/>
      <c r="P61" s="37"/>
      <c r="Q61" s="39"/>
      <c r="R61" s="37"/>
      <c r="S61" s="39"/>
      <c r="T61" s="37"/>
      <c r="U61" s="39"/>
      <c r="V61" s="28" t="str">
        <f>$BA61&amp;" "&amp;$BB61&amp;" "&amp;$BC61&amp;" "&amp;$BD61&amp;" "&amp;$BE61&amp;" "&amp;$BF61&amp;" "&amp;$BG61&amp;" "&amp;$BH61&amp;" "&amp;$BI61&amp;" "&amp;$BJ61&amp;" "&amp;$BK61&amp;" "&amp;$BL61&amp;" "&amp;$BM61&amp;" "&amp;$BN61&amp;" "&amp;$BO61&amp;" "&amp;$BP61&amp;" "&amp;$BQ61&amp;" "&amp;$BR61&amp;" "&amp;$BS61</f>
        <v xml:space="preserve">                  </v>
      </c>
      <c r="W61" s="119"/>
      <c r="X61" s="110"/>
      <c r="Y61" s="110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BA61" s="29" t="str">
        <f>IF(C61&lt;&gt;SUM(F61:U61),"El Total de Ingresos es diferente a la suma de Hombres y Mujeres por edad","")</f>
        <v/>
      </c>
      <c r="BB61" s="29" t="str">
        <f>IF($D61&lt;&gt;($F61+$H61+$J61+$L61+$N61+$P61+$R61+$T61),"El Total de Hombres ingresados al Programa es diferente a la suma de Hombres por edad","")</f>
        <v/>
      </c>
      <c r="BC61" s="29" t="str">
        <f>IF($E61&lt;&gt;($G61+$I61+$K61+$M61+$O61+$Q61+$S61+$U61),"El Total de Mujeres ingresadas al Programa es diferente a la suma de Mujeres por edad","")</f>
        <v/>
      </c>
      <c r="BD61" s="29" t="str">
        <f>IF(AND(F$61&lt;&gt;0,F$58=""),"No olvide registrar el ingreso de hombres 15 a 19 años al PSCV","")</f>
        <v/>
      </c>
      <c r="BE61" s="29" t="str">
        <f>IF(AND(G$61&lt;&gt;0,G$58=""),"No olvide registrar el ingreso de mujeres 15 a 19 años al PSCV","")</f>
        <v/>
      </c>
      <c r="BF61" s="29" t="str">
        <f>IF(AND(H$61&lt;&gt;0,H$58=""),"No olvide registrar el ingreso de hombres 20 a 24 años al PSCV","")</f>
        <v/>
      </c>
      <c r="BG61" s="29" t="str">
        <f>IF(AND(I$61&lt;&gt;0,I$58=""),"No olvide registrar el ingreso de mujeres 20 a 24 años al PSCV","")</f>
        <v/>
      </c>
      <c r="BH61" s="29" t="str">
        <f>IF(AND(J$61&lt;&gt;0,J$58=""),"No olvide registrar el ingreso de hombres 25 a 34 años al PSCV","")</f>
        <v/>
      </c>
      <c r="BI61" s="29" t="str">
        <f>IF(AND(K$61&lt;&gt;0,K$58=""),"No olvide registrar el ingreso de mujeres 25 a 34 años al PSCV","")</f>
        <v/>
      </c>
      <c r="BJ61" s="29" t="str">
        <f>IF(AND(L$61&lt;&gt;0,L$58=""),"No olvide registrar el ingreso de hombres 35 a 44 años al PSCV","")</f>
        <v/>
      </c>
      <c r="BK61" s="29" t="str">
        <f>IF(AND(M$61&lt;&gt;0,M$58=""),"No olvide registrar el ingreso de mujeres 35 a 44 años al PSCV","")</f>
        <v/>
      </c>
      <c r="BL61" s="29" t="str">
        <f>IF(AND(N$61&lt;&gt;0,N$58=""),"No olvide registrar el ingreso de hombres 45 a 54 años al PSCV","")</f>
        <v/>
      </c>
      <c r="BM61" s="29" t="str">
        <f>IF(AND(O$61&lt;&gt;0,O$58=""),"No olvide registrar el ingreso de mujeres 45 a 54 años al PSCV","")</f>
        <v/>
      </c>
      <c r="BN61" s="29" t="str">
        <f>IF(AND(P$61&lt;&gt;0,P$58=""),"No olvide registrar el ingreso de hombres 55 a 64 años al PSCV","")</f>
        <v/>
      </c>
      <c r="BO61" s="29" t="str">
        <f>IF(AND(Q$61&lt;&gt;0,Q$58=""),"No olvide registrar el ingreso de mujeres 55 a 64 años al PSCV","")</f>
        <v/>
      </c>
      <c r="BP61" s="29" t="str">
        <f>IF(AND(R$61&lt;&gt;0,R$58=""),"No olvide registrar el ingreso de hombres 65 a 69 años al PSCV","")</f>
        <v/>
      </c>
      <c r="BQ61" s="29" t="str">
        <f>IF(AND(S$61&lt;&gt;0,S$58=""),"No olvide registrar el ingreso de mujeres 65 a 69 años al PSCV","")</f>
        <v/>
      </c>
      <c r="BR61" s="29" t="str">
        <f>IF(AND(T$61&lt;&gt;0,T$58=""),"No olvide registrar el ingreso de hombres 70 años y más al PSCV","")</f>
        <v/>
      </c>
      <c r="BS61" s="29" t="str">
        <f>IF(AND(U$61&lt;&gt;0,U$58=""),"No olvide registrar el ingreso de mujeres 70 años y más al PSCV","")</f>
        <v/>
      </c>
      <c r="BT61" s="30">
        <f>IF($C61&lt;&gt;SUM($F61:$U61),1,0)</f>
        <v>0</v>
      </c>
      <c r="BU61" s="30">
        <f>IF($D61&lt;&gt;($F61+$H61+$J61+$L61+$N61+$P61+$R61+$T61),1,0)</f>
        <v>0</v>
      </c>
      <c r="BV61" s="30">
        <f>IF($E61&lt;&gt;($G61+$I61+$K61+$M61+$O61+$Q61+$S61+$U61),1,0)</f>
        <v>0</v>
      </c>
      <c r="BW61" s="30">
        <f>IF(AND(F$61&lt;&gt;0,F$58=""),1,0)</f>
        <v>0</v>
      </c>
      <c r="BX61" s="30">
        <f>IF(AND(G$61&lt;&gt;0,G$58=""),1,0)</f>
        <v>0</v>
      </c>
      <c r="BY61" s="30">
        <f>IF(AND(H$61&lt;&gt;0,H$58=""),1,0)</f>
        <v>0</v>
      </c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</row>
    <row r="62" spans="1:118" s="9" customFormat="1" ht="30" customHeight="1" x14ac:dyDescent="0.2">
      <c r="A62" s="81" t="s">
        <v>82</v>
      </c>
      <c r="B62" s="81"/>
      <c r="C62" s="81"/>
      <c r="D62" s="81"/>
      <c r="E62" s="81"/>
      <c r="F62" s="81"/>
      <c r="G62" s="81"/>
      <c r="H62" s="107"/>
      <c r="I62" s="108"/>
      <c r="J62" s="108"/>
      <c r="K62" s="109"/>
      <c r="L62" s="109"/>
      <c r="M62" s="109"/>
      <c r="N62" s="109"/>
      <c r="O62" s="109"/>
      <c r="P62" s="108"/>
      <c r="Q62" s="108"/>
      <c r="R62" s="108"/>
      <c r="S62" s="108"/>
      <c r="T62" s="108"/>
      <c r="U62" s="108"/>
      <c r="V62" s="110"/>
      <c r="W62" s="110"/>
      <c r="BT62" s="30">
        <f t="shared" ref="BT62:BY62" si="3">IF(AND(I$58&lt;&gt;0,(I$59+I$60+I$61)&lt;I$58),1,0)</f>
        <v>0</v>
      </c>
      <c r="BU62" s="30">
        <f t="shared" si="3"/>
        <v>0</v>
      </c>
      <c r="BV62" s="30">
        <f t="shared" si="3"/>
        <v>0</v>
      </c>
      <c r="BW62" s="30">
        <f t="shared" si="3"/>
        <v>0</v>
      </c>
      <c r="BX62" s="30">
        <f t="shared" si="3"/>
        <v>0</v>
      </c>
      <c r="BY62" s="30">
        <f t="shared" si="3"/>
        <v>0</v>
      </c>
    </row>
    <row r="63" spans="1:118" s="23" customFormat="1" ht="12.75" customHeight="1" x14ac:dyDescent="0.15">
      <c r="A63" s="1009" t="s">
        <v>45</v>
      </c>
      <c r="B63" s="1010"/>
      <c r="C63" s="1009" t="s">
        <v>46</v>
      </c>
      <c r="D63" s="1153"/>
      <c r="E63" s="1010"/>
      <c r="F63" s="1159" t="s">
        <v>83</v>
      </c>
      <c r="G63" s="1163"/>
      <c r="H63" s="1163"/>
      <c r="I63" s="1163"/>
      <c r="J63" s="1163"/>
      <c r="K63" s="1163"/>
      <c r="L63" s="1163"/>
      <c r="M63" s="1163"/>
      <c r="N63" s="1163"/>
      <c r="O63" s="1163"/>
      <c r="P63" s="1163"/>
      <c r="Q63" s="1163"/>
      <c r="R63" s="1163"/>
      <c r="S63" s="1163"/>
      <c r="T63" s="1163"/>
      <c r="U63" s="1164"/>
      <c r="V63" s="1165" t="s">
        <v>84</v>
      </c>
      <c r="W63" s="1165"/>
      <c r="X63" s="1166"/>
      <c r="Y63" s="22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0">
        <f t="shared" ref="BT63:BY63" si="4">IF(AND(I$59&lt;&gt;0,I$58=""),1,0)</f>
        <v>0</v>
      </c>
      <c r="BU63" s="30">
        <f t="shared" si="4"/>
        <v>0</v>
      </c>
      <c r="BV63" s="30">
        <f t="shared" si="4"/>
        <v>0</v>
      </c>
      <c r="BW63" s="30">
        <f t="shared" si="4"/>
        <v>0</v>
      </c>
      <c r="BX63" s="30">
        <f t="shared" si="4"/>
        <v>0</v>
      </c>
      <c r="BY63" s="30">
        <f t="shared" si="4"/>
        <v>0</v>
      </c>
      <c r="BZ63" s="3"/>
      <c r="CA63" s="3"/>
      <c r="CB63" s="3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</row>
    <row r="64" spans="1:118" s="23" customFormat="1" ht="12.95" customHeight="1" x14ac:dyDescent="0.15">
      <c r="A64" s="1011"/>
      <c r="B64" s="1012"/>
      <c r="C64" s="1011"/>
      <c r="D64" s="1154"/>
      <c r="E64" s="1012"/>
      <c r="F64" s="1015" t="s">
        <v>70</v>
      </c>
      <c r="G64" s="1015"/>
      <c r="H64" s="1015" t="s">
        <v>71</v>
      </c>
      <c r="I64" s="1015"/>
      <c r="J64" s="1016" t="s">
        <v>72</v>
      </c>
      <c r="K64" s="1018"/>
      <c r="L64" s="1018" t="s">
        <v>10</v>
      </c>
      <c r="M64" s="1016"/>
      <c r="N64" s="1015" t="s">
        <v>11</v>
      </c>
      <c r="O64" s="1015"/>
      <c r="P64" s="1018" t="s">
        <v>73</v>
      </c>
      <c r="Q64" s="1016"/>
      <c r="R64" s="1015" t="s">
        <v>74</v>
      </c>
      <c r="S64" s="1015"/>
      <c r="T64" s="1015" t="s">
        <v>75</v>
      </c>
      <c r="U64" s="1035"/>
      <c r="V64" s="1049" t="s">
        <v>85</v>
      </c>
      <c r="W64" s="1052" t="s">
        <v>86</v>
      </c>
      <c r="X64" s="1052" t="s">
        <v>87</v>
      </c>
      <c r="Y64" s="12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0">
        <f t="shared" ref="BT64:BY64" si="5">IF(AND(I$60&lt;&gt;0,I$58=""),1,0)</f>
        <v>0</v>
      </c>
      <c r="BU64" s="30">
        <f t="shared" si="5"/>
        <v>0</v>
      </c>
      <c r="BV64" s="30">
        <f t="shared" si="5"/>
        <v>0</v>
      </c>
      <c r="BW64" s="30">
        <f t="shared" si="5"/>
        <v>0</v>
      </c>
      <c r="BX64" s="30">
        <f t="shared" si="5"/>
        <v>0</v>
      </c>
      <c r="BY64" s="30">
        <f t="shared" si="5"/>
        <v>0</v>
      </c>
      <c r="BZ64" s="3"/>
      <c r="CA64" s="3"/>
      <c r="CB64" s="3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</row>
    <row r="65" spans="1:103" s="23" customFormat="1" ht="21" x14ac:dyDescent="0.15">
      <c r="A65" s="1162"/>
      <c r="B65" s="1050"/>
      <c r="C65" s="230" t="s">
        <v>76</v>
      </c>
      <c r="D65" s="18" t="s">
        <v>43</v>
      </c>
      <c r="E65" s="90" t="s">
        <v>64</v>
      </c>
      <c r="F65" s="111" t="s">
        <v>43</v>
      </c>
      <c r="G65" s="112" t="s">
        <v>64</v>
      </c>
      <c r="H65" s="111" t="s">
        <v>43</v>
      </c>
      <c r="I65" s="112" t="s">
        <v>64</v>
      </c>
      <c r="J65" s="111" t="s">
        <v>43</v>
      </c>
      <c r="K65" s="112" t="s">
        <v>64</v>
      </c>
      <c r="L65" s="111" t="s">
        <v>43</v>
      </c>
      <c r="M65" s="112" t="s">
        <v>64</v>
      </c>
      <c r="N65" s="111" t="s">
        <v>43</v>
      </c>
      <c r="O65" s="112" t="s">
        <v>64</v>
      </c>
      <c r="P65" s="111" t="s">
        <v>43</v>
      </c>
      <c r="Q65" s="112" t="s">
        <v>64</v>
      </c>
      <c r="R65" s="111" t="s">
        <v>43</v>
      </c>
      <c r="S65" s="112" t="s">
        <v>64</v>
      </c>
      <c r="T65" s="111" t="s">
        <v>43</v>
      </c>
      <c r="U65" s="124" t="s">
        <v>64</v>
      </c>
      <c r="V65" s="1051"/>
      <c r="W65" s="1054"/>
      <c r="X65" s="1054"/>
      <c r="Y65" s="12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0">
        <f t="shared" ref="BT65:BY65" si="6">IF(AND(I$61&lt;&gt;0,I$58=""),1,0)</f>
        <v>0</v>
      </c>
      <c r="BU65" s="30">
        <f t="shared" si="6"/>
        <v>0</v>
      </c>
      <c r="BV65" s="30">
        <f t="shared" si="6"/>
        <v>0</v>
      </c>
      <c r="BW65" s="30">
        <f t="shared" si="6"/>
        <v>0</v>
      </c>
      <c r="BX65" s="30">
        <f t="shared" si="6"/>
        <v>0</v>
      </c>
      <c r="BY65" s="30">
        <f t="shared" si="6"/>
        <v>0</v>
      </c>
      <c r="BZ65" s="3"/>
      <c r="CA65" s="3"/>
      <c r="CB65" s="3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</row>
    <row r="66" spans="1:103" s="23" customFormat="1" ht="10.5" x14ac:dyDescent="0.15">
      <c r="A66" s="1148" t="s">
        <v>88</v>
      </c>
      <c r="B66" s="1149"/>
      <c r="C66" s="56">
        <f>SUM(D66:E66)</f>
        <v>0</v>
      </c>
      <c r="D66" s="80">
        <f t="shared" ref="D66:E69" si="7">F66+H66+J66+L66+N66+P66+R66+T66</f>
        <v>0</v>
      </c>
      <c r="E66" s="80">
        <f t="shared" si="7"/>
        <v>0</v>
      </c>
      <c r="F66" s="62"/>
      <c r="G66" s="64"/>
      <c r="H66" s="62"/>
      <c r="I66" s="64"/>
      <c r="J66" s="25"/>
      <c r="K66" s="27"/>
      <c r="L66" s="62"/>
      <c r="M66" s="64"/>
      <c r="N66" s="62"/>
      <c r="O66" s="64"/>
      <c r="P66" s="62"/>
      <c r="Q66" s="64"/>
      <c r="R66" s="62"/>
      <c r="S66" s="64"/>
      <c r="T66" s="62"/>
      <c r="U66" s="125"/>
      <c r="V66" s="126"/>
      <c r="W66" s="85"/>
      <c r="X66" s="126"/>
      <c r="Y66" s="28" t="str">
        <f>$BA66&amp;" "&amp;$BB66&amp;""&amp;$BC66&amp;""&amp;BD66</f>
        <v xml:space="preserve"> </v>
      </c>
      <c r="Z66" s="3"/>
      <c r="AA66" s="127"/>
      <c r="AB66" s="3"/>
      <c r="AC66" s="3"/>
      <c r="AD66" s="3"/>
      <c r="AE66" s="3"/>
      <c r="AF66" s="3"/>
      <c r="AG66" s="3"/>
      <c r="AH66" s="3"/>
      <c r="AI66" s="3"/>
      <c r="AJ66" s="3"/>
      <c r="AK66" s="3"/>
      <c r="BA66" s="29" t="str">
        <f>IF($C66&lt;&gt;SUM(F66:U66),"El Total de Ingresos es diferente a la suma de Hombres y Mujeres por edad","")</f>
        <v/>
      </c>
      <c r="BB66" s="29" t="str">
        <f>IF($D66&lt;&gt;($F66+$H66+$J66+$L66+$N66+$P66+$R66+$T66),"El Total de Hombres ingresados al Programa es diferente a la suma de Hombres por edad","")</f>
        <v/>
      </c>
      <c r="BC66" s="29" t="str">
        <f>IF($E66&lt;&gt;($G66+$I66+$K66+$M66+$O66+$Q66+$S66+$U66),"El Total de Mujeres ingresadas al Programa es diferente a la suma de Mujeres por edad","")</f>
        <v/>
      </c>
      <c r="BD66" s="29" t="str">
        <f>IF($C66&lt;&gt;($V66+$W66+$X66),"La suma de los Egresos por Abandono, Traslado y Fallecimiento NO DEBE ser diferente al Total de Egresos","")</f>
        <v/>
      </c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0">
        <f>IF($C66&lt;&gt;SUM(F66:U66),1,0)</f>
        <v>0</v>
      </c>
      <c r="BU66" s="30">
        <f>IF($D66&lt;&gt;($F66+$H66+$J66+$L66+$N66+$P66+$R66+$T66),1,0)</f>
        <v>0</v>
      </c>
      <c r="BV66" s="30">
        <f>IF($E66&lt;&gt;($G66+$I66+$K66+$M66+$O66+$Q66+$S66+$U66),1,0)</f>
        <v>0</v>
      </c>
      <c r="BW66" s="30">
        <f>IF(AND(O$58&lt;&gt;0,(O$59+O$60+O$61)&lt;O$58),1,0)</f>
        <v>0</v>
      </c>
      <c r="BX66" s="30">
        <f>IF(AND(P$58&lt;&gt;0,(P$59+P$60+P$61)&lt;P$58),1,0)</f>
        <v>0</v>
      </c>
      <c r="BY66" s="30">
        <f>IF(AND(Q$58&lt;&gt;0,(Q$59+Q$60+Q$61)&lt;Q$58),1,0)</f>
        <v>0</v>
      </c>
      <c r="BZ66" s="3"/>
      <c r="CA66" s="3"/>
      <c r="CB66" s="3"/>
      <c r="CC66" s="3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</row>
    <row r="67" spans="1:103" s="23" customFormat="1" ht="10.5" x14ac:dyDescent="0.15">
      <c r="A67" s="1150" t="s">
        <v>78</v>
      </c>
      <c r="B67" s="128" t="s">
        <v>79</v>
      </c>
      <c r="C67" s="66">
        <f>SUM(D67:E67)</f>
        <v>0</v>
      </c>
      <c r="D67" s="129">
        <f t="shared" si="7"/>
        <v>0</v>
      </c>
      <c r="E67" s="130">
        <f t="shared" si="7"/>
        <v>0</v>
      </c>
      <c r="F67" s="67"/>
      <c r="G67" s="69"/>
      <c r="H67" s="67"/>
      <c r="I67" s="69"/>
      <c r="J67" s="25"/>
      <c r="K67" s="27"/>
      <c r="L67" s="67"/>
      <c r="M67" s="69"/>
      <c r="N67" s="67"/>
      <c r="O67" s="69"/>
      <c r="P67" s="67"/>
      <c r="Q67" s="69"/>
      <c r="R67" s="67"/>
      <c r="S67" s="69"/>
      <c r="T67" s="67"/>
      <c r="U67" s="131"/>
      <c r="V67" s="132"/>
      <c r="W67" s="46"/>
      <c r="X67" s="132"/>
      <c r="Y67" s="28" t="str">
        <f>$BA67&amp;" "&amp;$BB67&amp;""&amp;$BC67</f>
        <v xml:space="preserve"> </v>
      </c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BA67" s="29" t="str">
        <f>IF($C67&lt;&gt;SUM(F67:U67),"El Total de Ingresos es diferente a la suma de Hombres y Mujeres por edad","")</f>
        <v/>
      </c>
      <c r="BB67" s="29" t="str">
        <f>IF($D67&lt;&gt;($F67+$H67+$J67+$L67+$N67+$P67+$R67+$T67),"El Total de Hombres ingresados al Programa es diferente a la suma de Hombres por edad","")</f>
        <v/>
      </c>
      <c r="BC67" s="29" t="str">
        <f>IF($E67&lt;&gt;($G67+$I67+$K67+$M67+$O67+$Q67+$S67+$U67),"El Total de Mujeres ingresadas al Programa es diferente a la suma de Mujeres por edad","")</f>
        <v/>
      </c>
      <c r="BD67" s="22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0">
        <f>IF($C67&lt;&gt;SUM(F67:U67),1,0)</f>
        <v>0</v>
      </c>
      <c r="BU67" s="30">
        <f>IF($D67&lt;&gt;($F67+$H67+$J67+$L67+$N67+$P67+$R67+$T67),1,0)</f>
        <v>0</v>
      </c>
      <c r="BV67" s="30">
        <f>IF($E67&lt;&gt;($G67+$I67+$K67+$M67+$O67+$Q67+$S67+$U67),1,0)</f>
        <v>0</v>
      </c>
      <c r="BW67" s="30">
        <f>IF(AND(O$59&lt;&gt;0,O$58=""),1,0)</f>
        <v>0</v>
      </c>
      <c r="BX67" s="30">
        <f>IF(AND(P$59&lt;&gt;0,P$58=""),1,0)</f>
        <v>0</v>
      </c>
      <c r="BY67" s="30">
        <f>IF(AND(Q$59&lt;&gt;0,Q$58=""),1,0)</f>
        <v>0</v>
      </c>
      <c r="BZ67" s="3"/>
      <c r="CA67" s="3"/>
      <c r="CB67" s="3"/>
      <c r="CC67" s="3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</row>
    <row r="68" spans="1:103" s="23" customFormat="1" ht="10.5" x14ac:dyDescent="0.15">
      <c r="A68" s="1151"/>
      <c r="B68" s="116" t="s">
        <v>80</v>
      </c>
      <c r="C68" s="71">
        <f>SUM(D68:E68)</f>
        <v>0</v>
      </c>
      <c r="D68" s="117">
        <f t="shared" si="7"/>
        <v>0</v>
      </c>
      <c r="E68" s="118">
        <f t="shared" si="7"/>
        <v>0</v>
      </c>
      <c r="F68" s="32"/>
      <c r="G68" s="34"/>
      <c r="H68" s="32"/>
      <c r="I68" s="34"/>
      <c r="J68" s="32"/>
      <c r="K68" s="34"/>
      <c r="L68" s="32"/>
      <c r="M68" s="34"/>
      <c r="N68" s="32"/>
      <c r="O68" s="34"/>
      <c r="P68" s="32"/>
      <c r="Q68" s="34"/>
      <c r="R68" s="32"/>
      <c r="S68" s="34"/>
      <c r="T68" s="32"/>
      <c r="U68" s="133"/>
      <c r="V68" s="134"/>
      <c r="W68" s="47"/>
      <c r="X68" s="134"/>
      <c r="Y68" s="28" t="str">
        <f>$BA68&amp;" "&amp;$BB68&amp;""&amp;$BC68</f>
        <v xml:space="preserve"> </v>
      </c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BA68" s="29" t="str">
        <f>IF($C68&lt;&gt;SUM(F68:U68),"El Total de Ingresos es diferente a la suma de Hombres y Mujeres por edad","")</f>
        <v/>
      </c>
      <c r="BB68" s="29" t="str">
        <f>IF($D68&lt;&gt;($F68+$H68+$J68+$L68+$N68+$P68+$R68+$T68),"El Total de Hombres ingresados al Programa es diferente a la suma de Hombres por edad","")</f>
        <v/>
      </c>
      <c r="BC68" s="29" t="str">
        <f>IF($E68&lt;&gt;($G68+$I68+$K68+$M68+$O68+$Q68+$S68+$U68),"El Total de Mujeres ingresadas al Programa es diferente a la suma de Mujeres por edad","")</f>
        <v/>
      </c>
      <c r="BD68" s="22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0">
        <f>IF($C68&lt;&gt;SUM(F68:U68),1,0)</f>
        <v>0</v>
      </c>
      <c r="BU68" s="30">
        <f>IF($D68&lt;&gt;($F68+$H68+$J68+$L68+$N68+$P68+$R68+$T68),1,0)</f>
        <v>0</v>
      </c>
      <c r="BV68" s="30">
        <f>IF($E68&lt;&gt;($G68+$I68+$K68+$M68+$O68+$Q68+$S68+$U68),1,0)</f>
        <v>0</v>
      </c>
      <c r="BW68" s="30">
        <f>IF(AND(O$60&lt;&gt;0,O$58=""),1,0)</f>
        <v>0</v>
      </c>
      <c r="BX68" s="30">
        <f>IF(AND(P$60&lt;&gt;0,P$58=""),1,0)</f>
        <v>0</v>
      </c>
      <c r="BY68" s="30">
        <f>IF(AND(Q$60&lt;&gt;0,Q$58=""),1,0)</f>
        <v>0</v>
      </c>
      <c r="BZ68" s="3"/>
      <c r="CA68" s="3"/>
      <c r="CB68" s="3"/>
      <c r="CC68" s="3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</row>
    <row r="69" spans="1:103" s="23" customFormat="1" ht="10.5" x14ac:dyDescent="0.15">
      <c r="A69" s="1152"/>
      <c r="B69" s="234" t="s">
        <v>81</v>
      </c>
      <c r="C69" s="80">
        <f>SUM(D69:E69)</f>
        <v>0</v>
      </c>
      <c r="D69" s="121">
        <f t="shared" si="7"/>
        <v>0</v>
      </c>
      <c r="E69" s="122">
        <f t="shared" si="7"/>
        <v>0</v>
      </c>
      <c r="F69" s="37"/>
      <c r="G69" s="39"/>
      <c r="H69" s="37"/>
      <c r="I69" s="39"/>
      <c r="J69" s="37"/>
      <c r="K69" s="39"/>
      <c r="L69" s="37"/>
      <c r="M69" s="39"/>
      <c r="N69" s="37"/>
      <c r="O69" s="39"/>
      <c r="P69" s="37"/>
      <c r="Q69" s="39"/>
      <c r="R69" s="37"/>
      <c r="S69" s="39"/>
      <c r="T69" s="37"/>
      <c r="U69" s="135"/>
      <c r="V69" s="136"/>
      <c r="W69" s="49"/>
      <c r="X69" s="136"/>
      <c r="Y69" s="28" t="str">
        <f>$BA69&amp;" "&amp;$BB69&amp;""&amp;$BC69</f>
        <v xml:space="preserve"> </v>
      </c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BA69" s="29" t="str">
        <f>IF($C69&lt;&gt;SUM(F69:U69),"El Total de Ingresos es diferente a la suma de Hombres y Mujeres por edad","")</f>
        <v/>
      </c>
      <c r="BB69" s="29" t="str">
        <f>IF($D69&lt;&gt;($F69+$H69+$J69+$L69+$N69+$P69+$R69+$T69),"El Total de Hombres ingresados al Programa es diferente a la suma de Hombres por edad","")</f>
        <v/>
      </c>
      <c r="BC69" s="29" t="str">
        <f>IF($E69&lt;&gt;($G69+$I69+$K69+$M69+$O69+$Q69+$S69+$U69),"El Total de Mujeres ingresadas al Programa es diferente a la suma de Mujeres por edad","")</f>
        <v/>
      </c>
      <c r="BD69" s="22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0">
        <f>IF($C69&lt;&gt;SUM(F69:U69),1,0)</f>
        <v>0</v>
      </c>
      <c r="BU69" s="30">
        <f>IF($D69&lt;&gt;($F69+$H69+$J69+$L69+$N69+$P69+$R69+$T69),1,0)</f>
        <v>0</v>
      </c>
      <c r="BV69" s="30">
        <f>IF($E69&lt;&gt;($G69+$I69+$K69+$M69+$O69+$Q69+$S69+$U69),1,0)</f>
        <v>0</v>
      </c>
      <c r="BW69" s="30">
        <f>IF(AND(O$61&lt;&gt;0,O$58=""),1,0)</f>
        <v>0</v>
      </c>
      <c r="BX69" s="30">
        <f>IF(AND(P$61&lt;&gt;0,P$58=""),1,0)</f>
        <v>0</v>
      </c>
      <c r="BY69" s="30">
        <f>IF(AND(Q$61&lt;&gt;0,Q$58=""),1,0)</f>
        <v>0</v>
      </c>
      <c r="BZ69" s="3"/>
      <c r="CA69" s="3"/>
      <c r="CB69" s="3"/>
      <c r="CC69" s="3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</row>
    <row r="70" spans="1:103" s="9" customFormat="1" ht="14.25" x14ac:dyDescent="0.2">
      <c r="A70" s="81" t="s">
        <v>89</v>
      </c>
      <c r="B70" s="81"/>
      <c r="C70" s="81"/>
      <c r="D70" s="81"/>
      <c r="E70" s="81"/>
      <c r="F70" s="81"/>
      <c r="G70" s="81"/>
      <c r="H70" s="107"/>
      <c r="I70" s="108"/>
      <c r="J70" s="108"/>
      <c r="K70" s="109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10"/>
      <c r="BT70" s="30">
        <f>IF(AND(R$58&lt;&gt;0,(R$59+R$60+R$61)&lt;R$58),1,0)</f>
        <v>0</v>
      </c>
      <c r="BU70" s="30">
        <f>IF(AND(S$58&lt;&gt;0,(S$59+S$60+S$61)&lt;S$58),1,0)</f>
        <v>0</v>
      </c>
      <c r="BV70" s="30">
        <f>IF(AND(T$58&lt;&gt;0,(T$59+T$60+T$61)&lt;T$58),1,0)</f>
        <v>0</v>
      </c>
      <c r="BW70" s="30">
        <f>IF(AND(U$58&lt;&gt;0,(U$59+U$60+U$61)&lt;U$58),1,0)</f>
        <v>0</v>
      </c>
      <c r="BX70" s="30">
        <f>IF($C66&lt;&gt;($V66+$W66+$X66),1,0)</f>
        <v>0</v>
      </c>
    </row>
    <row r="71" spans="1:103" s="17" customFormat="1" x14ac:dyDescent="0.2">
      <c r="A71" s="1153" t="s">
        <v>45</v>
      </c>
      <c r="B71" s="1153"/>
      <c r="C71" s="1052" t="s">
        <v>90</v>
      </c>
      <c r="D71" s="1156" t="s">
        <v>47</v>
      </c>
      <c r="E71" s="1157"/>
      <c r="F71" s="1157"/>
      <c r="G71" s="1157"/>
      <c r="H71" s="1157"/>
      <c r="I71" s="1158"/>
      <c r="J71" s="1052" t="s">
        <v>91</v>
      </c>
      <c r="K71" s="9"/>
      <c r="L71" s="9"/>
      <c r="M71" s="9"/>
      <c r="N71" s="9"/>
      <c r="O71" s="9"/>
      <c r="P71" s="9"/>
      <c r="Q71" s="9"/>
      <c r="R71" s="9"/>
      <c r="S71" s="138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30">
        <f>IF(AND(R$59&lt;&gt;0,R$58=""),1,0)</f>
        <v>0</v>
      </c>
      <c r="BU71" s="30">
        <f>IF(AND(S$59&lt;&gt;0,S$58=""),1,0)</f>
        <v>0</v>
      </c>
      <c r="BV71" s="30">
        <f>IF(AND(T$59&lt;&gt;0,T$58=""),1,0)</f>
        <v>0</v>
      </c>
      <c r="BW71" s="30">
        <f>IF(AND(U$59&lt;&gt;0,U$58=""),1,0)</f>
        <v>0</v>
      </c>
      <c r="BX71" s="9"/>
      <c r="BY71" s="9"/>
      <c r="BZ71" s="9"/>
      <c r="CA71" s="9"/>
      <c r="CB71" s="9"/>
      <c r="CC71" s="16"/>
      <c r="CD71" s="16"/>
      <c r="CE71" s="16"/>
      <c r="CF71" s="16"/>
      <c r="CG71" s="16"/>
      <c r="CH71" s="16"/>
      <c r="CI71" s="16"/>
      <c r="CJ71" s="16"/>
      <c r="CK71" s="16"/>
    </row>
    <row r="72" spans="1:103" s="23" customFormat="1" ht="10.5" x14ac:dyDescent="0.15">
      <c r="A72" s="1154"/>
      <c r="B72" s="1154"/>
      <c r="C72" s="1053"/>
      <c r="D72" s="1159" t="s">
        <v>92</v>
      </c>
      <c r="E72" s="1160"/>
      <c r="F72" s="1159" t="s">
        <v>93</v>
      </c>
      <c r="G72" s="1160"/>
      <c r="H72" s="1159" t="s">
        <v>94</v>
      </c>
      <c r="I72" s="1160"/>
      <c r="J72" s="105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0">
        <f>IF(AND(R$60&lt;&gt;0,R$58=""),1,0)</f>
        <v>0</v>
      </c>
      <c r="BU72" s="30">
        <f>IF(AND(S$60&lt;&gt;0,S$58=""),1,0)</f>
        <v>0</v>
      </c>
      <c r="BV72" s="30">
        <f>IF(AND(T$60&lt;&gt;0,T$58=""),1,0)</f>
        <v>0</v>
      </c>
      <c r="BW72" s="30">
        <f>IF(AND(U$60&lt;&gt;0,U$58=""),1,0)</f>
        <v>0</v>
      </c>
      <c r="BX72" s="3"/>
      <c r="BY72" s="3"/>
      <c r="BZ72" s="3"/>
      <c r="CA72" s="3"/>
      <c r="CB72" s="3"/>
      <c r="CC72" s="22"/>
      <c r="CD72" s="22"/>
      <c r="CE72" s="22"/>
      <c r="CF72" s="22"/>
      <c r="CG72" s="22"/>
      <c r="CH72" s="22"/>
      <c r="CI72" s="22"/>
    </row>
    <row r="73" spans="1:103" s="23" customFormat="1" ht="10.5" x14ac:dyDescent="0.15">
      <c r="A73" s="1155"/>
      <c r="B73" s="1155"/>
      <c r="C73" s="1054"/>
      <c r="D73" s="18" t="s">
        <v>43</v>
      </c>
      <c r="E73" s="90" t="s">
        <v>64</v>
      </c>
      <c r="F73" s="18" t="s">
        <v>43</v>
      </c>
      <c r="G73" s="90" t="s">
        <v>64</v>
      </c>
      <c r="H73" s="18" t="s">
        <v>43</v>
      </c>
      <c r="I73" s="90" t="s">
        <v>64</v>
      </c>
      <c r="J73" s="1054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0">
        <f>IF(AND(R$61&lt;&gt;0,R$58=""),1,0)</f>
        <v>0</v>
      </c>
      <c r="BU73" s="30">
        <f>IF(AND(S$61&lt;&gt;0,S$58=""),1,0)</f>
        <v>0</v>
      </c>
      <c r="BV73" s="30">
        <f>IF(AND(T$61&lt;&gt;0,T$58=""),1,0)</f>
        <v>0</v>
      </c>
      <c r="BW73" s="30">
        <f>IF(AND(U$61&lt;&gt;0,U$58=""),1,0)</f>
        <v>0</v>
      </c>
      <c r="BX73" s="3"/>
      <c r="BY73" s="3"/>
      <c r="BZ73" s="3"/>
      <c r="CA73" s="3"/>
      <c r="CB73" s="3"/>
      <c r="CC73" s="22"/>
      <c r="CD73" s="22"/>
      <c r="CE73" s="22"/>
      <c r="CF73" s="22"/>
      <c r="CG73" s="22"/>
      <c r="CH73" s="22"/>
      <c r="CI73" s="22"/>
    </row>
    <row r="74" spans="1:103" s="23" customFormat="1" ht="10.5" x14ac:dyDescent="0.15">
      <c r="A74" s="1138" t="s">
        <v>95</v>
      </c>
      <c r="B74" s="1139"/>
      <c r="C74" s="78">
        <f>SUM(D74:I74)</f>
        <v>0</v>
      </c>
      <c r="D74" s="25"/>
      <c r="E74" s="27"/>
      <c r="F74" s="25"/>
      <c r="G74" s="27"/>
      <c r="H74" s="25"/>
      <c r="I74" s="27"/>
      <c r="J74" s="44"/>
      <c r="K74" s="28" t="str">
        <f>$BA74</f>
        <v/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BA74" s="29" t="str">
        <f>IF($C74&lt;&gt;SUM($D74:$I74),"El Total de los Ingresos es diferente a la suma de Hombres y Mujeres por edad","")</f>
        <v/>
      </c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0">
        <f>IF($C74&lt;&gt;SUM(D74:I74),1,0)</f>
        <v>0</v>
      </c>
      <c r="BU74" s="3"/>
      <c r="BV74" s="3"/>
      <c r="BW74" s="3"/>
      <c r="BX74" s="3"/>
      <c r="BY74" s="3"/>
      <c r="BZ74" s="3"/>
      <c r="CA74" s="3"/>
      <c r="CB74" s="3"/>
      <c r="CC74" s="22"/>
      <c r="CD74" s="22"/>
      <c r="CE74" s="22"/>
      <c r="CF74" s="22"/>
      <c r="CG74" s="22"/>
      <c r="CH74" s="22"/>
      <c r="CI74" s="22"/>
    </row>
    <row r="75" spans="1:103" s="23" customFormat="1" ht="10.5" x14ac:dyDescent="0.15">
      <c r="A75" s="1140" t="s">
        <v>96</v>
      </c>
      <c r="B75" s="1141"/>
      <c r="C75" s="80">
        <f>SUM(D75:I75)</f>
        <v>0</v>
      </c>
      <c r="D75" s="37"/>
      <c r="E75" s="39"/>
      <c r="F75" s="37"/>
      <c r="G75" s="39"/>
      <c r="H75" s="37"/>
      <c r="I75" s="39"/>
      <c r="J75" s="49"/>
      <c r="K75" s="28" t="str">
        <f>$BA75</f>
        <v/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BA75" s="29" t="str">
        <f>IF($C75&lt;&gt;SUM($D75:$I75),"El Total de los Ingresos es diferente a la suma de Hombres y Mujeres por edad","")</f>
        <v/>
      </c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0">
        <f>IF($C75&lt;&gt;SUM(D75:I75),1,0)</f>
        <v>0</v>
      </c>
      <c r="BU75" s="3"/>
      <c r="BV75" s="3"/>
      <c r="BW75" s="3"/>
      <c r="BX75" s="3"/>
      <c r="BY75" s="3"/>
      <c r="BZ75" s="3"/>
      <c r="CA75" s="3"/>
      <c r="CB75" s="3"/>
      <c r="CC75" s="22"/>
      <c r="CD75" s="22"/>
      <c r="CE75" s="22"/>
      <c r="CF75" s="22"/>
      <c r="CG75" s="22"/>
      <c r="CH75" s="22"/>
      <c r="CI75" s="22"/>
    </row>
    <row r="76" spans="1:103" s="23" customFormat="1" ht="10.5" x14ac:dyDescent="0.15">
      <c r="A76" s="1142" t="s">
        <v>97</v>
      </c>
      <c r="B76" s="139" t="s">
        <v>98</v>
      </c>
      <c r="C76" s="78">
        <f>SUM(D76:I76)</f>
        <v>0</v>
      </c>
      <c r="D76" s="25"/>
      <c r="E76" s="27"/>
      <c r="F76" s="25"/>
      <c r="G76" s="27"/>
      <c r="H76" s="25"/>
      <c r="I76" s="27"/>
      <c r="J76" s="44"/>
      <c r="K76" s="28" t="str">
        <f>$BA76</f>
        <v/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BA76" s="29" t="str">
        <f>IF($C76&lt;&gt;SUM($D76:$I76),"El Total de los Ingresos es diferente a la suma de Hombres y Mujeres por edad","")</f>
        <v/>
      </c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0">
        <f>IF($C76&lt;&gt;SUM(D76:I76),1,0)</f>
        <v>0</v>
      </c>
      <c r="BU76" s="3"/>
      <c r="BV76" s="3"/>
      <c r="BW76" s="3"/>
      <c r="BX76" s="3"/>
      <c r="BY76" s="3"/>
      <c r="BZ76" s="3"/>
      <c r="CA76" s="3"/>
      <c r="CB76" s="3"/>
      <c r="CC76" s="22"/>
      <c r="CD76" s="22"/>
      <c r="CE76" s="22"/>
      <c r="CF76" s="22"/>
      <c r="CG76" s="22"/>
      <c r="CH76" s="22"/>
      <c r="CI76" s="22"/>
    </row>
    <row r="77" spans="1:103" s="23" customFormat="1" ht="10.5" x14ac:dyDescent="0.15">
      <c r="A77" s="1143"/>
      <c r="B77" s="140" t="s">
        <v>99</v>
      </c>
      <c r="C77" s="80">
        <f>SUM(D77:I77)</f>
        <v>0</v>
      </c>
      <c r="D77" s="37"/>
      <c r="E77" s="39"/>
      <c r="F77" s="37"/>
      <c r="G77" s="39"/>
      <c r="H77" s="37"/>
      <c r="I77" s="39"/>
      <c r="J77" s="49"/>
      <c r="K77" s="28" t="str">
        <f>$BA77</f>
        <v/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BA77" s="29" t="str">
        <f>IF($C77&lt;&gt;SUM($D77:$I77),"El Total de los Ingresos es diferente a la suma de Hombres y Mujeres por edad","")</f>
        <v/>
      </c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0">
        <f>IF($C77&lt;&gt;SUM(D77:I77),1,0)</f>
        <v>0</v>
      </c>
      <c r="BU77" s="3"/>
      <c r="BV77" s="3"/>
      <c r="BW77" s="3"/>
      <c r="BX77" s="3"/>
      <c r="BY77" s="3"/>
      <c r="BZ77" s="3"/>
      <c r="CA77" s="3"/>
      <c r="CB77" s="3"/>
      <c r="CC77" s="22"/>
      <c r="CD77" s="22"/>
      <c r="CE77" s="22"/>
      <c r="CF77" s="22"/>
      <c r="CG77" s="22"/>
      <c r="CH77" s="22"/>
      <c r="CI77" s="22"/>
    </row>
    <row r="78" spans="1:103" s="23" customFormat="1" ht="10.5" x14ac:dyDescent="0.15">
      <c r="A78" s="1144" t="s">
        <v>100</v>
      </c>
      <c r="B78" s="1145"/>
      <c r="C78" s="80">
        <f>SUM(D78:I78)</f>
        <v>0</v>
      </c>
      <c r="D78" s="62"/>
      <c r="E78" s="64"/>
      <c r="F78" s="62"/>
      <c r="G78" s="64"/>
      <c r="H78" s="62"/>
      <c r="I78" s="64"/>
      <c r="J78" s="85"/>
      <c r="K78" s="28" t="str">
        <f>$BA78&amp;" "&amp;$BB78&amp;""</f>
        <v xml:space="preserve"> 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BA78" s="29" t="str">
        <f>IF($C78&lt;&gt;SUM($D78:$I78),"El Total de los Ingresos es diferente a la suma de Hombres y Mujeres por edad","")</f>
        <v/>
      </c>
      <c r="BB78" s="29" t="str">
        <f>IF(C78&gt;C76+C77,"Los Ingresos de pacientes dependientes severos con escaras DEBEN estar incluidos en los Ingresos de pacientes dependientes severos oncológicos o No oncológicos","")</f>
        <v/>
      </c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0">
        <f>IF($C78&lt;&gt;SUM(D78:I78),1,0)</f>
        <v>0</v>
      </c>
      <c r="BU78" s="30">
        <f>IF(C78&gt;SUM(C76:C77),1,0)</f>
        <v>0</v>
      </c>
      <c r="BV78" s="3"/>
      <c r="BW78" s="3"/>
      <c r="BX78" s="3"/>
      <c r="BY78" s="3"/>
      <c r="BZ78" s="3"/>
      <c r="CA78" s="3"/>
      <c r="CB78" s="3"/>
      <c r="CC78" s="22"/>
      <c r="CD78" s="22"/>
      <c r="CE78" s="22"/>
      <c r="CF78" s="22"/>
      <c r="CG78" s="22"/>
      <c r="CH78" s="22"/>
      <c r="CI78" s="22"/>
    </row>
    <row r="79" spans="1:103" s="17" customFormat="1" ht="14.25" x14ac:dyDescent="0.2">
      <c r="A79" s="87" t="s">
        <v>101</v>
      </c>
      <c r="B79" s="87"/>
      <c r="C79" s="87"/>
      <c r="D79" s="87"/>
      <c r="E79" s="87"/>
      <c r="F79" s="81"/>
      <c r="G79" s="81"/>
      <c r="H79" s="107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BA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</row>
    <row r="80" spans="1:103" s="23" customFormat="1" ht="10.5" x14ac:dyDescent="0.15">
      <c r="A80" s="1146" t="s">
        <v>3</v>
      </c>
      <c r="B80" s="1023"/>
      <c r="C80" s="1072" t="s">
        <v>102</v>
      </c>
      <c r="D80" s="1134" t="s">
        <v>103</v>
      </c>
      <c r="E80" s="1010" t="s">
        <v>104</v>
      </c>
      <c r="F80" s="3"/>
      <c r="G80" s="3"/>
      <c r="H80" s="3"/>
      <c r="I80" s="2"/>
      <c r="J80" s="2"/>
      <c r="K80" s="2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BA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</row>
    <row r="81" spans="1:100" s="23" customFormat="1" ht="10.5" x14ac:dyDescent="0.15">
      <c r="A81" s="1147"/>
      <c r="B81" s="1025"/>
      <c r="C81" s="1073"/>
      <c r="D81" s="1135"/>
      <c r="E81" s="1014"/>
      <c r="F81" s="119"/>
      <c r="G81" s="119"/>
      <c r="H81" s="119"/>
      <c r="I81" s="119"/>
      <c r="J81" s="119"/>
      <c r="K81" s="119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BA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</row>
    <row r="82" spans="1:100" s="23" customFormat="1" ht="10.5" x14ac:dyDescent="0.15">
      <c r="A82" s="1127" t="s">
        <v>105</v>
      </c>
      <c r="B82" s="1128"/>
      <c r="C82" s="44"/>
      <c r="D82" s="142"/>
      <c r="E82" s="143"/>
      <c r="F82" s="28" t="str">
        <f t="shared" ref="F82:F91" si="8">$BA82</f>
        <v/>
      </c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BA82" s="29" t="str">
        <f t="shared" ref="BA82:BA91" si="9">IF($D82&gt;=$E82,"","El Total de Egresos NO puede ser menor que los Egresos por Abandono.")</f>
        <v/>
      </c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0">
        <f>IF($D82&gt;=$E82,0,1)</f>
        <v>0</v>
      </c>
      <c r="BU82" s="3"/>
      <c r="BV82" s="3"/>
      <c r="BW82" s="3"/>
      <c r="BX82" s="3"/>
      <c r="BY82" s="3"/>
      <c r="BZ82" s="3"/>
      <c r="CA82" s="3"/>
      <c r="CB82" s="3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</row>
    <row r="83" spans="1:100" s="23" customFormat="1" ht="10.5" x14ac:dyDescent="0.15">
      <c r="A83" s="1127" t="s">
        <v>106</v>
      </c>
      <c r="B83" s="1128"/>
      <c r="C83" s="47"/>
      <c r="D83" s="144"/>
      <c r="E83" s="134"/>
      <c r="F83" s="28" t="str">
        <f t="shared" si="8"/>
        <v/>
      </c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BA83" s="29" t="str">
        <f t="shared" si="9"/>
        <v/>
      </c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0">
        <f t="shared" ref="BT83:BT91" si="10">IF($D83&gt;=$E83,0,1)</f>
        <v>0</v>
      </c>
      <c r="BU83" s="3"/>
      <c r="BV83" s="3"/>
      <c r="BW83" s="3"/>
      <c r="BX83" s="3"/>
      <c r="BY83" s="3"/>
      <c r="BZ83" s="3"/>
      <c r="CA83" s="3"/>
      <c r="CB83" s="3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</row>
    <row r="84" spans="1:100" s="23" customFormat="1" ht="10.5" x14ac:dyDescent="0.15">
      <c r="A84" s="1136" t="s">
        <v>107</v>
      </c>
      <c r="B84" s="1137"/>
      <c r="C84" s="47"/>
      <c r="D84" s="144"/>
      <c r="E84" s="134"/>
      <c r="F84" s="28" t="str">
        <f t="shared" si="8"/>
        <v/>
      </c>
      <c r="G84" s="119"/>
      <c r="H84" s="119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BA84" s="29" t="str">
        <f t="shared" si="9"/>
        <v/>
      </c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0">
        <f t="shared" si="10"/>
        <v>0</v>
      </c>
      <c r="BU84" s="3"/>
      <c r="BV84" s="3"/>
      <c r="BW84" s="3"/>
      <c r="BX84" s="3"/>
      <c r="BY84" s="3"/>
      <c r="BZ84" s="3"/>
      <c r="CA84" s="3"/>
      <c r="CB84" s="3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</row>
    <row r="85" spans="1:100" s="23" customFormat="1" ht="10.5" x14ac:dyDescent="0.15">
      <c r="A85" s="1131" t="s">
        <v>108</v>
      </c>
      <c r="B85" s="1132"/>
      <c r="C85" s="56">
        <f>SUM(C82:C84)</f>
        <v>0</v>
      </c>
      <c r="D85" s="145">
        <f>SUM(D82:D84)</f>
        <v>0</v>
      </c>
      <c r="E85" s="146">
        <f>SUM(E82:E84)</f>
        <v>0</v>
      </c>
      <c r="F85" s="28" t="str">
        <f t="shared" si="8"/>
        <v/>
      </c>
      <c r="G85" s="119"/>
      <c r="H85" s="119"/>
      <c r="I85" s="119"/>
      <c r="J85" s="119"/>
      <c r="K85" s="119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BA85" s="29" t="str">
        <f t="shared" si="9"/>
        <v/>
      </c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0">
        <f t="shared" si="10"/>
        <v>0</v>
      </c>
      <c r="BU85" s="3"/>
      <c r="BV85" s="3"/>
      <c r="BW85" s="3"/>
      <c r="BX85" s="3"/>
      <c r="BY85" s="3"/>
      <c r="BZ85" s="3"/>
      <c r="CA85" s="3"/>
      <c r="CB85" s="3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</row>
    <row r="86" spans="1:100" s="23" customFormat="1" ht="10.5" x14ac:dyDescent="0.15">
      <c r="A86" s="1125" t="s">
        <v>109</v>
      </c>
      <c r="B86" s="1126"/>
      <c r="C86" s="46"/>
      <c r="D86" s="147"/>
      <c r="E86" s="132"/>
      <c r="F86" s="28" t="str">
        <f t="shared" si="8"/>
        <v/>
      </c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  <c r="V86" s="119"/>
      <c r="W86" s="119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BA86" s="29" t="str">
        <f t="shared" si="9"/>
        <v/>
      </c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0">
        <f t="shared" si="10"/>
        <v>0</v>
      </c>
      <c r="BU86" s="3"/>
      <c r="BV86" s="3"/>
      <c r="BW86" s="3"/>
      <c r="BX86" s="3"/>
      <c r="BY86" s="3"/>
      <c r="BZ86" s="3"/>
      <c r="CA86" s="3"/>
      <c r="CB86" s="3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</row>
    <row r="87" spans="1:100" s="23" customFormat="1" ht="10.5" x14ac:dyDescent="0.15">
      <c r="A87" s="1127" t="s">
        <v>110</v>
      </c>
      <c r="B87" s="1128"/>
      <c r="C87" s="47"/>
      <c r="D87" s="144"/>
      <c r="E87" s="134"/>
      <c r="F87" s="28" t="str">
        <f t="shared" si="8"/>
        <v/>
      </c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  <c r="V87" s="119"/>
      <c r="W87" s="119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BA87" s="29" t="str">
        <f t="shared" si="9"/>
        <v/>
      </c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0">
        <f t="shared" si="10"/>
        <v>0</v>
      </c>
      <c r="BU87" s="3"/>
      <c r="BV87" s="3"/>
      <c r="BW87" s="3"/>
      <c r="BX87" s="3"/>
      <c r="BY87" s="3"/>
      <c r="BZ87" s="3"/>
      <c r="CA87" s="3"/>
      <c r="CB87" s="3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</row>
    <row r="88" spans="1:100" s="23" customFormat="1" ht="10.5" x14ac:dyDescent="0.15">
      <c r="A88" s="1127" t="s">
        <v>111</v>
      </c>
      <c r="B88" s="1128"/>
      <c r="C88" s="47"/>
      <c r="D88" s="144"/>
      <c r="E88" s="134"/>
      <c r="F88" s="28" t="str">
        <f t="shared" si="8"/>
        <v/>
      </c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19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BA88" s="29" t="str">
        <f t="shared" si="9"/>
        <v/>
      </c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0">
        <f t="shared" si="10"/>
        <v>0</v>
      </c>
      <c r="BU88" s="3"/>
      <c r="BV88" s="3"/>
      <c r="BW88" s="3"/>
      <c r="BX88" s="3"/>
      <c r="BY88" s="3"/>
      <c r="BZ88" s="3"/>
      <c r="CA88" s="3"/>
      <c r="CB88" s="3"/>
      <c r="CC88" s="22"/>
      <c r="CD88" s="22"/>
      <c r="CE88" s="22"/>
      <c r="CF88" s="22"/>
      <c r="CG88" s="22"/>
      <c r="CH88" s="22"/>
      <c r="CI88" s="22"/>
      <c r="CJ88" s="22"/>
      <c r="CK88" s="22"/>
      <c r="CL88" s="22"/>
      <c r="CM88" s="22"/>
      <c r="CN88" s="22"/>
      <c r="CO88" s="22"/>
      <c r="CP88" s="22"/>
      <c r="CQ88" s="22"/>
      <c r="CR88" s="22"/>
      <c r="CS88" s="22"/>
      <c r="CT88" s="22"/>
      <c r="CU88" s="22"/>
      <c r="CV88" s="22"/>
    </row>
    <row r="89" spans="1:100" s="23" customFormat="1" ht="10.5" x14ac:dyDescent="0.15">
      <c r="A89" s="1129" t="s">
        <v>112</v>
      </c>
      <c r="B89" s="1130"/>
      <c r="C89" s="148"/>
      <c r="D89" s="149"/>
      <c r="E89" s="150"/>
      <c r="F89" s="28" t="str">
        <f t="shared" si="8"/>
        <v/>
      </c>
      <c r="G89" s="119"/>
      <c r="H89" s="119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  <c r="V89" s="119"/>
      <c r="W89" s="119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BA89" s="29" t="str">
        <f t="shared" si="9"/>
        <v/>
      </c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0">
        <f t="shared" si="10"/>
        <v>0</v>
      </c>
      <c r="BU89" s="3"/>
      <c r="BV89" s="3"/>
      <c r="BW89" s="3"/>
      <c r="BX89" s="3"/>
      <c r="BY89" s="3"/>
      <c r="BZ89" s="3"/>
      <c r="CA89" s="3"/>
      <c r="CB89" s="3"/>
      <c r="CC89" s="22"/>
      <c r="CD89" s="22"/>
      <c r="CE89" s="22"/>
      <c r="CF89" s="22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  <c r="CS89" s="22"/>
      <c r="CT89" s="22"/>
      <c r="CU89" s="22"/>
      <c r="CV89" s="22"/>
    </row>
    <row r="90" spans="1:100" s="23" customFormat="1" ht="10.5" x14ac:dyDescent="0.15">
      <c r="A90" s="1131" t="s">
        <v>108</v>
      </c>
      <c r="B90" s="1132"/>
      <c r="C90" s="56">
        <f>SUM(C86:C89)</f>
        <v>0</v>
      </c>
      <c r="D90" s="145">
        <f>SUM(D86:D89)</f>
        <v>0</v>
      </c>
      <c r="E90" s="146">
        <f>SUM(E86:E89)</f>
        <v>0</v>
      </c>
      <c r="F90" s="28" t="str">
        <f t="shared" si="8"/>
        <v/>
      </c>
      <c r="G90" s="119"/>
      <c r="H90" s="119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19"/>
      <c r="U90" s="119"/>
      <c r="V90" s="119"/>
      <c r="W90" s="119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BA90" s="29" t="str">
        <f t="shared" si="9"/>
        <v/>
      </c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0">
        <f t="shared" si="10"/>
        <v>0</v>
      </c>
      <c r="BU90" s="3"/>
      <c r="BV90" s="3"/>
      <c r="BW90" s="3"/>
      <c r="BX90" s="3"/>
      <c r="BY90" s="3"/>
      <c r="BZ90" s="3"/>
      <c r="CA90" s="3"/>
      <c r="CB90" s="3"/>
      <c r="CC90" s="22"/>
      <c r="CD90" s="22"/>
      <c r="CE90" s="22"/>
      <c r="CF90" s="22"/>
      <c r="CG90" s="22"/>
      <c r="CH90" s="22"/>
      <c r="CI90" s="22"/>
      <c r="CJ90" s="22"/>
      <c r="CK90" s="22"/>
      <c r="CL90" s="22"/>
      <c r="CM90" s="22"/>
      <c r="CN90" s="22"/>
      <c r="CO90" s="22"/>
      <c r="CP90" s="22"/>
      <c r="CQ90" s="22"/>
      <c r="CR90" s="22"/>
      <c r="CS90" s="22"/>
      <c r="CT90" s="22"/>
      <c r="CU90" s="22"/>
      <c r="CV90" s="22"/>
    </row>
    <row r="91" spans="1:100" s="23" customFormat="1" ht="10.5" x14ac:dyDescent="0.15">
      <c r="A91" s="1133" t="s">
        <v>113</v>
      </c>
      <c r="B91" s="1133"/>
      <c r="C91" s="56">
        <f>C85+C90</f>
        <v>0</v>
      </c>
      <c r="D91" s="145">
        <f>D85+D90</f>
        <v>0</v>
      </c>
      <c r="E91" s="146">
        <f>E85+E90</f>
        <v>0</v>
      </c>
      <c r="F91" s="28" t="str">
        <f t="shared" si="8"/>
        <v/>
      </c>
      <c r="G91" s="119"/>
      <c r="H91" s="119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  <c r="V91" s="119"/>
      <c r="W91" s="119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BA91" s="29" t="str">
        <f t="shared" si="9"/>
        <v/>
      </c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0">
        <f t="shared" si="10"/>
        <v>0</v>
      </c>
      <c r="BU91" s="3"/>
      <c r="BV91" s="3"/>
      <c r="BW91" s="3"/>
      <c r="BX91" s="3"/>
      <c r="BY91" s="3"/>
      <c r="BZ91" s="3"/>
      <c r="CA91" s="3"/>
      <c r="CB91" s="3"/>
      <c r="CC91" s="22"/>
      <c r="CD91" s="22"/>
      <c r="CE91" s="22"/>
      <c r="CF91" s="22"/>
      <c r="CG91" s="22"/>
      <c r="CH91" s="22"/>
      <c r="CI91" s="22"/>
      <c r="CJ91" s="22"/>
      <c r="CK91" s="22"/>
      <c r="CL91" s="22"/>
      <c r="CM91" s="22"/>
      <c r="CN91" s="22"/>
      <c r="CO91" s="22"/>
      <c r="CP91" s="22"/>
      <c r="CQ91" s="22"/>
      <c r="CR91" s="22"/>
      <c r="CS91" s="22"/>
      <c r="CT91" s="22"/>
      <c r="CU91" s="22"/>
      <c r="CV91" s="22"/>
    </row>
    <row r="92" spans="1:100" s="17" customFormat="1" ht="14.25" x14ac:dyDescent="0.2">
      <c r="A92" s="87" t="s">
        <v>114</v>
      </c>
      <c r="B92" s="87"/>
      <c r="C92" s="87"/>
      <c r="D92" s="87"/>
      <c r="E92" s="87"/>
      <c r="F92" s="81"/>
      <c r="G92" s="81"/>
      <c r="H92" s="151"/>
      <c r="I92" s="151"/>
      <c r="J92" s="151"/>
      <c r="K92" s="152"/>
      <c r="L92" s="153"/>
      <c r="M92" s="152"/>
      <c r="N92" s="152"/>
      <c r="O92" s="154"/>
      <c r="P92" s="154"/>
      <c r="Q92" s="119"/>
      <c r="R92" s="119"/>
      <c r="S92" s="119"/>
      <c r="T92" s="119"/>
      <c r="U92" s="119"/>
      <c r="V92" s="155"/>
      <c r="W92" s="11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</row>
    <row r="93" spans="1:100" s="23" customFormat="1" ht="10.5" x14ac:dyDescent="0.15">
      <c r="A93" s="1015" t="s">
        <v>115</v>
      </c>
      <c r="B93" s="1015"/>
      <c r="C93" s="1015"/>
      <c r="D93" s="1016" t="s">
        <v>46</v>
      </c>
      <c r="E93" s="1017"/>
      <c r="F93" s="1018"/>
      <c r="G93" s="1112" t="s">
        <v>116</v>
      </c>
      <c r="H93" s="1074"/>
      <c r="I93" s="1112" t="s">
        <v>117</v>
      </c>
      <c r="J93" s="1112"/>
      <c r="K93" s="1112" t="s">
        <v>118</v>
      </c>
      <c r="L93" s="1112"/>
      <c r="M93" s="1112" t="s">
        <v>119</v>
      </c>
      <c r="N93" s="1112"/>
      <c r="O93" s="1112" t="s">
        <v>120</v>
      </c>
      <c r="P93" s="1112"/>
      <c r="Q93" s="1075" t="s">
        <v>121</v>
      </c>
      <c r="R93" s="1113"/>
      <c r="S93" s="1123" t="s">
        <v>122</v>
      </c>
      <c r="T93" s="1116" t="s">
        <v>123</v>
      </c>
      <c r="U93" s="1106" t="s">
        <v>124</v>
      </c>
      <c r="V93" s="1106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  <c r="CS93" s="22"/>
      <c r="CT93" s="22"/>
      <c r="CU93" s="22"/>
      <c r="CV93" s="22"/>
    </row>
    <row r="94" spans="1:100" s="23" customFormat="1" ht="21" x14ac:dyDescent="0.15">
      <c r="A94" s="1015"/>
      <c r="B94" s="1015"/>
      <c r="C94" s="1015"/>
      <c r="D94" s="156" t="s">
        <v>125</v>
      </c>
      <c r="E94" s="157" t="s">
        <v>43</v>
      </c>
      <c r="F94" s="158" t="s">
        <v>64</v>
      </c>
      <c r="G94" s="159" t="s">
        <v>43</v>
      </c>
      <c r="H94" s="160" t="s">
        <v>64</v>
      </c>
      <c r="I94" s="159" t="s">
        <v>43</v>
      </c>
      <c r="J94" s="20" t="s">
        <v>64</v>
      </c>
      <c r="K94" s="159" t="s">
        <v>43</v>
      </c>
      <c r="L94" s="20" t="s">
        <v>64</v>
      </c>
      <c r="M94" s="159" t="s">
        <v>43</v>
      </c>
      <c r="N94" s="20" t="s">
        <v>64</v>
      </c>
      <c r="O94" s="159" t="s">
        <v>43</v>
      </c>
      <c r="P94" s="20" t="s">
        <v>64</v>
      </c>
      <c r="Q94" s="161" t="s">
        <v>43</v>
      </c>
      <c r="R94" s="162" t="s">
        <v>64</v>
      </c>
      <c r="S94" s="1124"/>
      <c r="T94" s="1116"/>
      <c r="U94" s="163" t="s">
        <v>43</v>
      </c>
      <c r="V94" s="164" t="s">
        <v>64</v>
      </c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  <c r="CS94" s="22"/>
      <c r="CT94" s="22"/>
      <c r="CU94" s="22"/>
      <c r="CV94" s="22"/>
    </row>
    <row r="95" spans="1:100" s="23" customFormat="1" ht="10.5" x14ac:dyDescent="0.15">
      <c r="A95" s="220" t="s">
        <v>126</v>
      </c>
      <c r="B95" s="166"/>
      <c r="C95" s="167"/>
      <c r="D95" s="168">
        <f>SUM(E95:F95)</f>
        <v>0</v>
      </c>
      <c r="E95" s="169">
        <f>G95+I95+K95+M95+O95+Q95</f>
        <v>0</v>
      </c>
      <c r="F95" s="170">
        <f>H95+J95+L95+N95+P95+R95</f>
        <v>0</v>
      </c>
      <c r="G95" s="171"/>
      <c r="H95" s="172"/>
      <c r="I95" s="171"/>
      <c r="J95" s="172"/>
      <c r="K95" s="171"/>
      <c r="L95" s="172"/>
      <c r="M95" s="171"/>
      <c r="N95" s="172"/>
      <c r="O95" s="171"/>
      <c r="P95" s="172"/>
      <c r="Q95" s="173"/>
      <c r="R95" s="174"/>
      <c r="S95" s="175"/>
      <c r="T95" s="176"/>
      <c r="U95" s="171"/>
      <c r="V95" s="172"/>
      <c r="W95" s="28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BA95" s="29" t="str">
        <f>IF($D95&lt;&gt;SUM($G95:$R95),"El Total de los Ingresos NO puede ser diferente a la suma de Hombres y Mujeres por edad.","")</f>
        <v/>
      </c>
      <c r="BB95" s="29" t="str">
        <f>IF($E95&lt;&gt;$G95+$I95+$K95+$M95+$O95+$Q95,"El Total de Hombres ingresados al Programa NO puede ser distinto a la suma de Hombres por edad.","")</f>
        <v/>
      </c>
      <c r="BC95" s="29" t="str">
        <f>IF($F95&lt;&gt;$H95+$J95+$L95+$N95+$P95+$R95,"El Total de Mujeres ingresadas al Programa NO puede ser distinto a la suma de Mujeres por edad.","")</f>
        <v/>
      </c>
      <c r="BD95" s="29" t="str">
        <f>IF(S95&lt;=F95,"","Las gestantes ingresadas al Programa NO debe ser mayor al Total de Mujeres ingresadas")</f>
        <v/>
      </c>
      <c r="BE95" s="29" t="str">
        <f>IF(T95&lt;=F95,"","Las madres de hijos menor de 2 años NO DEBE ser mayor al Total de Mujeres ingresadas al Programa")</f>
        <v/>
      </c>
      <c r="BF95" s="29" t="str">
        <f>IF(U95&lt;=E95,"","Los ingresos de Población Indigena Hombres NO DEBE ser mayor al Total de Ingresos de Hombres al Programa")</f>
        <v/>
      </c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0">
        <f>IF($D95&lt;&gt;SUM($G95:$R95),1,0)</f>
        <v>0</v>
      </c>
      <c r="BU95" s="30">
        <f t="shared" ref="BU95:BU124" si="11">IF($E95&lt;&gt;$G95+$I95+$K95+$M95+$O95+$Q95,1,0)</f>
        <v>0</v>
      </c>
      <c r="BV95" s="30">
        <f t="shared" ref="BV95:BV124" si="12">IF($F95&lt;&gt;$H95+$J95+$L95+$N95+$P95+$R95,1,0)</f>
        <v>0</v>
      </c>
      <c r="BW95" s="30">
        <f>IF(S95&lt;=F95,0,1)</f>
        <v>0</v>
      </c>
      <c r="BX95" s="30">
        <f>IF(T95&lt;=F95,0,1)</f>
        <v>0</v>
      </c>
      <c r="BY95" s="30">
        <f>IF(U95&lt;=E95,0,1)</f>
        <v>0</v>
      </c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  <c r="CS95" s="22"/>
      <c r="CT95" s="22"/>
      <c r="CU95" s="22"/>
      <c r="CV95" s="22"/>
    </row>
    <row r="96" spans="1:100" s="23" customFormat="1" ht="10.5" x14ac:dyDescent="0.15">
      <c r="A96" s="1109" t="s">
        <v>127</v>
      </c>
      <c r="B96" s="1110"/>
      <c r="C96" s="1111"/>
      <c r="D96" s="177"/>
      <c r="E96" s="178"/>
      <c r="F96" s="178"/>
      <c r="G96" s="178"/>
      <c r="H96" s="178"/>
      <c r="I96" s="178"/>
      <c r="J96" s="178"/>
      <c r="K96" s="178"/>
      <c r="L96" s="178"/>
      <c r="M96" s="178"/>
      <c r="N96" s="178"/>
      <c r="O96" s="178"/>
      <c r="P96" s="178"/>
      <c r="Q96" s="178"/>
      <c r="R96" s="178"/>
      <c r="S96" s="178"/>
      <c r="T96" s="178"/>
      <c r="U96" s="178"/>
      <c r="V96" s="179"/>
      <c r="W96" s="28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BA96" s="29" t="str">
        <f>IF(V95&lt;=F95,"","Los ingresos de Población Indigena Mujeres NO DEBE ser mayor al Total de Ingresos de Mujeres al Programa")</f>
        <v/>
      </c>
      <c r="BB96" s="22"/>
      <c r="BC96" s="22"/>
      <c r="BD96" s="22"/>
      <c r="BE96" s="22"/>
      <c r="BF96" s="22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0">
        <f>IF(V95&lt;=F95,0,1)</f>
        <v>0</v>
      </c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  <c r="CS96" s="22"/>
      <c r="CT96" s="22"/>
      <c r="CU96" s="22"/>
      <c r="CV96" s="22"/>
    </row>
    <row r="97" spans="1:100" s="23" customFormat="1" ht="10.5" x14ac:dyDescent="0.15">
      <c r="A97" s="1096" t="s">
        <v>128</v>
      </c>
      <c r="B97" s="1099" t="s">
        <v>129</v>
      </c>
      <c r="C97" s="1100"/>
      <c r="D97" s="180">
        <f t="shared" ref="D97:D105" si="13">SUM(E97:F97)</f>
        <v>0</v>
      </c>
      <c r="E97" s="181">
        <f t="shared" ref="E97:F105" si="14">G97+I97+K97+M97+O97+Q97</f>
        <v>0</v>
      </c>
      <c r="F97" s="182">
        <f t="shared" si="14"/>
        <v>0</v>
      </c>
      <c r="G97" s="67"/>
      <c r="H97" s="69"/>
      <c r="I97" s="67"/>
      <c r="J97" s="69"/>
      <c r="K97" s="67"/>
      <c r="L97" s="69"/>
      <c r="M97" s="67"/>
      <c r="N97" s="69"/>
      <c r="O97" s="67"/>
      <c r="P97" s="69"/>
      <c r="Q97" s="102"/>
      <c r="R97" s="131"/>
      <c r="S97" s="183"/>
      <c r="T97" s="184"/>
      <c r="U97" s="67"/>
      <c r="V97" s="69"/>
      <c r="W97" s="28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BA97" s="29" t="str">
        <f>IF($D97&lt;&gt;SUM($G97:$R97),"El Total de los Ingresos NO puede ser diferente a la suma de Hombres y Mujeres por edad.","")</f>
        <v/>
      </c>
      <c r="BB97" s="29" t="str">
        <f t="shared" ref="BB97:BB124" si="15">IF($E97&lt;&gt;$G97+$I97+$K97+$M97+$O97+$Q97,"El Total de Hombres ingresados al Programa NO puede ser distinto a la suma de Hombres por edad.","")</f>
        <v/>
      </c>
      <c r="BC97" s="29" t="str">
        <f t="shared" ref="BC97:BC124" si="16">IF($F97&lt;&gt;$H97+$J97+$L97+$N97+$P97+$R97,"El Total de Mujeres ingresadas al Programa NO puede ser distinto a la suma de Mujeres por edad.","")</f>
        <v/>
      </c>
      <c r="BD97" s="29" t="str">
        <f>IF($U97&lt;=$E97,"","Los ingresos de Población Indigena Hombres NO DEBE ser mayor al Total de Ingresos de Hombres al Programa")</f>
        <v/>
      </c>
      <c r="BE97" s="29" t="str">
        <f>IF($V97&lt;=$F97,"","Los ingresos de Población Indigena Mujeres NO DEBE ser mayor al Total de Ingresos de Mujeres al Programa")</f>
        <v/>
      </c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0">
        <f t="shared" ref="BT97:BT124" si="17">IF($D97&lt;&gt;SUM($G97:$R97),1,0)</f>
        <v>0</v>
      </c>
      <c r="BU97" s="30">
        <f t="shared" si="11"/>
        <v>0</v>
      </c>
      <c r="BV97" s="30">
        <f t="shared" si="12"/>
        <v>0</v>
      </c>
      <c r="BW97" s="30">
        <f>IF($U97&lt;=$E97,0,1)</f>
        <v>0</v>
      </c>
      <c r="BX97" s="30">
        <f>IF($V97&lt;=$F97,0,1)</f>
        <v>0</v>
      </c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</row>
    <row r="98" spans="1:100" s="23" customFormat="1" ht="10.5" x14ac:dyDescent="0.15">
      <c r="A98" s="1083"/>
      <c r="B98" s="1088" t="s">
        <v>130</v>
      </c>
      <c r="C98" s="1089"/>
      <c r="D98" s="185">
        <f t="shared" si="13"/>
        <v>0</v>
      </c>
      <c r="E98" s="186">
        <f t="shared" si="14"/>
        <v>0</v>
      </c>
      <c r="F98" s="187">
        <f t="shared" si="14"/>
        <v>0</v>
      </c>
      <c r="G98" s="32"/>
      <c r="H98" s="34"/>
      <c r="I98" s="32"/>
      <c r="J98" s="34"/>
      <c r="K98" s="32"/>
      <c r="L98" s="34"/>
      <c r="M98" s="32"/>
      <c r="N98" s="34"/>
      <c r="O98" s="32"/>
      <c r="P98" s="34"/>
      <c r="Q98" s="188"/>
      <c r="R98" s="133"/>
      <c r="S98" s="189"/>
      <c r="T98" s="190"/>
      <c r="U98" s="32"/>
      <c r="V98" s="34"/>
      <c r="W98" s="28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BA98" s="29" t="str">
        <f t="shared" ref="BA98:BA124" si="18">IF($D98&lt;&gt;SUM($G98:$R98),"El Total de los Ingresos NO puede ser diferente a la suma de Hombres y Mujeres por edad.","")</f>
        <v/>
      </c>
      <c r="BB98" s="29" t="str">
        <f t="shared" si="15"/>
        <v/>
      </c>
      <c r="BC98" s="29" t="str">
        <f t="shared" si="16"/>
        <v/>
      </c>
      <c r="BD98" s="29" t="str">
        <f>IF($U98&lt;=$E98,"","Los ingresos de Población Indigena Hombres NO DEBE ser mayor al Total de Ingresos de Hombres al Programa")</f>
        <v/>
      </c>
      <c r="BE98" s="29" t="str">
        <f>IF($V98&lt;=$F98,"","Los ingresos de Población Indigena Mujeres NO DEBE ser mayor al Total de Ingresos de Mujeres al Programa")</f>
        <v/>
      </c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0">
        <f t="shared" si="17"/>
        <v>0</v>
      </c>
      <c r="BU98" s="30">
        <f t="shared" si="11"/>
        <v>0</v>
      </c>
      <c r="BV98" s="30">
        <f t="shared" si="12"/>
        <v>0</v>
      </c>
      <c r="BW98" s="30">
        <f>IF($U98&lt;=$E98,0,1)</f>
        <v>0</v>
      </c>
      <c r="BX98" s="30">
        <f>IF($V98&lt;=$F98,0,1)</f>
        <v>0</v>
      </c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  <c r="CS98" s="22"/>
      <c r="CT98" s="22"/>
      <c r="CU98" s="22"/>
      <c r="CV98" s="22"/>
    </row>
    <row r="99" spans="1:100" s="23" customFormat="1" ht="10.5" x14ac:dyDescent="0.15">
      <c r="A99" s="1090" t="s">
        <v>131</v>
      </c>
      <c r="B99" s="1090"/>
      <c r="C99" s="1089"/>
      <c r="D99" s="185">
        <f t="shared" si="13"/>
        <v>0</v>
      </c>
      <c r="E99" s="186">
        <f t="shared" si="14"/>
        <v>0</v>
      </c>
      <c r="F99" s="187">
        <f t="shared" si="14"/>
        <v>0</v>
      </c>
      <c r="G99" s="191"/>
      <c r="H99" s="192"/>
      <c r="I99" s="191"/>
      <c r="J99" s="192"/>
      <c r="K99" s="191"/>
      <c r="L99" s="192"/>
      <c r="M99" s="191"/>
      <c r="N99" s="192"/>
      <c r="O99" s="191"/>
      <c r="P99" s="192"/>
      <c r="Q99" s="188"/>
      <c r="R99" s="133"/>
      <c r="S99" s="189"/>
      <c r="T99" s="190"/>
      <c r="U99" s="32"/>
      <c r="V99" s="34"/>
      <c r="W99" s="28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BA99" s="29" t="str">
        <f t="shared" si="18"/>
        <v/>
      </c>
      <c r="BB99" s="29" t="str">
        <f t="shared" si="15"/>
        <v/>
      </c>
      <c r="BC99" s="29" t="str">
        <f t="shared" si="16"/>
        <v/>
      </c>
      <c r="BD99" s="29" t="str">
        <f>IF($U99&lt;=$E99,"","Los ingresos de Población Indigena Hombres NO DEBE ser mayor al Total de Ingresos de Hombres al Programa")</f>
        <v/>
      </c>
      <c r="BE99" s="29" t="str">
        <f>IF($V99&lt;=$F99,"","Los ingresos de Población Indigena Mujeres NO DEBE ser mayor al Total de Ingresos de Mujeres al Programa")</f>
        <v/>
      </c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0">
        <f t="shared" si="17"/>
        <v>0</v>
      </c>
      <c r="BU99" s="30">
        <f t="shared" si="11"/>
        <v>0</v>
      </c>
      <c r="BV99" s="30">
        <f t="shared" si="12"/>
        <v>0</v>
      </c>
      <c r="BW99" s="30">
        <f>IF($U99&lt;=$E99,0,1)</f>
        <v>0</v>
      </c>
      <c r="BX99" s="30">
        <f>IF($V99&lt;=$F99,0,1)</f>
        <v>0</v>
      </c>
      <c r="BY99" s="22"/>
      <c r="BZ99" s="22"/>
      <c r="CA99" s="22"/>
      <c r="CB99" s="22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  <c r="CS99" s="22"/>
      <c r="CT99" s="22"/>
      <c r="CU99" s="22"/>
      <c r="CV99" s="22"/>
    </row>
    <row r="100" spans="1:100" s="23" customFormat="1" ht="10.5" x14ac:dyDescent="0.15">
      <c r="A100" s="1090" t="s">
        <v>132</v>
      </c>
      <c r="B100" s="1090"/>
      <c r="C100" s="1089"/>
      <c r="D100" s="185">
        <f t="shared" si="13"/>
        <v>0</v>
      </c>
      <c r="E100" s="186">
        <f t="shared" si="14"/>
        <v>0</v>
      </c>
      <c r="F100" s="187">
        <f t="shared" si="14"/>
        <v>0</v>
      </c>
      <c r="G100" s="32"/>
      <c r="H100" s="34"/>
      <c r="I100" s="32"/>
      <c r="J100" s="34"/>
      <c r="K100" s="191"/>
      <c r="L100" s="192"/>
      <c r="M100" s="191"/>
      <c r="N100" s="192"/>
      <c r="O100" s="191"/>
      <c r="P100" s="192"/>
      <c r="Q100" s="193"/>
      <c r="R100" s="194"/>
      <c r="S100" s="189"/>
      <c r="T100" s="190"/>
      <c r="U100" s="32"/>
      <c r="V100" s="34"/>
      <c r="W100" s="28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BA100" s="29" t="str">
        <f t="shared" si="18"/>
        <v/>
      </c>
      <c r="BB100" s="29" t="str">
        <f t="shared" si="15"/>
        <v/>
      </c>
      <c r="BC100" s="29" t="str">
        <f t="shared" si="16"/>
        <v/>
      </c>
      <c r="BD100" s="29" t="str">
        <f>IF($U100&lt;=$E100,"","Los ingresos de Población Indigena Hombres NO DEBE ser mayor al Total de Ingresos de Hombres al Programa")</f>
        <v/>
      </c>
      <c r="BE100" s="29" t="str">
        <f>IF($V100&lt;=$F100,"","Los ingresos de Población Indigena Mujeres NO DEBE ser mayor al Total de Ingresos de Mujeres al Programa")</f>
        <v/>
      </c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0">
        <f t="shared" si="17"/>
        <v>0</v>
      </c>
      <c r="BU100" s="30">
        <f t="shared" si="11"/>
        <v>0</v>
      </c>
      <c r="BV100" s="30">
        <f t="shared" si="12"/>
        <v>0</v>
      </c>
      <c r="BW100" s="30">
        <f>IF($U100&lt;=$E100,0,1)</f>
        <v>0</v>
      </c>
      <c r="BX100" s="30">
        <f>IF($V100&lt;=$F100,0,1)</f>
        <v>0</v>
      </c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  <c r="CO100" s="22"/>
      <c r="CP100" s="22"/>
      <c r="CQ100" s="22"/>
      <c r="CR100" s="22"/>
      <c r="CS100" s="22"/>
      <c r="CT100" s="22"/>
      <c r="CU100" s="22"/>
      <c r="CV100" s="22"/>
    </row>
    <row r="101" spans="1:100" s="23" customFormat="1" ht="10.5" x14ac:dyDescent="0.15">
      <c r="A101" s="1090" t="s">
        <v>133</v>
      </c>
      <c r="B101" s="1101"/>
      <c r="C101" s="1102"/>
      <c r="D101" s="185">
        <f t="shared" si="13"/>
        <v>0</v>
      </c>
      <c r="E101" s="186">
        <f t="shared" si="14"/>
        <v>0</v>
      </c>
      <c r="F101" s="187">
        <f t="shared" si="14"/>
        <v>0</v>
      </c>
      <c r="G101" s="32"/>
      <c r="H101" s="34"/>
      <c r="I101" s="32"/>
      <c r="J101" s="34"/>
      <c r="K101" s="32"/>
      <c r="L101" s="34"/>
      <c r="M101" s="32"/>
      <c r="N101" s="34"/>
      <c r="O101" s="32"/>
      <c r="P101" s="34"/>
      <c r="Q101" s="188"/>
      <c r="R101" s="133"/>
      <c r="S101" s="189"/>
      <c r="T101" s="190"/>
      <c r="U101" s="32"/>
      <c r="V101" s="34"/>
      <c r="W101" s="28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BA101" s="29" t="str">
        <f t="shared" si="18"/>
        <v/>
      </c>
      <c r="BB101" s="29" t="str">
        <f t="shared" si="15"/>
        <v/>
      </c>
      <c r="BC101" s="29" t="str">
        <f t="shared" si="16"/>
        <v/>
      </c>
      <c r="BD101" s="29" t="str">
        <f>IF($U101&lt;=$E101,"","Los ingresos de Población Indigena Hombres NO DEBE ser mayor al Total de Ingresos de Hombres al Programa")</f>
        <v/>
      </c>
      <c r="BE101" s="29" t="str">
        <f>IF($V101&lt;=$F101,"","Los ingresos de Población Indigena Mujeres NO DEBE ser mayor al Total de Ingresos de Mujeres al Programa")</f>
        <v/>
      </c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0">
        <f t="shared" si="17"/>
        <v>0</v>
      </c>
      <c r="BU101" s="30">
        <f t="shared" si="11"/>
        <v>0</v>
      </c>
      <c r="BV101" s="30">
        <f t="shared" si="12"/>
        <v>0</v>
      </c>
      <c r="BW101" s="30">
        <f>IF($U101&lt;=$E101,0,1)</f>
        <v>0</v>
      </c>
      <c r="BX101" s="30">
        <f>IF($V101&lt;=$F101,0,1)</f>
        <v>0</v>
      </c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  <c r="CS101" s="22"/>
      <c r="CT101" s="22"/>
      <c r="CU101" s="22"/>
      <c r="CV101" s="22"/>
    </row>
    <row r="102" spans="1:100" s="23" customFormat="1" ht="10.5" x14ac:dyDescent="0.15">
      <c r="A102" s="1103" t="s">
        <v>134</v>
      </c>
      <c r="B102" s="1082" t="s">
        <v>135</v>
      </c>
      <c r="C102" s="1089"/>
      <c r="D102" s="185">
        <f t="shared" si="13"/>
        <v>0</v>
      </c>
      <c r="E102" s="186">
        <f t="shared" si="14"/>
        <v>0</v>
      </c>
      <c r="F102" s="187">
        <f t="shared" si="14"/>
        <v>0</v>
      </c>
      <c r="G102" s="32"/>
      <c r="H102" s="34"/>
      <c r="I102" s="32"/>
      <c r="J102" s="34"/>
      <c r="K102" s="32"/>
      <c r="L102" s="34"/>
      <c r="M102" s="32"/>
      <c r="N102" s="34"/>
      <c r="O102" s="32"/>
      <c r="P102" s="34"/>
      <c r="Q102" s="188"/>
      <c r="R102" s="133"/>
      <c r="S102" s="134"/>
      <c r="T102" s="190"/>
      <c r="U102" s="32"/>
      <c r="V102" s="34"/>
      <c r="W102" s="28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BA102" s="195" t="str">
        <f t="shared" si="18"/>
        <v/>
      </c>
      <c r="BB102" s="195" t="str">
        <f t="shared" si="15"/>
        <v/>
      </c>
      <c r="BC102" s="195" t="str">
        <f t="shared" si="16"/>
        <v/>
      </c>
      <c r="BD102" s="195" t="str">
        <f t="shared" ref="BD102:BD114" si="19">IF(S102&lt;=F102,"","Las gestantes ingresadas al Programa NO debe ser mayor al Total de Mujeres ingresadas")</f>
        <v/>
      </c>
      <c r="BE102" s="29" t="str">
        <f>IF($U102&lt;=$E102,"","Los ingresos de Población Indigena Hombres NO DEBE ser mayor al Total de Ingresos de Hombres al Programa")</f>
        <v/>
      </c>
      <c r="BF102" s="29" t="str">
        <f>IF($V102&lt;=$F102,"","Los ingresos de Población Indigena Mujeres NO DEBE ser mayor al Total de Ingresos de Mujeres al Programa")</f>
        <v/>
      </c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0">
        <f t="shared" si="17"/>
        <v>0</v>
      </c>
      <c r="BU102" s="30">
        <f t="shared" si="11"/>
        <v>0</v>
      </c>
      <c r="BV102" s="30">
        <f t="shared" si="12"/>
        <v>0</v>
      </c>
      <c r="BW102" s="30">
        <f>IF(S102&lt;=F102,0,1)</f>
        <v>0</v>
      </c>
      <c r="BX102" s="30">
        <f>IF($U102&lt;=$E102,0,1)</f>
        <v>0</v>
      </c>
      <c r="BY102" s="30">
        <f>IF($V102&lt;=$F102,0,1)</f>
        <v>0</v>
      </c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</row>
    <row r="103" spans="1:100" s="23" customFormat="1" ht="10.5" x14ac:dyDescent="0.15">
      <c r="A103" s="1104"/>
      <c r="B103" s="1082" t="s">
        <v>136</v>
      </c>
      <c r="C103" s="1089"/>
      <c r="D103" s="185">
        <f t="shared" si="13"/>
        <v>0</v>
      </c>
      <c r="E103" s="186">
        <f t="shared" si="14"/>
        <v>0</v>
      </c>
      <c r="F103" s="187">
        <f t="shared" si="14"/>
        <v>0</v>
      </c>
      <c r="G103" s="32"/>
      <c r="H103" s="34"/>
      <c r="I103" s="32"/>
      <c r="J103" s="34"/>
      <c r="K103" s="32"/>
      <c r="L103" s="34"/>
      <c r="M103" s="32"/>
      <c r="N103" s="34"/>
      <c r="O103" s="32"/>
      <c r="P103" s="34"/>
      <c r="Q103" s="188"/>
      <c r="R103" s="133"/>
      <c r="S103" s="134"/>
      <c r="T103" s="190"/>
      <c r="U103" s="32"/>
      <c r="V103" s="34"/>
      <c r="W103" s="28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BA103" s="29" t="str">
        <f t="shared" si="18"/>
        <v/>
      </c>
      <c r="BB103" s="29" t="str">
        <f t="shared" si="15"/>
        <v/>
      </c>
      <c r="BC103" s="29" t="str">
        <f t="shared" si="16"/>
        <v/>
      </c>
      <c r="BD103" s="29" t="str">
        <f t="shared" si="19"/>
        <v/>
      </c>
      <c r="BE103" s="29" t="str">
        <f>IF($U103&lt;=$E103,"","Los ingresos de Población Indigena Hombres NO DEBE ser mayor al Total de Ingresos de Hombres al Programa")</f>
        <v/>
      </c>
      <c r="BF103" s="29" t="str">
        <f>IF($V103&lt;=$F103,"","Los ingresos de Población Indigena Mujeres NO DEBE ser mayor al Total de Ingresos de Mujeres al Programa")</f>
        <v/>
      </c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0">
        <f t="shared" si="17"/>
        <v>0</v>
      </c>
      <c r="BU103" s="30">
        <f t="shared" si="11"/>
        <v>0</v>
      </c>
      <c r="BV103" s="30">
        <f t="shared" si="12"/>
        <v>0</v>
      </c>
      <c r="BW103" s="30">
        <f>IF(S103&lt;=F103,0,1)</f>
        <v>0</v>
      </c>
      <c r="BX103" s="30">
        <f>IF($U103&lt;=$E103,0,1)</f>
        <v>0</v>
      </c>
      <c r="BY103" s="30">
        <f>IF($V103&lt;=$F103,0,1)</f>
        <v>0</v>
      </c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</row>
    <row r="104" spans="1:100" s="23" customFormat="1" ht="21" x14ac:dyDescent="0.15">
      <c r="A104" s="196" t="s">
        <v>137</v>
      </c>
      <c r="B104" s="1091" t="s">
        <v>138</v>
      </c>
      <c r="C104" s="1092"/>
      <c r="D104" s="185">
        <f t="shared" si="13"/>
        <v>0</v>
      </c>
      <c r="E104" s="186">
        <f t="shared" si="14"/>
        <v>0</v>
      </c>
      <c r="F104" s="187">
        <f t="shared" si="14"/>
        <v>0</v>
      </c>
      <c r="G104" s="32"/>
      <c r="H104" s="34"/>
      <c r="I104" s="32"/>
      <c r="J104" s="34"/>
      <c r="K104" s="32"/>
      <c r="L104" s="34"/>
      <c r="M104" s="32"/>
      <c r="N104" s="34"/>
      <c r="O104" s="32"/>
      <c r="P104" s="34"/>
      <c r="Q104" s="188"/>
      <c r="R104" s="133"/>
      <c r="S104" s="134"/>
      <c r="T104" s="190"/>
      <c r="U104" s="32"/>
      <c r="V104" s="34"/>
      <c r="W104" s="28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BA104" s="29" t="str">
        <f t="shared" si="18"/>
        <v/>
      </c>
      <c r="BB104" s="29" t="str">
        <f t="shared" si="15"/>
        <v/>
      </c>
      <c r="BC104" s="29" t="str">
        <f t="shared" si="16"/>
        <v/>
      </c>
      <c r="BD104" s="29" t="str">
        <f t="shared" si="19"/>
        <v/>
      </c>
      <c r="BE104" s="29" t="str">
        <f>IF($U104&lt;=$E104,"","Los ingresos de Población Indigena Hombres NO DEBE ser mayor al Total de Ingresos de Hombres al Programa")</f>
        <v/>
      </c>
      <c r="BF104" s="29" t="str">
        <f>IF($V104&lt;=$F104,"","Los ingresos de Población Indigena Mujeres NO DEBE ser mayor al Total de Ingresos de Mujeres al Programa")</f>
        <v/>
      </c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0">
        <f t="shared" si="17"/>
        <v>0</v>
      </c>
      <c r="BU104" s="30">
        <f t="shared" si="11"/>
        <v>0</v>
      </c>
      <c r="BV104" s="30">
        <f t="shared" si="12"/>
        <v>0</v>
      </c>
      <c r="BW104" s="30">
        <f>IF(S104&lt;=F104,0,1)</f>
        <v>0</v>
      </c>
      <c r="BX104" s="30">
        <f>IF($U104&lt;=$E104,0,1)</f>
        <v>0</v>
      </c>
      <c r="BY104" s="30">
        <f>IF($V104&lt;=$F104,0,1)</f>
        <v>0</v>
      </c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</row>
    <row r="105" spans="1:100" s="23" customFormat="1" ht="10.5" x14ac:dyDescent="0.15">
      <c r="A105" s="1090" t="s">
        <v>139</v>
      </c>
      <c r="B105" s="1090"/>
      <c r="C105" s="1089"/>
      <c r="D105" s="185">
        <f t="shared" si="13"/>
        <v>0</v>
      </c>
      <c r="E105" s="186">
        <f t="shared" si="14"/>
        <v>0</v>
      </c>
      <c r="F105" s="187">
        <f t="shared" si="14"/>
        <v>0</v>
      </c>
      <c r="G105" s="37"/>
      <c r="H105" s="39"/>
      <c r="I105" s="37"/>
      <c r="J105" s="39"/>
      <c r="K105" s="37"/>
      <c r="L105" s="39"/>
      <c r="M105" s="37"/>
      <c r="N105" s="39"/>
      <c r="O105" s="37"/>
      <c r="P105" s="39"/>
      <c r="Q105" s="104"/>
      <c r="R105" s="135"/>
      <c r="S105" s="136"/>
      <c r="T105" s="197"/>
      <c r="U105" s="37"/>
      <c r="V105" s="39"/>
      <c r="W105" s="28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BA105" s="29" t="str">
        <f t="shared" si="18"/>
        <v/>
      </c>
      <c r="BB105" s="29" t="str">
        <f t="shared" si="15"/>
        <v/>
      </c>
      <c r="BC105" s="29" t="str">
        <f t="shared" si="16"/>
        <v/>
      </c>
      <c r="BD105" s="29" t="str">
        <f t="shared" si="19"/>
        <v/>
      </c>
      <c r="BE105" s="29" t="str">
        <f>IF($U105&lt;=$E105,"","Los ingresos de Población Indigena Hombres NO DEBE ser mayor al Total de Ingresos de Hombres al Programa")</f>
        <v/>
      </c>
      <c r="BF105" s="29" t="str">
        <f>IF($V105&lt;=$F105,"","Los ingresos de Población Indigena Mujeres NO DEBE ser mayor al Total de Ingresos de Mujeres al Programa")</f>
        <v/>
      </c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0">
        <f t="shared" si="17"/>
        <v>0</v>
      </c>
      <c r="BU105" s="30">
        <f t="shared" si="11"/>
        <v>0</v>
      </c>
      <c r="BV105" s="30">
        <f t="shared" si="12"/>
        <v>0</v>
      </c>
      <c r="BW105" s="30">
        <f>IF(S105&lt;=F105,0,1)</f>
        <v>0</v>
      </c>
      <c r="BX105" s="30">
        <f>IF($U105&lt;=$E105,0,1)</f>
        <v>0</v>
      </c>
      <c r="BY105" s="30">
        <f>IF($V105&lt;=$F105,0,1)</f>
        <v>0</v>
      </c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22"/>
      <c r="CU105" s="22"/>
      <c r="CV105" s="22"/>
    </row>
    <row r="106" spans="1:100" s="23" customFormat="1" ht="10.5" x14ac:dyDescent="0.15">
      <c r="A106" s="1093" t="s">
        <v>140</v>
      </c>
      <c r="B106" s="1094"/>
      <c r="C106" s="1095"/>
      <c r="D106" s="177"/>
      <c r="E106" s="178"/>
      <c r="F106" s="178"/>
      <c r="G106" s="178"/>
      <c r="H106" s="178"/>
      <c r="I106" s="178"/>
      <c r="J106" s="178"/>
      <c r="K106" s="178"/>
      <c r="L106" s="178"/>
      <c r="M106" s="178"/>
      <c r="N106" s="178"/>
      <c r="O106" s="178"/>
      <c r="P106" s="178"/>
      <c r="Q106" s="178"/>
      <c r="R106" s="178"/>
      <c r="S106" s="178"/>
      <c r="T106" s="178"/>
      <c r="U106" s="178"/>
      <c r="V106" s="179"/>
      <c r="W106" s="28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BA106" s="22"/>
      <c r="BB106" s="22"/>
      <c r="BC106" s="22"/>
      <c r="BD106" s="22"/>
      <c r="BE106" s="22"/>
      <c r="BF106" s="22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</row>
    <row r="107" spans="1:100" s="23" customFormat="1" ht="10.5" x14ac:dyDescent="0.15">
      <c r="A107" s="1096" t="s">
        <v>141</v>
      </c>
      <c r="B107" s="1099" t="s">
        <v>142</v>
      </c>
      <c r="C107" s="1100"/>
      <c r="D107" s="198">
        <f t="shared" ref="D107:D124" si="20">SUM(E107:F107)</f>
        <v>0</v>
      </c>
      <c r="E107" s="199">
        <f t="shared" ref="E107:F124" si="21">G107+I107+K107+M107+O107+Q107</f>
        <v>0</v>
      </c>
      <c r="F107" s="200">
        <f t="shared" si="21"/>
        <v>0</v>
      </c>
      <c r="G107" s="25"/>
      <c r="H107" s="27"/>
      <c r="I107" s="25"/>
      <c r="J107" s="27"/>
      <c r="K107" s="25"/>
      <c r="L107" s="27"/>
      <c r="M107" s="25"/>
      <c r="N107" s="27"/>
      <c r="O107" s="25"/>
      <c r="P107" s="27"/>
      <c r="Q107" s="100"/>
      <c r="R107" s="201"/>
      <c r="S107" s="143"/>
      <c r="T107" s="44"/>
      <c r="U107" s="25"/>
      <c r="V107" s="27"/>
      <c r="W107" s="28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BA107" s="29" t="str">
        <f t="shared" si="18"/>
        <v/>
      </c>
      <c r="BB107" s="29" t="str">
        <f t="shared" si="15"/>
        <v/>
      </c>
      <c r="BC107" s="29" t="str">
        <f t="shared" si="16"/>
        <v/>
      </c>
      <c r="BD107" s="29" t="str">
        <f t="shared" si="19"/>
        <v/>
      </c>
      <c r="BE107" s="29" t="str">
        <f>IF(T107&lt;=F107,"","Las madres de hijos menor de 2 años NO DEBE ser mayor al Total de Mujeres ingresadas al Programa")</f>
        <v/>
      </c>
      <c r="BF107" s="29" t="str">
        <f>IF($U107&lt;=$E107,"","Los ingresos de Población Indigena Hombres NO DEBE ser mayor al Total de Ingresos de Hombres al Programa")</f>
        <v/>
      </c>
      <c r="BG107" s="29" t="str">
        <f>IF($V107&lt;=$F107,"","Los ingresos de Población Indigena Mujeres NO DEBE ser mayor al Total de Ingresos de Mujeres al Programa")</f>
        <v/>
      </c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0">
        <f t="shared" si="17"/>
        <v>0</v>
      </c>
      <c r="BU107" s="30">
        <f t="shared" si="11"/>
        <v>0</v>
      </c>
      <c r="BV107" s="30">
        <f t="shared" si="12"/>
        <v>0</v>
      </c>
      <c r="BW107" s="30">
        <f>IF(S107&lt;=F107,0,1)</f>
        <v>0</v>
      </c>
      <c r="BX107" s="30">
        <f>IF(T107&lt;=F107,0,1)</f>
        <v>0</v>
      </c>
      <c r="BY107" s="30">
        <f>IF($U107&lt;=$E107,0,1)</f>
        <v>0</v>
      </c>
      <c r="BZ107" s="30">
        <f>IF($V107&lt;=$F107,0,1)</f>
        <v>0</v>
      </c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</row>
    <row r="108" spans="1:100" s="23" customFormat="1" ht="10.5" x14ac:dyDescent="0.15">
      <c r="A108" s="1097"/>
      <c r="B108" s="1088" t="s">
        <v>143</v>
      </c>
      <c r="C108" s="1089"/>
      <c r="D108" s="180">
        <f t="shared" si="20"/>
        <v>0</v>
      </c>
      <c r="E108" s="181">
        <f t="shared" si="21"/>
        <v>0</v>
      </c>
      <c r="F108" s="182">
        <f t="shared" si="21"/>
        <v>0</v>
      </c>
      <c r="G108" s="67"/>
      <c r="H108" s="69"/>
      <c r="I108" s="67"/>
      <c r="J108" s="69"/>
      <c r="K108" s="67"/>
      <c r="L108" s="69"/>
      <c r="M108" s="67"/>
      <c r="N108" s="69"/>
      <c r="O108" s="67"/>
      <c r="P108" s="69"/>
      <c r="Q108" s="102"/>
      <c r="R108" s="131"/>
      <c r="S108" s="134"/>
      <c r="T108" s="46"/>
      <c r="U108" s="67"/>
      <c r="V108" s="69"/>
      <c r="W108" s="28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BA108" s="29" t="str">
        <f t="shared" si="18"/>
        <v/>
      </c>
      <c r="BB108" s="29" t="str">
        <f t="shared" si="15"/>
        <v/>
      </c>
      <c r="BC108" s="29" t="str">
        <f t="shared" si="16"/>
        <v/>
      </c>
      <c r="BD108" s="29" t="str">
        <f>IF(S108&lt;=F108,"","Las gestantes ingresadas al Programa NO debe ser mayor al Total de Mujeres ingresadas")</f>
        <v/>
      </c>
      <c r="BE108" s="29" t="str">
        <f>IF(T108&lt;=F108,"","Las madres de hijos menor de 2 años NO DEBE ser mayor al Total de Mujeres ingresadas al Programa")</f>
        <v/>
      </c>
      <c r="BF108" s="29" t="str">
        <f>IF($U108&lt;=$E108,"","Los ingresos de Población Indigena Hombres NO DEBE ser mayor al Total de Ingresos de Hombres al Programa")</f>
        <v/>
      </c>
      <c r="BG108" s="29" t="str">
        <f>IF($V108&lt;=$F108,"","Los ingresos de Población Indigena Mujeres NO DEBE ser mayor al Total de Ingresos de Mujeres al Programa")</f>
        <v/>
      </c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0">
        <f t="shared" si="17"/>
        <v>0</v>
      </c>
      <c r="BU108" s="30">
        <f t="shared" si="11"/>
        <v>0</v>
      </c>
      <c r="BV108" s="30">
        <f t="shared" si="12"/>
        <v>0</v>
      </c>
      <c r="BW108" s="30">
        <f>IF(S108&lt;=F108,0,1)</f>
        <v>0</v>
      </c>
      <c r="BX108" s="30">
        <f>IF(T108&lt;=F108,0,1)</f>
        <v>0</v>
      </c>
      <c r="BY108" s="30">
        <f>IF($U108&lt;=$E108,0,1)</f>
        <v>0</v>
      </c>
      <c r="BZ108" s="30">
        <f>IF($V108&lt;=$F108,0,1)</f>
        <v>0</v>
      </c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  <c r="CS108" s="22"/>
      <c r="CT108" s="22"/>
      <c r="CU108" s="22"/>
      <c r="CV108" s="22"/>
    </row>
    <row r="109" spans="1:100" s="23" customFormat="1" ht="10.5" x14ac:dyDescent="0.15">
      <c r="A109" s="1097"/>
      <c r="B109" s="1088" t="s">
        <v>144</v>
      </c>
      <c r="C109" s="1089"/>
      <c r="D109" s="180">
        <f t="shared" si="20"/>
        <v>0</v>
      </c>
      <c r="E109" s="181">
        <f t="shared" si="21"/>
        <v>0</v>
      </c>
      <c r="F109" s="182">
        <f t="shared" si="21"/>
        <v>0</v>
      </c>
      <c r="G109" s="67"/>
      <c r="H109" s="69"/>
      <c r="I109" s="67"/>
      <c r="J109" s="69"/>
      <c r="K109" s="67"/>
      <c r="L109" s="69"/>
      <c r="M109" s="67"/>
      <c r="N109" s="69"/>
      <c r="O109" s="67"/>
      <c r="P109" s="69"/>
      <c r="Q109" s="102"/>
      <c r="R109" s="131"/>
      <c r="S109" s="134"/>
      <c r="T109" s="46"/>
      <c r="U109" s="67"/>
      <c r="V109" s="69"/>
      <c r="W109" s="28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BA109" s="29" t="str">
        <f t="shared" si="18"/>
        <v/>
      </c>
      <c r="BB109" s="29" t="str">
        <f t="shared" si="15"/>
        <v/>
      </c>
      <c r="BC109" s="29" t="str">
        <f t="shared" si="16"/>
        <v/>
      </c>
      <c r="BD109" s="29" t="str">
        <f>IF(S109&lt;=F109,"","Las gestantes ingresadas al Programa NO debe ser mayor al Total de Mujeres ingresadas")</f>
        <v/>
      </c>
      <c r="BE109" s="29" t="str">
        <f>IF(T109&lt;=F109,"","Las madres de hijos menor de 2 años NO DEBE ser mayor al Total de Mujeres ingresadas al Programa")</f>
        <v/>
      </c>
      <c r="BF109" s="29" t="str">
        <f>IF($U109&lt;=$E109,"","Los ingresos de Población Indigena Hombres NO DEBE ser mayor al Total de Ingresos de Hombres al Programa")</f>
        <v/>
      </c>
      <c r="BG109" s="29" t="str">
        <f>IF($V109&lt;=$F109,"","Los ingresos de Población Indigena Mujeres NO DEBE ser mayor al Total de Ingresos de Mujeres al Programa")</f>
        <v/>
      </c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0">
        <f t="shared" si="17"/>
        <v>0</v>
      </c>
      <c r="BU109" s="30">
        <f t="shared" si="11"/>
        <v>0</v>
      </c>
      <c r="BV109" s="30">
        <f t="shared" si="12"/>
        <v>0</v>
      </c>
      <c r="BW109" s="30">
        <f>IF(S109&lt;=F109,0,1)</f>
        <v>0</v>
      </c>
      <c r="BX109" s="30">
        <f>IF($T109&lt;=$F109,0,1)</f>
        <v>0</v>
      </c>
      <c r="BY109" s="30">
        <f>IF($U109&lt;=$E109,0,1)</f>
        <v>0</v>
      </c>
      <c r="BZ109" s="30">
        <f>IF($V109&lt;=$F109,0,1)</f>
        <v>0</v>
      </c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  <c r="CS109" s="22"/>
      <c r="CT109" s="22"/>
      <c r="CU109" s="22"/>
      <c r="CV109" s="22"/>
    </row>
    <row r="110" spans="1:100" s="23" customFormat="1" ht="10.5" x14ac:dyDescent="0.15">
      <c r="A110" s="1083"/>
      <c r="B110" s="1088" t="s">
        <v>145</v>
      </c>
      <c r="C110" s="1089"/>
      <c r="D110" s="185">
        <f>+F110</f>
        <v>0</v>
      </c>
      <c r="E110" s="202"/>
      <c r="F110" s="187">
        <f t="shared" si="21"/>
        <v>0</v>
      </c>
      <c r="G110" s="191"/>
      <c r="H110" s="192"/>
      <c r="I110" s="191"/>
      <c r="J110" s="34"/>
      <c r="K110" s="191"/>
      <c r="L110" s="34"/>
      <c r="M110" s="191"/>
      <c r="N110" s="34"/>
      <c r="O110" s="191"/>
      <c r="P110" s="34"/>
      <c r="Q110" s="193"/>
      <c r="R110" s="194"/>
      <c r="S110" s="189"/>
      <c r="T110" s="47"/>
      <c r="U110" s="191"/>
      <c r="V110" s="34"/>
      <c r="W110" s="28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BA110" s="29" t="str">
        <f>IF($D110&lt;&gt;($J110+$L110+$N110+$P110),"El Total de los Ingresos NO puede ser diferente a la suma de Mujeres por edad.","")</f>
        <v/>
      </c>
      <c r="BB110" s="22"/>
      <c r="BC110" s="29" t="str">
        <f>IF($F110&lt;&gt;$J110+$L110+$N110+$P110,"El Total de Mujeres ingresadas al Programa NO puede ser distinto a la suma de Mujeres por edad.","")</f>
        <v/>
      </c>
      <c r="BD110" s="29" t="str">
        <f>IF(T110&lt;=F110,"","Las madres de hijos menor de 2 años NO DEBE ser mayor al Total de Mujeres ingresadas al Programa")</f>
        <v/>
      </c>
      <c r="BE110" s="22"/>
      <c r="BF110" s="29" t="str">
        <f>IF($V110&lt;=$F110,"","Los ingresos de Población Indigena Mujeres NO DEBE ser mayor al Total de Ingresos de Mujeres al Programa")</f>
        <v/>
      </c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0">
        <f>IF($D110&lt;&gt;($J110+$L110+$N110+$P110),1,0)</f>
        <v>0</v>
      </c>
      <c r="BU110" s="22"/>
      <c r="BV110" s="30">
        <f>IF($F110&lt;&gt;$J110+$L110+$N110+$P110,1,0)</f>
        <v>0</v>
      </c>
      <c r="BW110" s="30">
        <f>IF($T110&lt;=$F110,0,1)</f>
        <v>0</v>
      </c>
      <c r="BX110" s="22"/>
      <c r="BY110" s="30">
        <f>IF($V110&lt;=$F110,0,1)</f>
        <v>0</v>
      </c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  <c r="CS110" s="22"/>
      <c r="CT110" s="22"/>
      <c r="CU110" s="22"/>
      <c r="CV110" s="22"/>
    </row>
    <row r="111" spans="1:100" s="23" customFormat="1" ht="10.5" x14ac:dyDescent="0.15">
      <c r="A111" s="1098"/>
      <c r="B111" s="1088" t="s">
        <v>146</v>
      </c>
      <c r="C111" s="1089"/>
      <c r="D111" s="185">
        <f t="shared" si="20"/>
        <v>0</v>
      </c>
      <c r="E111" s="186">
        <f t="shared" si="21"/>
        <v>0</v>
      </c>
      <c r="F111" s="187">
        <f t="shared" si="21"/>
        <v>0</v>
      </c>
      <c r="G111" s="32"/>
      <c r="H111" s="34"/>
      <c r="I111" s="32"/>
      <c r="J111" s="34"/>
      <c r="K111" s="32"/>
      <c r="L111" s="34"/>
      <c r="M111" s="32"/>
      <c r="N111" s="34"/>
      <c r="O111" s="32"/>
      <c r="P111" s="34"/>
      <c r="Q111" s="188"/>
      <c r="R111" s="133"/>
      <c r="S111" s="203"/>
      <c r="T111" s="48"/>
      <c r="U111" s="73"/>
      <c r="V111" s="75"/>
      <c r="W111" s="28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BA111" s="29" t="str">
        <f t="shared" si="18"/>
        <v/>
      </c>
      <c r="BB111" s="29" t="str">
        <f t="shared" si="15"/>
        <v/>
      </c>
      <c r="BC111" s="29" t="str">
        <f t="shared" si="16"/>
        <v/>
      </c>
      <c r="BD111" s="29" t="str">
        <f>IF(T111&lt;=F111,"","Las madres de hijos menor de 2 años NO DEBE ser mayor al Total de Mujeres ingresadas al Programa")</f>
        <v/>
      </c>
      <c r="BE111" s="29" t="str">
        <f>IF($U111&lt;=$E111,"","Los ingresos de Población Indigena Hombres NO DEBE ser mayor al Total de Ingresos de Hombres al Programa")</f>
        <v/>
      </c>
      <c r="BF111" s="29" t="str">
        <f>IF($V111&lt;=$F111,"","Los ingresos de Población Indigena Mujeres NO DEBE ser mayor al Total de Ingresos de Mujeres al Programa")</f>
        <v/>
      </c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0">
        <f t="shared" si="17"/>
        <v>0</v>
      </c>
      <c r="BU111" s="30">
        <f t="shared" si="11"/>
        <v>0</v>
      </c>
      <c r="BV111" s="30">
        <f t="shared" si="12"/>
        <v>0</v>
      </c>
      <c r="BW111" s="30">
        <f>IF($T111&lt;=$F111,0,1)</f>
        <v>0</v>
      </c>
      <c r="BX111" s="30">
        <f>IF($U111&lt;=$E111,0,1)</f>
        <v>0</v>
      </c>
      <c r="BY111" s="30">
        <f>IF($V111&lt;=$F111,0,1)</f>
        <v>0</v>
      </c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</row>
    <row r="112" spans="1:100" s="23" customFormat="1" ht="42" x14ac:dyDescent="0.15">
      <c r="A112" s="1086" t="s">
        <v>147</v>
      </c>
      <c r="B112" s="204" t="s">
        <v>148</v>
      </c>
      <c r="C112" s="205" t="s">
        <v>149</v>
      </c>
      <c r="D112" s="185">
        <f t="shared" si="20"/>
        <v>0</v>
      </c>
      <c r="E112" s="186">
        <f t="shared" si="21"/>
        <v>0</v>
      </c>
      <c r="F112" s="187">
        <f t="shared" si="21"/>
        <v>0</v>
      </c>
      <c r="G112" s="32"/>
      <c r="H112" s="34"/>
      <c r="I112" s="32"/>
      <c r="J112" s="34"/>
      <c r="K112" s="32"/>
      <c r="L112" s="34"/>
      <c r="M112" s="32"/>
      <c r="N112" s="34"/>
      <c r="O112" s="32"/>
      <c r="P112" s="34"/>
      <c r="Q112" s="188"/>
      <c r="R112" s="133"/>
      <c r="S112" s="206"/>
      <c r="T112" s="190"/>
      <c r="U112" s="32"/>
      <c r="V112" s="34"/>
      <c r="W112" s="28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BA112" s="29" t="str">
        <f t="shared" si="18"/>
        <v/>
      </c>
      <c r="BB112" s="29" t="str">
        <f t="shared" si="15"/>
        <v/>
      </c>
      <c r="BC112" s="29" t="str">
        <f t="shared" si="16"/>
        <v/>
      </c>
      <c r="BD112" s="29" t="str">
        <f t="shared" si="19"/>
        <v/>
      </c>
      <c r="BE112" s="29" t="str">
        <f>IF($U112&lt;=$E112,"","Los ingresos de Población Indigena Hombres NO DEBE ser mayor al Total de Ingresos de Hombres al Programa")</f>
        <v/>
      </c>
      <c r="BF112" s="29" t="str">
        <f>IF($V112&lt;=$F112,"","Los ingresos de Población Indigena Mujeres NO DEBE ser mayor al Total de Ingresos de Mujeres al Programa")</f>
        <v/>
      </c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0">
        <f t="shared" si="17"/>
        <v>0</v>
      </c>
      <c r="BU112" s="30">
        <f t="shared" si="11"/>
        <v>0</v>
      </c>
      <c r="BV112" s="30">
        <f t="shared" si="12"/>
        <v>0</v>
      </c>
      <c r="BW112" s="30">
        <f>IF($T112&lt;=$F112,0,1)</f>
        <v>0</v>
      </c>
      <c r="BX112" s="30">
        <f>IF($U112&lt;=$E112,0,1)</f>
        <v>0</v>
      </c>
      <c r="BY112" s="30">
        <f>IF($V112&lt;=$F112,0,1)</f>
        <v>0</v>
      </c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</row>
    <row r="113" spans="1:100" s="23" customFormat="1" ht="10.5" x14ac:dyDescent="0.15">
      <c r="A113" s="1087"/>
      <c r="B113" s="1088" t="s">
        <v>150</v>
      </c>
      <c r="C113" s="1089"/>
      <c r="D113" s="185">
        <f t="shared" si="20"/>
        <v>0</v>
      </c>
      <c r="E113" s="186">
        <f t="shared" si="21"/>
        <v>0</v>
      </c>
      <c r="F113" s="187">
        <f t="shared" si="21"/>
        <v>0</v>
      </c>
      <c r="G113" s="32"/>
      <c r="H113" s="34"/>
      <c r="I113" s="32"/>
      <c r="J113" s="34"/>
      <c r="K113" s="32"/>
      <c r="L113" s="34"/>
      <c r="M113" s="32"/>
      <c r="N113" s="34"/>
      <c r="O113" s="32"/>
      <c r="P113" s="34"/>
      <c r="Q113" s="188"/>
      <c r="R113" s="133"/>
      <c r="S113" s="206"/>
      <c r="T113" s="190"/>
      <c r="U113" s="32"/>
      <c r="V113" s="34"/>
      <c r="W113" s="28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BA113" s="29" t="str">
        <f t="shared" si="18"/>
        <v/>
      </c>
      <c r="BB113" s="29" t="str">
        <f t="shared" si="15"/>
        <v/>
      </c>
      <c r="BC113" s="29" t="str">
        <f t="shared" si="16"/>
        <v/>
      </c>
      <c r="BD113" s="29" t="str">
        <f t="shared" si="19"/>
        <v/>
      </c>
      <c r="BE113" s="29" t="str">
        <f>IF($U113&lt;=$E113,"","Los ingresos de Población Indigena Hombres NO DEBE ser mayor al Total de Ingresos de Hombres al Programa")</f>
        <v/>
      </c>
      <c r="BF113" s="29" t="str">
        <f>IF($V113&lt;=$F113,"","Los ingresos de Población Indigena Mujeres NO DEBE ser mayor al Total de Ingresos de Mujeres al Programa")</f>
        <v/>
      </c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0">
        <f t="shared" si="17"/>
        <v>0</v>
      </c>
      <c r="BU113" s="30">
        <f t="shared" si="11"/>
        <v>0</v>
      </c>
      <c r="BV113" s="30">
        <f t="shared" si="12"/>
        <v>0</v>
      </c>
      <c r="BW113" s="30">
        <f>IF($T113&lt;=$F113,0,1)</f>
        <v>0</v>
      </c>
      <c r="BX113" s="30">
        <f>IF($U113&lt;=$E113,0,1)</f>
        <v>0</v>
      </c>
      <c r="BY113" s="30">
        <f>IF($V113&lt;=$F113,0,1)</f>
        <v>0</v>
      </c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</row>
    <row r="114" spans="1:100" s="23" customFormat="1" ht="10.5" x14ac:dyDescent="0.15">
      <c r="A114" s="1087"/>
      <c r="B114" s="1088" t="s">
        <v>151</v>
      </c>
      <c r="C114" s="1089"/>
      <c r="D114" s="185">
        <f t="shared" si="20"/>
        <v>0</v>
      </c>
      <c r="E114" s="186">
        <f t="shared" si="21"/>
        <v>0</v>
      </c>
      <c r="F114" s="187">
        <f t="shared" si="21"/>
        <v>0</v>
      </c>
      <c r="G114" s="32"/>
      <c r="H114" s="34"/>
      <c r="I114" s="32"/>
      <c r="J114" s="34"/>
      <c r="K114" s="32"/>
      <c r="L114" s="34"/>
      <c r="M114" s="32"/>
      <c r="N114" s="34"/>
      <c r="O114" s="32"/>
      <c r="P114" s="34"/>
      <c r="Q114" s="188"/>
      <c r="R114" s="133"/>
      <c r="S114" s="206"/>
      <c r="T114" s="190"/>
      <c r="U114" s="32"/>
      <c r="V114" s="34"/>
      <c r="W114" s="28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BA114" s="29" t="str">
        <f t="shared" si="18"/>
        <v/>
      </c>
      <c r="BB114" s="29" t="str">
        <f t="shared" si="15"/>
        <v/>
      </c>
      <c r="BC114" s="29" t="str">
        <f t="shared" si="16"/>
        <v/>
      </c>
      <c r="BD114" s="29" t="str">
        <f t="shared" si="19"/>
        <v/>
      </c>
      <c r="BE114" s="29" t="str">
        <f>IF($U114&lt;=$E114,"","Los ingresos de Población Indigena Hombres NO DEBE ser mayor al Total de Ingresos de Hombres al Programa")</f>
        <v/>
      </c>
      <c r="BF114" s="29" t="str">
        <f>IF($V114&lt;=$F114,"","Los ingresos de Población Indigena Mujeres NO DEBE ser mayor al Total de Ingresos de Mujeres al Programa")</f>
        <v/>
      </c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0">
        <f t="shared" si="17"/>
        <v>0</v>
      </c>
      <c r="BU114" s="30">
        <f t="shared" si="11"/>
        <v>0</v>
      </c>
      <c r="BV114" s="30">
        <f t="shared" si="12"/>
        <v>0</v>
      </c>
      <c r="BW114" s="30">
        <f>IF($T114&lt;=$F114,0,1)</f>
        <v>0</v>
      </c>
      <c r="BX114" s="30">
        <f>IF($U114&lt;=$E114,0,1)</f>
        <v>0</v>
      </c>
      <c r="BY114" s="30">
        <f>IF($V114&lt;=$F114,0,1)</f>
        <v>0</v>
      </c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</row>
    <row r="115" spans="1:100" s="23" customFormat="1" ht="10.5" x14ac:dyDescent="0.15">
      <c r="A115" s="1090" t="s">
        <v>152</v>
      </c>
      <c r="B115" s="1090"/>
      <c r="C115" s="1089"/>
      <c r="D115" s="185">
        <f t="shared" si="20"/>
        <v>0</v>
      </c>
      <c r="E115" s="186">
        <f t="shared" si="21"/>
        <v>0</v>
      </c>
      <c r="F115" s="187">
        <f t="shared" si="21"/>
        <v>0</v>
      </c>
      <c r="G115" s="32"/>
      <c r="H115" s="34"/>
      <c r="I115" s="32"/>
      <c r="J115" s="34"/>
      <c r="K115" s="32"/>
      <c r="L115" s="34"/>
      <c r="M115" s="32"/>
      <c r="N115" s="34"/>
      <c r="O115" s="32"/>
      <c r="P115" s="34"/>
      <c r="Q115" s="188"/>
      <c r="R115" s="133"/>
      <c r="S115" s="183"/>
      <c r="T115" s="184"/>
      <c r="U115" s="67"/>
      <c r="V115" s="69"/>
      <c r="W115" s="28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BA115" s="29" t="str">
        <f t="shared" si="18"/>
        <v/>
      </c>
      <c r="BB115" s="29" t="str">
        <f t="shared" si="15"/>
        <v/>
      </c>
      <c r="BC115" s="29" t="str">
        <f t="shared" si="16"/>
        <v/>
      </c>
      <c r="BD115" s="29" t="str">
        <f>IF($U115&lt;=$E115,"","Los ingresos de Población Indigena Hombres NO DEBE ser mayor al Total de Ingresos de Hombres al Programa")</f>
        <v/>
      </c>
      <c r="BE115" s="29" t="str">
        <f>IF($V115&lt;=$F115,"","Los ingresos de Población Indigena Mujeres NO DEBE ser mayor al Total de Ingresos de Mujeres al Programa")</f>
        <v/>
      </c>
      <c r="BF115" s="22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0">
        <f t="shared" si="17"/>
        <v>0</v>
      </c>
      <c r="BU115" s="30">
        <f t="shared" si="11"/>
        <v>0</v>
      </c>
      <c r="BV115" s="30">
        <f t="shared" si="12"/>
        <v>0</v>
      </c>
      <c r="BW115" s="30">
        <f>IF($U115&lt;=$E115,0,1)</f>
        <v>0</v>
      </c>
      <c r="BX115" s="30">
        <f>IF($V115&lt;=$F115,0,1)</f>
        <v>0</v>
      </c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</row>
    <row r="116" spans="1:100" s="23" customFormat="1" ht="10.5" x14ac:dyDescent="0.15">
      <c r="A116" s="1090" t="s">
        <v>153</v>
      </c>
      <c r="B116" s="1090"/>
      <c r="C116" s="1089"/>
      <c r="D116" s="185">
        <f t="shared" si="20"/>
        <v>0</v>
      </c>
      <c r="E116" s="186">
        <f t="shared" si="21"/>
        <v>0</v>
      </c>
      <c r="F116" s="187">
        <f t="shared" si="21"/>
        <v>0</v>
      </c>
      <c r="G116" s="32"/>
      <c r="H116" s="34"/>
      <c r="I116" s="32"/>
      <c r="J116" s="34"/>
      <c r="K116" s="32"/>
      <c r="L116" s="34"/>
      <c r="M116" s="32"/>
      <c r="N116" s="34"/>
      <c r="O116" s="32"/>
      <c r="P116" s="34"/>
      <c r="Q116" s="188"/>
      <c r="R116" s="133"/>
      <c r="S116" s="189"/>
      <c r="T116" s="190"/>
      <c r="U116" s="32"/>
      <c r="V116" s="34"/>
      <c r="W116" s="28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BA116" s="29" t="str">
        <f t="shared" si="18"/>
        <v/>
      </c>
      <c r="BB116" s="29" t="str">
        <f t="shared" si="15"/>
        <v/>
      </c>
      <c r="BC116" s="29" t="str">
        <f t="shared" si="16"/>
        <v/>
      </c>
      <c r="BD116" s="29" t="str">
        <f t="shared" ref="BD116:BD124" si="22">IF($U116&lt;=$E116,"","Los ingresos de Población Indigena Hombres NO DEBE ser mayor al Total de Ingresos de Hombres al Programa")</f>
        <v/>
      </c>
      <c r="BE116" s="29" t="str">
        <f t="shared" ref="BE116:BE124" si="23">IF($V116&lt;=$F116,"","Los ingresos de Población Indigena Mujeres NO DEBE ser mayor al Total de Ingresos de Mujeres al Programa")</f>
        <v/>
      </c>
      <c r="BF116" s="22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0">
        <f t="shared" si="17"/>
        <v>0</v>
      </c>
      <c r="BU116" s="30">
        <f t="shared" si="11"/>
        <v>0</v>
      </c>
      <c r="BV116" s="30">
        <f t="shared" si="12"/>
        <v>0</v>
      </c>
      <c r="BW116" s="30">
        <f>IF($U116&lt;=$E116,0,1)</f>
        <v>0</v>
      </c>
      <c r="BX116" s="30">
        <f>IF($V116&lt;=$F116,0,1)</f>
        <v>0</v>
      </c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  <c r="CS116" s="22"/>
      <c r="CT116" s="22"/>
      <c r="CU116" s="22"/>
      <c r="CV116" s="22"/>
    </row>
    <row r="117" spans="1:100" s="23" customFormat="1" ht="10.5" x14ac:dyDescent="0.15">
      <c r="A117" s="1083" t="s">
        <v>154</v>
      </c>
      <c r="B117" s="1084"/>
      <c r="C117" s="1085"/>
      <c r="D117" s="185">
        <f t="shared" si="20"/>
        <v>0</v>
      </c>
      <c r="E117" s="186">
        <f t="shared" si="21"/>
        <v>0</v>
      </c>
      <c r="F117" s="187">
        <f t="shared" si="21"/>
        <v>0</v>
      </c>
      <c r="G117" s="32"/>
      <c r="H117" s="34"/>
      <c r="I117" s="32"/>
      <c r="J117" s="34"/>
      <c r="K117" s="32"/>
      <c r="L117" s="34"/>
      <c r="M117" s="32"/>
      <c r="N117" s="34"/>
      <c r="O117" s="32"/>
      <c r="P117" s="34"/>
      <c r="Q117" s="188"/>
      <c r="R117" s="133"/>
      <c r="S117" s="189"/>
      <c r="T117" s="190"/>
      <c r="U117" s="32"/>
      <c r="V117" s="34"/>
      <c r="W117" s="28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BA117" s="29" t="str">
        <f t="shared" si="18"/>
        <v/>
      </c>
      <c r="BB117" s="29" t="str">
        <f t="shared" si="15"/>
        <v/>
      </c>
      <c r="BC117" s="29" t="str">
        <f t="shared" si="16"/>
        <v/>
      </c>
      <c r="BD117" s="29" t="str">
        <f t="shared" si="22"/>
        <v/>
      </c>
      <c r="BE117" s="29" t="str">
        <f t="shared" si="23"/>
        <v/>
      </c>
      <c r="BF117" s="22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0">
        <f t="shared" si="17"/>
        <v>0</v>
      </c>
      <c r="BU117" s="30">
        <f t="shared" si="11"/>
        <v>0</v>
      </c>
      <c r="BV117" s="30">
        <f t="shared" si="12"/>
        <v>0</v>
      </c>
      <c r="BW117" s="30">
        <f>IF($U117&lt;=$E117,0,1)</f>
        <v>0</v>
      </c>
      <c r="BX117" s="30">
        <f>IF($V117&lt;=$F117,0,1)</f>
        <v>0</v>
      </c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</row>
    <row r="118" spans="1:100" s="23" customFormat="1" ht="10.5" x14ac:dyDescent="0.15">
      <c r="A118" s="1080" t="s">
        <v>155</v>
      </c>
      <c r="B118" s="1081"/>
      <c r="C118" s="1082"/>
      <c r="D118" s="185">
        <f t="shared" si="20"/>
        <v>0</v>
      </c>
      <c r="E118" s="186">
        <f t="shared" si="21"/>
        <v>0</v>
      </c>
      <c r="F118" s="187">
        <f t="shared" si="21"/>
        <v>0</v>
      </c>
      <c r="G118" s="32"/>
      <c r="H118" s="34"/>
      <c r="I118" s="32"/>
      <c r="J118" s="34"/>
      <c r="K118" s="32"/>
      <c r="L118" s="34"/>
      <c r="M118" s="32"/>
      <c r="N118" s="34"/>
      <c r="O118" s="32"/>
      <c r="P118" s="34"/>
      <c r="Q118" s="188"/>
      <c r="R118" s="133"/>
      <c r="S118" s="189"/>
      <c r="T118" s="190"/>
      <c r="U118" s="32"/>
      <c r="V118" s="34"/>
      <c r="W118" s="28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BA118" s="29" t="str">
        <f t="shared" si="18"/>
        <v/>
      </c>
      <c r="BB118" s="29" t="str">
        <f t="shared" si="15"/>
        <v/>
      </c>
      <c r="BC118" s="29" t="str">
        <f t="shared" si="16"/>
        <v/>
      </c>
      <c r="BD118" s="29" t="str">
        <f t="shared" si="22"/>
        <v/>
      </c>
      <c r="BE118" s="29" t="str">
        <f t="shared" si="23"/>
        <v/>
      </c>
      <c r="BF118" s="22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0">
        <f t="shared" si="17"/>
        <v>0</v>
      </c>
      <c r="BU118" s="30">
        <f t="shared" si="11"/>
        <v>0</v>
      </c>
      <c r="BV118" s="30">
        <f t="shared" si="12"/>
        <v>0</v>
      </c>
      <c r="BW118" s="30">
        <f>IF($U118&lt;=$E118,0,1)</f>
        <v>0</v>
      </c>
      <c r="BX118" s="30">
        <f>IF($V118&lt;=$F118,0,1)</f>
        <v>0</v>
      </c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</row>
    <row r="119" spans="1:100" s="23" customFormat="1" ht="10.5" x14ac:dyDescent="0.15">
      <c r="A119" s="1080" t="s">
        <v>156</v>
      </c>
      <c r="B119" s="1081"/>
      <c r="C119" s="1082"/>
      <c r="D119" s="185">
        <f t="shared" si="20"/>
        <v>0</v>
      </c>
      <c r="E119" s="186">
        <f t="shared" si="21"/>
        <v>0</v>
      </c>
      <c r="F119" s="187">
        <f t="shared" si="21"/>
        <v>0</v>
      </c>
      <c r="G119" s="32"/>
      <c r="H119" s="34"/>
      <c r="I119" s="32"/>
      <c r="J119" s="34"/>
      <c r="K119" s="32"/>
      <c r="L119" s="34"/>
      <c r="M119" s="32"/>
      <c r="N119" s="34"/>
      <c r="O119" s="32"/>
      <c r="P119" s="34"/>
      <c r="Q119" s="188"/>
      <c r="R119" s="133"/>
      <c r="S119" s="189"/>
      <c r="T119" s="190"/>
      <c r="U119" s="32"/>
      <c r="V119" s="34"/>
      <c r="W119" s="28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BA119" s="29" t="str">
        <f t="shared" si="18"/>
        <v/>
      </c>
      <c r="BB119" s="29" t="str">
        <f t="shared" si="15"/>
        <v/>
      </c>
      <c r="BC119" s="29" t="str">
        <f t="shared" si="16"/>
        <v/>
      </c>
      <c r="BD119" s="29" t="str">
        <f t="shared" si="22"/>
        <v/>
      </c>
      <c r="BE119" s="29" t="str">
        <f t="shared" si="23"/>
        <v/>
      </c>
      <c r="BF119" s="22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0">
        <f t="shared" si="17"/>
        <v>0</v>
      </c>
      <c r="BU119" s="30">
        <f t="shared" si="11"/>
        <v>0</v>
      </c>
      <c r="BV119" s="30">
        <f t="shared" si="12"/>
        <v>0</v>
      </c>
      <c r="BW119" s="30">
        <f t="shared" ref="BW119:BW124" si="24">IF($U119&lt;=$E119,0,1)</f>
        <v>0</v>
      </c>
      <c r="BX119" s="30">
        <f t="shared" ref="BX119:BX124" si="25">IF($V119&lt;=$F119,0,1)</f>
        <v>0</v>
      </c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</row>
    <row r="120" spans="1:100" s="23" customFormat="1" ht="10.5" x14ac:dyDescent="0.15">
      <c r="A120" s="1083" t="s">
        <v>157</v>
      </c>
      <c r="B120" s="1084"/>
      <c r="C120" s="1085"/>
      <c r="D120" s="185">
        <f t="shared" si="20"/>
        <v>0</v>
      </c>
      <c r="E120" s="186">
        <f t="shared" si="21"/>
        <v>0</v>
      </c>
      <c r="F120" s="187">
        <f t="shared" si="21"/>
        <v>0</v>
      </c>
      <c r="G120" s="32"/>
      <c r="H120" s="34"/>
      <c r="I120" s="32"/>
      <c r="J120" s="34"/>
      <c r="K120" s="32"/>
      <c r="L120" s="34"/>
      <c r="M120" s="32"/>
      <c r="N120" s="34"/>
      <c r="O120" s="32"/>
      <c r="P120" s="34"/>
      <c r="Q120" s="188"/>
      <c r="R120" s="133"/>
      <c r="S120" s="189"/>
      <c r="T120" s="190"/>
      <c r="U120" s="32"/>
      <c r="V120" s="34"/>
      <c r="W120" s="28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BA120" s="29" t="str">
        <f t="shared" si="18"/>
        <v/>
      </c>
      <c r="BB120" s="29" t="str">
        <f t="shared" si="15"/>
        <v/>
      </c>
      <c r="BC120" s="29" t="str">
        <f t="shared" si="16"/>
        <v/>
      </c>
      <c r="BD120" s="29" t="str">
        <f t="shared" si="22"/>
        <v/>
      </c>
      <c r="BE120" s="29" t="str">
        <f t="shared" si="23"/>
        <v/>
      </c>
      <c r="BF120" s="22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0">
        <f t="shared" si="17"/>
        <v>0</v>
      </c>
      <c r="BU120" s="30">
        <f t="shared" si="11"/>
        <v>0</v>
      </c>
      <c r="BV120" s="30">
        <f t="shared" si="12"/>
        <v>0</v>
      </c>
      <c r="BW120" s="30">
        <f t="shared" si="24"/>
        <v>0</v>
      </c>
      <c r="BX120" s="30">
        <f t="shared" si="25"/>
        <v>0</v>
      </c>
      <c r="BY120" s="22"/>
      <c r="BZ120" s="22"/>
      <c r="CA120" s="22"/>
      <c r="CB120" s="22"/>
      <c r="CC120" s="22"/>
      <c r="CD120" s="22"/>
      <c r="CE120" s="22"/>
      <c r="CF120" s="22"/>
      <c r="CG120" s="22"/>
      <c r="CH120" s="22"/>
      <c r="CI120" s="22"/>
      <c r="CJ120" s="22"/>
      <c r="CK120" s="22"/>
      <c r="CL120" s="22"/>
      <c r="CM120" s="22"/>
      <c r="CN120" s="22"/>
      <c r="CO120" s="22"/>
      <c r="CP120" s="22"/>
      <c r="CQ120" s="22"/>
      <c r="CR120" s="22"/>
      <c r="CS120" s="22"/>
      <c r="CT120" s="22"/>
      <c r="CU120" s="22"/>
      <c r="CV120" s="22"/>
    </row>
    <row r="121" spans="1:100" s="23" customFormat="1" ht="10.5" x14ac:dyDescent="0.15">
      <c r="A121" s="1083" t="s">
        <v>158</v>
      </c>
      <c r="B121" s="1084"/>
      <c r="C121" s="1085"/>
      <c r="D121" s="185">
        <f t="shared" si="20"/>
        <v>0</v>
      </c>
      <c r="E121" s="186">
        <f t="shared" si="21"/>
        <v>0</v>
      </c>
      <c r="F121" s="187">
        <f t="shared" si="21"/>
        <v>0</v>
      </c>
      <c r="G121" s="32"/>
      <c r="H121" s="34"/>
      <c r="I121" s="32"/>
      <c r="J121" s="34"/>
      <c r="K121" s="32"/>
      <c r="L121" s="34"/>
      <c r="M121" s="32"/>
      <c r="N121" s="34"/>
      <c r="O121" s="191"/>
      <c r="P121" s="192"/>
      <c r="Q121" s="193"/>
      <c r="R121" s="194"/>
      <c r="S121" s="189"/>
      <c r="T121" s="190"/>
      <c r="U121" s="32"/>
      <c r="V121" s="34"/>
      <c r="W121" s="28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BA121" s="29" t="str">
        <f t="shared" si="18"/>
        <v/>
      </c>
      <c r="BB121" s="29" t="str">
        <f t="shared" si="15"/>
        <v/>
      </c>
      <c r="BC121" s="29" t="str">
        <f t="shared" si="16"/>
        <v/>
      </c>
      <c r="BD121" s="29" t="str">
        <f t="shared" si="22"/>
        <v/>
      </c>
      <c r="BE121" s="29" t="str">
        <f t="shared" si="23"/>
        <v/>
      </c>
      <c r="BF121" s="22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0">
        <f t="shared" si="17"/>
        <v>0</v>
      </c>
      <c r="BU121" s="30">
        <f t="shared" si="11"/>
        <v>0</v>
      </c>
      <c r="BV121" s="30">
        <f t="shared" si="12"/>
        <v>0</v>
      </c>
      <c r="BW121" s="30">
        <f t="shared" si="24"/>
        <v>0</v>
      </c>
      <c r="BX121" s="30">
        <f t="shared" si="25"/>
        <v>0</v>
      </c>
      <c r="BY121" s="22"/>
      <c r="BZ121" s="22"/>
      <c r="CA121" s="22"/>
      <c r="CB121" s="22"/>
      <c r="CC121" s="22"/>
      <c r="CD121" s="22"/>
      <c r="CE121" s="22"/>
      <c r="CF121" s="22"/>
      <c r="CG121" s="22"/>
      <c r="CH121" s="22"/>
      <c r="CI121" s="22"/>
      <c r="CJ121" s="22"/>
      <c r="CK121" s="22"/>
      <c r="CL121" s="22"/>
      <c r="CM121" s="22"/>
      <c r="CN121" s="22"/>
      <c r="CO121" s="22"/>
      <c r="CP121" s="22"/>
      <c r="CQ121" s="22"/>
      <c r="CR121" s="22"/>
      <c r="CS121" s="22"/>
      <c r="CT121" s="22"/>
      <c r="CU121" s="22"/>
      <c r="CV121" s="22"/>
    </row>
    <row r="122" spans="1:100" s="23" customFormat="1" ht="10.5" x14ac:dyDescent="0.15">
      <c r="A122" s="1080" t="s">
        <v>159</v>
      </c>
      <c r="B122" s="1081"/>
      <c r="C122" s="1082"/>
      <c r="D122" s="185">
        <f t="shared" si="20"/>
        <v>0</v>
      </c>
      <c r="E122" s="186">
        <f t="shared" si="21"/>
        <v>0</v>
      </c>
      <c r="F122" s="187">
        <f t="shared" si="21"/>
        <v>0</v>
      </c>
      <c r="G122" s="32"/>
      <c r="H122" s="34"/>
      <c r="I122" s="32"/>
      <c r="J122" s="34"/>
      <c r="K122" s="32"/>
      <c r="L122" s="34"/>
      <c r="M122" s="32"/>
      <c r="N122" s="34"/>
      <c r="O122" s="32"/>
      <c r="P122" s="34"/>
      <c r="Q122" s="188"/>
      <c r="R122" s="133"/>
      <c r="S122" s="189"/>
      <c r="T122" s="190"/>
      <c r="U122" s="32"/>
      <c r="V122" s="34"/>
      <c r="W122" s="28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BA122" s="29" t="str">
        <f t="shared" si="18"/>
        <v/>
      </c>
      <c r="BB122" s="29" t="str">
        <f t="shared" si="15"/>
        <v/>
      </c>
      <c r="BC122" s="29" t="str">
        <f t="shared" si="16"/>
        <v/>
      </c>
      <c r="BD122" s="29" t="str">
        <f t="shared" si="22"/>
        <v/>
      </c>
      <c r="BE122" s="29" t="str">
        <f t="shared" si="23"/>
        <v/>
      </c>
      <c r="BF122" s="22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0">
        <f t="shared" si="17"/>
        <v>0</v>
      </c>
      <c r="BU122" s="30">
        <f t="shared" si="11"/>
        <v>0</v>
      </c>
      <c r="BV122" s="30">
        <f t="shared" si="12"/>
        <v>0</v>
      </c>
      <c r="BW122" s="30">
        <f t="shared" si="24"/>
        <v>0</v>
      </c>
      <c r="BX122" s="30">
        <f t="shared" si="25"/>
        <v>0</v>
      </c>
      <c r="BY122" s="22"/>
      <c r="BZ122" s="22"/>
      <c r="CA122" s="22"/>
      <c r="CB122" s="22"/>
      <c r="CC122" s="22"/>
      <c r="CD122" s="22"/>
      <c r="CE122" s="22"/>
      <c r="CF122" s="22"/>
      <c r="CG122" s="22"/>
      <c r="CH122" s="22"/>
      <c r="CI122" s="22"/>
      <c r="CJ122" s="22"/>
      <c r="CK122" s="22"/>
      <c r="CL122" s="22"/>
      <c r="CM122" s="22"/>
      <c r="CN122" s="22"/>
      <c r="CO122" s="22"/>
      <c r="CP122" s="22"/>
      <c r="CQ122" s="22"/>
      <c r="CR122" s="22"/>
      <c r="CS122" s="22"/>
      <c r="CT122" s="22"/>
      <c r="CU122" s="22"/>
      <c r="CV122" s="22"/>
    </row>
    <row r="123" spans="1:100" s="23" customFormat="1" ht="10.5" x14ac:dyDescent="0.15">
      <c r="A123" s="1080" t="s">
        <v>160</v>
      </c>
      <c r="B123" s="1081"/>
      <c r="C123" s="1082"/>
      <c r="D123" s="207">
        <f t="shared" si="20"/>
        <v>0</v>
      </c>
      <c r="E123" s="208">
        <f t="shared" si="21"/>
        <v>0</v>
      </c>
      <c r="F123" s="209">
        <f t="shared" si="21"/>
        <v>0</v>
      </c>
      <c r="G123" s="73"/>
      <c r="H123" s="75"/>
      <c r="I123" s="73"/>
      <c r="J123" s="75"/>
      <c r="K123" s="73"/>
      <c r="L123" s="75"/>
      <c r="M123" s="73"/>
      <c r="N123" s="75"/>
      <c r="O123" s="73"/>
      <c r="P123" s="75"/>
      <c r="Q123" s="210"/>
      <c r="R123" s="211"/>
      <c r="S123" s="189"/>
      <c r="T123" s="190"/>
      <c r="U123" s="32"/>
      <c r="V123" s="34"/>
      <c r="W123" s="28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BA123" s="29" t="str">
        <f t="shared" si="18"/>
        <v/>
      </c>
      <c r="BB123" s="29" t="str">
        <f t="shared" si="15"/>
        <v/>
      </c>
      <c r="BC123" s="29" t="str">
        <f t="shared" si="16"/>
        <v/>
      </c>
      <c r="BD123" s="29" t="str">
        <f t="shared" si="22"/>
        <v/>
      </c>
      <c r="BE123" s="29" t="str">
        <f t="shared" si="23"/>
        <v/>
      </c>
      <c r="BF123" s="22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0">
        <f t="shared" si="17"/>
        <v>0</v>
      </c>
      <c r="BU123" s="30">
        <f t="shared" si="11"/>
        <v>0</v>
      </c>
      <c r="BV123" s="30">
        <f t="shared" si="12"/>
        <v>0</v>
      </c>
      <c r="BW123" s="30">
        <f t="shared" si="24"/>
        <v>0</v>
      </c>
      <c r="BX123" s="30">
        <f t="shared" si="25"/>
        <v>0</v>
      </c>
      <c r="BY123" s="22"/>
      <c r="BZ123" s="22"/>
      <c r="CA123" s="22"/>
      <c r="CB123" s="22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</row>
    <row r="124" spans="1:100" s="23" customFormat="1" ht="10.5" x14ac:dyDescent="0.15">
      <c r="A124" s="1077" t="s">
        <v>161</v>
      </c>
      <c r="B124" s="1078"/>
      <c r="C124" s="1079"/>
      <c r="D124" s="212">
        <f t="shared" si="20"/>
        <v>0</v>
      </c>
      <c r="E124" s="213">
        <f t="shared" si="21"/>
        <v>0</v>
      </c>
      <c r="F124" s="214">
        <f t="shared" si="21"/>
        <v>0</v>
      </c>
      <c r="G124" s="37"/>
      <c r="H124" s="39"/>
      <c r="I124" s="37"/>
      <c r="J124" s="39"/>
      <c r="K124" s="37"/>
      <c r="L124" s="39"/>
      <c r="M124" s="37"/>
      <c r="N124" s="39"/>
      <c r="O124" s="37"/>
      <c r="P124" s="39"/>
      <c r="Q124" s="104"/>
      <c r="R124" s="135"/>
      <c r="S124" s="215"/>
      <c r="T124" s="197"/>
      <c r="U124" s="37"/>
      <c r="V124" s="39"/>
      <c r="W124" s="28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BA124" s="29" t="str">
        <f t="shared" si="18"/>
        <v/>
      </c>
      <c r="BB124" s="29" t="str">
        <f t="shared" si="15"/>
        <v/>
      </c>
      <c r="BC124" s="29" t="str">
        <f t="shared" si="16"/>
        <v/>
      </c>
      <c r="BD124" s="29" t="str">
        <f t="shared" si="22"/>
        <v/>
      </c>
      <c r="BE124" s="29" t="str">
        <f t="shared" si="23"/>
        <v/>
      </c>
      <c r="BF124" s="22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0">
        <f t="shared" si="17"/>
        <v>0</v>
      </c>
      <c r="BU124" s="30">
        <f t="shared" si="11"/>
        <v>0</v>
      </c>
      <c r="BV124" s="30">
        <f t="shared" si="12"/>
        <v>0</v>
      </c>
      <c r="BW124" s="30">
        <f t="shared" si="24"/>
        <v>0</v>
      </c>
      <c r="BX124" s="30">
        <f t="shared" si="25"/>
        <v>0</v>
      </c>
      <c r="BY124" s="22"/>
      <c r="BZ124" s="22"/>
      <c r="CA124" s="22"/>
      <c r="CB124" s="22"/>
      <c r="CC124" s="22"/>
      <c r="CD124" s="22"/>
      <c r="CE124" s="22"/>
      <c r="CF124" s="22"/>
      <c r="CG124" s="22"/>
      <c r="CH124" s="22"/>
      <c r="CI124" s="22"/>
      <c r="CJ124" s="22"/>
      <c r="CK124" s="22"/>
      <c r="CL124" s="22"/>
      <c r="CM124" s="22"/>
      <c r="CN124" s="22"/>
      <c r="CO124" s="22"/>
      <c r="CP124" s="22"/>
      <c r="CQ124" s="22"/>
      <c r="CR124" s="22"/>
      <c r="CS124" s="22"/>
      <c r="CT124" s="22"/>
      <c r="CU124" s="22"/>
      <c r="CV124" s="22"/>
    </row>
    <row r="125" spans="1:100" s="9" customFormat="1" ht="14.25" x14ac:dyDescent="0.2">
      <c r="A125" s="81" t="s">
        <v>162</v>
      </c>
      <c r="B125" s="216"/>
      <c r="C125" s="216"/>
      <c r="D125" s="216"/>
      <c r="E125" s="216"/>
      <c r="F125" s="216"/>
      <c r="G125" s="216"/>
      <c r="H125" s="151"/>
      <c r="I125" s="151"/>
      <c r="J125" s="151"/>
      <c r="K125" s="217"/>
      <c r="L125" s="217"/>
      <c r="M125" s="217"/>
      <c r="N125" s="217"/>
      <c r="O125" s="218"/>
      <c r="P125" s="218"/>
      <c r="Q125" s="119"/>
      <c r="R125" s="119"/>
      <c r="S125" s="218"/>
      <c r="T125" s="218"/>
      <c r="U125" s="119"/>
      <c r="V125" s="119"/>
      <c r="W125" s="119"/>
    </row>
    <row r="126" spans="1:100" s="23" customFormat="1" ht="10.5" x14ac:dyDescent="0.15">
      <c r="A126" s="1117" t="s">
        <v>163</v>
      </c>
      <c r="B126" s="1118"/>
      <c r="C126" s="1119"/>
      <c r="D126" s="1016" t="s">
        <v>46</v>
      </c>
      <c r="E126" s="1017"/>
      <c r="F126" s="1018"/>
      <c r="G126" s="1112"/>
      <c r="H126" s="1112"/>
      <c r="I126" s="1112"/>
      <c r="J126" s="1112"/>
      <c r="K126" s="1112"/>
      <c r="L126" s="1112"/>
      <c r="M126" s="1112"/>
      <c r="N126" s="1112"/>
      <c r="O126" s="1112"/>
      <c r="P126" s="1112"/>
      <c r="Q126" s="1112"/>
      <c r="R126" s="1113"/>
      <c r="S126" s="1049"/>
      <c r="T126" s="1114"/>
      <c r="U126" s="1116"/>
      <c r="V126" s="1105"/>
      <c r="W126" s="1106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BA126" s="3"/>
      <c r="BB126" s="3"/>
      <c r="BC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22"/>
      <c r="CC126" s="22"/>
      <c r="CD126" s="22"/>
      <c r="CE126" s="22"/>
      <c r="CF126" s="22"/>
      <c r="CG126" s="22"/>
      <c r="CH126" s="22"/>
      <c r="CI126" s="22"/>
      <c r="CJ126" s="22"/>
      <c r="CK126" s="22"/>
      <c r="CL126" s="22"/>
      <c r="CM126" s="22"/>
      <c r="CN126" s="22"/>
      <c r="CO126" s="22"/>
      <c r="CP126" s="22"/>
      <c r="CQ126" s="22"/>
      <c r="CR126" s="22"/>
      <c r="CS126" s="22"/>
      <c r="CT126" s="22"/>
      <c r="CU126" s="22"/>
      <c r="CV126" s="22"/>
    </row>
    <row r="127" spans="1:100" s="23" customFormat="1" ht="21" x14ac:dyDescent="0.15">
      <c r="A127" s="1120"/>
      <c r="B127" s="1121"/>
      <c r="C127" s="1122"/>
      <c r="D127" s="156" t="s">
        <v>125</v>
      </c>
      <c r="E127" s="157" t="s">
        <v>43</v>
      </c>
      <c r="F127" s="158" t="s">
        <v>64</v>
      </c>
      <c r="G127" s="159"/>
      <c r="H127" s="20"/>
      <c r="I127" s="159"/>
      <c r="J127" s="20"/>
      <c r="K127" s="159"/>
      <c r="L127" s="20"/>
      <c r="M127" s="159"/>
      <c r="N127" s="20"/>
      <c r="O127" s="159"/>
      <c r="P127" s="20"/>
      <c r="Q127" s="159"/>
      <c r="R127" s="162"/>
      <c r="S127" s="1051"/>
      <c r="T127" s="1115"/>
      <c r="U127" s="1116"/>
      <c r="V127" s="219"/>
      <c r="W127" s="164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BA127" s="3"/>
      <c r="BB127" s="3"/>
      <c r="BC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22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2"/>
      <c r="CV127" s="22"/>
    </row>
    <row r="128" spans="1:100" s="23" customFormat="1" ht="10.5" x14ac:dyDescent="0.15">
      <c r="A128" s="1107" t="s">
        <v>165</v>
      </c>
      <c r="B128" s="1107"/>
      <c r="C128" s="1108"/>
      <c r="D128" s="168">
        <f>SUM(E128:F128)</f>
        <v>0</v>
      </c>
      <c r="E128" s="169">
        <f>G128+I128+K128+M128+O128+Q128</f>
        <v>0</v>
      </c>
      <c r="F128" s="170">
        <f>H128+J128+L128+N128+P128+R128</f>
        <v>0</v>
      </c>
      <c r="G128" s="171"/>
      <c r="H128" s="172"/>
      <c r="I128" s="171"/>
      <c r="J128" s="172"/>
      <c r="K128" s="171"/>
      <c r="L128" s="172"/>
      <c r="M128" s="171"/>
      <c r="N128" s="172"/>
      <c r="O128" s="171"/>
      <c r="P128" s="172"/>
      <c r="Q128" s="173"/>
      <c r="R128" s="174"/>
      <c r="S128" s="175"/>
      <c r="T128" s="176"/>
      <c r="U128" s="176"/>
      <c r="V128" s="175"/>
      <c r="W128" s="85"/>
      <c r="X128" s="28" t="str">
        <f>$BA128&amp;" "&amp;$BB128&amp;""&amp;$BC128&amp;""&amp;$BD128&amp;""&amp;$BE128&amp;""&amp;$BF128&amp;""&amp;$BG128</f>
        <v xml:space="preserve"> </v>
      </c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BA128" s="29" t="str">
        <f t="shared" ref="BA128:BA157" si="26">IF($D128&lt;&gt;SUM($G128:$R128),"El Total de los Egresos NO puede ser diferente a la suma de Hombres y Mujeres por edad.","")</f>
        <v/>
      </c>
      <c r="BB128" s="29" t="str">
        <f t="shared" ref="BB128:BB157" si="27">IF($E128&lt;&gt;$G128+$I128+$K128+$M128+$O128+$Q128,"El Total de Hombres Egresados al Programa NO puede ser distinto a la suma de Hombres por edad.","")</f>
        <v/>
      </c>
      <c r="BC128" s="29" t="str">
        <f t="shared" ref="BC128:BC157" si="28">IF($F128&lt;&gt;$H128+$J128+$L128+$N128+$P128+$R128,"El Total de Mujeres Egresadas al Programa NO puede ser distinto a la suma de Mujeres por edad.","")</f>
        <v/>
      </c>
      <c r="BD128" s="29" t="str">
        <f>IF($T128&lt;=$F128,"","Las gestantes egresadas del Programa NO debe ser mayor al Total de Mujeres egresadas")</f>
        <v/>
      </c>
      <c r="BE128" s="29" t="str">
        <f>IF($U128&lt;=$F128,"","Las madres de hijos menor de 2 años NO DEBE ser mayor al Total de Mujeres egresadas al Programa")</f>
        <v/>
      </c>
      <c r="BF128" s="29" t="str">
        <f>IF($V128&lt;=$E128,"","Los egresos de Población Indigena Hombres NO DEBE ser mayor al Total de Egresos Hombres del Programa")</f>
        <v/>
      </c>
      <c r="BG128" s="29" t="str">
        <f>IF($W128&lt;=$F128,"","Los egresos de Población Indigena Mujeres NO DEBE ser mayor al Total de Egresos Mujeres del Programa")</f>
        <v/>
      </c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22"/>
      <c r="BT128" s="30">
        <f>IF($D128&lt;&gt;SUM($G128:$R128),1,0)</f>
        <v>0</v>
      </c>
      <c r="BU128" s="30">
        <f>IF($E128&lt;&gt;$G128+$I128+$K128+$M128+$O128+$Q128,1,0)</f>
        <v>0</v>
      </c>
      <c r="BV128" s="30">
        <f>IF($F128&lt;&gt;$H128+$J128+$L128+$N128+$P128+$R128,1,0)</f>
        <v>0</v>
      </c>
      <c r="BW128" s="30">
        <f>IF($T128&lt;=$F128,0,1)</f>
        <v>0</v>
      </c>
      <c r="BX128" s="30">
        <f>IF($U128&lt;=$F128,0,1)</f>
        <v>0</v>
      </c>
      <c r="BY128" s="30">
        <f>IF($V128&lt;=$E128,0,1)</f>
        <v>0</v>
      </c>
      <c r="BZ128" s="30">
        <f>IF($W128&lt;=$F128,0,1)</f>
        <v>0</v>
      </c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</row>
    <row r="129" spans="1:100" s="23" customFormat="1" ht="10.5" x14ac:dyDescent="0.15">
      <c r="A129" s="1109" t="s">
        <v>127</v>
      </c>
      <c r="B129" s="1110"/>
      <c r="C129" s="1111"/>
      <c r="D129" s="177"/>
      <c r="E129" s="178"/>
      <c r="F129" s="178"/>
      <c r="G129" s="178"/>
      <c r="H129" s="178"/>
      <c r="I129" s="178"/>
      <c r="J129" s="178"/>
      <c r="K129" s="178"/>
      <c r="L129" s="178"/>
      <c r="M129" s="178"/>
      <c r="N129" s="178"/>
      <c r="O129" s="178"/>
      <c r="P129" s="178"/>
      <c r="Q129" s="178"/>
      <c r="R129" s="178"/>
      <c r="S129" s="178"/>
      <c r="T129" s="178"/>
      <c r="U129" s="178"/>
      <c r="V129" s="178"/>
      <c r="W129" s="179"/>
      <c r="X129" s="28" t="str">
        <f t="shared" ref="X129:X156" si="29">$BA129&amp;" "&amp;$BB129&amp;""&amp;$BC129&amp;""&amp;$BD129&amp;""&amp;$BE129&amp;""&amp;$BF129&amp;""&amp;$BG129</f>
        <v xml:space="preserve"> </v>
      </c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BA129" s="29" t="str">
        <f t="shared" si="26"/>
        <v/>
      </c>
      <c r="BB129" s="29" t="str">
        <f t="shared" si="27"/>
        <v/>
      </c>
      <c r="BC129" s="29" t="str">
        <f t="shared" si="28"/>
        <v/>
      </c>
      <c r="BD129" s="29" t="str">
        <f t="shared" ref="BD129:BD157" si="30">IF($T129&lt;=$F129,"","Las gestantes egresadas del Programa NO debe ser mayor al Total de Mujeres egresadas")</f>
        <v/>
      </c>
      <c r="BE129" s="29" t="str">
        <f t="shared" ref="BE129:BE157" si="31">IF($U129&lt;=$F129,"","Las madres de hijos menor de 2 años NO DEBE ser mayor al Total de Mujeres egresadas al Programa")</f>
        <v/>
      </c>
      <c r="BF129" s="29" t="str">
        <f t="shared" ref="BF129:BF157" si="32">IF($V129&lt;=$E129,"","Los egresos de Población Indigena Hombres NO DEBE ser mayor al Total de Egresos Hombres del Programa")</f>
        <v/>
      </c>
      <c r="BG129" s="29" t="str">
        <f t="shared" ref="BG129:BG157" si="33">IF($W129&lt;=$F129,"","Los egresos de Población Indigena Mujeres NO DEBE ser mayor al Total de Egresos Mujeres del Programa")</f>
        <v/>
      </c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0">
        <f t="shared" ref="BT129:BT157" si="34">IF($D129&lt;&gt;SUM($G129:$R129),1,0)</f>
        <v>0</v>
      </c>
      <c r="BU129" s="30">
        <f t="shared" ref="BU129:BU157" si="35">IF($E129&lt;&gt;$G129+$I129+$K129+$M129+$O129+$Q129,1,0)</f>
        <v>0</v>
      </c>
      <c r="BV129" s="30">
        <f t="shared" ref="BV129:BV157" si="36">IF($F129&lt;&gt;$H129+$J129+$L129+$N129+$P129+$R129,1,0)</f>
        <v>0</v>
      </c>
      <c r="BW129" s="30">
        <f t="shared" ref="BW129:BW157" si="37">IF($T129&lt;=$F129,0,1)</f>
        <v>0</v>
      </c>
      <c r="BX129" s="30">
        <f t="shared" ref="BX129:BX157" si="38">IF($U129&lt;=$F129,0,1)</f>
        <v>0</v>
      </c>
      <c r="BY129" s="30">
        <f t="shared" ref="BY129:BY157" si="39">IF($V129&lt;=$E129,0,1)</f>
        <v>0</v>
      </c>
      <c r="BZ129" s="30">
        <f t="shared" ref="BZ129:BZ157" si="40">IF($W129&lt;=$F129,0,1)</f>
        <v>0</v>
      </c>
      <c r="CA129" s="3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</row>
    <row r="130" spans="1:100" s="23" customFormat="1" ht="10.5" x14ac:dyDescent="0.15">
      <c r="A130" s="1096" t="s">
        <v>128</v>
      </c>
      <c r="B130" s="1099" t="s">
        <v>129</v>
      </c>
      <c r="C130" s="1100"/>
      <c r="D130" s="180">
        <f t="shared" ref="D130:D138" si="41">SUM(E130:F130)</f>
        <v>0</v>
      </c>
      <c r="E130" s="181">
        <f t="shared" ref="E130:F138" si="42">G130+I130+K130+M130+O130+Q130</f>
        <v>0</v>
      </c>
      <c r="F130" s="182">
        <f t="shared" si="42"/>
        <v>0</v>
      </c>
      <c r="G130" s="67"/>
      <c r="H130" s="69"/>
      <c r="I130" s="67"/>
      <c r="J130" s="69"/>
      <c r="K130" s="67"/>
      <c r="L130" s="69"/>
      <c r="M130" s="67"/>
      <c r="N130" s="69"/>
      <c r="O130" s="67"/>
      <c r="P130" s="69"/>
      <c r="Q130" s="102"/>
      <c r="R130" s="131"/>
      <c r="S130" s="46"/>
      <c r="T130" s="184"/>
      <c r="U130" s="184"/>
      <c r="V130" s="132"/>
      <c r="W130" s="75"/>
      <c r="X130" s="28" t="str">
        <f t="shared" si="29"/>
        <v xml:space="preserve"> </v>
      </c>
      <c r="Y130" s="3"/>
      <c r="Z130" s="3"/>
      <c r="AA130" s="3"/>
      <c r="AB130" s="3"/>
      <c r="AC130" s="3"/>
      <c r="AD130" s="3"/>
      <c r="AE130" s="3"/>
      <c r="AF130" s="3"/>
      <c r="AG130" s="221"/>
      <c r="AH130" s="3"/>
      <c r="AI130" s="3"/>
      <c r="AJ130" s="3"/>
      <c r="AK130" s="3"/>
      <c r="BA130" s="29" t="str">
        <f t="shared" si="26"/>
        <v/>
      </c>
      <c r="BB130" s="29" t="str">
        <f t="shared" si="27"/>
        <v/>
      </c>
      <c r="BC130" s="29" t="str">
        <f t="shared" si="28"/>
        <v/>
      </c>
      <c r="BD130" s="29" t="str">
        <f t="shared" si="30"/>
        <v/>
      </c>
      <c r="BE130" s="29" t="str">
        <f t="shared" si="31"/>
        <v/>
      </c>
      <c r="BF130" s="29" t="str">
        <f t="shared" si="32"/>
        <v/>
      </c>
      <c r="BG130" s="29" t="str">
        <f t="shared" si="33"/>
        <v/>
      </c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0">
        <f t="shared" si="34"/>
        <v>0</v>
      </c>
      <c r="BU130" s="30">
        <f t="shared" si="35"/>
        <v>0</v>
      </c>
      <c r="BV130" s="30">
        <f t="shared" si="36"/>
        <v>0</v>
      </c>
      <c r="BW130" s="30">
        <f t="shared" si="37"/>
        <v>0</v>
      </c>
      <c r="BX130" s="30">
        <f t="shared" si="38"/>
        <v>0</v>
      </c>
      <c r="BY130" s="30">
        <f t="shared" si="39"/>
        <v>0</v>
      </c>
      <c r="BZ130" s="30">
        <f t="shared" si="40"/>
        <v>0</v>
      </c>
      <c r="CA130" s="3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</row>
    <row r="131" spans="1:100" s="23" customFormat="1" ht="10.5" x14ac:dyDescent="0.15">
      <c r="A131" s="1083"/>
      <c r="B131" s="1088" t="s">
        <v>130</v>
      </c>
      <c r="C131" s="1089"/>
      <c r="D131" s="185">
        <f t="shared" si="41"/>
        <v>0</v>
      </c>
      <c r="E131" s="186">
        <f t="shared" si="42"/>
        <v>0</v>
      </c>
      <c r="F131" s="187">
        <f t="shared" si="42"/>
        <v>0</v>
      </c>
      <c r="G131" s="32"/>
      <c r="H131" s="34"/>
      <c r="I131" s="32"/>
      <c r="J131" s="34"/>
      <c r="K131" s="32"/>
      <c r="L131" s="34"/>
      <c r="M131" s="32"/>
      <c r="N131" s="34"/>
      <c r="O131" s="32"/>
      <c r="P131" s="34"/>
      <c r="Q131" s="188"/>
      <c r="R131" s="133"/>
      <c r="S131" s="134"/>
      <c r="T131" s="190"/>
      <c r="U131" s="190"/>
      <c r="V131" s="134"/>
      <c r="W131" s="75"/>
      <c r="X131" s="28" t="str">
        <f t="shared" si="29"/>
        <v xml:space="preserve"> </v>
      </c>
      <c r="Y131" s="3"/>
      <c r="Z131" s="3"/>
      <c r="AA131" s="3"/>
      <c r="AB131" s="3"/>
      <c r="AC131" s="3"/>
      <c r="AD131" s="3"/>
      <c r="AE131" s="3"/>
      <c r="AF131" s="3"/>
      <c r="AG131" s="221"/>
      <c r="AH131" s="3"/>
      <c r="AI131" s="3"/>
      <c r="AJ131" s="3"/>
      <c r="AK131" s="3"/>
      <c r="BA131" s="29" t="str">
        <f t="shared" si="26"/>
        <v/>
      </c>
      <c r="BB131" s="29" t="str">
        <f t="shared" si="27"/>
        <v/>
      </c>
      <c r="BC131" s="29" t="str">
        <f t="shared" si="28"/>
        <v/>
      </c>
      <c r="BD131" s="29" t="str">
        <f t="shared" si="30"/>
        <v/>
      </c>
      <c r="BE131" s="29" t="str">
        <f t="shared" si="31"/>
        <v/>
      </c>
      <c r="BF131" s="29" t="str">
        <f t="shared" si="32"/>
        <v/>
      </c>
      <c r="BG131" s="29" t="str">
        <f t="shared" si="33"/>
        <v/>
      </c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0">
        <f t="shared" si="34"/>
        <v>0</v>
      </c>
      <c r="BU131" s="30">
        <f t="shared" si="35"/>
        <v>0</v>
      </c>
      <c r="BV131" s="30">
        <f t="shared" si="36"/>
        <v>0</v>
      </c>
      <c r="BW131" s="30">
        <f t="shared" si="37"/>
        <v>0</v>
      </c>
      <c r="BX131" s="30">
        <f t="shared" si="38"/>
        <v>0</v>
      </c>
      <c r="BY131" s="30">
        <f t="shared" si="39"/>
        <v>0</v>
      </c>
      <c r="BZ131" s="30">
        <f t="shared" si="40"/>
        <v>0</v>
      </c>
      <c r="CA131" s="3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</row>
    <row r="132" spans="1:100" s="23" customFormat="1" ht="10.5" x14ac:dyDescent="0.15">
      <c r="A132" s="1090" t="s">
        <v>131</v>
      </c>
      <c r="B132" s="1090"/>
      <c r="C132" s="1089"/>
      <c r="D132" s="185">
        <f t="shared" si="41"/>
        <v>0</v>
      </c>
      <c r="E132" s="186">
        <f t="shared" si="42"/>
        <v>0</v>
      </c>
      <c r="F132" s="187">
        <f t="shared" si="42"/>
        <v>0</v>
      </c>
      <c r="G132" s="191"/>
      <c r="H132" s="192"/>
      <c r="I132" s="191"/>
      <c r="J132" s="192"/>
      <c r="K132" s="191"/>
      <c r="L132" s="192"/>
      <c r="M132" s="191"/>
      <c r="N132" s="192"/>
      <c r="O132" s="191"/>
      <c r="P132" s="192"/>
      <c r="Q132" s="188"/>
      <c r="R132" s="133"/>
      <c r="S132" s="134"/>
      <c r="T132" s="190"/>
      <c r="U132" s="190"/>
      <c r="V132" s="134"/>
      <c r="W132" s="47"/>
      <c r="X132" s="28" t="str">
        <f t="shared" si="29"/>
        <v xml:space="preserve"> </v>
      </c>
      <c r="Y132" s="3"/>
      <c r="Z132" s="3"/>
      <c r="AA132" s="3"/>
      <c r="AB132" s="3"/>
      <c r="AC132" s="3"/>
      <c r="AD132" s="3"/>
      <c r="AE132" s="3"/>
      <c r="AF132" s="3"/>
      <c r="AG132" s="221"/>
      <c r="AH132" s="3"/>
      <c r="AI132" s="3"/>
      <c r="AJ132" s="3"/>
      <c r="AK132" s="3"/>
      <c r="BA132" s="29" t="str">
        <f t="shared" si="26"/>
        <v/>
      </c>
      <c r="BB132" s="29" t="str">
        <f t="shared" si="27"/>
        <v/>
      </c>
      <c r="BC132" s="29" t="str">
        <f t="shared" si="28"/>
        <v/>
      </c>
      <c r="BD132" s="29" t="str">
        <f t="shared" si="30"/>
        <v/>
      </c>
      <c r="BE132" s="29" t="str">
        <f t="shared" si="31"/>
        <v/>
      </c>
      <c r="BF132" s="29" t="str">
        <f t="shared" si="32"/>
        <v/>
      </c>
      <c r="BG132" s="29" t="str">
        <f t="shared" si="33"/>
        <v/>
      </c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0">
        <f t="shared" si="34"/>
        <v>0</v>
      </c>
      <c r="BU132" s="30">
        <f t="shared" si="35"/>
        <v>0</v>
      </c>
      <c r="BV132" s="30">
        <f t="shared" si="36"/>
        <v>0</v>
      </c>
      <c r="BW132" s="30">
        <f t="shared" si="37"/>
        <v>0</v>
      </c>
      <c r="BX132" s="30">
        <f t="shared" si="38"/>
        <v>0</v>
      </c>
      <c r="BY132" s="30">
        <f t="shared" si="39"/>
        <v>0</v>
      </c>
      <c r="BZ132" s="30">
        <f t="shared" si="40"/>
        <v>0</v>
      </c>
      <c r="CA132" s="3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</row>
    <row r="133" spans="1:100" s="23" customFormat="1" ht="10.5" x14ac:dyDescent="0.15">
      <c r="A133" s="1090" t="s">
        <v>132</v>
      </c>
      <c r="B133" s="1090"/>
      <c r="C133" s="1089"/>
      <c r="D133" s="185">
        <f t="shared" si="41"/>
        <v>0</v>
      </c>
      <c r="E133" s="186">
        <f t="shared" si="42"/>
        <v>0</v>
      </c>
      <c r="F133" s="187">
        <f t="shared" si="42"/>
        <v>0</v>
      </c>
      <c r="G133" s="32"/>
      <c r="H133" s="34"/>
      <c r="I133" s="32"/>
      <c r="J133" s="34"/>
      <c r="K133" s="191"/>
      <c r="L133" s="192"/>
      <c r="M133" s="191"/>
      <c r="N133" s="192"/>
      <c r="O133" s="191"/>
      <c r="P133" s="192"/>
      <c r="Q133" s="193"/>
      <c r="R133" s="194"/>
      <c r="S133" s="134"/>
      <c r="T133" s="190"/>
      <c r="U133" s="190"/>
      <c r="V133" s="134"/>
      <c r="W133" s="47"/>
      <c r="X133" s="28" t="str">
        <f t="shared" si="29"/>
        <v xml:space="preserve"> </v>
      </c>
      <c r="Y133" s="3"/>
      <c r="Z133" s="3"/>
      <c r="AA133" s="3"/>
      <c r="AB133" s="3"/>
      <c r="AC133" s="3"/>
      <c r="AD133" s="3"/>
      <c r="AE133" s="3"/>
      <c r="AF133" s="3"/>
      <c r="AG133" s="221"/>
      <c r="AH133" s="3"/>
      <c r="AI133" s="3"/>
      <c r="AJ133" s="3"/>
      <c r="AK133" s="3"/>
      <c r="BA133" s="29" t="str">
        <f t="shared" si="26"/>
        <v/>
      </c>
      <c r="BB133" s="29" t="str">
        <f t="shared" si="27"/>
        <v/>
      </c>
      <c r="BC133" s="29" t="str">
        <f t="shared" si="28"/>
        <v/>
      </c>
      <c r="BD133" s="29" t="str">
        <f t="shared" si="30"/>
        <v/>
      </c>
      <c r="BE133" s="29" t="str">
        <f t="shared" si="31"/>
        <v/>
      </c>
      <c r="BF133" s="29" t="str">
        <f t="shared" si="32"/>
        <v/>
      </c>
      <c r="BG133" s="29" t="str">
        <f t="shared" si="33"/>
        <v/>
      </c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0">
        <f t="shared" si="34"/>
        <v>0</v>
      </c>
      <c r="BU133" s="30">
        <f t="shared" si="35"/>
        <v>0</v>
      </c>
      <c r="BV133" s="30">
        <f t="shared" si="36"/>
        <v>0</v>
      </c>
      <c r="BW133" s="30">
        <f t="shared" si="37"/>
        <v>0</v>
      </c>
      <c r="BX133" s="30">
        <f t="shared" si="38"/>
        <v>0</v>
      </c>
      <c r="BY133" s="30">
        <f t="shared" si="39"/>
        <v>0</v>
      </c>
      <c r="BZ133" s="30">
        <f t="shared" si="40"/>
        <v>0</v>
      </c>
      <c r="CA133" s="3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</row>
    <row r="134" spans="1:100" s="23" customFormat="1" ht="10.5" x14ac:dyDescent="0.15">
      <c r="A134" s="1090" t="s">
        <v>133</v>
      </c>
      <c r="B134" s="1101"/>
      <c r="C134" s="1102"/>
      <c r="D134" s="185">
        <f t="shared" si="41"/>
        <v>0</v>
      </c>
      <c r="E134" s="186">
        <f t="shared" si="42"/>
        <v>0</v>
      </c>
      <c r="F134" s="187">
        <f t="shared" si="42"/>
        <v>0</v>
      </c>
      <c r="G134" s="32"/>
      <c r="H134" s="34"/>
      <c r="I134" s="32"/>
      <c r="J134" s="34"/>
      <c r="K134" s="32"/>
      <c r="L134" s="34"/>
      <c r="M134" s="32"/>
      <c r="N134" s="34"/>
      <c r="O134" s="32"/>
      <c r="P134" s="34"/>
      <c r="Q134" s="188"/>
      <c r="R134" s="133"/>
      <c r="S134" s="134"/>
      <c r="T134" s="190"/>
      <c r="U134" s="190"/>
      <c r="V134" s="134"/>
      <c r="W134" s="34"/>
      <c r="X134" s="28" t="str">
        <f t="shared" si="29"/>
        <v xml:space="preserve"> </v>
      </c>
      <c r="Y134" s="3"/>
      <c r="Z134" s="3"/>
      <c r="AA134" s="3"/>
      <c r="AB134" s="3"/>
      <c r="AC134" s="3"/>
      <c r="AD134" s="3"/>
      <c r="AE134" s="3"/>
      <c r="AF134" s="3"/>
      <c r="AG134" s="221"/>
      <c r="AH134" s="3"/>
      <c r="AI134" s="3"/>
      <c r="AJ134" s="3"/>
      <c r="AK134" s="3"/>
      <c r="BA134" s="29" t="str">
        <f t="shared" si="26"/>
        <v/>
      </c>
      <c r="BB134" s="29" t="str">
        <f t="shared" si="27"/>
        <v/>
      </c>
      <c r="BC134" s="29" t="str">
        <f t="shared" si="28"/>
        <v/>
      </c>
      <c r="BD134" s="29" t="str">
        <f t="shared" si="30"/>
        <v/>
      </c>
      <c r="BE134" s="29" t="str">
        <f t="shared" si="31"/>
        <v/>
      </c>
      <c r="BF134" s="29" t="str">
        <f t="shared" si="32"/>
        <v/>
      </c>
      <c r="BG134" s="29" t="str">
        <f t="shared" si="33"/>
        <v/>
      </c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0">
        <f t="shared" si="34"/>
        <v>0</v>
      </c>
      <c r="BU134" s="30">
        <f t="shared" si="35"/>
        <v>0</v>
      </c>
      <c r="BV134" s="30">
        <f t="shared" si="36"/>
        <v>0</v>
      </c>
      <c r="BW134" s="30">
        <f t="shared" si="37"/>
        <v>0</v>
      </c>
      <c r="BX134" s="30">
        <f t="shared" si="38"/>
        <v>0</v>
      </c>
      <c r="BY134" s="30">
        <f t="shared" si="39"/>
        <v>0</v>
      </c>
      <c r="BZ134" s="30">
        <f t="shared" si="40"/>
        <v>0</v>
      </c>
      <c r="CA134" s="3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</row>
    <row r="135" spans="1:100" s="23" customFormat="1" ht="10.5" x14ac:dyDescent="0.15">
      <c r="A135" s="1103" t="s">
        <v>134</v>
      </c>
      <c r="B135" s="1082" t="s">
        <v>135</v>
      </c>
      <c r="C135" s="1089"/>
      <c r="D135" s="185">
        <f t="shared" si="41"/>
        <v>0</v>
      </c>
      <c r="E135" s="186">
        <f t="shared" si="42"/>
        <v>0</v>
      </c>
      <c r="F135" s="187">
        <f t="shared" si="42"/>
        <v>0</v>
      </c>
      <c r="G135" s="32"/>
      <c r="H135" s="34"/>
      <c r="I135" s="32"/>
      <c r="J135" s="34"/>
      <c r="K135" s="32"/>
      <c r="L135" s="34"/>
      <c r="M135" s="32"/>
      <c r="N135" s="34"/>
      <c r="O135" s="32"/>
      <c r="P135" s="34"/>
      <c r="Q135" s="188"/>
      <c r="R135" s="133"/>
      <c r="S135" s="134"/>
      <c r="T135" s="47"/>
      <c r="U135" s="190"/>
      <c r="V135" s="134"/>
      <c r="W135" s="75"/>
      <c r="X135" s="28" t="str">
        <f t="shared" si="29"/>
        <v xml:space="preserve"> </v>
      </c>
      <c r="Y135" s="3"/>
      <c r="Z135" s="3"/>
      <c r="AA135" s="3"/>
      <c r="AB135" s="3"/>
      <c r="AC135" s="3"/>
      <c r="AD135" s="3"/>
      <c r="AE135" s="3"/>
      <c r="AF135" s="3"/>
      <c r="AG135" s="221"/>
      <c r="AH135" s="3"/>
      <c r="AI135" s="3"/>
      <c r="AJ135" s="3"/>
      <c r="AK135" s="3"/>
      <c r="BA135" s="29" t="str">
        <f t="shared" si="26"/>
        <v/>
      </c>
      <c r="BB135" s="29" t="str">
        <f t="shared" si="27"/>
        <v/>
      </c>
      <c r="BC135" s="29" t="str">
        <f t="shared" si="28"/>
        <v/>
      </c>
      <c r="BD135" s="29" t="str">
        <f t="shared" si="30"/>
        <v/>
      </c>
      <c r="BE135" s="29" t="str">
        <f t="shared" si="31"/>
        <v/>
      </c>
      <c r="BF135" s="29" t="str">
        <f t="shared" si="32"/>
        <v/>
      </c>
      <c r="BG135" s="29" t="str">
        <f t="shared" si="33"/>
        <v/>
      </c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0">
        <f t="shared" si="34"/>
        <v>0</v>
      </c>
      <c r="BU135" s="30">
        <f t="shared" si="35"/>
        <v>0</v>
      </c>
      <c r="BV135" s="30">
        <f t="shared" si="36"/>
        <v>0</v>
      </c>
      <c r="BW135" s="30">
        <f t="shared" si="37"/>
        <v>0</v>
      </c>
      <c r="BX135" s="30">
        <f t="shared" si="38"/>
        <v>0</v>
      </c>
      <c r="BY135" s="30">
        <f t="shared" si="39"/>
        <v>0</v>
      </c>
      <c r="BZ135" s="30">
        <f t="shared" si="40"/>
        <v>0</v>
      </c>
      <c r="CA135" s="3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</row>
    <row r="136" spans="1:100" s="23" customFormat="1" ht="10.5" x14ac:dyDescent="0.15">
      <c r="A136" s="1104"/>
      <c r="B136" s="1082" t="s">
        <v>136</v>
      </c>
      <c r="C136" s="1089"/>
      <c r="D136" s="185">
        <f t="shared" si="41"/>
        <v>0</v>
      </c>
      <c r="E136" s="186">
        <f t="shared" si="42"/>
        <v>0</v>
      </c>
      <c r="F136" s="187">
        <f t="shared" si="42"/>
        <v>0</v>
      </c>
      <c r="G136" s="32"/>
      <c r="H136" s="34"/>
      <c r="I136" s="32"/>
      <c r="J136" s="34"/>
      <c r="K136" s="32"/>
      <c r="L136" s="34"/>
      <c r="M136" s="32"/>
      <c r="N136" s="34"/>
      <c r="O136" s="32"/>
      <c r="P136" s="34"/>
      <c r="Q136" s="188"/>
      <c r="R136" s="133"/>
      <c r="S136" s="134"/>
      <c r="T136" s="47"/>
      <c r="U136" s="190"/>
      <c r="V136" s="134"/>
      <c r="W136" s="75"/>
      <c r="X136" s="28" t="str">
        <f t="shared" si="29"/>
        <v xml:space="preserve"> </v>
      </c>
      <c r="Y136" s="3"/>
      <c r="Z136" s="3"/>
      <c r="AA136" s="3"/>
      <c r="AB136" s="3"/>
      <c r="AC136" s="3"/>
      <c r="AD136" s="3"/>
      <c r="AE136" s="3"/>
      <c r="AF136" s="3"/>
      <c r="AG136" s="221"/>
      <c r="AH136" s="3"/>
      <c r="AI136" s="3"/>
      <c r="AJ136" s="3"/>
      <c r="AK136" s="3"/>
      <c r="BA136" s="29" t="str">
        <f t="shared" si="26"/>
        <v/>
      </c>
      <c r="BB136" s="29" t="str">
        <f t="shared" si="27"/>
        <v/>
      </c>
      <c r="BC136" s="29" t="str">
        <f t="shared" si="28"/>
        <v/>
      </c>
      <c r="BD136" s="29" t="str">
        <f t="shared" si="30"/>
        <v/>
      </c>
      <c r="BE136" s="29" t="str">
        <f t="shared" si="31"/>
        <v/>
      </c>
      <c r="BF136" s="29" t="str">
        <f t="shared" si="32"/>
        <v/>
      </c>
      <c r="BG136" s="29" t="str">
        <f t="shared" si="33"/>
        <v/>
      </c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0">
        <f t="shared" si="34"/>
        <v>0</v>
      </c>
      <c r="BU136" s="30">
        <f t="shared" si="35"/>
        <v>0</v>
      </c>
      <c r="BV136" s="30">
        <f t="shared" si="36"/>
        <v>0</v>
      </c>
      <c r="BW136" s="30">
        <f t="shared" si="37"/>
        <v>0</v>
      </c>
      <c r="BX136" s="30">
        <f t="shared" si="38"/>
        <v>0</v>
      </c>
      <c r="BY136" s="30">
        <f t="shared" si="39"/>
        <v>0</v>
      </c>
      <c r="BZ136" s="30">
        <f t="shared" si="40"/>
        <v>0</v>
      </c>
      <c r="CA136" s="3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</row>
    <row r="137" spans="1:100" s="23" customFormat="1" ht="21" x14ac:dyDescent="0.15">
      <c r="A137" s="196" t="s">
        <v>137</v>
      </c>
      <c r="B137" s="1091" t="s">
        <v>138</v>
      </c>
      <c r="C137" s="1092"/>
      <c r="D137" s="185">
        <f t="shared" si="41"/>
        <v>0</v>
      </c>
      <c r="E137" s="186">
        <f t="shared" si="42"/>
        <v>0</v>
      </c>
      <c r="F137" s="187">
        <f t="shared" si="42"/>
        <v>0</v>
      </c>
      <c r="G137" s="32"/>
      <c r="H137" s="34"/>
      <c r="I137" s="32"/>
      <c r="J137" s="34"/>
      <c r="K137" s="32"/>
      <c r="L137" s="34"/>
      <c r="M137" s="32"/>
      <c r="N137" s="34"/>
      <c r="O137" s="32"/>
      <c r="P137" s="34"/>
      <c r="Q137" s="188"/>
      <c r="R137" s="133"/>
      <c r="S137" s="134"/>
      <c r="T137" s="47"/>
      <c r="U137" s="190"/>
      <c r="V137" s="134"/>
      <c r="W137" s="75"/>
      <c r="X137" s="28" t="str">
        <f t="shared" si="29"/>
        <v xml:space="preserve"> </v>
      </c>
      <c r="Y137" s="3"/>
      <c r="Z137" s="3"/>
      <c r="AA137" s="3"/>
      <c r="AB137" s="3"/>
      <c r="AC137" s="3"/>
      <c r="AD137" s="3"/>
      <c r="AE137" s="3"/>
      <c r="AF137" s="3"/>
      <c r="AG137" s="221"/>
      <c r="AH137" s="3"/>
      <c r="AI137" s="3"/>
      <c r="AJ137" s="3"/>
      <c r="AK137" s="3"/>
      <c r="BA137" s="29" t="str">
        <f t="shared" si="26"/>
        <v/>
      </c>
      <c r="BB137" s="29" t="str">
        <f t="shared" si="27"/>
        <v/>
      </c>
      <c r="BC137" s="29" t="str">
        <f t="shared" si="28"/>
        <v/>
      </c>
      <c r="BD137" s="29" t="str">
        <f t="shared" si="30"/>
        <v/>
      </c>
      <c r="BE137" s="29" t="str">
        <f t="shared" si="31"/>
        <v/>
      </c>
      <c r="BF137" s="29" t="str">
        <f t="shared" si="32"/>
        <v/>
      </c>
      <c r="BG137" s="29" t="str">
        <f t="shared" si="33"/>
        <v/>
      </c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0">
        <f t="shared" si="34"/>
        <v>0</v>
      </c>
      <c r="BU137" s="30">
        <f t="shared" si="35"/>
        <v>0</v>
      </c>
      <c r="BV137" s="30">
        <f t="shared" si="36"/>
        <v>0</v>
      </c>
      <c r="BW137" s="30">
        <f t="shared" si="37"/>
        <v>0</v>
      </c>
      <c r="BX137" s="30">
        <f t="shared" si="38"/>
        <v>0</v>
      </c>
      <c r="BY137" s="30">
        <f t="shared" si="39"/>
        <v>0</v>
      </c>
      <c r="BZ137" s="30">
        <f t="shared" si="40"/>
        <v>0</v>
      </c>
      <c r="CA137" s="3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</row>
    <row r="138" spans="1:100" s="23" customFormat="1" ht="10.5" x14ac:dyDescent="0.15">
      <c r="A138" s="1090" t="s">
        <v>139</v>
      </c>
      <c r="B138" s="1090"/>
      <c r="C138" s="1089"/>
      <c r="D138" s="185">
        <f t="shared" si="41"/>
        <v>0</v>
      </c>
      <c r="E138" s="186">
        <f t="shared" si="42"/>
        <v>0</v>
      </c>
      <c r="F138" s="187">
        <f t="shared" si="42"/>
        <v>0</v>
      </c>
      <c r="G138" s="37"/>
      <c r="H138" s="39"/>
      <c r="I138" s="37"/>
      <c r="J138" s="39"/>
      <c r="K138" s="37"/>
      <c r="L138" s="39"/>
      <c r="M138" s="37"/>
      <c r="N138" s="39"/>
      <c r="O138" s="37"/>
      <c r="P138" s="39"/>
      <c r="Q138" s="104"/>
      <c r="R138" s="135"/>
      <c r="S138" s="136"/>
      <c r="T138" s="49"/>
      <c r="U138" s="190"/>
      <c r="V138" s="136"/>
      <c r="W138" s="75"/>
      <c r="X138" s="28" t="str">
        <f t="shared" si="29"/>
        <v xml:space="preserve"> </v>
      </c>
      <c r="Y138" s="3"/>
      <c r="Z138" s="3"/>
      <c r="AA138" s="3"/>
      <c r="AB138" s="3"/>
      <c r="AC138" s="3"/>
      <c r="AD138" s="3"/>
      <c r="AE138" s="3"/>
      <c r="AF138" s="3"/>
      <c r="AG138" s="221"/>
      <c r="AH138" s="3"/>
      <c r="AI138" s="3"/>
      <c r="AJ138" s="3"/>
      <c r="AK138" s="3"/>
      <c r="BA138" s="29" t="str">
        <f t="shared" si="26"/>
        <v/>
      </c>
      <c r="BB138" s="29" t="str">
        <f t="shared" si="27"/>
        <v/>
      </c>
      <c r="BC138" s="29" t="str">
        <f t="shared" si="28"/>
        <v/>
      </c>
      <c r="BD138" s="29" t="str">
        <f t="shared" si="30"/>
        <v/>
      </c>
      <c r="BE138" s="29" t="str">
        <f t="shared" si="31"/>
        <v/>
      </c>
      <c r="BF138" s="29" t="str">
        <f t="shared" si="32"/>
        <v/>
      </c>
      <c r="BG138" s="29" t="str">
        <f t="shared" si="33"/>
        <v/>
      </c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0">
        <f t="shared" si="34"/>
        <v>0</v>
      </c>
      <c r="BU138" s="30">
        <f t="shared" si="35"/>
        <v>0</v>
      </c>
      <c r="BV138" s="30">
        <f t="shared" si="36"/>
        <v>0</v>
      </c>
      <c r="BW138" s="30">
        <f t="shared" si="37"/>
        <v>0</v>
      </c>
      <c r="BX138" s="30">
        <f t="shared" si="38"/>
        <v>0</v>
      </c>
      <c r="BY138" s="30">
        <f t="shared" si="39"/>
        <v>0</v>
      </c>
      <c r="BZ138" s="30">
        <f t="shared" si="40"/>
        <v>0</v>
      </c>
      <c r="CA138" s="3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</row>
    <row r="139" spans="1:100" s="23" customFormat="1" ht="10.5" x14ac:dyDescent="0.15">
      <c r="A139" s="1093" t="s">
        <v>140</v>
      </c>
      <c r="B139" s="1094"/>
      <c r="C139" s="1095"/>
      <c r="D139" s="177"/>
      <c r="E139" s="178"/>
      <c r="F139" s="178"/>
      <c r="G139" s="178"/>
      <c r="H139" s="178"/>
      <c r="I139" s="178"/>
      <c r="J139" s="178"/>
      <c r="K139" s="178"/>
      <c r="L139" s="178"/>
      <c r="M139" s="178"/>
      <c r="N139" s="178"/>
      <c r="O139" s="178"/>
      <c r="P139" s="178"/>
      <c r="Q139" s="178"/>
      <c r="R139" s="178"/>
      <c r="S139" s="178"/>
      <c r="T139" s="178"/>
      <c r="U139" s="178"/>
      <c r="V139" s="178"/>
      <c r="W139" s="179"/>
      <c r="X139" s="28" t="str">
        <f t="shared" si="29"/>
        <v xml:space="preserve"> </v>
      </c>
      <c r="Y139" s="3"/>
      <c r="Z139" s="3"/>
      <c r="AA139" s="3"/>
      <c r="AB139" s="3"/>
      <c r="AC139" s="3"/>
      <c r="AD139" s="3"/>
      <c r="AE139" s="3"/>
      <c r="AF139" s="3"/>
      <c r="AG139" s="221"/>
      <c r="AH139" s="3"/>
      <c r="AI139" s="3"/>
      <c r="AJ139" s="3"/>
      <c r="AK139" s="3"/>
      <c r="BA139" s="29" t="str">
        <f t="shared" si="26"/>
        <v/>
      </c>
      <c r="BB139" s="29" t="str">
        <f t="shared" si="27"/>
        <v/>
      </c>
      <c r="BC139" s="29" t="str">
        <f t="shared" si="28"/>
        <v/>
      </c>
      <c r="BD139" s="29" t="str">
        <f t="shared" si="30"/>
        <v/>
      </c>
      <c r="BE139" s="29" t="str">
        <f t="shared" si="31"/>
        <v/>
      </c>
      <c r="BF139" s="29" t="str">
        <f t="shared" si="32"/>
        <v/>
      </c>
      <c r="BG139" s="29" t="str">
        <f t="shared" si="33"/>
        <v/>
      </c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0">
        <f t="shared" si="34"/>
        <v>0</v>
      </c>
      <c r="BU139" s="30">
        <f t="shared" si="35"/>
        <v>0</v>
      </c>
      <c r="BV139" s="30">
        <f t="shared" si="36"/>
        <v>0</v>
      </c>
      <c r="BW139" s="30">
        <f t="shared" si="37"/>
        <v>0</v>
      </c>
      <c r="BX139" s="30">
        <f t="shared" si="38"/>
        <v>0</v>
      </c>
      <c r="BY139" s="30">
        <f t="shared" si="39"/>
        <v>0</v>
      </c>
      <c r="BZ139" s="30">
        <f t="shared" si="40"/>
        <v>0</v>
      </c>
      <c r="CA139" s="3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</row>
    <row r="140" spans="1:100" s="23" customFormat="1" ht="10.5" x14ac:dyDescent="0.15">
      <c r="A140" s="1096" t="s">
        <v>141</v>
      </c>
      <c r="B140" s="1099" t="s">
        <v>142</v>
      </c>
      <c r="C140" s="1100"/>
      <c r="D140" s="198">
        <f t="shared" ref="D140:D157" si="43">SUM(E140:F140)</f>
        <v>0</v>
      </c>
      <c r="E140" s="199">
        <f t="shared" ref="E140:F157" si="44">G140+I140+K140+M140+O140+Q140</f>
        <v>0</v>
      </c>
      <c r="F140" s="200">
        <f t="shared" si="44"/>
        <v>0</v>
      </c>
      <c r="G140" s="25"/>
      <c r="H140" s="27"/>
      <c r="I140" s="25"/>
      <c r="J140" s="27"/>
      <c r="K140" s="25"/>
      <c r="L140" s="27"/>
      <c r="M140" s="25"/>
      <c r="N140" s="27"/>
      <c r="O140" s="25"/>
      <c r="P140" s="27"/>
      <c r="Q140" s="100"/>
      <c r="R140" s="201"/>
      <c r="S140" s="143"/>
      <c r="T140" s="44"/>
      <c r="U140" s="44"/>
      <c r="V140" s="143"/>
      <c r="W140" s="27"/>
      <c r="X140" s="28" t="str">
        <f t="shared" si="29"/>
        <v xml:space="preserve"> </v>
      </c>
      <c r="Y140" s="3"/>
      <c r="Z140" s="3"/>
      <c r="AA140" s="3"/>
      <c r="AB140" s="3"/>
      <c r="AC140" s="3"/>
      <c r="AD140" s="3"/>
      <c r="AE140" s="3"/>
      <c r="AF140" s="3"/>
      <c r="AG140" s="221"/>
      <c r="AH140" s="3"/>
      <c r="AI140" s="3"/>
      <c r="AJ140" s="3"/>
      <c r="AK140" s="3"/>
      <c r="BA140" s="29" t="str">
        <f t="shared" si="26"/>
        <v/>
      </c>
      <c r="BB140" s="29" t="str">
        <f t="shared" si="27"/>
        <v/>
      </c>
      <c r="BC140" s="29" t="str">
        <f t="shared" si="28"/>
        <v/>
      </c>
      <c r="BD140" s="29" t="str">
        <f t="shared" si="30"/>
        <v/>
      </c>
      <c r="BE140" s="29" t="str">
        <f t="shared" si="31"/>
        <v/>
      </c>
      <c r="BF140" s="29" t="str">
        <f t="shared" si="32"/>
        <v/>
      </c>
      <c r="BG140" s="29" t="str">
        <f t="shared" si="33"/>
        <v/>
      </c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0">
        <f t="shared" si="34"/>
        <v>0</v>
      </c>
      <c r="BU140" s="30">
        <f t="shared" si="35"/>
        <v>0</v>
      </c>
      <c r="BV140" s="30">
        <f t="shared" si="36"/>
        <v>0</v>
      </c>
      <c r="BW140" s="30">
        <f t="shared" si="37"/>
        <v>0</v>
      </c>
      <c r="BX140" s="30">
        <f t="shared" si="38"/>
        <v>0</v>
      </c>
      <c r="BY140" s="30">
        <f t="shared" si="39"/>
        <v>0</v>
      </c>
      <c r="BZ140" s="30">
        <f t="shared" si="40"/>
        <v>0</v>
      </c>
      <c r="CA140" s="3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</row>
    <row r="141" spans="1:100" s="23" customFormat="1" ht="10.5" x14ac:dyDescent="0.15">
      <c r="A141" s="1097"/>
      <c r="B141" s="1088" t="s">
        <v>143</v>
      </c>
      <c r="C141" s="1089"/>
      <c r="D141" s="180">
        <f t="shared" si="43"/>
        <v>0</v>
      </c>
      <c r="E141" s="181">
        <f t="shared" si="44"/>
        <v>0</v>
      </c>
      <c r="F141" s="182">
        <f t="shared" si="44"/>
        <v>0</v>
      </c>
      <c r="G141" s="67"/>
      <c r="H141" s="69"/>
      <c r="I141" s="67"/>
      <c r="J141" s="69"/>
      <c r="K141" s="67"/>
      <c r="L141" s="69"/>
      <c r="M141" s="67"/>
      <c r="N141" s="69"/>
      <c r="O141" s="67"/>
      <c r="P141" s="69"/>
      <c r="Q141" s="102"/>
      <c r="R141" s="131"/>
      <c r="S141" s="134"/>
      <c r="T141" s="46"/>
      <c r="U141" s="46"/>
      <c r="V141" s="132"/>
      <c r="W141" s="34"/>
      <c r="X141" s="28" t="str">
        <f t="shared" si="29"/>
        <v xml:space="preserve"> </v>
      </c>
      <c r="Y141" s="3"/>
      <c r="Z141" s="3"/>
      <c r="AA141" s="3"/>
      <c r="AB141" s="3"/>
      <c r="AC141" s="3"/>
      <c r="AD141" s="3"/>
      <c r="AE141" s="3"/>
      <c r="AF141" s="3"/>
      <c r="AG141" s="221"/>
      <c r="AH141" s="3"/>
      <c r="AI141" s="3"/>
      <c r="AJ141" s="3"/>
      <c r="AK141" s="3"/>
      <c r="BA141" s="29" t="str">
        <f t="shared" si="26"/>
        <v/>
      </c>
      <c r="BB141" s="29" t="str">
        <f t="shared" si="27"/>
        <v/>
      </c>
      <c r="BC141" s="29" t="str">
        <f t="shared" si="28"/>
        <v/>
      </c>
      <c r="BD141" s="29" t="str">
        <f t="shared" si="30"/>
        <v/>
      </c>
      <c r="BE141" s="29" t="str">
        <f t="shared" si="31"/>
        <v/>
      </c>
      <c r="BF141" s="29" t="str">
        <f t="shared" si="32"/>
        <v/>
      </c>
      <c r="BG141" s="29" t="str">
        <f t="shared" si="33"/>
        <v/>
      </c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0">
        <f t="shared" si="34"/>
        <v>0</v>
      </c>
      <c r="BU141" s="30">
        <f t="shared" si="35"/>
        <v>0</v>
      </c>
      <c r="BV141" s="30">
        <f t="shared" si="36"/>
        <v>0</v>
      </c>
      <c r="BW141" s="30">
        <f t="shared" si="37"/>
        <v>0</v>
      </c>
      <c r="BX141" s="30">
        <f t="shared" si="38"/>
        <v>0</v>
      </c>
      <c r="BY141" s="30">
        <f t="shared" si="39"/>
        <v>0</v>
      </c>
      <c r="BZ141" s="30">
        <f t="shared" si="40"/>
        <v>0</v>
      </c>
      <c r="CA141" s="3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</row>
    <row r="142" spans="1:100" s="23" customFormat="1" ht="10.5" x14ac:dyDescent="0.15">
      <c r="A142" s="1097"/>
      <c r="B142" s="1088" t="s">
        <v>144</v>
      </c>
      <c r="C142" s="1089"/>
      <c r="D142" s="180">
        <f t="shared" si="43"/>
        <v>0</v>
      </c>
      <c r="E142" s="181">
        <f t="shared" si="44"/>
        <v>0</v>
      </c>
      <c r="F142" s="182">
        <f t="shared" si="44"/>
        <v>0</v>
      </c>
      <c r="G142" s="67"/>
      <c r="H142" s="69"/>
      <c r="I142" s="67"/>
      <c r="J142" s="69"/>
      <c r="K142" s="67"/>
      <c r="L142" s="69"/>
      <c r="M142" s="67"/>
      <c r="N142" s="69"/>
      <c r="O142" s="67"/>
      <c r="P142" s="69"/>
      <c r="Q142" s="102"/>
      <c r="R142" s="131"/>
      <c r="S142" s="134"/>
      <c r="T142" s="46"/>
      <c r="U142" s="46"/>
      <c r="V142" s="132"/>
      <c r="W142" s="34"/>
      <c r="X142" s="28" t="str">
        <f t="shared" si="29"/>
        <v xml:space="preserve"> </v>
      </c>
      <c r="Y142" s="3"/>
      <c r="Z142" s="3"/>
      <c r="AA142" s="3"/>
      <c r="AB142" s="3"/>
      <c r="AC142" s="3"/>
      <c r="AD142" s="3"/>
      <c r="AE142" s="3"/>
      <c r="AF142" s="3"/>
      <c r="AG142" s="221"/>
      <c r="AH142" s="3"/>
      <c r="AI142" s="3"/>
      <c r="AJ142" s="3"/>
      <c r="AK142" s="3"/>
      <c r="BA142" s="29" t="str">
        <f t="shared" si="26"/>
        <v/>
      </c>
      <c r="BB142" s="29" t="str">
        <f t="shared" si="27"/>
        <v/>
      </c>
      <c r="BC142" s="29" t="str">
        <f t="shared" si="28"/>
        <v/>
      </c>
      <c r="BD142" s="29" t="str">
        <f t="shared" si="30"/>
        <v/>
      </c>
      <c r="BE142" s="29" t="str">
        <f t="shared" si="31"/>
        <v/>
      </c>
      <c r="BF142" s="29" t="str">
        <f t="shared" si="32"/>
        <v/>
      </c>
      <c r="BG142" s="29" t="str">
        <f t="shared" si="33"/>
        <v/>
      </c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0">
        <f t="shared" si="34"/>
        <v>0</v>
      </c>
      <c r="BU142" s="30">
        <f t="shared" si="35"/>
        <v>0</v>
      </c>
      <c r="BV142" s="30">
        <f t="shared" si="36"/>
        <v>0</v>
      </c>
      <c r="BW142" s="30">
        <f t="shared" si="37"/>
        <v>0</v>
      </c>
      <c r="BX142" s="30">
        <f t="shared" si="38"/>
        <v>0</v>
      </c>
      <c r="BY142" s="30">
        <f t="shared" si="39"/>
        <v>0</v>
      </c>
      <c r="BZ142" s="30">
        <f t="shared" si="40"/>
        <v>0</v>
      </c>
      <c r="CA142" s="3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</row>
    <row r="143" spans="1:100" s="23" customFormat="1" ht="10.5" x14ac:dyDescent="0.15">
      <c r="A143" s="1083"/>
      <c r="B143" s="1088" t="s">
        <v>145</v>
      </c>
      <c r="C143" s="1089"/>
      <c r="D143" s="185">
        <f>+F143</f>
        <v>0</v>
      </c>
      <c r="E143" s="202"/>
      <c r="F143" s="187">
        <f t="shared" si="44"/>
        <v>0</v>
      </c>
      <c r="G143" s="191"/>
      <c r="H143" s="192"/>
      <c r="I143" s="191"/>
      <c r="J143" s="34"/>
      <c r="K143" s="191"/>
      <c r="L143" s="34"/>
      <c r="M143" s="191"/>
      <c r="N143" s="34"/>
      <c r="O143" s="191"/>
      <c r="P143" s="34"/>
      <c r="Q143" s="191"/>
      <c r="R143" s="194"/>
      <c r="S143" s="134"/>
      <c r="T143" s="190"/>
      <c r="U143" s="47"/>
      <c r="V143" s="189"/>
      <c r="W143" s="34"/>
      <c r="X143" s="28" t="str">
        <f>$BA143&amp;" "&amp;$BC143&amp;""&amp;$BE143&amp;""&amp;$BG143</f>
        <v xml:space="preserve"> </v>
      </c>
      <c r="Y143" s="3"/>
      <c r="Z143" s="3"/>
      <c r="AA143" s="3"/>
      <c r="AB143" s="3"/>
      <c r="AC143" s="3"/>
      <c r="AD143" s="3"/>
      <c r="AE143" s="3"/>
      <c r="AF143" s="3"/>
      <c r="AG143" s="221"/>
      <c r="AH143" s="3"/>
      <c r="AI143" s="3"/>
      <c r="AJ143" s="3"/>
      <c r="AK143" s="3"/>
      <c r="BA143" s="29" t="str">
        <f>IF($D143&lt;&gt;(J143+L143+N143+P143),"El Total de los Egresos NO puede ser diferente a la suma de Mujeres por edad.","")</f>
        <v/>
      </c>
      <c r="BB143" s="22"/>
      <c r="BC143" s="29" t="str">
        <f>IF($F143&lt;&gt;$J143+$L143+$N143+$P143,"El Total de Mujeres Egresadas al Programa NO puede ser distinto a la suma de Mujeres por edad.","")</f>
        <v/>
      </c>
      <c r="BD143" s="22"/>
      <c r="BE143" s="29" t="str">
        <f>IF($U143&lt;=$F143,"","Las madres de hijos menor de 2 años NO DEBE ser mayor al Total de Mujeres egresadas al Programa")</f>
        <v/>
      </c>
      <c r="BF143" s="22"/>
      <c r="BG143" s="29" t="str">
        <f>IF($W143&lt;=$F143,"","Los egresos de Población Indigena Mujeres NO DEBE ser mayor al Total de Egresos Mujeres del Programa")</f>
        <v/>
      </c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0">
        <f>IF($D143&lt;&gt;(J143+L143+N143+P143),1,0)</f>
        <v>0</v>
      </c>
      <c r="BU143" s="22"/>
      <c r="BV143" s="30">
        <f>IF($F143&lt;&gt;$J143+$L143+$N143+$P143,1,0)</f>
        <v>0</v>
      </c>
      <c r="BW143" s="22"/>
      <c r="BX143" s="30">
        <f>IF($U143&lt;=$F143,0,1)</f>
        <v>0</v>
      </c>
      <c r="BY143" s="22"/>
      <c r="BZ143" s="30">
        <f>IF($W143&lt;=$F143,0,1)</f>
        <v>0</v>
      </c>
      <c r="CA143" s="3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</row>
    <row r="144" spans="1:100" s="23" customFormat="1" ht="10.5" x14ac:dyDescent="0.15">
      <c r="A144" s="1098"/>
      <c r="B144" s="1088" t="s">
        <v>146</v>
      </c>
      <c r="C144" s="1089"/>
      <c r="D144" s="185">
        <f t="shared" si="43"/>
        <v>0</v>
      </c>
      <c r="E144" s="186">
        <f t="shared" si="44"/>
        <v>0</v>
      </c>
      <c r="F144" s="187">
        <f t="shared" si="44"/>
        <v>0</v>
      </c>
      <c r="G144" s="32"/>
      <c r="H144" s="34"/>
      <c r="I144" s="32"/>
      <c r="J144" s="34"/>
      <c r="K144" s="32"/>
      <c r="L144" s="34"/>
      <c r="M144" s="32"/>
      <c r="N144" s="34"/>
      <c r="O144" s="32"/>
      <c r="P144" s="34"/>
      <c r="Q144" s="188"/>
      <c r="R144" s="133"/>
      <c r="S144" s="134"/>
      <c r="T144" s="190"/>
      <c r="U144" s="48"/>
      <c r="V144" s="222"/>
      <c r="W144" s="34"/>
      <c r="X144" s="28" t="str">
        <f t="shared" si="29"/>
        <v xml:space="preserve"> </v>
      </c>
      <c r="Y144" s="3"/>
      <c r="Z144" s="3"/>
      <c r="AA144" s="3"/>
      <c r="AB144" s="3"/>
      <c r="AC144" s="3"/>
      <c r="AD144" s="3"/>
      <c r="AE144" s="3"/>
      <c r="AF144" s="3"/>
      <c r="AG144" s="221"/>
      <c r="AH144" s="3"/>
      <c r="AI144" s="3"/>
      <c r="AJ144" s="3"/>
      <c r="AK144" s="3"/>
      <c r="BA144" s="29" t="str">
        <f t="shared" si="26"/>
        <v/>
      </c>
      <c r="BB144" s="29" t="str">
        <f t="shared" si="27"/>
        <v/>
      </c>
      <c r="BC144" s="29" t="str">
        <f t="shared" si="28"/>
        <v/>
      </c>
      <c r="BD144" s="29" t="str">
        <f t="shared" si="30"/>
        <v/>
      </c>
      <c r="BE144" s="29" t="str">
        <f t="shared" si="31"/>
        <v/>
      </c>
      <c r="BF144" s="29" t="str">
        <f t="shared" si="32"/>
        <v/>
      </c>
      <c r="BG144" s="29" t="str">
        <f t="shared" si="33"/>
        <v/>
      </c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0">
        <f t="shared" si="34"/>
        <v>0</v>
      </c>
      <c r="BU144" s="30">
        <f t="shared" si="35"/>
        <v>0</v>
      </c>
      <c r="BV144" s="30">
        <f t="shared" si="36"/>
        <v>0</v>
      </c>
      <c r="BW144" s="30">
        <f t="shared" si="37"/>
        <v>0</v>
      </c>
      <c r="BX144" s="30">
        <f t="shared" si="38"/>
        <v>0</v>
      </c>
      <c r="BY144" s="30">
        <f t="shared" si="39"/>
        <v>0</v>
      </c>
      <c r="BZ144" s="30">
        <f t="shared" si="40"/>
        <v>0</v>
      </c>
      <c r="CA144" s="3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</row>
    <row r="145" spans="1:100" s="23" customFormat="1" ht="42" x14ac:dyDescent="0.15">
      <c r="A145" s="1086" t="s">
        <v>147</v>
      </c>
      <c r="B145" s="204" t="s">
        <v>148</v>
      </c>
      <c r="C145" s="205" t="s">
        <v>149</v>
      </c>
      <c r="D145" s="185">
        <f t="shared" si="43"/>
        <v>0</v>
      </c>
      <c r="E145" s="186">
        <f t="shared" si="44"/>
        <v>0</v>
      </c>
      <c r="F145" s="187">
        <f t="shared" si="44"/>
        <v>0</v>
      </c>
      <c r="G145" s="32"/>
      <c r="H145" s="34"/>
      <c r="I145" s="32"/>
      <c r="J145" s="34"/>
      <c r="K145" s="32"/>
      <c r="L145" s="34"/>
      <c r="M145" s="32"/>
      <c r="N145" s="34"/>
      <c r="O145" s="32"/>
      <c r="P145" s="34"/>
      <c r="Q145" s="188"/>
      <c r="R145" s="133"/>
      <c r="S145" s="206"/>
      <c r="T145" s="134"/>
      <c r="U145" s="190"/>
      <c r="V145" s="134"/>
      <c r="W145" s="34"/>
      <c r="X145" s="28" t="str">
        <f t="shared" si="29"/>
        <v xml:space="preserve"> </v>
      </c>
      <c r="Y145" s="3"/>
      <c r="Z145" s="3"/>
      <c r="AA145" s="3"/>
      <c r="AB145" s="3"/>
      <c r="AC145" s="3"/>
      <c r="AD145" s="3"/>
      <c r="AE145" s="3"/>
      <c r="AF145" s="3"/>
      <c r="AG145" s="221"/>
      <c r="AH145" s="3"/>
      <c r="AI145" s="3"/>
      <c r="AJ145" s="3"/>
      <c r="AK145" s="3"/>
      <c r="BA145" s="29" t="str">
        <f t="shared" si="26"/>
        <v/>
      </c>
      <c r="BB145" s="29" t="str">
        <f t="shared" si="27"/>
        <v/>
      </c>
      <c r="BC145" s="29" t="str">
        <f t="shared" si="28"/>
        <v/>
      </c>
      <c r="BD145" s="29" t="str">
        <f t="shared" si="30"/>
        <v/>
      </c>
      <c r="BE145" s="29" t="str">
        <f t="shared" si="31"/>
        <v/>
      </c>
      <c r="BF145" s="29" t="str">
        <f t="shared" si="32"/>
        <v/>
      </c>
      <c r="BG145" s="29" t="str">
        <f t="shared" si="33"/>
        <v/>
      </c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0">
        <f t="shared" si="34"/>
        <v>0</v>
      </c>
      <c r="BU145" s="30">
        <f t="shared" si="35"/>
        <v>0</v>
      </c>
      <c r="BV145" s="30">
        <f t="shared" si="36"/>
        <v>0</v>
      </c>
      <c r="BW145" s="30">
        <f t="shared" si="37"/>
        <v>0</v>
      </c>
      <c r="BX145" s="30">
        <f t="shared" si="38"/>
        <v>0</v>
      </c>
      <c r="BY145" s="30">
        <f t="shared" si="39"/>
        <v>0</v>
      </c>
      <c r="BZ145" s="30">
        <f t="shared" si="40"/>
        <v>0</v>
      </c>
      <c r="CA145" s="3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</row>
    <row r="146" spans="1:100" s="23" customFormat="1" ht="10.5" x14ac:dyDescent="0.15">
      <c r="A146" s="1087"/>
      <c r="B146" s="1088" t="s">
        <v>150</v>
      </c>
      <c r="C146" s="1089"/>
      <c r="D146" s="185">
        <f t="shared" si="43"/>
        <v>0</v>
      </c>
      <c r="E146" s="186">
        <f t="shared" si="44"/>
        <v>0</v>
      </c>
      <c r="F146" s="187">
        <f t="shared" si="44"/>
        <v>0</v>
      </c>
      <c r="G146" s="32"/>
      <c r="H146" s="34"/>
      <c r="I146" s="32"/>
      <c r="J146" s="34"/>
      <c r="K146" s="32"/>
      <c r="L146" s="34"/>
      <c r="M146" s="32"/>
      <c r="N146" s="34"/>
      <c r="O146" s="32"/>
      <c r="P146" s="34"/>
      <c r="Q146" s="188"/>
      <c r="R146" s="133"/>
      <c r="S146" s="206"/>
      <c r="T146" s="134"/>
      <c r="U146" s="190"/>
      <c r="V146" s="134"/>
      <c r="W146" s="34"/>
      <c r="X146" s="28" t="str">
        <f t="shared" si="29"/>
        <v xml:space="preserve"> </v>
      </c>
      <c r="Y146" s="3"/>
      <c r="Z146" s="3"/>
      <c r="AA146" s="3"/>
      <c r="AB146" s="3"/>
      <c r="AC146" s="3"/>
      <c r="AD146" s="3"/>
      <c r="AE146" s="3"/>
      <c r="AF146" s="3"/>
      <c r="AG146" s="221"/>
      <c r="AH146" s="3"/>
      <c r="AI146" s="3"/>
      <c r="AJ146" s="3"/>
      <c r="AK146" s="3"/>
      <c r="BA146" s="29" t="str">
        <f t="shared" si="26"/>
        <v/>
      </c>
      <c r="BB146" s="29" t="str">
        <f t="shared" si="27"/>
        <v/>
      </c>
      <c r="BC146" s="29" t="str">
        <f t="shared" si="28"/>
        <v/>
      </c>
      <c r="BD146" s="29" t="str">
        <f t="shared" si="30"/>
        <v/>
      </c>
      <c r="BE146" s="29" t="str">
        <f t="shared" si="31"/>
        <v/>
      </c>
      <c r="BF146" s="29" t="str">
        <f t="shared" si="32"/>
        <v/>
      </c>
      <c r="BG146" s="29" t="str">
        <f t="shared" si="33"/>
        <v/>
      </c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0">
        <f t="shared" si="34"/>
        <v>0</v>
      </c>
      <c r="BU146" s="30">
        <f t="shared" si="35"/>
        <v>0</v>
      </c>
      <c r="BV146" s="30">
        <f t="shared" si="36"/>
        <v>0</v>
      </c>
      <c r="BW146" s="30">
        <f t="shared" si="37"/>
        <v>0</v>
      </c>
      <c r="BX146" s="30">
        <f t="shared" si="38"/>
        <v>0</v>
      </c>
      <c r="BY146" s="30">
        <f t="shared" si="39"/>
        <v>0</v>
      </c>
      <c r="BZ146" s="30">
        <f t="shared" si="40"/>
        <v>0</v>
      </c>
      <c r="CA146" s="3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</row>
    <row r="147" spans="1:100" s="23" customFormat="1" ht="10.5" x14ac:dyDescent="0.15">
      <c r="A147" s="1087"/>
      <c r="B147" s="1088" t="s">
        <v>151</v>
      </c>
      <c r="C147" s="1089"/>
      <c r="D147" s="185">
        <f t="shared" si="43"/>
        <v>0</v>
      </c>
      <c r="E147" s="186">
        <f t="shared" si="44"/>
        <v>0</v>
      </c>
      <c r="F147" s="187">
        <f t="shared" si="44"/>
        <v>0</v>
      </c>
      <c r="G147" s="32"/>
      <c r="H147" s="34"/>
      <c r="I147" s="32"/>
      <c r="J147" s="34"/>
      <c r="K147" s="32"/>
      <c r="L147" s="34"/>
      <c r="M147" s="32"/>
      <c r="N147" s="34"/>
      <c r="O147" s="32"/>
      <c r="P147" s="34"/>
      <c r="Q147" s="188"/>
      <c r="R147" s="133"/>
      <c r="S147" s="206"/>
      <c r="T147" s="134"/>
      <c r="U147" s="190"/>
      <c r="V147" s="134"/>
      <c r="W147" s="34"/>
      <c r="X147" s="28" t="str">
        <f t="shared" si="29"/>
        <v xml:space="preserve"> </v>
      </c>
      <c r="Y147" s="3"/>
      <c r="Z147" s="3"/>
      <c r="AA147" s="3"/>
      <c r="AB147" s="3"/>
      <c r="AC147" s="3"/>
      <c r="AD147" s="3"/>
      <c r="AE147" s="3"/>
      <c r="AF147" s="3"/>
      <c r="AG147" s="221"/>
      <c r="AH147" s="3"/>
      <c r="AI147" s="3"/>
      <c r="AJ147" s="3"/>
      <c r="AK147" s="3"/>
      <c r="BA147" s="29" t="str">
        <f t="shared" si="26"/>
        <v/>
      </c>
      <c r="BB147" s="29" t="str">
        <f t="shared" si="27"/>
        <v/>
      </c>
      <c r="BC147" s="29" t="str">
        <f t="shared" si="28"/>
        <v/>
      </c>
      <c r="BD147" s="29" t="str">
        <f t="shared" si="30"/>
        <v/>
      </c>
      <c r="BE147" s="29" t="str">
        <f t="shared" si="31"/>
        <v/>
      </c>
      <c r="BF147" s="29" t="str">
        <f t="shared" si="32"/>
        <v/>
      </c>
      <c r="BG147" s="29" t="str">
        <f t="shared" si="33"/>
        <v/>
      </c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0">
        <f t="shared" si="34"/>
        <v>0</v>
      </c>
      <c r="BU147" s="30">
        <f t="shared" si="35"/>
        <v>0</v>
      </c>
      <c r="BV147" s="30">
        <f t="shared" si="36"/>
        <v>0</v>
      </c>
      <c r="BW147" s="30">
        <f t="shared" si="37"/>
        <v>0</v>
      </c>
      <c r="BX147" s="30">
        <f t="shared" si="38"/>
        <v>0</v>
      </c>
      <c r="BY147" s="30">
        <f t="shared" si="39"/>
        <v>0</v>
      </c>
      <c r="BZ147" s="30">
        <f t="shared" si="40"/>
        <v>0</v>
      </c>
      <c r="CA147" s="3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</row>
    <row r="148" spans="1:100" s="23" customFormat="1" ht="10.5" x14ac:dyDescent="0.15">
      <c r="A148" s="1090" t="s">
        <v>152</v>
      </c>
      <c r="B148" s="1090"/>
      <c r="C148" s="1089"/>
      <c r="D148" s="185">
        <f t="shared" si="43"/>
        <v>0</v>
      </c>
      <c r="E148" s="186">
        <f t="shared" si="44"/>
        <v>0</v>
      </c>
      <c r="F148" s="187">
        <f t="shared" si="44"/>
        <v>0</v>
      </c>
      <c r="G148" s="32"/>
      <c r="H148" s="34"/>
      <c r="I148" s="32"/>
      <c r="J148" s="34"/>
      <c r="K148" s="32"/>
      <c r="L148" s="34"/>
      <c r="M148" s="32"/>
      <c r="N148" s="34"/>
      <c r="O148" s="32"/>
      <c r="P148" s="34"/>
      <c r="Q148" s="188"/>
      <c r="R148" s="133"/>
      <c r="S148" s="206"/>
      <c r="T148" s="184"/>
      <c r="U148" s="184"/>
      <c r="V148" s="132"/>
      <c r="W148" s="34"/>
      <c r="X148" s="28" t="str">
        <f t="shared" si="29"/>
        <v xml:space="preserve"> </v>
      </c>
      <c r="Y148" s="3"/>
      <c r="Z148" s="3"/>
      <c r="AA148" s="3"/>
      <c r="AB148" s="3"/>
      <c r="AC148" s="3"/>
      <c r="AD148" s="3"/>
      <c r="AE148" s="3"/>
      <c r="AF148" s="3"/>
      <c r="AG148" s="221"/>
      <c r="AH148" s="3"/>
      <c r="AI148" s="3"/>
      <c r="AJ148" s="3"/>
      <c r="AK148" s="3"/>
      <c r="BA148" s="29" t="str">
        <f t="shared" si="26"/>
        <v/>
      </c>
      <c r="BB148" s="29" t="str">
        <f t="shared" si="27"/>
        <v/>
      </c>
      <c r="BC148" s="29" t="str">
        <f t="shared" si="28"/>
        <v/>
      </c>
      <c r="BD148" s="29" t="str">
        <f t="shared" si="30"/>
        <v/>
      </c>
      <c r="BE148" s="29" t="str">
        <f t="shared" si="31"/>
        <v/>
      </c>
      <c r="BF148" s="29" t="str">
        <f t="shared" si="32"/>
        <v/>
      </c>
      <c r="BG148" s="29" t="str">
        <f t="shared" si="33"/>
        <v/>
      </c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0">
        <f t="shared" si="34"/>
        <v>0</v>
      </c>
      <c r="BU148" s="30">
        <f t="shared" si="35"/>
        <v>0</v>
      </c>
      <c r="BV148" s="30">
        <f t="shared" si="36"/>
        <v>0</v>
      </c>
      <c r="BW148" s="30">
        <f t="shared" si="37"/>
        <v>0</v>
      </c>
      <c r="BX148" s="30">
        <f t="shared" si="38"/>
        <v>0</v>
      </c>
      <c r="BY148" s="30">
        <f t="shared" si="39"/>
        <v>0</v>
      </c>
      <c r="BZ148" s="30">
        <f t="shared" si="40"/>
        <v>0</v>
      </c>
      <c r="CA148" s="3"/>
      <c r="CB148" s="22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2"/>
      <c r="CO148" s="22"/>
      <c r="CP148" s="22"/>
      <c r="CQ148" s="22"/>
      <c r="CR148" s="22"/>
      <c r="CS148" s="22"/>
      <c r="CT148" s="22"/>
      <c r="CU148" s="22"/>
      <c r="CV148" s="22"/>
    </row>
    <row r="149" spans="1:100" s="23" customFormat="1" ht="10.5" x14ac:dyDescent="0.15">
      <c r="A149" s="1090" t="s">
        <v>153</v>
      </c>
      <c r="B149" s="1090"/>
      <c r="C149" s="1089"/>
      <c r="D149" s="185">
        <f t="shared" si="43"/>
        <v>0</v>
      </c>
      <c r="E149" s="186">
        <f t="shared" si="44"/>
        <v>0</v>
      </c>
      <c r="F149" s="187">
        <f t="shared" si="44"/>
        <v>0</v>
      </c>
      <c r="G149" s="32"/>
      <c r="H149" s="34"/>
      <c r="I149" s="32"/>
      <c r="J149" s="34"/>
      <c r="K149" s="32"/>
      <c r="L149" s="34"/>
      <c r="M149" s="32"/>
      <c r="N149" s="34"/>
      <c r="O149" s="32"/>
      <c r="P149" s="34"/>
      <c r="Q149" s="188"/>
      <c r="R149" s="133"/>
      <c r="S149" s="206"/>
      <c r="T149" s="190"/>
      <c r="U149" s="190"/>
      <c r="V149" s="134"/>
      <c r="W149" s="34"/>
      <c r="X149" s="28" t="str">
        <f t="shared" si="29"/>
        <v xml:space="preserve"> </v>
      </c>
      <c r="Y149" s="3"/>
      <c r="Z149" s="3"/>
      <c r="AA149" s="3"/>
      <c r="AB149" s="3"/>
      <c r="AC149" s="3"/>
      <c r="AD149" s="3"/>
      <c r="AE149" s="3"/>
      <c r="AF149" s="3"/>
      <c r="AG149" s="221"/>
      <c r="AH149" s="3"/>
      <c r="AI149" s="3"/>
      <c r="AJ149" s="3"/>
      <c r="AK149" s="3"/>
      <c r="BA149" s="29" t="str">
        <f t="shared" si="26"/>
        <v/>
      </c>
      <c r="BB149" s="29" t="str">
        <f t="shared" si="27"/>
        <v/>
      </c>
      <c r="BC149" s="29" t="str">
        <f t="shared" si="28"/>
        <v/>
      </c>
      <c r="BD149" s="29" t="str">
        <f t="shared" si="30"/>
        <v/>
      </c>
      <c r="BE149" s="29" t="str">
        <f t="shared" si="31"/>
        <v/>
      </c>
      <c r="BF149" s="29" t="str">
        <f t="shared" si="32"/>
        <v/>
      </c>
      <c r="BG149" s="29" t="str">
        <f t="shared" si="33"/>
        <v/>
      </c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0">
        <f t="shared" si="34"/>
        <v>0</v>
      </c>
      <c r="BU149" s="30">
        <f t="shared" si="35"/>
        <v>0</v>
      </c>
      <c r="BV149" s="30">
        <f t="shared" si="36"/>
        <v>0</v>
      </c>
      <c r="BW149" s="30">
        <f t="shared" si="37"/>
        <v>0</v>
      </c>
      <c r="BX149" s="30">
        <f t="shared" si="38"/>
        <v>0</v>
      </c>
      <c r="BY149" s="30">
        <f t="shared" si="39"/>
        <v>0</v>
      </c>
      <c r="BZ149" s="30">
        <f t="shared" si="40"/>
        <v>0</v>
      </c>
      <c r="CA149" s="3"/>
      <c r="CB149" s="22"/>
      <c r="CC149" s="22"/>
      <c r="CD149" s="22"/>
      <c r="CE149" s="22"/>
      <c r="CF149" s="22"/>
      <c r="CG149" s="22"/>
      <c r="CH149" s="22"/>
      <c r="CI149" s="22"/>
      <c r="CJ149" s="22"/>
      <c r="CK149" s="22"/>
      <c r="CL149" s="22"/>
      <c r="CM149" s="22"/>
      <c r="CN149" s="22"/>
      <c r="CO149" s="22"/>
      <c r="CP149" s="22"/>
      <c r="CQ149" s="22"/>
      <c r="CR149" s="22"/>
      <c r="CS149" s="22"/>
      <c r="CT149" s="22"/>
      <c r="CU149" s="22"/>
      <c r="CV149" s="22"/>
    </row>
    <row r="150" spans="1:100" s="23" customFormat="1" ht="10.5" x14ac:dyDescent="0.15">
      <c r="A150" s="1083" t="s">
        <v>154</v>
      </c>
      <c r="B150" s="1084"/>
      <c r="C150" s="1085"/>
      <c r="D150" s="185">
        <f t="shared" si="43"/>
        <v>0</v>
      </c>
      <c r="E150" s="186">
        <f t="shared" si="44"/>
        <v>0</v>
      </c>
      <c r="F150" s="187">
        <f t="shared" si="44"/>
        <v>0</v>
      </c>
      <c r="G150" s="32"/>
      <c r="H150" s="34"/>
      <c r="I150" s="32"/>
      <c r="J150" s="34"/>
      <c r="K150" s="32"/>
      <c r="L150" s="34"/>
      <c r="M150" s="32"/>
      <c r="N150" s="34"/>
      <c r="O150" s="32"/>
      <c r="P150" s="34"/>
      <c r="Q150" s="188"/>
      <c r="R150" s="133"/>
      <c r="S150" s="206"/>
      <c r="T150" s="190"/>
      <c r="U150" s="190"/>
      <c r="V150" s="134"/>
      <c r="W150" s="34"/>
      <c r="X150" s="28" t="str">
        <f t="shared" si="29"/>
        <v xml:space="preserve"> </v>
      </c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BA150" s="29" t="str">
        <f t="shared" si="26"/>
        <v/>
      </c>
      <c r="BB150" s="29" t="str">
        <f t="shared" si="27"/>
        <v/>
      </c>
      <c r="BC150" s="29" t="str">
        <f t="shared" si="28"/>
        <v/>
      </c>
      <c r="BD150" s="29" t="str">
        <f t="shared" si="30"/>
        <v/>
      </c>
      <c r="BE150" s="29" t="str">
        <f t="shared" si="31"/>
        <v/>
      </c>
      <c r="BF150" s="29" t="str">
        <f t="shared" si="32"/>
        <v/>
      </c>
      <c r="BG150" s="29" t="str">
        <f t="shared" si="33"/>
        <v/>
      </c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0">
        <f t="shared" si="34"/>
        <v>0</v>
      </c>
      <c r="BU150" s="30">
        <f t="shared" si="35"/>
        <v>0</v>
      </c>
      <c r="BV150" s="30">
        <f t="shared" si="36"/>
        <v>0</v>
      </c>
      <c r="BW150" s="30">
        <f t="shared" si="37"/>
        <v>0</v>
      </c>
      <c r="BX150" s="30">
        <f t="shared" si="38"/>
        <v>0</v>
      </c>
      <c r="BY150" s="30">
        <f t="shared" si="39"/>
        <v>0</v>
      </c>
      <c r="BZ150" s="30">
        <f t="shared" si="40"/>
        <v>0</v>
      </c>
      <c r="CA150" s="22"/>
      <c r="CB150" s="22"/>
      <c r="CC150" s="22"/>
      <c r="CD150" s="22"/>
      <c r="CE150" s="22"/>
      <c r="CF150" s="22"/>
      <c r="CG150" s="22"/>
      <c r="CH150" s="22"/>
      <c r="CI150" s="22"/>
      <c r="CJ150" s="22"/>
      <c r="CK150" s="22"/>
      <c r="CL150" s="22"/>
      <c r="CM150" s="22"/>
      <c r="CN150" s="22"/>
      <c r="CO150" s="22"/>
      <c r="CP150" s="22"/>
      <c r="CQ150" s="22"/>
      <c r="CR150" s="22"/>
      <c r="CS150" s="22"/>
      <c r="CT150" s="22"/>
      <c r="CU150" s="22"/>
      <c r="CV150" s="22"/>
    </row>
    <row r="151" spans="1:100" s="23" customFormat="1" ht="10.5" x14ac:dyDescent="0.15">
      <c r="A151" s="1080" t="s">
        <v>155</v>
      </c>
      <c r="B151" s="1081"/>
      <c r="C151" s="1082"/>
      <c r="D151" s="185">
        <f t="shared" si="43"/>
        <v>0</v>
      </c>
      <c r="E151" s="186">
        <f t="shared" si="44"/>
        <v>0</v>
      </c>
      <c r="F151" s="187">
        <f t="shared" si="44"/>
        <v>0</v>
      </c>
      <c r="G151" s="32"/>
      <c r="H151" s="34"/>
      <c r="I151" s="32"/>
      <c r="J151" s="34"/>
      <c r="K151" s="32"/>
      <c r="L151" s="34"/>
      <c r="M151" s="32"/>
      <c r="N151" s="34"/>
      <c r="O151" s="32"/>
      <c r="P151" s="34"/>
      <c r="Q151" s="188"/>
      <c r="R151" s="133"/>
      <c r="S151" s="206"/>
      <c r="T151" s="190"/>
      <c r="U151" s="190"/>
      <c r="V151" s="134"/>
      <c r="W151" s="34"/>
      <c r="X151" s="28" t="str">
        <f t="shared" si="29"/>
        <v xml:space="preserve"> </v>
      </c>
      <c r="Y151" s="3"/>
      <c r="Z151" s="3"/>
      <c r="AA151" s="3"/>
      <c r="AB151" s="3"/>
      <c r="AC151" s="3"/>
      <c r="AD151" s="3"/>
      <c r="AE151" s="3"/>
      <c r="AF151" s="3"/>
      <c r="AG151" s="221"/>
      <c r="AH151" s="3"/>
      <c r="AI151" s="3"/>
      <c r="AJ151" s="3"/>
      <c r="AK151" s="3"/>
      <c r="BA151" s="29" t="str">
        <f t="shared" si="26"/>
        <v/>
      </c>
      <c r="BB151" s="29" t="str">
        <f t="shared" si="27"/>
        <v/>
      </c>
      <c r="BC151" s="29" t="str">
        <f t="shared" si="28"/>
        <v/>
      </c>
      <c r="BD151" s="29" t="str">
        <f t="shared" si="30"/>
        <v/>
      </c>
      <c r="BE151" s="29" t="str">
        <f t="shared" si="31"/>
        <v/>
      </c>
      <c r="BF151" s="29" t="str">
        <f t="shared" si="32"/>
        <v/>
      </c>
      <c r="BG151" s="29" t="str">
        <f t="shared" si="33"/>
        <v/>
      </c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0">
        <f t="shared" si="34"/>
        <v>0</v>
      </c>
      <c r="BU151" s="30">
        <f t="shared" si="35"/>
        <v>0</v>
      </c>
      <c r="BV151" s="30">
        <f t="shared" si="36"/>
        <v>0</v>
      </c>
      <c r="BW151" s="30">
        <f t="shared" si="37"/>
        <v>0</v>
      </c>
      <c r="BX151" s="30">
        <f t="shared" si="38"/>
        <v>0</v>
      </c>
      <c r="BY151" s="30">
        <f t="shared" si="39"/>
        <v>0</v>
      </c>
      <c r="BZ151" s="30">
        <f t="shared" si="40"/>
        <v>0</v>
      </c>
      <c r="CA151" s="3"/>
      <c r="CB151" s="22"/>
      <c r="CC151" s="22"/>
      <c r="CD151" s="22"/>
      <c r="CE151" s="22"/>
      <c r="CF151" s="22"/>
      <c r="CG151" s="22"/>
      <c r="CH151" s="22"/>
      <c r="CI151" s="22"/>
      <c r="CJ151" s="22"/>
      <c r="CK151" s="22"/>
      <c r="CL151" s="22"/>
      <c r="CM151" s="22"/>
      <c r="CN151" s="22"/>
      <c r="CO151" s="22"/>
      <c r="CP151" s="22"/>
      <c r="CQ151" s="22"/>
      <c r="CR151" s="22"/>
      <c r="CS151" s="22"/>
      <c r="CT151" s="22"/>
      <c r="CU151" s="22"/>
      <c r="CV151" s="22"/>
    </row>
    <row r="152" spans="1:100" s="23" customFormat="1" ht="10.5" x14ac:dyDescent="0.15">
      <c r="A152" s="1080" t="s">
        <v>156</v>
      </c>
      <c r="B152" s="1081"/>
      <c r="C152" s="1082"/>
      <c r="D152" s="185">
        <f t="shared" si="43"/>
        <v>0</v>
      </c>
      <c r="E152" s="186">
        <f t="shared" si="44"/>
        <v>0</v>
      </c>
      <c r="F152" s="187">
        <f t="shared" si="44"/>
        <v>0</v>
      </c>
      <c r="G152" s="32"/>
      <c r="H152" s="34"/>
      <c r="I152" s="32"/>
      <c r="J152" s="34"/>
      <c r="K152" s="32"/>
      <c r="L152" s="34"/>
      <c r="M152" s="32"/>
      <c r="N152" s="34"/>
      <c r="O152" s="32"/>
      <c r="P152" s="34"/>
      <c r="Q152" s="188"/>
      <c r="R152" s="133"/>
      <c r="S152" s="206"/>
      <c r="T152" s="190"/>
      <c r="U152" s="190"/>
      <c r="V152" s="134"/>
      <c r="W152" s="34"/>
      <c r="X152" s="28" t="str">
        <f t="shared" si="29"/>
        <v xml:space="preserve"> </v>
      </c>
      <c r="Y152" s="3"/>
      <c r="Z152" s="3"/>
      <c r="AA152" s="3"/>
      <c r="AB152" s="3"/>
      <c r="AC152" s="3"/>
      <c r="AD152" s="3"/>
      <c r="AE152" s="3"/>
      <c r="AF152" s="3"/>
      <c r="AG152" s="221"/>
      <c r="AH152" s="3"/>
      <c r="AI152" s="3"/>
      <c r="AJ152" s="3"/>
      <c r="AK152" s="3"/>
      <c r="BA152" s="29" t="str">
        <f t="shared" si="26"/>
        <v/>
      </c>
      <c r="BB152" s="29" t="str">
        <f t="shared" si="27"/>
        <v/>
      </c>
      <c r="BC152" s="29" t="str">
        <f t="shared" si="28"/>
        <v/>
      </c>
      <c r="BD152" s="29" t="str">
        <f t="shared" si="30"/>
        <v/>
      </c>
      <c r="BE152" s="29" t="str">
        <f t="shared" si="31"/>
        <v/>
      </c>
      <c r="BF152" s="29" t="str">
        <f t="shared" si="32"/>
        <v/>
      </c>
      <c r="BG152" s="29" t="str">
        <f t="shared" si="33"/>
        <v/>
      </c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0">
        <f t="shared" si="34"/>
        <v>0</v>
      </c>
      <c r="BU152" s="30">
        <f t="shared" si="35"/>
        <v>0</v>
      </c>
      <c r="BV152" s="30">
        <f t="shared" si="36"/>
        <v>0</v>
      </c>
      <c r="BW152" s="30">
        <f t="shared" si="37"/>
        <v>0</v>
      </c>
      <c r="BX152" s="30">
        <f t="shared" si="38"/>
        <v>0</v>
      </c>
      <c r="BY152" s="30">
        <f t="shared" si="39"/>
        <v>0</v>
      </c>
      <c r="BZ152" s="30">
        <f t="shared" si="40"/>
        <v>0</v>
      </c>
      <c r="CA152" s="3"/>
      <c r="CB152" s="22"/>
      <c r="CC152" s="22"/>
      <c r="CD152" s="22"/>
      <c r="CE152" s="22"/>
      <c r="CF152" s="22"/>
      <c r="CG152" s="22"/>
      <c r="CH152" s="22"/>
      <c r="CI152" s="22"/>
      <c r="CJ152" s="22"/>
      <c r="CK152" s="22"/>
      <c r="CL152" s="22"/>
      <c r="CM152" s="22"/>
      <c r="CN152" s="22"/>
      <c r="CO152" s="22"/>
      <c r="CP152" s="22"/>
      <c r="CQ152" s="22"/>
      <c r="CR152" s="22"/>
      <c r="CS152" s="22"/>
      <c r="CT152" s="22"/>
      <c r="CU152" s="22"/>
      <c r="CV152" s="22"/>
    </row>
    <row r="153" spans="1:100" s="23" customFormat="1" ht="10.5" x14ac:dyDescent="0.15">
      <c r="A153" s="1083" t="s">
        <v>157</v>
      </c>
      <c r="B153" s="1084"/>
      <c r="C153" s="1085"/>
      <c r="D153" s="185">
        <f t="shared" si="43"/>
        <v>0</v>
      </c>
      <c r="E153" s="186">
        <f t="shared" si="44"/>
        <v>0</v>
      </c>
      <c r="F153" s="187">
        <f t="shared" si="44"/>
        <v>0</v>
      </c>
      <c r="G153" s="32"/>
      <c r="H153" s="34"/>
      <c r="I153" s="32"/>
      <c r="J153" s="34"/>
      <c r="K153" s="32"/>
      <c r="L153" s="34"/>
      <c r="M153" s="32"/>
      <c r="N153" s="34"/>
      <c r="O153" s="32"/>
      <c r="P153" s="34"/>
      <c r="Q153" s="188"/>
      <c r="R153" s="133"/>
      <c r="S153" s="206"/>
      <c r="T153" s="190"/>
      <c r="U153" s="190"/>
      <c r="V153" s="134"/>
      <c r="W153" s="34"/>
      <c r="X153" s="28" t="str">
        <f t="shared" si="29"/>
        <v xml:space="preserve"> </v>
      </c>
      <c r="Y153" s="3"/>
      <c r="Z153" s="3"/>
      <c r="AA153" s="3"/>
      <c r="AB153" s="3"/>
      <c r="AC153" s="3"/>
      <c r="AD153" s="3"/>
      <c r="AE153" s="3"/>
      <c r="AF153" s="3"/>
      <c r="AG153" s="221"/>
      <c r="AH153" s="3"/>
      <c r="AI153" s="3"/>
      <c r="AJ153" s="3"/>
      <c r="AK153" s="3"/>
      <c r="BA153" s="29" t="str">
        <f t="shared" si="26"/>
        <v/>
      </c>
      <c r="BB153" s="29" t="str">
        <f t="shared" si="27"/>
        <v/>
      </c>
      <c r="BC153" s="29" t="str">
        <f t="shared" si="28"/>
        <v/>
      </c>
      <c r="BD153" s="29" t="str">
        <f t="shared" si="30"/>
        <v/>
      </c>
      <c r="BE153" s="29" t="str">
        <f t="shared" si="31"/>
        <v/>
      </c>
      <c r="BF153" s="29" t="str">
        <f t="shared" si="32"/>
        <v/>
      </c>
      <c r="BG153" s="29" t="str">
        <f t="shared" si="33"/>
        <v/>
      </c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0">
        <f t="shared" si="34"/>
        <v>0</v>
      </c>
      <c r="BU153" s="30">
        <f t="shared" si="35"/>
        <v>0</v>
      </c>
      <c r="BV153" s="30">
        <f t="shared" si="36"/>
        <v>0</v>
      </c>
      <c r="BW153" s="30">
        <f t="shared" si="37"/>
        <v>0</v>
      </c>
      <c r="BX153" s="30">
        <f t="shared" si="38"/>
        <v>0</v>
      </c>
      <c r="BY153" s="30">
        <f t="shared" si="39"/>
        <v>0</v>
      </c>
      <c r="BZ153" s="30">
        <f t="shared" si="40"/>
        <v>0</v>
      </c>
      <c r="CA153" s="3"/>
      <c r="CB153" s="22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</row>
    <row r="154" spans="1:100" s="23" customFormat="1" ht="10.5" x14ac:dyDescent="0.15">
      <c r="A154" s="1083" t="s">
        <v>158</v>
      </c>
      <c r="B154" s="1084"/>
      <c r="C154" s="1085"/>
      <c r="D154" s="185">
        <f t="shared" si="43"/>
        <v>0</v>
      </c>
      <c r="E154" s="186">
        <f t="shared" si="44"/>
        <v>0</v>
      </c>
      <c r="F154" s="187">
        <f t="shared" si="44"/>
        <v>0</v>
      </c>
      <c r="G154" s="32"/>
      <c r="H154" s="34"/>
      <c r="I154" s="32"/>
      <c r="J154" s="34"/>
      <c r="K154" s="32"/>
      <c r="L154" s="34"/>
      <c r="M154" s="32"/>
      <c r="N154" s="34"/>
      <c r="O154" s="191"/>
      <c r="P154" s="192"/>
      <c r="Q154" s="193"/>
      <c r="R154" s="194"/>
      <c r="S154" s="206"/>
      <c r="T154" s="190"/>
      <c r="U154" s="190"/>
      <c r="V154" s="134"/>
      <c r="W154" s="34"/>
      <c r="X154" s="28" t="str">
        <f t="shared" si="29"/>
        <v xml:space="preserve"> </v>
      </c>
      <c r="Y154" s="3"/>
      <c r="Z154" s="3"/>
      <c r="AA154" s="3"/>
      <c r="AB154" s="3"/>
      <c r="AC154" s="3"/>
      <c r="AD154" s="3"/>
      <c r="AE154" s="3"/>
      <c r="AF154" s="3"/>
      <c r="AG154" s="221"/>
      <c r="AH154" s="3"/>
      <c r="AI154" s="3"/>
      <c r="AJ154" s="3"/>
      <c r="AK154" s="3"/>
      <c r="BA154" s="29" t="str">
        <f t="shared" si="26"/>
        <v/>
      </c>
      <c r="BB154" s="29" t="str">
        <f t="shared" si="27"/>
        <v/>
      </c>
      <c r="BC154" s="29" t="str">
        <f t="shared" si="28"/>
        <v/>
      </c>
      <c r="BD154" s="29" t="str">
        <f t="shared" si="30"/>
        <v/>
      </c>
      <c r="BE154" s="29" t="str">
        <f t="shared" si="31"/>
        <v/>
      </c>
      <c r="BF154" s="29" t="str">
        <f t="shared" si="32"/>
        <v/>
      </c>
      <c r="BG154" s="29" t="str">
        <f t="shared" si="33"/>
        <v/>
      </c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0">
        <f t="shared" si="34"/>
        <v>0</v>
      </c>
      <c r="BU154" s="30">
        <f t="shared" si="35"/>
        <v>0</v>
      </c>
      <c r="BV154" s="30">
        <f t="shared" si="36"/>
        <v>0</v>
      </c>
      <c r="BW154" s="30">
        <f t="shared" si="37"/>
        <v>0</v>
      </c>
      <c r="BX154" s="30">
        <f t="shared" si="38"/>
        <v>0</v>
      </c>
      <c r="BY154" s="30">
        <f t="shared" si="39"/>
        <v>0</v>
      </c>
      <c r="BZ154" s="30">
        <f t="shared" si="40"/>
        <v>0</v>
      </c>
      <c r="CA154" s="3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</row>
    <row r="155" spans="1:100" s="23" customFormat="1" ht="10.5" x14ac:dyDescent="0.15">
      <c r="A155" s="1080" t="s">
        <v>159</v>
      </c>
      <c r="B155" s="1081"/>
      <c r="C155" s="1082"/>
      <c r="D155" s="185">
        <f t="shared" si="43"/>
        <v>0</v>
      </c>
      <c r="E155" s="186">
        <f t="shared" si="44"/>
        <v>0</v>
      </c>
      <c r="F155" s="187">
        <f t="shared" si="44"/>
        <v>0</v>
      </c>
      <c r="G155" s="32"/>
      <c r="H155" s="34"/>
      <c r="I155" s="32"/>
      <c r="J155" s="34"/>
      <c r="K155" s="32"/>
      <c r="L155" s="34"/>
      <c r="M155" s="32"/>
      <c r="N155" s="34"/>
      <c r="O155" s="32"/>
      <c r="P155" s="34"/>
      <c r="Q155" s="188"/>
      <c r="R155" s="133"/>
      <c r="S155" s="206"/>
      <c r="T155" s="190"/>
      <c r="U155" s="190"/>
      <c r="V155" s="134"/>
      <c r="W155" s="34"/>
      <c r="X155" s="28" t="str">
        <f t="shared" si="29"/>
        <v xml:space="preserve"> </v>
      </c>
      <c r="Y155" s="3"/>
      <c r="Z155" s="3"/>
      <c r="AA155" s="3"/>
      <c r="AB155" s="3"/>
      <c r="AC155" s="3"/>
      <c r="AD155" s="3"/>
      <c r="AE155" s="3"/>
      <c r="AF155" s="3"/>
      <c r="AG155" s="221"/>
      <c r="AH155" s="3"/>
      <c r="AI155" s="3"/>
      <c r="AJ155" s="3"/>
      <c r="AK155" s="3"/>
      <c r="BA155" s="29" t="str">
        <f t="shared" si="26"/>
        <v/>
      </c>
      <c r="BB155" s="29" t="str">
        <f t="shared" si="27"/>
        <v/>
      </c>
      <c r="BC155" s="29" t="str">
        <f t="shared" si="28"/>
        <v/>
      </c>
      <c r="BD155" s="29" t="str">
        <f t="shared" si="30"/>
        <v/>
      </c>
      <c r="BE155" s="29" t="str">
        <f t="shared" si="31"/>
        <v/>
      </c>
      <c r="BF155" s="29" t="str">
        <f t="shared" si="32"/>
        <v/>
      </c>
      <c r="BG155" s="29" t="str">
        <f t="shared" si="33"/>
        <v/>
      </c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0">
        <f t="shared" si="34"/>
        <v>0</v>
      </c>
      <c r="BU155" s="30">
        <f t="shared" si="35"/>
        <v>0</v>
      </c>
      <c r="BV155" s="30">
        <f t="shared" si="36"/>
        <v>0</v>
      </c>
      <c r="BW155" s="30">
        <f t="shared" si="37"/>
        <v>0</v>
      </c>
      <c r="BX155" s="30">
        <f t="shared" si="38"/>
        <v>0</v>
      </c>
      <c r="BY155" s="30">
        <f t="shared" si="39"/>
        <v>0</v>
      </c>
      <c r="BZ155" s="30">
        <f t="shared" si="40"/>
        <v>0</v>
      </c>
      <c r="CA155" s="3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</row>
    <row r="156" spans="1:100" s="23" customFormat="1" ht="10.5" x14ac:dyDescent="0.15">
      <c r="A156" s="1080" t="s">
        <v>160</v>
      </c>
      <c r="B156" s="1081"/>
      <c r="C156" s="1082"/>
      <c r="D156" s="207">
        <f t="shared" si="43"/>
        <v>0</v>
      </c>
      <c r="E156" s="208">
        <f t="shared" si="44"/>
        <v>0</v>
      </c>
      <c r="F156" s="209">
        <f t="shared" si="44"/>
        <v>0</v>
      </c>
      <c r="G156" s="73"/>
      <c r="H156" s="75"/>
      <c r="I156" s="73"/>
      <c r="J156" s="75"/>
      <c r="K156" s="73"/>
      <c r="L156" s="75"/>
      <c r="M156" s="73"/>
      <c r="N156" s="75"/>
      <c r="O156" s="73"/>
      <c r="P156" s="75"/>
      <c r="Q156" s="210"/>
      <c r="R156" s="211"/>
      <c r="S156" s="206"/>
      <c r="T156" s="190"/>
      <c r="U156" s="190"/>
      <c r="V156" s="134"/>
      <c r="W156" s="34"/>
      <c r="X156" s="28" t="str">
        <f t="shared" si="29"/>
        <v xml:space="preserve"> </v>
      </c>
      <c r="Y156" s="3"/>
      <c r="Z156" s="3"/>
      <c r="AA156" s="3"/>
      <c r="AB156" s="3"/>
      <c r="AC156" s="3"/>
      <c r="AD156" s="3"/>
      <c r="AE156" s="3"/>
      <c r="AF156" s="3"/>
      <c r="AG156" s="221"/>
      <c r="AH156" s="3"/>
      <c r="AI156" s="3"/>
      <c r="AJ156" s="3"/>
      <c r="AK156" s="3"/>
      <c r="BA156" s="29" t="str">
        <f t="shared" si="26"/>
        <v/>
      </c>
      <c r="BB156" s="29" t="str">
        <f t="shared" si="27"/>
        <v/>
      </c>
      <c r="BC156" s="29" t="str">
        <f t="shared" si="28"/>
        <v/>
      </c>
      <c r="BD156" s="29" t="str">
        <f t="shared" si="30"/>
        <v/>
      </c>
      <c r="BE156" s="29" t="str">
        <f t="shared" si="31"/>
        <v/>
      </c>
      <c r="BF156" s="29" t="str">
        <f t="shared" si="32"/>
        <v/>
      </c>
      <c r="BG156" s="29" t="str">
        <f t="shared" si="33"/>
        <v/>
      </c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0">
        <f t="shared" si="34"/>
        <v>0</v>
      </c>
      <c r="BU156" s="30">
        <f t="shared" si="35"/>
        <v>0</v>
      </c>
      <c r="BV156" s="30">
        <f t="shared" si="36"/>
        <v>0</v>
      </c>
      <c r="BW156" s="30">
        <f t="shared" si="37"/>
        <v>0</v>
      </c>
      <c r="BX156" s="30">
        <f t="shared" si="38"/>
        <v>0</v>
      </c>
      <c r="BY156" s="30">
        <f t="shared" si="39"/>
        <v>0</v>
      </c>
      <c r="BZ156" s="30">
        <f t="shared" si="40"/>
        <v>0</v>
      </c>
      <c r="CA156" s="3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</row>
    <row r="157" spans="1:100" s="23" customFormat="1" ht="10.5" x14ac:dyDescent="0.15">
      <c r="A157" s="1077" t="s">
        <v>161</v>
      </c>
      <c r="B157" s="1078"/>
      <c r="C157" s="1079"/>
      <c r="D157" s="212">
        <f t="shared" si="43"/>
        <v>0</v>
      </c>
      <c r="E157" s="213">
        <f t="shared" si="44"/>
        <v>0</v>
      </c>
      <c r="F157" s="214">
        <f t="shared" si="44"/>
        <v>0</v>
      </c>
      <c r="G157" s="37"/>
      <c r="H157" s="39"/>
      <c r="I157" s="37"/>
      <c r="J157" s="39"/>
      <c r="K157" s="37"/>
      <c r="L157" s="39"/>
      <c r="M157" s="37"/>
      <c r="N157" s="39"/>
      <c r="O157" s="37"/>
      <c r="P157" s="39"/>
      <c r="Q157" s="104"/>
      <c r="R157" s="135"/>
      <c r="S157" s="223"/>
      <c r="T157" s="197"/>
      <c r="U157" s="197"/>
      <c r="V157" s="136"/>
      <c r="W157" s="39"/>
      <c r="X157" s="28" t="str">
        <f>$BA157&amp;" "&amp;$BB157&amp;""&amp;$BC157&amp;""&amp;$BD157&amp;""&amp;$BE157&amp;""&amp;$BF157&amp;""&amp;$BG157</f>
        <v xml:space="preserve"> </v>
      </c>
      <c r="Y157" s="3"/>
      <c r="Z157" s="3"/>
      <c r="AA157" s="3"/>
      <c r="AB157" s="3"/>
      <c r="AC157" s="3"/>
      <c r="AD157" s="3"/>
      <c r="AE157" s="3"/>
      <c r="AF157" s="3"/>
      <c r="AG157" s="221"/>
      <c r="AH157" s="3"/>
      <c r="AI157" s="3"/>
      <c r="AJ157" s="3"/>
      <c r="AK157" s="3"/>
      <c r="BA157" s="29" t="str">
        <f t="shared" si="26"/>
        <v/>
      </c>
      <c r="BB157" s="29" t="str">
        <f t="shared" si="27"/>
        <v/>
      </c>
      <c r="BC157" s="29" t="str">
        <f t="shared" si="28"/>
        <v/>
      </c>
      <c r="BD157" s="29" t="str">
        <f t="shared" si="30"/>
        <v/>
      </c>
      <c r="BE157" s="29" t="str">
        <f t="shared" si="31"/>
        <v/>
      </c>
      <c r="BF157" s="29" t="str">
        <f t="shared" si="32"/>
        <v/>
      </c>
      <c r="BG157" s="29" t="str">
        <f t="shared" si="33"/>
        <v/>
      </c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0">
        <f t="shared" si="34"/>
        <v>0</v>
      </c>
      <c r="BU157" s="30">
        <f t="shared" si="35"/>
        <v>0</v>
      </c>
      <c r="BV157" s="30">
        <f t="shared" si="36"/>
        <v>0</v>
      </c>
      <c r="BW157" s="30">
        <f t="shared" si="37"/>
        <v>0</v>
      </c>
      <c r="BX157" s="30">
        <f t="shared" si="38"/>
        <v>0</v>
      </c>
      <c r="BY157" s="30">
        <f t="shared" si="39"/>
        <v>0</v>
      </c>
      <c r="BZ157" s="30">
        <f t="shared" si="40"/>
        <v>0</v>
      </c>
      <c r="CA157" s="3"/>
      <c r="CB157" s="22"/>
      <c r="CC157" s="22"/>
      <c r="CD157" s="22"/>
      <c r="CE157" s="22"/>
      <c r="CF157" s="22"/>
      <c r="CG157" s="22"/>
      <c r="CH157" s="22"/>
      <c r="CI157" s="22"/>
      <c r="CJ157" s="22"/>
      <c r="CK157" s="22"/>
      <c r="CL157" s="22"/>
      <c r="CM157" s="22"/>
      <c r="CN157" s="22"/>
      <c r="CO157" s="22"/>
      <c r="CP157" s="22"/>
      <c r="CQ157" s="22"/>
      <c r="CR157" s="22"/>
      <c r="CS157" s="22"/>
      <c r="CT157" s="22"/>
      <c r="CU157" s="22"/>
      <c r="CV157" s="22"/>
    </row>
    <row r="158" spans="1:100" s="9" customFormat="1" ht="14.25" x14ac:dyDescent="0.2">
      <c r="A158" s="40" t="s">
        <v>166</v>
      </c>
      <c r="B158" s="224"/>
      <c r="C158" s="225"/>
      <c r="D158" s="226"/>
      <c r="E158" s="226"/>
      <c r="F158" s="226"/>
      <c r="G158" s="227"/>
      <c r="H158" s="227"/>
      <c r="I158" s="227"/>
      <c r="J158" s="227"/>
      <c r="K158" s="227"/>
      <c r="L158" s="227"/>
      <c r="M158" s="227"/>
      <c r="N158" s="227"/>
      <c r="O158" s="227"/>
      <c r="P158" s="227"/>
      <c r="Q158" s="227"/>
      <c r="R158" s="227"/>
      <c r="S158" s="227"/>
      <c r="T158" s="228"/>
      <c r="U158" s="229"/>
      <c r="V158" s="229"/>
      <c r="W158" s="229"/>
      <c r="AG158" s="138"/>
    </row>
    <row r="159" spans="1:100" s="22" customFormat="1" ht="10.5" x14ac:dyDescent="0.15">
      <c r="A159" s="1009" t="s">
        <v>45</v>
      </c>
      <c r="B159" s="1010"/>
      <c r="C159" s="1039" t="s">
        <v>46</v>
      </c>
      <c r="D159" s="1039"/>
      <c r="E159" s="1039"/>
      <c r="F159" s="1074" t="s">
        <v>116</v>
      </c>
      <c r="G159" s="1075"/>
      <c r="H159" s="1074" t="s">
        <v>117</v>
      </c>
      <c r="I159" s="1075"/>
      <c r="J159" s="1074" t="s">
        <v>118</v>
      </c>
      <c r="K159" s="1075"/>
      <c r="L159" s="1074" t="s">
        <v>119</v>
      </c>
      <c r="M159" s="1075"/>
      <c r="N159" s="1074" t="s">
        <v>120</v>
      </c>
      <c r="O159" s="1075"/>
      <c r="P159" s="1074" t="s">
        <v>121</v>
      </c>
      <c r="Q159" s="1075"/>
      <c r="R159" s="229"/>
      <c r="S159" s="229"/>
      <c r="T159" s="229"/>
      <c r="U159" s="229"/>
      <c r="V159" s="229"/>
      <c r="W159" s="228"/>
      <c r="X159" s="229"/>
      <c r="Y159" s="229"/>
      <c r="Z159" s="229"/>
      <c r="AA159" s="3"/>
      <c r="AB159" s="3"/>
      <c r="AC159" s="3"/>
      <c r="AD159" s="3"/>
      <c r="AE159" s="3"/>
      <c r="AF159" s="3"/>
      <c r="AG159" s="3"/>
      <c r="AH159" s="3"/>
      <c r="AI159" s="221"/>
      <c r="AJ159" s="3"/>
      <c r="AK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</row>
    <row r="160" spans="1:100" s="22" customFormat="1" ht="21" x14ac:dyDescent="0.15">
      <c r="A160" s="1013"/>
      <c r="B160" s="1014"/>
      <c r="C160" s="231" t="s">
        <v>167</v>
      </c>
      <c r="D160" s="231" t="s">
        <v>43</v>
      </c>
      <c r="E160" s="230" t="s">
        <v>64</v>
      </c>
      <c r="F160" s="159" t="s">
        <v>43</v>
      </c>
      <c r="G160" s="20" t="s">
        <v>64</v>
      </c>
      <c r="H160" s="159" t="s">
        <v>43</v>
      </c>
      <c r="I160" s="20" t="s">
        <v>64</v>
      </c>
      <c r="J160" s="159" t="s">
        <v>43</v>
      </c>
      <c r="K160" s="20" t="s">
        <v>64</v>
      </c>
      <c r="L160" s="159" t="s">
        <v>43</v>
      </c>
      <c r="M160" s="20" t="s">
        <v>64</v>
      </c>
      <c r="N160" s="159" t="s">
        <v>43</v>
      </c>
      <c r="O160" s="20" t="s">
        <v>64</v>
      </c>
      <c r="P160" s="159" t="s">
        <v>43</v>
      </c>
      <c r="Q160" s="20" t="s">
        <v>64</v>
      </c>
      <c r="R160" s="229"/>
      <c r="S160" s="229"/>
      <c r="T160" s="229"/>
      <c r="U160" s="229"/>
      <c r="V160" s="229"/>
      <c r="W160" s="228"/>
      <c r="X160" s="229"/>
      <c r="Y160" s="229"/>
      <c r="Z160" s="229"/>
      <c r="AA160" s="3"/>
      <c r="AB160" s="3"/>
      <c r="AC160" s="3"/>
      <c r="AD160" s="3"/>
      <c r="AE160" s="3"/>
      <c r="AF160" s="3"/>
      <c r="AG160" s="3"/>
      <c r="AH160" s="3"/>
      <c r="AI160" s="221"/>
      <c r="AJ160" s="3"/>
      <c r="AK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</row>
    <row r="161" spans="1:102" s="22" customFormat="1" ht="10.5" x14ac:dyDescent="0.15">
      <c r="A161" s="1032" t="s">
        <v>168</v>
      </c>
      <c r="B161" s="1032"/>
      <c r="C161" s="66">
        <f>SUM(D161:E161)</f>
        <v>0</v>
      </c>
      <c r="D161" s="66">
        <f t="shared" ref="D161:E163" si="45">F161+H161+J161+L161+N161+P161</f>
        <v>0</v>
      </c>
      <c r="E161" s="180">
        <f t="shared" si="45"/>
        <v>0</v>
      </c>
      <c r="F161" s="25"/>
      <c r="G161" s="27"/>
      <c r="H161" s="25"/>
      <c r="I161" s="27"/>
      <c r="J161" s="25"/>
      <c r="K161" s="27"/>
      <c r="L161" s="25"/>
      <c r="M161" s="27"/>
      <c r="N161" s="25"/>
      <c r="O161" s="27"/>
      <c r="P161" s="25"/>
      <c r="Q161" s="27"/>
      <c r="R161" s="233" t="str">
        <f>$BA161&amp;" "&amp;$BB161&amp;""&amp;$BC161</f>
        <v xml:space="preserve"> </v>
      </c>
      <c r="S161" s="229"/>
      <c r="T161" s="229"/>
      <c r="U161" s="229"/>
      <c r="V161" s="229"/>
      <c r="W161" s="228"/>
      <c r="X161" s="229"/>
      <c r="Y161" s="229"/>
      <c r="Z161" s="229"/>
      <c r="AA161" s="3"/>
      <c r="AB161" s="3"/>
      <c r="AC161" s="3"/>
      <c r="AD161" s="3"/>
      <c r="AE161" s="3"/>
      <c r="AF161" s="3"/>
      <c r="AG161" s="3"/>
      <c r="AH161" s="3"/>
      <c r="AI161" s="221"/>
      <c r="AJ161" s="3"/>
      <c r="AK161" s="3"/>
      <c r="BA161" s="29" t="str">
        <f>IF($C161&lt;&gt;SUM($F161:$Q161),"El Total de los Ingresos NO puede ser diferente a la suma de Hombres y Mujeres por edad.","")</f>
        <v/>
      </c>
      <c r="BB161" s="29" t="str">
        <f>IF($D161&lt;&gt;$F161+$H161+$J161+$L161+$N161+$P161,"El Total de Hombres Ingresados al Programa NO puede ser distinto a la suma de Hombres por edad.","")</f>
        <v/>
      </c>
      <c r="BC161" s="29" t="str">
        <f>IF($E161&lt;&gt;$G161+$I161+$K161+$M161+$O161+$Q161,"El Total de Mujeres Ingresados al Programa NO puede ser distinto a la suma de Mujeres por edad.","")</f>
        <v/>
      </c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0">
        <f>IF($C161&lt;&gt;SUM($F161:$Q161),1,0)</f>
        <v>0</v>
      </c>
      <c r="BU161" s="30">
        <f>IF($D161&lt;&gt;$F161+$H161+$J161+$L161+$N161+$P161,1,0)</f>
        <v>0</v>
      </c>
      <c r="BV161" s="30">
        <f>IF($E161&lt;&gt;$G161+$I161+$K161+$M161+$O161+$Q161,1,0)</f>
        <v>0</v>
      </c>
      <c r="BW161" s="3"/>
      <c r="BX161" s="3"/>
      <c r="BY161" s="3"/>
      <c r="BZ161" s="3"/>
      <c r="CA161" s="3"/>
      <c r="CB161" s="3"/>
      <c r="CC161" s="3"/>
    </row>
    <row r="162" spans="1:102" s="22" customFormat="1" ht="10.5" x14ac:dyDescent="0.15">
      <c r="A162" s="1034" t="s">
        <v>169</v>
      </c>
      <c r="B162" s="1034"/>
      <c r="C162" s="71">
        <f>SUM(D162:E162)</f>
        <v>0</v>
      </c>
      <c r="D162" s="71">
        <f t="shared" si="45"/>
        <v>0</v>
      </c>
      <c r="E162" s="71">
        <f t="shared" si="45"/>
        <v>0</v>
      </c>
      <c r="F162" s="67"/>
      <c r="G162" s="69"/>
      <c r="H162" s="67"/>
      <c r="I162" s="69"/>
      <c r="J162" s="67"/>
      <c r="K162" s="69"/>
      <c r="L162" s="67"/>
      <c r="M162" s="69"/>
      <c r="N162" s="67"/>
      <c r="O162" s="69"/>
      <c r="P162" s="67"/>
      <c r="Q162" s="69"/>
      <c r="R162" s="233" t="str">
        <f>$BA162&amp;" "&amp;$BB162&amp;""&amp;$BC162</f>
        <v xml:space="preserve"> </v>
      </c>
      <c r="S162" s="229"/>
      <c r="T162" s="229"/>
      <c r="U162" s="229"/>
      <c r="V162" s="229"/>
      <c r="W162" s="228"/>
      <c r="X162" s="229"/>
      <c r="Y162" s="229"/>
      <c r="Z162" s="229"/>
      <c r="AA162" s="3"/>
      <c r="AB162" s="3"/>
      <c r="AC162" s="3"/>
      <c r="AD162" s="3"/>
      <c r="AE162" s="3"/>
      <c r="AF162" s="3"/>
      <c r="AG162" s="3"/>
      <c r="AH162" s="3"/>
      <c r="AI162" s="221"/>
      <c r="AJ162" s="3"/>
      <c r="AK162" s="3"/>
      <c r="BA162" s="29" t="str">
        <f>IF($C162&lt;&gt;SUM($F162:$Q162),"El Total de los Ingresos NO puede ser diferente a la suma de Hombres y Mujeres por edad.","")</f>
        <v/>
      </c>
      <c r="BB162" s="29" t="str">
        <f>IF($D162&lt;&gt;$F162+$H162+$J162+$L162+$N162+$P162,"El Total de Hombres Ingresados al Programa NO puede ser distinto a la suma de Hombres por edad.","")</f>
        <v/>
      </c>
      <c r="BC162" s="29" t="str">
        <f>IF($E162&lt;&gt;$G162+$I162+$K162+$M162+$O162+$Q162,"El Total de Mujeres Ingresados al Programa NO puede ser distinto a la suma de Mujeres por edad.","")</f>
        <v/>
      </c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0">
        <f>IF($C162&lt;&gt;SUM($F162:$Q162),1,0)</f>
        <v>0</v>
      </c>
      <c r="BU162" s="30">
        <f>IF($D162&lt;&gt;$F162+$H162+$J162+$L162+$N162+$P162,1,0)</f>
        <v>0</v>
      </c>
      <c r="BV162" s="30">
        <f>IF($E162&lt;&gt;$G162+$I162+$K162+$M162+$O162+$Q162,1,0)</f>
        <v>0</v>
      </c>
      <c r="BW162" s="3"/>
      <c r="BX162" s="3"/>
      <c r="BY162" s="3"/>
      <c r="BZ162" s="3"/>
      <c r="CA162" s="3"/>
      <c r="CB162" s="3"/>
      <c r="CC162" s="3"/>
    </row>
    <row r="163" spans="1:102" s="22" customFormat="1" ht="10.5" x14ac:dyDescent="0.15">
      <c r="A163" s="1008" t="s">
        <v>170</v>
      </c>
      <c r="B163" s="1008"/>
      <c r="C163" s="80">
        <f>SUM(D163:E163)</f>
        <v>0</v>
      </c>
      <c r="D163" s="80">
        <f t="shared" si="45"/>
        <v>0</v>
      </c>
      <c r="E163" s="80">
        <f t="shared" si="45"/>
        <v>0</v>
      </c>
      <c r="F163" s="106"/>
      <c r="G163" s="235"/>
      <c r="H163" s="106"/>
      <c r="I163" s="235"/>
      <c r="J163" s="106"/>
      <c r="K163" s="235"/>
      <c r="L163" s="106"/>
      <c r="M163" s="235"/>
      <c r="N163" s="106"/>
      <c r="O163" s="235"/>
      <c r="P163" s="106"/>
      <c r="Q163" s="235"/>
      <c r="R163" s="233" t="str">
        <f>$BA163&amp;" "&amp;$BB163&amp;""&amp;$BC163</f>
        <v xml:space="preserve"> </v>
      </c>
      <c r="S163" s="229"/>
      <c r="T163" s="229"/>
      <c r="U163" s="229"/>
      <c r="V163" s="229"/>
      <c r="W163" s="228"/>
      <c r="X163" s="229"/>
      <c r="Y163" s="229"/>
      <c r="Z163" s="229"/>
      <c r="AA163" s="3"/>
      <c r="AB163" s="3"/>
      <c r="AC163" s="3"/>
      <c r="AD163" s="3"/>
      <c r="AE163" s="3"/>
      <c r="AF163" s="3"/>
      <c r="AG163" s="3"/>
      <c r="AH163" s="3"/>
      <c r="AI163" s="221"/>
      <c r="AJ163" s="3"/>
      <c r="AK163" s="3"/>
      <c r="BA163" s="29" t="str">
        <f>IF($C163&lt;&gt;SUM($F163:$Q163),"El Total de los Ingresos NO puede ser diferente a la suma de Hombres y Mujeres por edad.","")</f>
        <v/>
      </c>
      <c r="BB163" s="29" t="str">
        <f>IF($D163&lt;&gt;$F163+$H163+$J163+$L163+$N163+$P163,"El Total de Hombres Ingresados al Programa NO puede ser distinto a la suma de Hombres por edad.","")</f>
        <v/>
      </c>
      <c r="BC163" s="29" t="str">
        <f>IF($E163&lt;&gt;$G163+$I163+$K163+$M163+$O163+$Q163,"El Total de Mujeres Ingresados al Programa NO puede ser distinto a la suma de Mujeres por edad.","")</f>
        <v/>
      </c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0">
        <f>IF($C163&lt;&gt;SUM($F163:$Q163),1,0)</f>
        <v>0</v>
      </c>
      <c r="BU163" s="30">
        <f>IF($D163&lt;&gt;$F163+$H163+$J163+$L163+$N163+$P163,1,0)</f>
        <v>0</v>
      </c>
      <c r="BV163" s="30">
        <f>IF($E163&lt;&gt;$G163+$I163+$K163+$M163+$O163+$Q163,1,0)</f>
        <v>0</v>
      </c>
      <c r="BW163" s="3"/>
      <c r="BX163" s="3"/>
      <c r="BY163" s="3"/>
      <c r="BZ163" s="3"/>
      <c r="CA163" s="3"/>
      <c r="CB163" s="3"/>
      <c r="CC163" s="3"/>
    </row>
    <row r="164" spans="1:102" s="9" customFormat="1" ht="14.25" x14ac:dyDescent="0.2">
      <c r="A164" s="40" t="s">
        <v>171</v>
      </c>
      <c r="B164" s="224"/>
      <c r="C164" s="225"/>
      <c r="D164" s="226"/>
      <c r="E164" s="226"/>
      <c r="F164" s="226"/>
      <c r="G164" s="227"/>
      <c r="H164" s="227"/>
      <c r="I164" s="227"/>
      <c r="J164" s="227"/>
      <c r="K164" s="227"/>
      <c r="L164" s="227"/>
      <c r="M164" s="227"/>
      <c r="N164" s="227"/>
      <c r="O164" s="227"/>
      <c r="P164" s="227"/>
      <c r="Q164" s="227"/>
      <c r="R164" s="227"/>
      <c r="S164" s="227"/>
      <c r="T164" s="228"/>
      <c r="U164" s="229"/>
      <c r="V164" s="229"/>
      <c r="W164" s="229"/>
      <c r="AG164" s="138"/>
    </row>
    <row r="165" spans="1:102" s="22" customFormat="1" ht="10.5" x14ac:dyDescent="0.15">
      <c r="A165" s="1009" t="s">
        <v>45</v>
      </c>
      <c r="B165" s="1010"/>
      <c r="C165" s="1039" t="s">
        <v>46</v>
      </c>
      <c r="D165" s="1039"/>
      <c r="E165" s="1039"/>
      <c r="F165" s="1074" t="s">
        <v>116</v>
      </c>
      <c r="G165" s="1075"/>
      <c r="H165" s="1074" t="s">
        <v>117</v>
      </c>
      <c r="I165" s="1075"/>
      <c r="J165" s="1074" t="s">
        <v>118</v>
      </c>
      <c r="K165" s="1075"/>
      <c r="L165" s="1074" t="s">
        <v>119</v>
      </c>
      <c r="M165" s="1075"/>
      <c r="N165" s="1074" t="s">
        <v>120</v>
      </c>
      <c r="O165" s="1075"/>
      <c r="P165" s="1074" t="s">
        <v>121</v>
      </c>
      <c r="Q165" s="1076"/>
      <c r="R165" s="1049" t="s">
        <v>164</v>
      </c>
      <c r="S165" s="229"/>
      <c r="T165" s="229"/>
      <c r="U165" s="229"/>
      <c r="V165" s="228"/>
      <c r="W165" s="229"/>
      <c r="X165" s="229"/>
      <c r="Y165" s="229"/>
      <c r="Z165" s="3"/>
      <c r="AA165" s="3"/>
      <c r="AB165" s="3"/>
      <c r="AC165" s="3"/>
      <c r="AD165" s="3"/>
      <c r="AE165" s="3"/>
      <c r="AF165" s="3"/>
      <c r="AG165" s="3"/>
      <c r="AH165" s="3"/>
      <c r="AI165" s="221"/>
      <c r="AJ165" s="3"/>
      <c r="AK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</row>
    <row r="166" spans="1:102" s="23" customFormat="1" ht="21" x14ac:dyDescent="0.15">
      <c r="A166" s="1013"/>
      <c r="B166" s="1014"/>
      <c r="C166" s="231" t="s">
        <v>167</v>
      </c>
      <c r="D166" s="231" t="s">
        <v>43</v>
      </c>
      <c r="E166" s="230" t="s">
        <v>64</v>
      </c>
      <c r="F166" s="159" t="s">
        <v>43</v>
      </c>
      <c r="G166" s="20" t="s">
        <v>64</v>
      </c>
      <c r="H166" s="159" t="s">
        <v>43</v>
      </c>
      <c r="I166" s="20" t="s">
        <v>64</v>
      </c>
      <c r="J166" s="159" t="s">
        <v>43</v>
      </c>
      <c r="K166" s="20" t="s">
        <v>64</v>
      </c>
      <c r="L166" s="159" t="s">
        <v>43</v>
      </c>
      <c r="M166" s="20" t="s">
        <v>64</v>
      </c>
      <c r="N166" s="159" t="s">
        <v>43</v>
      </c>
      <c r="O166" s="20" t="s">
        <v>64</v>
      </c>
      <c r="P166" s="159" t="s">
        <v>43</v>
      </c>
      <c r="Q166" s="162" t="s">
        <v>64</v>
      </c>
      <c r="R166" s="1051"/>
      <c r="S166" s="229"/>
      <c r="T166" s="229"/>
      <c r="U166" s="229"/>
      <c r="V166" s="228"/>
      <c r="W166" s="229"/>
      <c r="X166" s="229"/>
      <c r="Y166" s="229"/>
      <c r="Z166" s="3"/>
      <c r="AA166" s="3"/>
      <c r="AB166" s="3"/>
      <c r="AC166" s="3"/>
      <c r="AD166" s="3"/>
      <c r="AE166" s="3"/>
      <c r="AF166" s="3"/>
      <c r="AG166" s="3"/>
      <c r="AH166" s="3"/>
      <c r="AI166" s="221"/>
      <c r="AJ166" s="3"/>
      <c r="AK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</row>
    <row r="167" spans="1:102" s="23" customFormat="1" ht="10.5" x14ac:dyDescent="0.15">
      <c r="A167" s="1032" t="s">
        <v>168</v>
      </c>
      <c r="B167" s="1032"/>
      <c r="C167" s="66">
        <f>SUM(D167:E167)</f>
        <v>0</v>
      </c>
      <c r="D167" s="66">
        <f t="shared" ref="D167:E169" si="46">F167+H167+J167+L167+N167+P167</f>
        <v>0</v>
      </c>
      <c r="E167" s="180">
        <f t="shared" si="46"/>
        <v>0</v>
      </c>
      <c r="F167" s="25"/>
      <c r="G167" s="27"/>
      <c r="H167" s="25"/>
      <c r="I167" s="27"/>
      <c r="J167" s="25"/>
      <c r="K167" s="27"/>
      <c r="L167" s="25"/>
      <c r="M167" s="27"/>
      <c r="N167" s="25"/>
      <c r="O167" s="27"/>
      <c r="P167" s="25"/>
      <c r="Q167" s="201"/>
      <c r="R167" s="143"/>
      <c r="S167" s="233" t="str">
        <f>$BA167&amp;" "&amp;$BB167&amp;""&amp;$BC167&amp;""&amp;$BD167</f>
        <v xml:space="preserve"> </v>
      </c>
      <c r="T167" s="229"/>
      <c r="U167" s="229"/>
      <c r="V167" s="228"/>
      <c r="W167" s="229"/>
      <c r="X167" s="229"/>
      <c r="Y167" s="229"/>
      <c r="Z167" s="3"/>
      <c r="AA167" s="3"/>
      <c r="AB167" s="3"/>
      <c r="AC167" s="3"/>
      <c r="AD167" s="3"/>
      <c r="AE167" s="3"/>
      <c r="AF167" s="3"/>
      <c r="AG167" s="3"/>
      <c r="AH167" s="3"/>
      <c r="AI167" s="221"/>
      <c r="AJ167" s="3"/>
      <c r="AK167" s="3"/>
      <c r="BA167" s="29" t="str">
        <f>IF($C167&lt;&gt;SUM($F167:$Q167),"El Total de los Egresos NO puede ser diferente a la suma de Hombres y Mujeres por edad.","")</f>
        <v/>
      </c>
      <c r="BB167" s="29" t="str">
        <f>IF($D167&lt;&gt;$F167+$H167+$J167+$L167+$N167+$P167,"El Total de Hombres Egresados del Programa NO puede ser distinto a la suma de Hombres por edad.","")</f>
        <v/>
      </c>
      <c r="BC167" s="29" t="str">
        <f>IF($E167&lt;&gt;$G167+$I167+$K167+$M167+$O167+$Q167,"El Total de Mujeres Egresadas del Programa NO puede ser distinto a la suma de Mujeres por edad.","")</f>
        <v/>
      </c>
      <c r="BD167" s="29" t="str">
        <f>IF(R167&lt;=C167,"","Los Egresos por Abandono DEBEN estar contenidos en el Total de Egresos")</f>
        <v/>
      </c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0">
        <f>IF($C167&lt;&gt;SUM($F167:$Q167),1,0)</f>
        <v>0</v>
      </c>
      <c r="BU167" s="30">
        <f>IF($D167&lt;&gt;$F167+$H167+$J167+$L167+$N167+$P167,1,0)</f>
        <v>0</v>
      </c>
      <c r="BV167" s="30">
        <f>IF($E167&lt;&gt;$G167+$I167+$K167+$M167+$O167+$Q167,1,0)</f>
        <v>0</v>
      </c>
      <c r="BW167" s="30">
        <f>IF(R167&lt;=C167,0,1)</f>
        <v>0</v>
      </c>
      <c r="BX167" s="3"/>
      <c r="BY167" s="3"/>
      <c r="BZ167" s="3"/>
      <c r="CA167" s="3"/>
      <c r="CB167" s="3"/>
      <c r="CC167" s="3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</row>
    <row r="168" spans="1:102" s="23" customFormat="1" ht="10.5" x14ac:dyDescent="0.15">
      <c r="A168" s="1034" t="s">
        <v>169</v>
      </c>
      <c r="B168" s="1034"/>
      <c r="C168" s="71">
        <f>SUM(D168:E168)</f>
        <v>0</v>
      </c>
      <c r="D168" s="71">
        <f t="shared" si="46"/>
        <v>0</v>
      </c>
      <c r="E168" s="71">
        <f t="shared" si="46"/>
        <v>0</v>
      </c>
      <c r="F168" s="67"/>
      <c r="G168" s="69"/>
      <c r="H168" s="67"/>
      <c r="I168" s="69"/>
      <c r="J168" s="67"/>
      <c r="K168" s="69"/>
      <c r="L168" s="67"/>
      <c r="M168" s="69"/>
      <c r="N168" s="67"/>
      <c r="O168" s="69"/>
      <c r="P168" s="67"/>
      <c r="Q168" s="131"/>
      <c r="R168" s="132"/>
      <c r="S168" s="233" t="str">
        <f>$BA168&amp;" "&amp;$BB168&amp;""&amp;$BC168&amp;""&amp;$BD168</f>
        <v xml:space="preserve"> </v>
      </c>
      <c r="T168" s="229"/>
      <c r="U168" s="229"/>
      <c r="V168" s="228"/>
      <c r="W168" s="229"/>
      <c r="X168" s="229"/>
      <c r="Y168" s="229"/>
      <c r="Z168" s="3"/>
      <c r="AA168" s="3"/>
      <c r="AB168" s="3"/>
      <c r="AC168" s="3"/>
      <c r="AD168" s="3"/>
      <c r="AE168" s="3"/>
      <c r="AF168" s="3"/>
      <c r="AG168" s="3"/>
      <c r="AH168" s="3"/>
      <c r="AI168" s="221"/>
      <c r="AJ168" s="3"/>
      <c r="AK168" s="3"/>
      <c r="BA168" s="29" t="str">
        <f>IF($C168&lt;&gt;SUM($F168:$Q168),"El Total de los Egresos NO puede ser diferente a la suma de Hombres y Mujeres por edad.","")</f>
        <v/>
      </c>
      <c r="BB168" s="29" t="str">
        <f>IF($D168&lt;&gt;$F168+$H168+$J168+$L168+$N168+$P168,"El Total de Hombres Egresados del Programa NO puede ser distinto a la suma de Hombres por edad.","")</f>
        <v/>
      </c>
      <c r="BC168" s="29" t="str">
        <f>IF($E168&lt;&gt;$G168+$I168+$K168+$M168+$O168+$Q168,"El Total de Mujeres Egresadas del Programa NO puede ser distinto a la suma de Mujeres por edad.","")</f>
        <v/>
      </c>
      <c r="BD168" s="29" t="str">
        <f>IF(R168&lt;=C168,"","Los Egresos por Abandono DEBEN estar contenidos en el Total de Egresos")</f>
        <v/>
      </c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0">
        <f>IF($C168&lt;&gt;SUM($F168:$Q168),1,0)</f>
        <v>0</v>
      </c>
      <c r="BU168" s="30">
        <f>IF($D168&lt;&gt;$F168+$H168+$J168+$L168+$N168+$P168,1,0)</f>
        <v>0</v>
      </c>
      <c r="BV168" s="30">
        <f>IF($E168&lt;&gt;$G168+$I168+$K168+$M168+$O168+$Q168,1,0)</f>
        <v>0</v>
      </c>
      <c r="BW168" s="30">
        <f>IF(R168&lt;=C168,0,1)</f>
        <v>0</v>
      </c>
      <c r="BX168" s="3"/>
      <c r="BY168" s="3"/>
      <c r="BZ168" s="3"/>
      <c r="CA168" s="3"/>
      <c r="CB168" s="3"/>
      <c r="CC168" s="3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</row>
    <row r="169" spans="1:102" s="23" customFormat="1" ht="10.5" x14ac:dyDescent="0.15">
      <c r="A169" s="1008" t="s">
        <v>170</v>
      </c>
      <c r="B169" s="1008"/>
      <c r="C169" s="80">
        <f>SUM(D169:E169)</f>
        <v>0</v>
      </c>
      <c r="D169" s="80">
        <f t="shared" si="46"/>
        <v>0</v>
      </c>
      <c r="E169" s="80">
        <f t="shared" si="46"/>
        <v>0</v>
      </c>
      <c r="F169" s="106"/>
      <c r="G169" s="235"/>
      <c r="H169" s="106"/>
      <c r="I169" s="235"/>
      <c r="J169" s="106"/>
      <c r="K169" s="235"/>
      <c r="L169" s="106"/>
      <c r="M169" s="235"/>
      <c r="N169" s="106"/>
      <c r="O169" s="235"/>
      <c r="P169" s="106"/>
      <c r="Q169" s="236"/>
      <c r="R169" s="150"/>
      <c r="S169" s="233" t="str">
        <f>$BA169&amp;" "&amp;$BB169&amp;""&amp;$BC169&amp;""&amp;$BD169</f>
        <v xml:space="preserve"> </v>
      </c>
      <c r="T169" s="229"/>
      <c r="U169" s="229"/>
      <c r="V169" s="228"/>
      <c r="W169" s="229"/>
      <c r="X169" s="229"/>
      <c r="Y169" s="229"/>
      <c r="Z169" s="3"/>
      <c r="AA169" s="3"/>
      <c r="AB169" s="3"/>
      <c r="AC169" s="3"/>
      <c r="AD169" s="3"/>
      <c r="AE169" s="3"/>
      <c r="AF169" s="3"/>
      <c r="AG169" s="3"/>
      <c r="AH169" s="3"/>
      <c r="AI169" s="221"/>
      <c r="AJ169" s="3"/>
      <c r="AK169" s="3"/>
      <c r="BA169" s="29" t="str">
        <f>IF($C169&lt;&gt;SUM($F169:$Q169),"El Total de los Egresos NO puede ser diferente a la suma de Hombres y Mujeres por edad.","")</f>
        <v/>
      </c>
      <c r="BB169" s="29" t="str">
        <f>IF($D169&lt;&gt;$F169+$H169+$J169+$L169+$N169+$P169,"El Total de Hombres Egresados del Programa NO puede ser distinto a la suma de Hombres por edad.","")</f>
        <v/>
      </c>
      <c r="BC169" s="29" t="str">
        <f>IF($E169&lt;&gt;$G169+$I169+$K169+$M169+$O169+$Q169,"El Total de Mujeres Egresadas del Programa NO puede ser distinto a la suma de Mujeres por edad.","")</f>
        <v/>
      </c>
      <c r="BD169" s="29" t="str">
        <f>IF(R169&lt;=C169,"","Los Egresos por Abandono DEBEN estar contenidos en el Total de Egresos")</f>
        <v/>
      </c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0">
        <f>IF($C169&lt;&gt;SUM($F169:$Q169),1,0)</f>
        <v>0</v>
      </c>
      <c r="BU169" s="30">
        <f>IF($D169&lt;&gt;$F169+$H169+$J169+$L169+$N169+$P169,1,0)</f>
        <v>0</v>
      </c>
      <c r="BV169" s="30">
        <f>IF($E169&lt;&gt;$G169+$I169+$K169+$M169+$O169+$Q169,1,0)</f>
        <v>0</v>
      </c>
      <c r="BW169" s="30">
        <f>IF(R169&lt;=C169,0,1)</f>
        <v>0</v>
      </c>
      <c r="BX169" s="3"/>
      <c r="BY169" s="3"/>
      <c r="BZ169" s="3"/>
      <c r="CA169" s="3"/>
      <c r="CB169" s="3"/>
      <c r="CC169" s="3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</row>
    <row r="170" spans="1:102" s="9" customFormat="1" ht="15" x14ac:dyDescent="0.2">
      <c r="A170" s="237" t="s">
        <v>172</v>
      </c>
      <c r="M170" s="4"/>
      <c r="AG170" s="138"/>
    </row>
    <row r="171" spans="1:102" s="23" customFormat="1" ht="10.5" x14ac:dyDescent="0.15">
      <c r="A171" s="1063" t="s">
        <v>173</v>
      </c>
      <c r="B171" s="1064" t="s">
        <v>174</v>
      </c>
      <c r="C171" s="1067" t="s">
        <v>175</v>
      </c>
      <c r="D171" s="1069" t="s">
        <v>176</v>
      </c>
      <c r="E171" s="1070"/>
      <c r="F171" s="1070"/>
      <c r="G171" s="1070"/>
      <c r="H171" s="1070"/>
      <c r="I171" s="1071"/>
      <c r="J171" s="1069" t="s">
        <v>57</v>
      </c>
      <c r="K171" s="1071"/>
      <c r="L171" s="1072" t="s">
        <v>177</v>
      </c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221"/>
      <c r="AH171" s="3"/>
      <c r="AI171" s="3"/>
      <c r="AJ171" s="3"/>
      <c r="AK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</row>
    <row r="172" spans="1:102" s="23" customFormat="1" ht="21" x14ac:dyDescent="0.15">
      <c r="A172" s="1065"/>
      <c r="B172" s="1066"/>
      <c r="C172" s="1068"/>
      <c r="D172" s="238" t="s">
        <v>178</v>
      </c>
      <c r="E172" s="239" t="s">
        <v>179</v>
      </c>
      <c r="F172" s="239" t="s">
        <v>70</v>
      </c>
      <c r="G172" s="239" t="s">
        <v>8</v>
      </c>
      <c r="H172" s="239" t="s">
        <v>180</v>
      </c>
      <c r="I172" s="240" t="s">
        <v>181</v>
      </c>
      <c r="J172" s="241" t="s">
        <v>182</v>
      </c>
      <c r="K172" s="242" t="s">
        <v>64</v>
      </c>
      <c r="L172" s="107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221"/>
      <c r="AH172" s="3"/>
      <c r="AI172" s="3"/>
      <c r="AJ172" s="3"/>
      <c r="AK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</row>
    <row r="173" spans="1:102" s="23" customFormat="1" ht="10.5" x14ac:dyDescent="0.15">
      <c r="A173" s="1055" t="s">
        <v>183</v>
      </c>
      <c r="B173" s="243" t="s">
        <v>184</v>
      </c>
      <c r="C173" s="66">
        <f>SUM(D173:I173)</f>
        <v>0</v>
      </c>
      <c r="D173" s="67"/>
      <c r="E173" s="68"/>
      <c r="F173" s="68"/>
      <c r="G173" s="68"/>
      <c r="H173" s="68"/>
      <c r="I173" s="69"/>
      <c r="J173" s="68"/>
      <c r="K173" s="69"/>
      <c r="L173" s="244"/>
      <c r="M173" s="28" t="str">
        <f>$BA173&amp;" "&amp;$BB173&amp;""&amp;$BC173</f>
        <v xml:space="preserve"> </v>
      </c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221"/>
      <c r="AH173" s="3"/>
      <c r="AI173" s="3"/>
      <c r="AJ173" s="3"/>
      <c r="AK173" s="3"/>
      <c r="BA173" s="29" t="str">
        <f>IF($C173&lt;&gt;($J173+$K173),"Los Ingresos según sexo NO pueden ser diferente al Total.","")</f>
        <v/>
      </c>
      <c r="BB173" s="245" t="str">
        <f>IF($C173=0,"",IF($L173="",IF($C173="",""," No olvide escribir la columna Beneficiarios."),""))</f>
        <v/>
      </c>
      <c r="BC173" s="245" t="str">
        <f>IF($C173&lt;$L173," El número de Beneficiarios NO puede ser mayor que el Total.","")</f>
        <v/>
      </c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0">
        <f>IF($C173&lt;&gt;($J173+$K173),1,0)</f>
        <v>0</v>
      </c>
      <c r="BU173" s="30" t="str">
        <f>IF($C173=0,"",IF($L173="",IF($C173="","",1),0))</f>
        <v/>
      </c>
      <c r="BV173" s="30">
        <f>IF($C173&lt;$L173,1,0)</f>
        <v>0</v>
      </c>
      <c r="BW173" s="3"/>
      <c r="BX173" s="3"/>
      <c r="BY173" s="3"/>
      <c r="BZ173" s="3"/>
      <c r="CA173" s="3"/>
    </row>
    <row r="174" spans="1:102" s="23" customFormat="1" ht="10.5" x14ac:dyDescent="0.15">
      <c r="A174" s="1056"/>
      <c r="B174" s="246" t="s">
        <v>185</v>
      </c>
      <c r="C174" s="80">
        <f>SUM(D174:I174)</f>
        <v>0</v>
      </c>
      <c r="D174" s="37"/>
      <c r="E174" s="38"/>
      <c r="F174" s="38"/>
      <c r="G174" s="38"/>
      <c r="H174" s="38"/>
      <c r="I174" s="39"/>
      <c r="J174" s="37"/>
      <c r="K174" s="39"/>
      <c r="L174" s="247"/>
      <c r="M174" s="28" t="str">
        <f>$BA174&amp;" "&amp;$BB174&amp;""&amp;$BC174</f>
        <v xml:space="preserve"> </v>
      </c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221"/>
      <c r="AH174" s="3"/>
      <c r="AI174" s="3"/>
      <c r="AJ174" s="3"/>
      <c r="AK174" s="3"/>
      <c r="BA174" s="29" t="str">
        <f>IF($C174&lt;&gt;($J174+$K174),"Los Egresos según sexo NO pueden ser diferente al Total.","")</f>
        <v/>
      </c>
      <c r="BB174" s="245" t="str">
        <f>IF($C174=0,"",IF($L174="",IF($C174="",""," No olvide escribir la columna Beneficiarios."),""))</f>
        <v/>
      </c>
      <c r="BC174" s="245" t="str">
        <f>IF($C174&lt;$L174," El número de Beneficiarios NO puede ser mayor que el Total.","")</f>
        <v/>
      </c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0">
        <f>IF($C174&lt;&gt;($J174+$K174),1,0)</f>
        <v>0</v>
      </c>
      <c r="BU174" s="30" t="str">
        <f>IF($C174=0,"",IF($L174="",IF($C174="","",1),0))</f>
        <v/>
      </c>
      <c r="BV174" s="30">
        <f>IF($C174&lt;$L174,1,0)</f>
        <v>0</v>
      </c>
      <c r="BW174" s="3"/>
      <c r="BX174" s="3"/>
      <c r="BY174" s="3"/>
      <c r="BZ174" s="3"/>
      <c r="CA174" s="3"/>
    </row>
    <row r="175" spans="1:102" s="23" customFormat="1" ht="10.5" x14ac:dyDescent="0.15">
      <c r="A175" s="1055" t="s">
        <v>186</v>
      </c>
      <c r="B175" s="243" t="s">
        <v>184</v>
      </c>
      <c r="C175" s="66">
        <f>SUM(D175:I175)</f>
        <v>0</v>
      </c>
      <c r="D175" s="67"/>
      <c r="E175" s="68"/>
      <c r="F175" s="68"/>
      <c r="G175" s="68"/>
      <c r="H175" s="68"/>
      <c r="I175" s="69"/>
      <c r="J175" s="68"/>
      <c r="K175" s="69"/>
      <c r="L175" s="244"/>
      <c r="M175" s="28" t="str">
        <f>$BA175&amp;" "&amp;$BB175&amp;""&amp;$BC175</f>
        <v xml:space="preserve"> </v>
      </c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221"/>
      <c r="AH175" s="3"/>
      <c r="AI175" s="3"/>
      <c r="AJ175" s="3"/>
      <c r="AK175" s="3"/>
      <c r="BA175" s="29" t="str">
        <f>IF($C175&lt;&gt;($J175+$K175),"Los Ingresos según sexo NO pueden ser diferente al Total.","")</f>
        <v/>
      </c>
      <c r="BB175" s="245" t="str">
        <f>IF($C175=0,"",IF($L175="",IF($C175="",""," No olvide escribir la columna Beneficiarios."),""))</f>
        <v/>
      </c>
      <c r="BC175" s="245" t="str">
        <f>IF($C175&lt;$L175," El número de Beneficiarios NO puede ser mayor que el Total.","")</f>
        <v/>
      </c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0">
        <f>IF($C175&lt;&gt;($J175+$K175),1,0)</f>
        <v>0</v>
      </c>
      <c r="BU175" s="30" t="str">
        <f>IF($C175=0,"",IF($L175="",IF($C175="","",1),0))</f>
        <v/>
      </c>
      <c r="BV175" s="30">
        <f>IF($C175&lt;$L175,1,0)</f>
        <v>0</v>
      </c>
      <c r="BW175" s="3"/>
      <c r="BX175" s="3"/>
      <c r="BY175" s="3"/>
      <c r="BZ175" s="3"/>
      <c r="CA175" s="3"/>
    </row>
    <row r="176" spans="1:102" s="23" customFormat="1" ht="10.5" x14ac:dyDescent="0.15">
      <c r="A176" s="1056"/>
      <c r="B176" s="246" t="s">
        <v>185</v>
      </c>
      <c r="C176" s="80">
        <f>SUM(D176:I176)</f>
        <v>0</v>
      </c>
      <c r="D176" s="37"/>
      <c r="E176" s="38"/>
      <c r="F176" s="38"/>
      <c r="G176" s="38"/>
      <c r="H176" s="38"/>
      <c r="I176" s="39"/>
      <c r="J176" s="37"/>
      <c r="K176" s="39"/>
      <c r="L176" s="247"/>
      <c r="M176" s="28" t="str">
        <f>$BA176&amp;" "&amp;$BB176&amp;""&amp;$BC176</f>
        <v xml:space="preserve"> </v>
      </c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221"/>
      <c r="AH176" s="3"/>
      <c r="AI176" s="3"/>
      <c r="AJ176" s="3"/>
      <c r="AK176" s="3"/>
      <c r="BA176" s="29" t="str">
        <f>IF($C176&lt;&gt;($J176+$K176),"Los Egresos según sexo NO pueden ser diferente al Total.","")</f>
        <v/>
      </c>
      <c r="BB176" s="245" t="str">
        <f>IF($C176=0,"",IF($L176="",IF($C176="",""," No olvide escribir la columna Beneficiarios."),""))</f>
        <v/>
      </c>
      <c r="BC176" s="245" t="str">
        <f>IF($C176&lt;$L176," El número de Beneficiarios NO puede ser mayor que el Total.","")</f>
        <v/>
      </c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0">
        <f>IF($C176&lt;&gt;($J176+$K176),1,0)</f>
        <v>0</v>
      </c>
      <c r="BU176" s="30" t="str">
        <f>IF($C176=0,"",IF($L176="",IF($C176="","",1),0))</f>
        <v/>
      </c>
      <c r="BV176" s="30">
        <f>IF($C176&lt;$L176,1,0)</f>
        <v>0</v>
      </c>
      <c r="BW176" s="3"/>
      <c r="BX176" s="3"/>
      <c r="BY176" s="3"/>
      <c r="BZ176" s="3"/>
      <c r="CA176" s="3"/>
    </row>
    <row r="177" spans="1:87" s="9" customFormat="1" ht="15" x14ac:dyDescent="0.2">
      <c r="A177" s="81" t="s">
        <v>187</v>
      </c>
      <c r="B177" s="81"/>
      <c r="C177" s="81"/>
      <c r="D177" s="81"/>
      <c r="E177" s="81"/>
      <c r="F177" s="81"/>
      <c r="G177" s="81"/>
      <c r="M177" s="4"/>
      <c r="AG177" s="138"/>
    </row>
    <row r="178" spans="1:87" s="23" customFormat="1" ht="10.5" x14ac:dyDescent="0.15">
      <c r="A178" s="1009" t="s">
        <v>188</v>
      </c>
      <c r="B178" s="1010"/>
      <c r="C178" s="1015" t="s">
        <v>189</v>
      </c>
      <c r="D178" s="1015"/>
      <c r="E178" s="1015"/>
      <c r="F178" s="1016" t="s">
        <v>190</v>
      </c>
      <c r="G178" s="1017"/>
      <c r="H178" s="1017"/>
      <c r="I178" s="1017"/>
      <c r="J178" s="1017"/>
      <c r="K178" s="1017"/>
      <c r="L178" s="1017"/>
      <c r="M178" s="1017"/>
      <c r="N178" s="1017"/>
      <c r="O178" s="1017"/>
      <c r="P178" s="1017"/>
      <c r="Q178" s="1018"/>
      <c r="R178" s="1057" t="s">
        <v>191</v>
      </c>
      <c r="S178" s="1060" t="s">
        <v>103</v>
      </c>
      <c r="T178" s="1049" t="s">
        <v>192</v>
      </c>
      <c r="U178" s="1052" t="s">
        <v>164</v>
      </c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BA178" s="3"/>
      <c r="BB178" s="3"/>
      <c r="BC178" s="3"/>
      <c r="BD178" s="221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</row>
    <row r="179" spans="1:87" s="23" customFormat="1" ht="10.5" x14ac:dyDescent="0.15">
      <c r="A179" s="1011"/>
      <c r="B179" s="1012"/>
      <c r="C179" s="1015"/>
      <c r="D179" s="1015"/>
      <c r="E179" s="1015"/>
      <c r="F179" s="1026" t="s">
        <v>193</v>
      </c>
      <c r="G179" s="1028"/>
      <c r="H179" s="1026" t="s">
        <v>179</v>
      </c>
      <c r="I179" s="1028"/>
      <c r="J179" s="1026" t="s">
        <v>70</v>
      </c>
      <c r="K179" s="1028"/>
      <c r="L179" s="1026" t="s">
        <v>8</v>
      </c>
      <c r="M179" s="1028"/>
      <c r="N179" s="1026" t="s">
        <v>180</v>
      </c>
      <c r="O179" s="1028"/>
      <c r="P179" s="1026" t="s">
        <v>181</v>
      </c>
      <c r="Q179" s="1027"/>
      <c r="R179" s="1058"/>
      <c r="S179" s="1061"/>
      <c r="T179" s="1050"/>
      <c r="U179" s="105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BA179" s="3"/>
      <c r="BB179" s="3"/>
      <c r="BC179" s="3"/>
      <c r="BD179" s="221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</row>
    <row r="180" spans="1:87" s="23" customFormat="1" ht="21" x14ac:dyDescent="0.15">
      <c r="A180" s="1013"/>
      <c r="B180" s="1014"/>
      <c r="C180" s="231" t="s">
        <v>167</v>
      </c>
      <c r="D180" s="231" t="s">
        <v>43</v>
      </c>
      <c r="E180" s="248" t="s">
        <v>64</v>
      </c>
      <c r="F180" s="96" t="s">
        <v>182</v>
      </c>
      <c r="G180" s="99" t="s">
        <v>64</v>
      </c>
      <c r="H180" s="96" t="s">
        <v>182</v>
      </c>
      <c r="I180" s="99" t="s">
        <v>64</v>
      </c>
      <c r="J180" s="96" t="s">
        <v>182</v>
      </c>
      <c r="K180" s="99" t="s">
        <v>64</v>
      </c>
      <c r="L180" s="96" t="s">
        <v>182</v>
      </c>
      <c r="M180" s="99" t="s">
        <v>64</v>
      </c>
      <c r="N180" s="96" t="s">
        <v>182</v>
      </c>
      <c r="O180" s="249" t="s">
        <v>64</v>
      </c>
      <c r="P180" s="96" t="s">
        <v>182</v>
      </c>
      <c r="Q180" s="249" t="s">
        <v>64</v>
      </c>
      <c r="R180" s="1059"/>
      <c r="S180" s="1062"/>
      <c r="T180" s="1051"/>
      <c r="U180" s="1054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BA180" s="3"/>
      <c r="BB180" s="3"/>
      <c r="BC180" s="3"/>
      <c r="BD180" s="221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</row>
    <row r="181" spans="1:87" s="23" customFormat="1" ht="10.5" x14ac:dyDescent="0.15">
      <c r="A181" s="1045" t="s">
        <v>194</v>
      </c>
      <c r="B181" s="1046"/>
      <c r="C181" s="250">
        <f>SUM(D181:E181)</f>
        <v>0</v>
      </c>
      <c r="D181" s="250">
        <f>F181+H181+J181+L181+N181+P181</f>
        <v>0</v>
      </c>
      <c r="E181" s="250">
        <f>G181+I181+K181+M181+O181+Q181</f>
        <v>0</v>
      </c>
      <c r="F181" s="251">
        <f>SUM(F182:F191)</f>
        <v>0</v>
      </c>
      <c r="G181" s="252">
        <f t="shared" ref="G181:U181" si="47">SUM(G182:G191)</f>
        <v>0</v>
      </c>
      <c r="H181" s="251">
        <f t="shared" si="47"/>
        <v>0</v>
      </c>
      <c r="I181" s="252">
        <f t="shared" si="47"/>
        <v>0</v>
      </c>
      <c r="J181" s="251">
        <f t="shared" si="47"/>
        <v>0</v>
      </c>
      <c r="K181" s="252">
        <f t="shared" si="47"/>
        <v>0</v>
      </c>
      <c r="L181" s="251">
        <f t="shared" si="47"/>
        <v>0</v>
      </c>
      <c r="M181" s="252">
        <f t="shared" si="47"/>
        <v>0</v>
      </c>
      <c r="N181" s="251">
        <f t="shared" si="47"/>
        <v>0</v>
      </c>
      <c r="O181" s="252">
        <f t="shared" si="47"/>
        <v>0</v>
      </c>
      <c r="P181" s="253">
        <f t="shared" si="47"/>
        <v>0</v>
      </c>
      <c r="Q181" s="252">
        <f t="shared" si="47"/>
        <v>0</v>
      </c>
      <c r="R181" s="254">
        <f t="shared" si="47"/>
        <v>0</v>
      </c>
      <c r="S181" s="255">
        <f t="shared" si="47"/>
        <v>0</v>
      </c>
      <c r="T181" s="250">
        <f t="shared" si="47"/>
        <v>0</v>
      </c>
      <c r="U181" s="250">
        <f t="shared" si="47"/>
        <v>0</v>
      </c>
      <c r="V181" s="233" t="str">
        <f>$BA181&amp;" "&amp;$BB181&amp;""&amp;$BC181&amp;""&amp;$BD181&amp;""&amp;$BE181&amp;""&amp;$BF181</f>
        <v xml:space="preserve"> </v>
      </c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BA181" s="29" t="str">
        <f>IF($C181&lt;&gt;SUM($F181:$Q181),"El Total de los Ingresos NO puede ser diferente a la suma de Hombres y Mujeres por edad.","")</f>
        <v/>
      </c>
      <c r="BB181" s="29" t="str">
        <f>IF($D181&lt;&gt;$F181+$H181+$J181+$L181+$N181+$P181,"El Total de Hombres Ingresados al Programa NO puede ser distinto a la suma de Hombres por edad.","")</f>
        <v/>
      </c>
      <c r="BC181" s="29" t="str">
        <f>IF($E181&lt;&gt;$G181+$I181+$K181+$M181+$O181+$Q181,"El Total de Mujeres Ingresadas al Programa NO puede ser distinto a la suma de Mujeres por edad.","")</f>
        <v/>
      </c>
      <c r="BD181" s="29" t="str">
        <f>IF(R181&lt;=C181,"","El Nº de TRANS ingresados al Programa NO DEBE ser mayor al Total de Ingresos")</f>
        <v/>
      </c>
      <c r="BE181" s="29" t="str">
        <f>IF(T181&lt;=S181,"","Los Egresos por Alta DEBEN estar contenidos en el Total de Egresos")</f>
        <v/>
      </c>
      <c r="BF181" s="29" t="str">
        <f>IF(U181&lt;=S181,"","Los Egresos por Abandono DEBEN estar contenidos en el Total de Egresos")</f>
        <v/>
      </c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0">
        <f>IF($C181&lt;&gt;SUM($F181:$Q181),1,0)</f>
        <v>0</v>
      </c>
      <c r="BU181" s="30">
        <f>IF($D181&lt;&gt;$F181+$H181+$J181+$L181+$N181+$P181,1,0)</f>
        <v>0</v>
      </c>
      <c r="BV181" s="30">
        <f>IF($E181&lt;&gt;$G181+$I181+$K181+$M181+$O181+$Q181,1,0)</f>
        <v>0</v>
      </c>
      <c r="BW181" s="30">
        <f>IF(R181&lt;=C181,0,1)</f>
        <v>0</v>
      </c>
      <c r="BX181" s="30">
        <f>IF(T181&lt;=S181,0,1)</f>
        <v>0</v>
      </c>
      <c r="BY181" s="30">
        <f>IF(U181&lt;=S181,0,1)</f>
        <v>0</v>
      </c>
      <c r="BZ181" s="3"/>
      <c r="CA181" s="3"/>
      <c r="CB181" s="3"/>
      <c r="CC181" s="3"/>
      <c r="CD181" s="3"/>
      <c r="CE181" s="3"/>
      <c r="CF181" s="3"/>
      <c r="CG181" s="3"/>
      <c r="CH181" s="3"/>
      <c r="CI181" s="3"/>
    </row>
    <row r="182" spans="1:87" s="23" customFormat="1" ht="10.5" x14ac:dyDescent="0.15">
      <c r="A182" s="1047" t="s">
        <v>195</v>
      </c>
      <c r="B182" s="256" t="s">
        <v>122</v>
      </c>
      <c r="C182" s="257">
        <f>+D182+E182</f>
        <v>0</v>
      </c>
      <c r="D182" s="258"/>
      <c r="E182" s="259">
        <f>G182+I182+K182+M182+O182+Q182</f>
        <v>0</v>
      </c>
      <c r="F182" s="260"/>
      <c r="G182" s="192"/>
      <c r="H182" s="260"/>
      <c r="I182" s="34"/>
      <c r="J182" s="260"/>
      <c r="K182" s="34"/>
      <c r="L182" s="260"/>
      <c r="M182" s="34"/>
      <c r="N182" s="260"/>
      <c r="O182" s="34"/>
      <c r="P182" s="260"/>
      <c r="Q182" s="189"/>
      <c r="R182" s="261"/>
      <c r="S182" s="262"/>
      <c r="T182" s="134"/>
      <c r="U182" s="47"/>
      <c r="V182" s="233" t="str">
        <f>$BA182&amp;" "&amp;$BC182&amp;""&amp;$BD182&amp;""&amp;$BE182&amp;""&amp;$BF182</f>
        <v xml:space="preserve"> </v>
      </c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BA182" s="29" t="str">
        <f>IF($C182&lt;&gt;SUM($F182:$O182),"El Total de los Ingresos NO puede ser diferente a la suma de Hombres y Mujeres por edad.","")</f>
        <v/>
      </c>
      <c r="BB182" s="22"/>
      <c r="BC182" s="29" t="str">
        <f>IF($E182&lt;&gt;$G182+$I182+$K182+$M182+$O182,"El Total de Mujeres Ingresadas al Programa NO puede ser distinto a la suma de Mujeres por edad.","")</f>
        <v/>
      </c>
      <c r="BD182" s="29" t="str">
        <f>IF(R182&lt;=C182,"","El Nº de TRANS ingresados al Programa NO DEBE ser mayor al Total de Ingresos")</f>
        <v/>
      </c>
      <c r="BE182" s="29" t="str">
        <f>IF(T182&lt;=S182,"","Los Egresos por Alta DEBEN estar contenidos en el Total de Egresos")</f>
        <v/>
      </c>
      <c r="BF182" s="29" t="str">
        <f>IF(U182&lt;=S182,"","Los Egresos por Abandono DEBEN estar contenidos en el Total de Egresos")</f>
        <v/>
      </c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0">
        <f>IF($C182&lt;&gt;SUM($F182:$O182),1,0)</f>
        <v>0</v>
      </c>
      <c r="BU182" s="30">
        <f>IF($D182&lt;&gt;$F182+$H182+$J182+$L182+$N182,1,0)</f>
        <v>0</v>
      </c>
      <c r="BV182" s="30">
        <f>IF($E182&lt;&gt;$G182+$I182+$K182+$M182+$O182,1,0)</f>
        <v>0</v>
      </c>
      <c r="BW182" s="30">
        <f>IF(R182&lt;=C182,0,1)</f>
        <v>0</v>
      </c>
      <c r="BX182" s="30">
        <f>IF(T182&lt;=S182,0,1)</f>
        <v>0</v>
      </c>
      <c r="BY182" s="30">
        <f>IF(U182&lt;=S182,0,1)</f>
        <v>0</v>
      </c>
      <c r="BZ182" s="3"/>
      <c r="CA182" s="3"/>
      <c r="CB182" s="3"/>
      <c r="CC182" s="3"/>
      <c r="CD182" s="3"/>
      <c r="CE182" s="3"/>
      <c r="CF182" s="3"/>
      <c r="CG182" s="3"/>
      <c r="CH182" s="3"/>
      <c r="CI182" s="3"/>
    </row>
    <row r="183" spans="1:87" s="23" customFormat="1" ht="10.5" x14ac:dyDescent="0.15">
      <c r="A183" s="1048"/>
      <c r="B183" s="263" t="s">
        <v>196</v>
      </c>
      <c r="C183" s="264">
        <f t="shared" ref="C183:C191" si="48">+D183+E183</f>
        <v>0</v>
      </c>
      <c r="D183" s="264">
        <f t="shared" ref="D183:E191" si="49">F183+H183+J183+L183+N183+P183</f>
        <v>0</v>
      </c>
      <c r="E183" s="265">
        <f t="shared" si="49"/>
        <v>0</v>
      </c>
      <c r="F183" s="73"/>
      <c r="G183" s="34"/>
      <c r="H183" s="73"/>
      <c r="I183" s="34"/>
      <c r="J183" s="73"/>
      <c r="K183" s="34"/>
      <c r="L183" s="73"/>
      <c r="M183" s="34"/>
      <c r="N183" s="73"/>
      <c r="O183" s="34"/>
      <c r="P183" s="73"/>
      <c r="Q183" s="134"/>
      <c r="R183" s="261"/>
      <c r="S183" s="262"/>
      <c r="T183" s="134"/>
      <c r="U183" s="47"/>
      <c r="V183" s="233" t="str">
        <f t="shared" ref="V183:V191" si="50">$BA183&amp;" "&amp;$BB183&amp;""&amp;$BC183&amp;""&amp;$BD183&amp;""&amp;$BE183&amp;""&amp;$BF183</f>
        <v xml:space="preserve"> </v>
      </c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BA183" s="29" t="str">
        <f t="shared" ref="BA183:BA191" si="51">IF($C183&lt;&gt;SUM($F183:$Q183),"El Total de los Ingresos NO puede ser diferente a la suma de Hombres y Mujeres por edad.","")</f>
        <v/>
      </c>
      <c r="BB183" s="29" t="str">
        <f t="shared" ref="BB183:BB191" si="52">IF($D183&lt;&gt;$F183+$H183+$J183+$L183+$N183+$P183,"El Total de Hombres Ingresados al Programa NO puede ser distinto a la suma de Hombres por edad.","")</f>
        <v/>
      </c>
      <c r="BC183" s="29" t="str">
        <f t="shared" ref="BC183:BC191" si="53">IF($E183&lt;&gt;$G183+$I183+$K183+$M183+$O183+$Q183,"El Total de Mujeres Ingresadas al Programa NO puede ser distinto a la suma de Mujeres por edad.","")</f>
        <v/>
      </c>
      <c r="BD183" s="29" t="str">
        <f t="shared" ref="BD183:BD191" si="54">IF(R183&lt;=C183,"","El Nº de TRANS ingresados al Programa NO DEBE ser mayor al Total de Ingresos")</f>
        <v/>
      </c>
      <c r="BE183" s="29" t="str">
        <f t="shared" ref="BE183:BE191" si="55">IF(T183&lt;=S183,"","Los Egresos por Alta DEBEN estar contenidos en el Total de Egresos")</f>
        <v/>
      </c>
      <c r="BF183" s="29" t="str">
        <f t="shared" ref="BF183:BF191" si="56">IF(U183&lt;=S183,"","Los Egresos por Abandono DEBEN estar contenidos en el Total de Egresos")</f>
        <v/>
      </c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0">
        <f t="shared" ref="BT183:BT191" si="57">IF($C183&lt;&gt;SUM($F183:$Q183),1,0)</f>
        <v>0</v>
      </c>
      <c r="BU183" s="30">
        <f t="shared" ref="BU183:BU191" si="58">IF($D183&lt;&gt;$F183+$H183+$J183+$L183+$N183+$P183,1,0)</f>
        <v>0</v>
      </c>
      <c r="BV183" s="30">
        <f t="shared" ref="BV183:BV191" si="59">IF($E183&lt;&gt;$G183+$I183+$K183+$M183+$O183+$Q183,1,0)</f>
        <v>0</v>
      </c>
      <c r="BW183" s="30">
        <f t="shared" ref="BW183:BW191" si="60">IF(R183&lt;=C183,0,1)</f>
        <v>0</v>
      </c>
      <c r="BX183" s="30">
        <f t="shared" ref="BX183:BX191" si="61">IF(T183&lt;=S183,0,1)</f>
        <v>0</v>
      </c>
      <c r="BY183" s="30">
        <f t="shared" ref="BY183:BY191" si="62">IF(U183&lt;=S183,0,1)</f>
        <v>0</v>
      </c>
      <c r="BZ183" s="3"/>
      <c r="CA183" s="3"/>
      <c r="CB183" s="3"/>
      <c r="CC183" s="3"/>
      <c r="CD183" s="3"/>
      <c r="CE183" s="3"/>
      <c r="CF183" s="3"/>
      <c r="CG183" s="3"/>
      <c r="CH183" s="3"/>
      <c r="CI183" s="3"/>
    </row>
    <row r="184" spans="1:87" s="23" customFormat="1" ht="10.5" x14ac:dyDescent="0.15">
      <c r="A184" s="1041" t="s">
        <v>197</v>
      </c>
      <c r="B184" s="1042"/>
      <c r="C184" s="266">
        <f t="shared" si="48"/>
        <v>0</v>
      </c>
      <c r="D184" s="266">
        <f t="shared" si="49"/>
        <v>0</v>
      </c>
      <c r="E184" s="265">
        <f t="shared" si="49"/>
        <v>0</v>
      </c>
      <c r="F184" s="73"/>
      <c r="G184" s="75"/>
      <c r="H184" s="73"/>
      <c r="I184" s="75"/>
      <c r="J184" s="73"/>
      <c r="K184" s="75"/>
      <c r="L184" s="73"/>
      <c r="M184" s="75"/>
      <c r="N184" s="73"/>
      <c r="O184" s="75"/>
      <c r="P184" s="73"/>
      <c r="Q184" s="75"/>
      <c r="R184" s="267"/>
      <c r="S184" s="268"/>
      <c r="T184" s="222"/>
      <c r="U184" s="48"/>
      <c r="V184" s="233" t="str">
        <f t="shared" si="50"/>
        <v xml:space="preserve"> </v>
      </c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BA184" s="29" t="str">
        <f t="shared" si="51"/>
        <v/>
      </c>
      <c r="BB184" s="29" t="str">
        <f t="shared" si="52"/>
        <v/>
      </c>
      <c r="BC184" s="29" t="str">
        <f t="shared" si="53"/>
        <v/>
      </c>
      <c r="BD184" s="29" t="str">
        <f t="shared" si="54"/>
        <v/>
      </c>
      <c r="BE184" s="29" t="str">
        <f t="shared" si="55"/>
        <v/>
      </c>
      <c r="BF184" s="29" t="str">
        <f t="shared" si="56"/>
        <v/>
      </c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0">
        <f t="shared" si="57"/>
        <v>0</v>
      </c>
      <c r="BU184" s="30">
        <f t="shared" si="58"/>
        <v>0</v>
      </c>
      <c r="BV184" s="30">
        <f t="shared" si="59"/>
        <v>0</v>
      </c>
      <c r="BW184" s="30">
        <f t="shared" si="60"/>
        <v>0</v>
      </c>
      <c r="BX184" s="30">
        <f t="shared" si="61"/>
        <v>0</v>
      </c>
      <c r="BY184" s="30">
        <f t="shared" si="62"/>
        <v>0</v>
      </c>
      <c r="BZ184" s="3"/>
      <c r="CA184" s="3"/>
      <c r="CB184" s="3"/>
      <c r="CC184" s="3"/>
      <c r="CD184" s="3"/>
      <c r="CE184" s="3"/>
      <c r="CF184" s="3"/>
      <c r="CG184" s="3"/>
      <c r="CH184" s="3"/>
      <c r="CI184" s="3"/>
    </row>
    <row r="185" spans="1:87" s="23" customFormat="1" ht="10.5" x14ac:dyDescent="0.15">
      <c r="A185" s="1041" t="s">
        <v>198</v>
      </c>
      <c r="B185" s="1042"/>
      <c r="C185" s="266">
        <f t="shared" si="48"/>
        <v>0</v>
      </c>
      <c r="D185" s="266">
        <f t="shared" si="49"/>
        <v>0</v>
      </c>
      <c r="E185" s="265">
        <f t="shared" si="49"/>
        <v>0</v>
      </c>
      <c r="F185" s="73"/>
      <c r="G185" s="75"/>
      <c r="H185" s="73"/>
      <c r="I185" s="75"/>
      <c r="J185" s="73"/>
      <c r="K185" s="75"/>
      <c r="L185" s="73"/>
      <c r="M185" s="75"/>
      <c r="N185" s="73"/>
      <c r="O185" s="75"/>
      <c r="P185" s="73"/>
      <c r="Q185" s="75"/>
      <c r="R185" s="267"/>
      <c r="S185" s="268"/>
      <c r="T185" s="222"/>
      <c r="U185" s="48"/>
      <c r="V185" s="233" t="str">
        <f t="shared" si="50"/>
        <v xml:space="preserve"> </v>
      </c>
      <c r="W185" s="93"/>
      <c r="X185" s="94"/>
      <c r="Y185" s="94"/>
      <c r="Z185" s="94"/>
      <c r="AA185" s="94"/>
      <c r="AB185" s="94"/>
      <c r="AC185" s="94"/>
      <c r="AD185" s="94"/>
      <c r="AE185" s="94"/>
      <c r="AF185" s="3"/>
      <c r="AG185" s="3"/>
      <c r="AH185" s="3"/>
      <c r="AI185" s="3"/>
      <c r="AJ185" s="3"/>
      <c r="AK185" s="3"/>
      <c r="BA185" s="29" t="str">
        <f t="shared" si="51"/>
        <v/>
      </c>
      <c r="BB185" s="29" t="str">
        <f t="shared" si="52"/>
        <v/>
      </c>
      <c r="BC185" s="29" t="str">
        <f t="shared" si="53"/>
        <v/>
      </c>
      <c r="BD185" s="29" t="str">
        <f t="shared" si="54"/>
        <v/>
      </c>
      <c r="BE185" s="29" t="str">
        <f t="shared" si="55"/>
        <v/>
      </c>
      <c r="BF185" s="29" t="str">
        <f t="shared" si="56"/>
        <v/>
      </c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0">
        <f t="shared" si="57"/>
        <v>0</v>
      </c>
      <c r="BU185" s="30">
        <f t="shared" si="58"/>
        <v>0</v>
      </c>
      <c r="BV185" s="30">
        <f t="shared" si="59"/>
        <v>0</v>
      </c>
      <c r="BW185" s="30">
        <f t="shared" si="60"/>
        <v>0</v>
      </c>
      <c r="BX185" s="30">
        <f t="shared" si="61"/>
        <v>0</v>
      </c>
      <c r="BY185" s="30">
        <f t="shared" si="62"/>
        <v>0</v>
      </c>
      <c r="BZ185" s="3"/>
      <c r="CA185" s="3"/>
      <c r="CB185" s="3"/>
      <c r="CC185" s="3"/>
      <c r="CD185" s="3"/>
      <c r="CE185" s="3"/>
      <c r="CF185" s="3"/>
      <c r="CG185" s="3"/>
      <c r="CH185" s="3"/>
      <c r="CI185" s="3"/>
    </row>
    <row r="186" spans="1:87" s="23" customFormat="1" ht="10.5" x14ac:dyDescent="0.15">
      <c r="A186" s="1041" t="s">
        <v>199</v>
      </c>
      <c r="B186" s="1042"/>
      <c r="C186" s="266">
        <f t="shared" si="48"/>
        <v>0</v>
      </c>
      <c r="D186" s="266">
        <f t="shared" si="49"/>
        <v>0</v>
      </c>
      <c r="E186" s="265">
        <f t="shared" si="49"/>
        <v>0</v>
      </c>
      <c r="F186" s="32"/>
      <c r="G186" s="34"/>
      <c r="H186" s="32"/>
      <c r="I186" s="34"/>
      <c r="J186" s="32"/>
      <c r="K186" s="34"/>
      <c r="L186" s="32"/>
      <c r="M186" s="34"/>
      <c r="N186" s="32"/>
      <c r="O186" s="34"/>
      <c r="P186" s="32"/>
      <c r="Q186" s="34"/>
      <c r="R186" s="261"/>
      <c r="S186" s="262"/>
      <c r="T186" s="134"/>
      <c r="U186" s="47"/>
      <c r="V186" s="233" t="str">
        <f t="shared" si="50"/>
        <v xml:space="preserve"> </v>
      </c>
      <c r="W186" s="93"/>
      <c r="X186" s="94"/>
      <c r="Y186" s="94"/>
      <c r="Z186" s="94"/>
      <c r="AA186" s="94"/>
      <c r="AB186" s="94"/>
      <c r="AC186" s="94"/>
      <c r="AD186" s="94"/>
      <c r="AE186" s="94"/>
      <c r="AF186" s="3"/>
      <c r="AG186" s="3"/>
      <c r="AH186" s="3"/>
      <c r="AI186" s="3"/>
      <c r="AJ186" s="3"/>
      <c r="AK186" s="3"/>
      <c r="BA186" s="29" t="str">
        <f t="shared" si="51"/>
        <v/>
      </c>
      <c r="BB186" s="29" t="str">
        <f t="shared" si="52"/>
        <v/>
      </c>
      <c r="BC186" s="29" t="str">
        <f t="shared" si="53"/>
        <v/>
      </c>
      <c r="BD186" s="29" t="str">
        <f t="shared" si="54"/>
        <v/>
      </c>
      <c r="BE186" s="29" t="str">
        <f t="shared" si="55"/>
        <v/>
      </c>
      <c r="BF186" s="29" t="str">
        <f t="shared" si="56"/>
        <v/>
      </c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0">
        <f t="shared" si="57"/>
        <v>0</v>
      </c>
      <c r="BU186" s="30">
        <f t="shared" si="58"/>
        <v>0</v>
      </c>
      <c r="BV186" s="30">
        <f t="shared" si="59"/>
        <v>0</v>
      </c>
      <c r="BW186" s="30">
        <f t="shared" si="60"/>
        <v>0</v>
      </c>
      <c r="BX186" s="30">
        <f t="shared" si="61"/>
        <v>0</v>
      </c>
      <c r="BY186" s="30">
        <f t="shared" si="62"/>
        <v>0</v>
      </c>
      <c r="BZ186" s="3"/>
      <c r="CA186" s="3"/>
      <c r="CB186" s="3"/>
      <c r="CC186" s="3"/>
      <c r="CD186" s="3"/>
      <c r="CE186" s="3"/>
      <c r="CF186" s="3"/>
      <c r="CG186" s="3"/>
      <c r="CH186" s="3"/>
      <c r="CI186" s="3"/>
    </row>
    <row r="187" spans="1:87" s="23" customFormat="1" ht="10.5" x14ac:dyDescent="0.15">
      <c r="A187" s="1041" t="s">
        <v>200</v>
      </c>
      <c r="B187" s="1042"/>
      <c r="C187" s="266">
        <f t="shared" si="48"/>
        <v>0</v>
      </c>
      <c r="D187" s="266">
        <f t="shared" si="49"/>
        <v>0</v>
      </c>
      <c r="E187" s="265">
        <f t="shared" si="49"/>
        <v>0</v>
      </c>
      <c r="F187" s="73"/>
      <c r="G187" s="75"/>
      <c r="H187" s="73"/>
      <c r="I187" s="75"/>
      <c r="J187" s="73"/>
      <c r="K187" s="75"/>
      <c r="L187" s="73"/>
      <c r="M187" s="75"/>
      <c r="N187" s="73"/>
      <c r="O187" s="75"/>
      <c r="P187" s="73"/>
      <c r="Q187" s="75"/>
      <c r="R187" s="267"/>
      <c r="S187" s="268"/>
      <c r="T187" s="222"/>
      <c r="U187" s="48"/>
      <c r="V187" s="233" t="str">
        <f t="shared" si="50"/>
        <v xml:space="preserve"> </v>
      </c>
      <c r="W187" s="93"/>
      <c r="X187" s="94"/>
      <c r="Y187" s="94"/>
      <c r="Z187" s="94"/>
      <c r="AA187" s="94"/>
      <c r="AB187" s="94"/>
      <c r="AC187" s="94"/>
      <c r="AD187" s="94"/>
      <c r="AE187" s="94"/>
      <c r="AF187" s="3"/>
      <c r="AG187" s="3"/>
      <c r="AH187" s="3"/>
      <c r="AI187" s="3"/>
      <c r="AJ187" s="3"/>
      <c r="AK187" s="3"/>
      <c r="BA187" s="29" t="str">
        <f t="shared" si="51"/>
        <v/>
      </c>
      <c r="BB187" s="29" t="str">
        <f t="shared" si="52"/>
        <v/>
      </c>
      <c r="BC187" s="29" t="str">
        <f t="shared" si="53"/>
        <v/>
      </c>
      <c r="BD187" s="29" t="str">
        <f t="shared" si="54"/>
        <v/>
      </c>
      <c r="BE187" s="29" t="str">
        <f t="shared" si="55"/>
        <v/>
      </c>
      <c r="BF187" s="29" t="str">
        <f t="shared" si="56"/>
        <v/>
      </c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0">
        <f t="shared" si="57"/>
        <v>0</v>
      </c>
      <c r="BU187" s="30">
        <f t="shared" si="58"/>
        <v>0</v>
      </c>
      <c r="BV187" s="30">
        <f t="shared" si="59"/>
        <v>0</v>
      </c>
      <c r="BW187" s="30">
        <f t="shared" si="60"/>
        <v>0</v>
      </c>
      <c r="BX187" s="30">
        <f t="shared" si="61"/>
        <v>0</v>
      </c>
      <c r="BY187" s="30">
        <f t="shared" si="62"/>
        <v>0</v>
      </c>
      <c r="BZ187" s="3"/>
      <c r="CA187" s="3"/>
      <c r="CB187" s="3"/>
      <c r="CC187" s="3"/>
      <c r="CD187" s="3"/>
      <c r="CE187" s="3"/>
      <c r="CF187" s="3"/>
      <c r="CG187" s="3"/>
      <c r="CH187" s="3"/>
      <c r="CI187" s="3"/>
    </row>
    <row r="188" spans="1:87" s="23" customFormat="1" ht="10.5" x14ac:dyDescent="0.15">
      <c r="A188" s="1041" t="s">
        <v>201</v>
      </c>
      <c r="B188" s="1042"/>
      <c r="C188" s="266">
        <f t="shared" si="48"/>
        <v>0</v>
      </c>
      <c r="D188" s="266">
        <f t="shared" si="49"/>
        <v>0</v>
      </c>
      <c r="E188" s="265">
        <f t="shared" si="49"/>
        <v>0</v>
      </c>
      <c r="F188" s="73"/>
      <c r="G188" s="75"/>
      <c r="H188" s="73"/>
      <c r="I188" s="75"/>
      <c r="J188" s="73"/>
      <c r="K188" s="75"/>
      <c r="L188" s="73"/>
      <c r="M188" s="75"/>
      <c r="N188" s="73"/>
      <c r="O188" s="75"/>
      <c r="P188" s="73"/>
      <c r="Q188" s="75"/>
      <c r="R188" s="267"/>
      <c r="S188" s="268"/>
      <c r="T188" s="222"/>
      <c r="U188" s="48"/>
      <c r="V188" s="233" t="str">
        <f t="shared" si="50"/>
        <v xml:space="preserve"> </v>
      </c>
      <c r="W188" s="93"/>
      <c r="X188" s="94"/>
      <c r="Y188" s="94"/>
      <c r="Z188" s="94"/>
      <c r="AA188" s="94"/>
      <c r="AB188" s="94"/>
      <c r="AC188" s="94"/>
      <c r="AD188" s="94"/>
      <c r="AE188" s="94"/>
      <c r="AF188" s="3"/>
      <c r="AG188" s="3"/>
      <c r="AH188" s="3"/>
      <c r="AI188" s="3"/>
      <c r="AJ188" s="3"/>
      <c r="AK188" s="3"/>
      <c r="BA188" s="29" t="str">
        <f t="shared" si="51"/>
        <v/>
      </c>
      <c r="BB188" s="29" t="str">
        <f t="shared" si="52"/>
        <v/>
      </c>
      <c r="BC188" s="29" t="str">
        <f t="shared" si="53"/>
        <v/>
      </c>
      <c r="BD188" s="29" t="str">
        <f t="shared" si="54"/>
        <v/>
      </c>
      <c r="BE188" s="29" t="str">
        <f t="shared" si="55"/>
        <v/>
      </c>
      <c r="BF188" s="29" t="str">
        <f t="shared" si="56"/>
        <v/>
      </c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0">
        <f t="shared" si="57"/>
        <v>0</v>
      </c>
      <c r="BU188" s="30">
        <f t="shared" si="58"/>
        <v>0</v>
      </c>
      <c r="BV188" s="30">
        <f t="shared" si="59"/>
        <v>0</v>
      </c>
      <c r="BW188" s="30">
        <f t="shared" si="60"/>
        <v>0</v>
      </c>
      <c r="BX188" s="30">
        <f t="shared" si="61"/>
        <v>0</v>
      </c>
      <c r="BY188" s="30">
        <f t="shared" si="62"/>
        <v>0</v>
      </c>
      <c r="BZ188" s="3"/>
      <c r="CA188" s="3"/>
      <c r="CB188" s="3"/>
      <c r="CC188" s="3"/>
      <c r="CD188" s="3"/>
      <c r="CE188" s="3"/>
      <c r="CF188" s="3"/>
      <c r="CG188" s="3"/>
      <c r="CH188" s="3"/>
      <c r="CI188" s="3"/>
    </row>
    <row r="189" spans="1:87" s="23" customFormat="1" ht="10.5" x14ac:dyDescent="0.15">
      <c r="A189" s="1041" t="s">
        <v>202</v>
      </c>
      <c r="B189" s="1042"/>
      <c r="C189" s="266">
        <f t="shared" si="48"/>
        <v>0</v>
      </c>
      <c r="D189" s="266">
        <f t="shared" si="49"/>
        <v>0</v>
      </c>
      <c r="E189" s="265">
        <f t="shared" si="49"/>
        <v>0</v>
      </c>
      <c r="F189" s="73"/>
      <c r="G189" s="75"/>
      <c r="H189" s="73"/>
      <c r="I189" s="75"/>
      <c r="J189" s="73"/>
      <c r="K189" s="75"/>
      <c r="L189" s="73"/>
      <c r="M189" s="75"/>
      <c r="N189" s="73"/>
      <c r="O189" s="75"/>
      <c r="P189" s="73"/>
      <c r="Q189" s="75"/>
      <c r="R189" s="267"/>
      <c r="S189" s="268"/>
      <c r="T189" s="222"/>
      <c r="U189" s="48"/>
      <c r="V189" s="233" t="str">
        <f t="shared" si="50"/>
        <v xml:space="preserve"> </v>
      </c>
      <c r="W189" s="93"/>
      <c r="X189" s="94"/>
      <c r="Y189" s="94"/>
      <c r="Z189" s="94"/>
      <c r="AA189" s="94"/>
      <c r="AB189" s="94"/>
      <c r="AC189" s="94"/>
      <c r="AD189" s="94"/>
      <c r="AE189" s="94"/>
      <c r="AF189" s="3"/>
      <c r="AG189" s="3"/>
      <c r="AH189" s="3"/>
      <c r="AI189" s="3"/>
      <c r="AJ189" s="3"/>
      <c r="AK189" s="3"/>
      <c r="BA189" s="29" t="str">
        <f t="shared" si="51"/>
        <v/>
      </c>
      <c r="BB189" s="29" t="str">
        <f t="shared" si="52"/>
        <v/>
      </c>
      <c r="BC189" s="29" t="str">
        <f t="shared" si="53"/>
        <v/>
      </c>
      <c r="BD189" s="29" t="str">
        <f t="shared" si="54"/>
        <v/>
      </c>
      <c r="BE189" s="29" t="str">
        <f t="shared" si="55"/>
        <v/>
      </c>
      <c r="BF189" s="29" t="str">
        <f t="shared" si="56"/>
        <v/>
      </c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0">
        <f t="shared" si="57"/>
        <v>0</v>
      </c>
      <c r="BU189" s="30">
        <f t="shared" si="58"/>
        <v>0</v>
      </c>
      <c r="BV189" s="30">
        <f t="shared" si="59"/>
        <v>0</v>
      </c>
      <c r="BW189" s="30">
        <f t="shared" si="60"/>
        <v>0</v>
      </c>
      <c r="BX189" s="30">
        <f t="shared" si="61"/>
        <v>0</v>
      </c>
      <c r="BY189" s="30">
        <f t="shared" si="62"/>
        <v>0</v>
      </c>
      <c r="BZ189" s="3"/>
      <c r="CA189" s="3"/>
      <c r="CB189" s="3"/>
      <c r="CC189" s="3"/>
      <c r="CD189" s="3"/>
      <c r="CE189" s="3"/>
      <c r="CF189" s="3"/>
      <c r="CG189" s="3"/>
      <c r="CH189" s="3"/>
      <c r="CI189" s="3"/>
    </row>
    <row r="190" spans="1:87" s="23" customFormat="1" ht="10.5" x14ac:dyDescent="0.15">
      <c r="A190" s="1041" t="s">
        <v>203</v>
      </c>
      <c r="B190" s="1042"/>
      <c r="C190" s="266">
        <f t="shared" si="48"/>
        <v>0</v>
      </c>
      <c r="D190" s="266">
        <f t="shared" si="49"/>
        <v>0</v>
      </c>
      <c r="E190" s="265">
        <f t="shared" si="49"/>
        <v>0</v>
      </c>
      <c r="F190" s="73"/>
      <c r="G190" s="75"/>
      <c r="H190" s="73"/>
      <c r="I190" s="75"/>
      <c r="J190" s="73"/>
      <c r="K190" s="75"/>
      <c r="L190" s="73"/>
      <c r="M190" s="75"/>
      <c r="N190" s="73"/>
      <c r="O190" s="75"/>
      <c r="P190" s="73"/>
      <c r="Q190" s="75"/>
      <c r="R190" s="267"/>
      <c r="S190" s="268"/>
      <c r="T190" s="222"/>
      <c r="U190" s="48"/>
      <c r="V190" s="233" t="str">
        <f t="shared" si="50"/>
        <v xml:space="preserve"> </v>
      </c>
      <c r="W190" s="93"/>
      <c r="X190" s="94"/>
      <c r="Y190" s="94"/>
      <c r="Z190" s="94"/>
      <c r="AA190" s="94"/>
      <c r="AB190" s="94"/>
      <c r="AC190" s="94"/>
      <c r="AD190" s="94"/>
      <c r="AE190" s="94"/>
      <c r="AF190" s="3"/>
      <c r="AG190" s="3"/>
      <c r="AH190" s="3"/>
      <c r="AI190" s="3"/>
      <c r="AJ190" s="3"/>
      <c r="AK190" s="3"/>
      <c r="BA190" s="29" t="str">
        <f t="shared" si="51"/>
        <v/>
      </c>
      <c r="BB190" s="29" t="str">
        <f t="shared" si="52"/>
        <v/>
      </c>
      <c r="BC190" s="29" t="str">
        <f t="shared" si="53"/>
        <v/>
      </c>
      <c r="BD190" s="29" t="str">
        <f t="shared" si="54"/>
        <v/>
      </c>
      <c r="BE190" s="29" t="str">
        <f t="shared" si="55"/>
        <v/>
      </c>
      <c r="BF190" s="29" t="str">
        <f t="shared" si="56"/>
        <v/>
      </c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0">
        <f t="shared" si="57"/>
        <v>0</v>
      </c>
      <c r="BU190" s="30">
        <f t="shared" si="58"/>
        <v>0</v>
      </c>
      <c r="BV190" s="30">
        <f t="shared" si="59"/>
        <v>0</v>
      </c>
      <c r="BW190" s="30">
        <f t="shared" si="60"/>
        <v>0</v>
      </c>
      <c r="BX190" s="30">
        <f t="shared" si="61"/>
        <v>0</v>
      </c>
      <c r="BY190" s="30">
        <f t="shared" si="62"/>
        <v>0</v>
      </c>
      <c r="BZ190" s="3"/>
      <c r="CA190" s="3"/>
      <c r="CB190" s="3"/>
      <c r="CC190" s="3"/>
      <c r="CD190" s="3"/>
      <c r="CE190" s="3"/>
      <c r="CF190" s="3"/>
      <c r="CG190" s="3"/>
      <c r="CH190" s="3"/>
      <c r="CI190" s="3"/>
    </row>
    <row r="191" spans="1:87" s="23" customFormat="1" ht="10.5" x14ac:dyDescent="0.15">
      <c r="A191" s="1043" t="s">
        <v>204</v>
      </c>
      <c r="B191" s="1044"/>
      <c r="C191" s="269">
        <f t="shared" si="48"/>
        <v>0</v>
      </c>
      <c r="D191" s="269">
        <f t="shared" si="49"/>
        <v>0</v>
      </c>
      <c r="E191" s="212">
        <f t="shared" si="49"/>
        <v>0</v>
      </c>
      <c r="F191" s="37"/>
      <c r="G191" s="39"/>
      <c r="H191" s="37"/>
      <c r="I191" s="39"/>
      <c r="J191" s="37"/>
      <c r="K191" s="39"/>
      <c r="L191" s="37"/>
      <c r="M191" s="39"/>
      <c r="N191" s="37"/>
      <c r="O191" s="39"/>
      <c r="P191" s="37"/>
      <c r="Q191" s="39"/>
      <c r="R191" s="270"/>
      <c r="S191" s="271"/>
      <c r="T191" s="136"/>
      <c r="U191" s="49"/>
      <c r="V191" s="233" t="str">
        <f t="shared" si="50"/>
        <v xml:space="preserve"> </v>
      </c>
      <c r="W191" s="93"/>
      <c r="X191" s="94"/>
      <c r="Y191" s="94"/>
      <c r="Z191" s="94"/>
      <c r="AA191" s="94"/>
      <c r="AB191" s="94"/>
      <c r="AC191" s="94"/>
      <c r="AD191" s="94"/>
      <c r="AE191" s="94"/>
      <c r="AF191" s="3"/>
      <c r="AG191" s="3"/>
      <c r="AH191" s="3"/>
      <c r="AI191" s="3"/>
      <c r="AJ191" s="3"/>
      <c r="AK191" s="3"/>
      <c r="BA191" s="29" t="str">
        <f t="shared" si="51"/>
        <v/>
      </c>
      <c r="BB191" s="29" t="str">
        <f t="shared" si="52"/>
        <v/>
      </c>
      <c r="BC191" s="29" t="str">
        <f t="shared" si="53"/>
        <v/>
      </c>
      <c r="BD191" s="29" t="str">
        <f t="shared" si="54"/>
        <v/>
      </c>
      <c r="BE191" s="29" t="str">
        <f t="shared" si="55"/>
        <v/>
      </c>
      <c r="BF191" s="29" t="str">
        <f t="shared" si="56"/>
        <v/>
      </c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0">
        <f t="shared" si="57"/>
        <v>0</v>
      </c>
      <c r="BU191" s="30">
        <f t="shared" si="58"/>
        <v>0</v>
      </c>
      <c r="BV191" s="30">
        <f t="shared" si="59"/>
        <v>0</v>
      </c>
      <c r="BW191" s="30">
        <f t="shared" si="60"/>
        <v>0</v>
      </c>
      <c r="BX191" s="30">
        <f t="shared" si="61"/>
        <v>0</v>
      </c>
      <c r="BY191" s="30">
        <f t="shared" si="62"/>
        <v>0</v>
      </c>
      <c r="BZ191" s="3"/>
      <c r="CA191" s="3"/>
      <c r="CB191" s="3"/>
      <c r="CC191" s="3"/>
      <c r="CD191" s="3"/>
      <c r="CE191" s="3"/>
      <c r="CF191" s="3"/>
      <c r="CG191" s="3"/>
      <c r="CH191" s="3"/>
      <c r="CI191" s="3"/>
    </row>
    <row r="192" spans="1:87" s="9" customFormat="1" ht="14.25" x14ac:dyDescent="0.2">
      <c r="A192" s="40" t="s">
        <v>205</v>
      </c>
      <c r="B192" s="224"/>
      <c r="C192" s="225"/>
      <c r="D192" s="226"/>
      <c r="E192" s="226"/>
      <c r="F192" s="226"/>
      <c r="G192" s="227"/>
      <c r="H192" s="227"/>
      <c r="I192" s="227"/>
      <c r="J192" s="227"/>
      <c r="K192" s="227"/>
      <c r="L192" s="227"/>
      <c r="M192" s="227"/>
      <c r="N192" s="227"/>
      <c r="O192" s="227"/>
      <c r="P192" s="227"/>
      <c r="Q192" s="227"/>
      <c r="R192" s="227"/>
      <c r="S192" s="227"/>
      <c r="T192" s="228"/>
      <c r="U192" s="229"/>
      <c r="V192" s="229"/>
      <c r="W192" s="229"/>
      <c r="AG192" s="138"/>
      <c r="BY192" s="272">
        <f>IF($H$197&gt;=SUM($H$198:$H$201),0,1)</f>
        <v>0</v>
      </c>
      <c r="BZ192" s="273">
        <f>IF($I$197&gt;=SUM($I$198:$I$201),0,1)</f>
        <v>0</v>
      </c>
    </row>
    <row r="193" spans="1:112" s="22" customFormat="1" ht="10.5" x14ac:dyDescent="0.15">
      <c r="A193" s="1009" t="s">
        <v>45</v>
      </c>
      <c r="B193" s="1010"/>
      <c r="C193" s="1015" t="s">
        <v>189</v>
      </c>
      <c r="D193" s="1015"/>
      <c r="E193" s="1015"/>
      <c r="F193" s="1015" t="s">
        <v>206</v>
      </c>
      <c r="G193" s="1015"/>
      <c r="H193" s="1015"/>
      <c r="I193" s="1015"/>
      <c r="J193" s="1015"/>
      <c r="K193" s="1015"/>
      <c r="L193" s="1015"/>
      <c r="M193" s="1015"/>
      <c r="N193" s="1015"/>
      <c r="O193" s="1015"/>
      <c r="P193" s="1015"/>
      <c r="Q193" s="1015"/>
      <c r="R193" s="1015"/>
      <c r="S193" s="1015"/>
      <c r="T193" s="1015"/>
      <c r="U193" s="1035"/>
      <c r="V193" s="1023" t="s">
        <v>122</v>
      </c>
      <c r="W193" s="1036" t="s">
        <v>191</v>
      </c>
      <c r="X193" s="229"/>
      <c r="Y193" s="229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BA193" s="3"/>
      <c r="BB193" s="3"/>
      <c r="BC193" s="3"/>
      <c r="BD193" s="3"/>
      <c r="BE193" s="3"/>
      <c r="BF193" s="221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274">
        <f>IF($H$198&lt;=$H$197,0,1)</f>
        <v>0</v>
      </c>
      <c r="BZ193" s="275">
        <f>IF($I$198&lt;=$I$197,0,1)</f>
        <v>0</v>
      </c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</row>
    <row r="194" spans="1:112" s="22" customFormat="1" ht="10.5" x14ac:dyDescent="0.15">
      <c r="A194" s="1011"/>
      <c r="B194" s="1012"/>
      <c r="C194" s="1015"/>
      <c r="D194" s="1015"/>
      <c r="E194" s="1015"/>
      <c r="F194" s="1039" t="s">
        <v>207</v>
      </c>
      <c r="G194" s="1039"/>
      <c r="H194" s="1039" t="s">
        <v>208</v>
      </c>
      <c r="I194" s="1039"/>
      <c r="J194" s="1040" t="s">
        <v>209</v>
      </c>
      <c r="K194" s="1040"/>
      <c r="L194" s="1030" t="s">
        <v>179</v>
      </c>
      <c r="M194" s="1030"/>
      <c r="N194" s="1030" t="s">
        <v>70</v>
      </c>
      <c r="O194" s="1030"/>
      <c r="P194" s="1030" t="s">
        <v>8</v>
      </c>
      <c r="Q194" s="1030"/>
      <c r="R194" s="1030" t="s">
        <v>180</v>
      </c>
      <c r="S194" s="1030"/>
      <c r="T194" s="1030" t="s">
        <v>181</v>
      </c>
      <c r="U194" s="1031"/>
      <c r="V194" s="1024"/>
      <c r="W194" s="1037"/>
      <c r="X194" s="229"/>
      <c r="Y194" s="229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BA194" s="3"/>
      <c r="BB194" s="3"/>
      <c r="BC194" s="3"/>
      <c r="BD194" s="3"/>
      <c r="BE194" s="3"/>
      <c r="BF194" s="221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274">
        <f>IF($H$199&lt;=$H$197,0,1)</f>
        <v>0</v>
      </c>
      <c r="BZ194" s="275">
        <f>IF($I$199&lt;=$I$197,0,1)</f>
        <v>0</v>
      </c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</row>
    <row r="195" spans="1:112" s="22" customFormat="1" ht="21" x14ac:dyDescent="0.15">
      <c r="A195" s="1013"/>
      <c r="B195" s="1014"/>
      <c r="C195" s="231" t="s">
        <v>167</v>
      </c>
      <c r="D195" s="231" t="s">
        <v>43</v>
      </c>
      <c r="E195" s="248" t="s">
        <v>64</v>
      </c>
      <c r="F195" s="276" t="s">
        <v>182</v>
      </c>
      <c r="G195" s="276" t="s">
        <v>64</v>
      </c>
      <c r="H195" s="276" t="s">
        <v>182</v>
      </c>
      <c r="I195" s="276" t="s">
        <v>64</v>
      </c>
      <c r="J195" s="276" t="s">
        <v>182</v>
      </c>
      <c r="K195" s="276" t="s">
        <v>64</v>
      </c>
      <c r="L195" s="276" t="s">
        <v>182</v>
      </c>
      <c r="M195" s="276" t="s">
        <v>64</v>
      </c>
      <c r="N195" s="276" t="s">
        <v>182</v>
      </c>
      <c r="O195" s="276" t="s">
        <v>64</v>
      </c>
      <c r="P195" s="276" t="s">
        <v>182</v>
      </c>
      <c r="Q195" s="276" t="s">
        <v>64</v>
      </c>
      <c r="R195" s="276" t="s">
        <v>182</v>
      </c>
      <c r="S195" s="276" t="s">
        <v>64</v>
      </c>
      <c r="T195" s="276" t="s">
        <v>182</v>
      </c>
      <c r="U195" s="277" t="s">
        <v>64</v>
      </c>
      <c r="V195" s="1025"/>
      <c r="W195" s="1038"/>
      <c r="X195" s="229"/>
      <c r="Y195" s="229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BA195" s="3"/>
      <c r="BB195" s="3"/>
      <c r="BC195" s="3"/>
      <c r="BD195" s="3"/>
      <c r="BE195" s="3"/>
      <c r="BF195" s="221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274">
        <f>IF($H$200&lt;=$H$197,0,1)</f>
        <v>0</v>
      </c>
      <c r="BZ195" s="275">
        <f>IF($I$200&lt;=$I$197,0,1)</f>
        <v>0</v>
      </c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</row>
    <row r="196" spans="1:112" s="23" customFormat="1" ht="10.5" x14ac:dyDescent="0.15">
      <c r="A196" s="1032" t="s">
        <v>126</v>
      </c>
      <c r="B196" s="1032"/>
      <c r="C196" s="78">
        <f t="shared" ref="C196:C201" si="63">SUM(D196:E196)</f>
        <v>3</v>
      </c>
      <c r="D196" s="78">
        <f t="shared" ref="D196:E201" si="64">F196+H196+J196+L196+N196+P196+R196+T196</f>
        <v>2</v>
      </c>
      <c r="E196" s="78">
        <f t="shared" si="64"/>
        <v>1</v>
      </c>
      <c r="F196" s="25">
        <v>1</v>
      </c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>
        <v>1</v>
      </c>
      <c r="R196" s="25">
        <v>1</v>
      </c>
      <c r="S196" s="25"/>
      <c r="T196" s="278"/>
      <c r="U196" s="142"/>
      <c r="V196" s="143">
        <v>1</v>
      </c>
      <c r="W196" s="44"/>
      <c r="X196" s="233" t="str">
        <f>$BA196&amp;" "&amp;$BB196&amp;""&amp;$BC196&amp;""&amp;$BD196&amp;""&amp;$BE196</f>
        <v xml:space="preserve"> </v>
      </c>
      <c r="Y196" s="229"/>
      <c r="Z196" s="229"/>
      <c r="AA196" s="229"/>
      <c r="AB196" s="229"/>
      <c r="AC196" s="229"/>
      <c r="AD196" s="229"/>
      <c r="AE196" s="229"/>
      <c r="AF196" s="229"/>
      <c r="AG196" s="229"/>
      <c r="AH196" s="229"/>
      <c r="AI196" s="229"/>
      <c r="AJ196" s="3"/>
      <c r="AK196" s="3"/>
      <c r="BA196" s="29" t="str">
        <f>IF($C196&lt;&gt;SUM($F196:$U196),"El Total de los Ingresos NO puede ser diferente a la suma de Hombres y Mujeres por edad.","")</f>
        <v/>
      </c>
      <c r="BB196" s="29" t="str">
        <f>IF($D196&lt;&gt;$F196+$H196+$J196+$L196+$N196+$P196+$R196+$T196,"El Total de Hombres Ingresados al Programa NO puede ser distinto a la suma de Hombres por edad.","")</f>
        <v/>
      </c>
      <c r="BC196" s="29" t="str">
        <f>IF($E196&lt;&gt;$G196+$I196+$K196+$M196+$O196+$Q196+$S196+$U196,"El Total de Mujeres Ingresadas al Programa NO puede ser distinto a la suma de Mujeres por edad.","")</f>
        <v/>
      </c>
      <c r="BD196" s="29" t="str">
        <f>IF(V196&lt;=E196,"","Las gestantes Ingresadas al Programa NO DEBE ser mayor al Total de Mujeres Ingresadas.")</f>
        <v/>
      </c>
      <c r="BE196" s="279" t="str">
        <f>IF(W196&lt;=C196,"","El Nº de TRANS ingresados al Programa NO DEBE ser mayor al Total de Ingresos.")</f>
        <v/>
      </c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272">
        <f t="shared" ref="BT196:BT201" si="65">IF($C196&lt;&gt;SUM($F196:$U196),1,0)</f>
        <v>0</v>
      </c>
      <c r="BU196" s="280">
        <f t="shared" ref="BU196:BU201" si="66">IF($D196&lt;&gt;$F196+$H196+$J196+$L196+$N196+$P196+$R196+$T196,1,0)</f>
        <v>0</v>
      </c>
      <c r="BV196" s="280">
        <f t="shared" ref="BV196:BV201" si="67">IF($E196&lt;&gt;$G196+$I196+$K196+$M196+$O196+$Q196+$S196+$U196,1,0)</f>
        <v>0</v>
      </c>
      <c r="BW196" s="280">
        <f t="shared" ref="BW196:BW201" si="68">IF(V196&lt;=E196,0,1)</f>
        <v>0</v>
      </c>
      <c r="BX196" s="280">
        <f t="shared" ref="BX196:BX201" si="69">IF(W196&lt;=C196,0,1)</f>
        <v>0</v>
      </c>
      <c r="BY196" s="281">
        <f>IF($H$201&lt;=$H$197,0,1)</f>
        <v>0</v>
      </c>
      <c r="BZ196" s="282">
        <f>IF($I$201&lt;=$I$197,0,1)</f>
        <v>0</v>
      </c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</row>
    <row r="197" spans="1:112" s="23" customFormat="1" ht="11.25" thickBot="1" x14ac:dyDescent="0.2">
      <c r="A197" s="1033" t="s">
        <v>103</v>
      </c>
      <c r="B197" s="1033"/>
      <c r="C197" s="72">
        <f t="shared" si="63"/>
        <v>0</v>
      </c>
      <c r="D197" s="72">
        <f t="shared" si="64"/>
        <v>0</v>
      </c>
      <c r="E197" s="72">
        <f t="shared" si="64"/>
        <v>0</v>
      </c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283"/>
      <c r="U197" s="284"/>
      <c r="V197" s="222"/>
      <c r="W197" s="48"/>
      <c r="X197" s="233" t="str">
        <f>$BA197&amp;" "&amp;$BB197&amp;""&amp;$BC197&amp;""&amp;$BD197&amp;""&amp;$BE197&amp;""&amp;$BF197&amp;""&amp;$BG197&amp;""&amp;$BH197&amp;""&amp;$BI197&amp;""&amp;$BJ197&amp;""&amp;$BK197&amp;""&amp;$BL197&amp;""&amp;$BM197&amp;""&amp;$BN197&amp;""&amp;$BO197&amp;""&amp;$BP197&amp;""&amp;$BQ197&amp;""&amp;$BF197&amp;""&amp;$BE202&amp;""&amp;$BF202&amp;""&amp;$BG202&amp;""&amp;$BH202</f>
        <v xml:space="preserve"> </v>
      </c>
      <c r="Y197" s="229"/>
      <c r="Z197" s="229"/>
      <c r="AA197" s="229"/>
      <c r="AB197" s="229"/>
      <c r="AC197" s="229"/>
      <c r="AD197" s="229"/>
      <c r="AE197" s="229"/>
      <c r="AF197" s="229"/>
      <c r="AG197" s="229"/>
      <c r="AH197" s="229"/>
      <c r="AI197" s="229"/>
      <c r="AJ197" s="3"/>
      <c r="AK197" s="3"/>
      <c r="BA197" s="29" t="str">
        <f>IF($C197&lt;&gt;SUM($F197:$U197),"El Total de los Egresos NO puede ser diferente a la suma de Hombres y Mujeres por edad.","")</f>
        <v/>
      </c>
      <c r="BB197" s="29" t="str">
        <f>IF($D197&lt;&gt;$F197+$H197+$J197+$L197+$N197+$P197+$R197+$T197,"El Total de Hombres Egresados del Programa NO puede ser distinto a la suma de Hombres por edad.","")</f>
        <v/>
      </c>
      <c r="BC197" s="29" t="str">
        <f>IF($E197&lt;&gt;$G197+$I197+$K197+$M197+$O197+$Q197+$S197+$U197,"El Total de Mujeres Egresadas del Programa NO puede ser distinto a la suma de Mujeres por edad.","")</f>
        <v/>
      </c>
      <c r="BD197" s="29" t="str">
        <f>IF(V197&lt;=E197,"","Las gestantes Egresadas del Programa NO DEBE ser mayor al Total de Mujeres Egresadas.")</f>
        <v/>
      </c>
      <c r="BE197" s="279" t="str">
        <f>IF(W197&lt;=C197,"","El Nº de TRANS Egresados del Programa NO DEBE ser mayor al Total de Egresos.")</f>
        <v/>
      </c>
      <c r="BF197" s="29" t="str">
        <f>IF(F197&gt;=SUM(F198:F201),"","El Total de Egresos hombres Menor de 6 meses DEBE ser mayor o igual a la suma de los Egresos por Alta, Abandono de Tratamiento, Abandono de Programa y Fallecimiento.")</f>
        <v/>
      </c>
      <c r="BG197" s="29" t="str">
        <f>IF(G197&gt;=SUM(G198:G201),"","El Total de Egresos mujeres Menor de 6 meses DEBE ser mayor o igual a la suma de los Egresos por Alta, Abandono de Tratamiento, Abandono de Programa y Fallecimiento.")</f>
        <v/>
      </c>
      <c r="BH197" s="29" t="str">
        <f>IF(H197&gt;=SUM(H198:H201),"","El Total de Egresos hombres De 6 meses a 1 año DEBE ser mayor o igual a la suma de los Egresos por Alta, Abandono de Tratamiento, Abandono de Programa y Fallecimiento.")</f>
        <v/>
      </c>
      <c r="BI197" s="29" t="str">
        <f>IF(I197&gt;=SUM(I198:I201),"","El Total de Egresos mujeres De 6 meses a 1 año DEBE ser mayor o igual a la suma de los Egresos por Alta, Abandono de Tratamiento, Abandono de Programa y Fallecimiento.")</f>
        <v/>
      </c>
      <c r="BJ197" s="29" t="str">
        <f>IF(J197&gt;=SUM(J198:J201),"","El Total de Egresos hombres de 2 a 9 años DEBE ser mayor o igual a la suma de los Egresos por Alta, Abandono de Tratamiento, Abandono de Programa y Fallecimiento.")</f>
        <v/>
      </c>
      <c r="BK197" s="29" t="str">
        <f>IF(K197&gt;=SUM(K198:K201),"","El Total de Egresos mujeres de 2 a 9 años DEBE ser mayor o igual a la suma de los Egresos por Alta, Abandono de Tratamiento, Abandono de Programa y Fallecimiento.")</f>
        <v/>
      </c>
      <c r="BL197" s="29" t="str">
        <f>IF(L197&gt;=SUM(L198:L201),"","El Total de Egresos hombres de 10 a 14 años DEBE ser mayor o igual a la suma de los Egresos por Alta, Abandono de Tratamiento, Abandono de Programa y Fallecimiento.")</f>
        <v/>
      </c>
      <c r="BM197" s="29" t="str">
        <f>IF(M197&gt;=SUM(M198:M201),"","El Total de Egresos mujeres de 10 a 14 años DEBE ser mayor o igual a la suma de los Egresos por Alta, Abandono de Tratamiento, Abandono de Programa y Fallecimiento.")</f>
        <v/>
      </c>
      <c r="BN197" s="29" t="str">
        <f>IF(N197&gt;=SUM(N198:N201),"","El Total de Egresos hombres de 15 a 19 años DEBE ser mayor o igual a la suma de los Egresos por Alta, Abandono de Tratamiento, Abandono de Programa y Fallecimiento.")</f>
        <v/>
      </c>
      <c r="BO197" s="29" t="str">
        <f>IF(O197&gt;=SUM(O198:O201),"","El Total de Egresos mujeres de 15 a 19 años DEBE ser mayor o igual a la suma de los Egresos por Alta, Abandono de Tratamiento, Abandono de Programa y Fallecimiento.")</f>
        <v/>
      </c>
      <c r="BP197" s="29" t="str">
        <f>IF(P$197&gt;=SUM(P$198:P$201),"","El Total de Egresos hombres de 20 a 24 años DEBE ser mayor o igual a la suma de los Egresos por Alta, Abandono de Tratamiento, Abandono de Programa y Fallecimiento.")</f>
        <v/>
      </c>
      <c r="BQ197" s="29" t="str">
        <f>IF(Q$197&gt;=SUM(Q$198:Q$201),"","El Total de Egresos mujeres de 20 a 24 años DEBE ser mayor o igual a la suma de los Egresos por Alta, Abandono de Tratamiento, Abandono de Programa y Fallecimiento.")</f>
        <v/>
      </c>
      <c r="BR197" s="3"/>
      <c r="BS197" s="3"/>
      <c r="BT197" s="274">
        <f t="shared" si="65"/>
        <v>0</v>
      </c>
      <c r="BU197" s="285">
        <f t="shared" si="66"/>
        <v>0</v>
      </c>
      <c r="BV197" s="285">
        <f t="shared" si="67"/>
        <v>0</v>
      </c>
      <c r="BW197" s="285">
        <f t="shared" si="68"/>
        <v>0</v>
      </c>
      <c r="BX197" s="275">
        <f t="shared" si="69"/>
        <v>0</v>
      </c>
      <c r="BY197" s="272">
        <f>IF(F197&gt;=SUM(F198:F201),0,1)</f>
        <v>0</v>
      </c>
      <c r="BZ197" s="273">
        <f>IF($G$197&gt;=SUM($G$198:$G$201),0,1)</f>
        <v>0</v>
      </c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</row>
    <row r="198" spans="1:112" s="23" customFormat="1" ht="11.25" thickTop="1" x14ac:dyDescent="0.15">
      <c r="A198" s="1007" t="s">
        <v>210</v>
      </c>
      <c r="B198" s="1007"/>
      <c r="C198" s="286">
        <f t="shared" si="63"/>
        <v>0</v>
      </c>
      <c r="D198" s="286">
        <f t="shared" si="64"/>
        <v>0</v>
      </c>
      <c r="E198" s="286">
        <f t="shared" si="64"/>
        <v>0</v>
      </c>
      <c r="F198" s="287"/>
      <c r="G198" s="287"/>
      <c r="H198" s="287"/>
      <c r="I198" s="287"/>
      <c r="J198" s="288"/>
      <c r="K198" s="288"/>
      <c r="L198" s="288"/>
      <c r="M198" s="288"/>
      <c r="N198" s="288"/>
      <c r="O198" s="288"/>
      <c r="P198" s="288"/>
      <c r="Q198" s="288"/>
      <c r="R198" s="288"/>
      <c r="S198" s="288"/>
      <c r="T198" s="288"/>
      <c r="U198" s="288"/>
      <c r="V198" s="288"/>
      <c r="W198" s="288"/>
      <c r="X198" s="233" t="str">
        <f>$BA198&amp;" "&amp;$BB198&amp;""&amp;$BC198&amp;""&amp;$BD198&amp;""&amp;$BE198&amp;""&amp;$BF198&amp;""&amp;$BG198&amp;""&amp;$BH198&amp;""&amp;$BI198&amp;""&amp;$BJ198&amp;""&amp;$BK198&amp;""&amp;$BL198&amp;""&amp;$BM198&amp;""&amp;$BN198&amp;""&amp;$BO198&amp;""&amp;$BP198&amp;""&amp;$BQ198&amp;""&amp;$BF198&amp;""&amp;$BE203&amp;""&amp;$BF203&amp;""&amp;$BG203&amp;""&amp;$BH203</f>
        <v xml:space="preserve"> </v>
      </c>
      <c r="Y198" s="229"/>
      <c r="Z198" s="229"/>
      <c r="AA198" s="229"/>
      <c r="AB198" s="229"/>
      <c r="AC198" s="229"/>
      <c r="AD198" s="229"/>
      <c r="AE198" s="229"/>
      <c r="AF198" s="229"/>
      <c r="AG198" s="229"/>
      <c r="AH198" s="229"/>
      <c r="AI198" s="229"/>
      <c r="AJ198" s="3"/>
      <c r="AK198" s="3"/>
      <c r="BA198" s="29" t="str">
        <f>IF($C198&lt;&gt;SUM($F198:$U198),"El Total de los Egresos NO puede ser diferente a la suma de Hombres y Mujeres por edad.","")</f>
        <v/>
      </c>
      <c r="BB198" s="29" t="str">
        <f>IF($D198&lt;&gt;$F198+$H198+$J198+$L198+$N198+$P198+$R198+$T198,"El Total de Hombres Egresados del Programa NO puede ser distinto a la suma de Hombres por edad.","")</f>
        <v/>
      </c>
      <c r="BC198" s="29" t="str">
        <f>IF($E198&lt;&gt;$G198+$I198+$K198+$M198+$O198+$Q198+$S198+$U198,"El Total de Mujeres Egresadas del Programa NO puede ser distinto a la suma de Mujeres por edad.","")</f>
        <v/>
      </c>
      <c r="BD198" s="29" t="str">
        <f>IF(V198&lt;=E198,"","Las gestantes Egresadas del Programa NO DEBE ser mayor al Total de Mujeres Egresadas.")</f>
        <v/>
      </c>
      <c r="BE198" s="279" t="str">
        <f>IF(W198&lt;=C198,"","El Nº de TRANS Egresados del Programa NO DEBE ser mayor al Total de Egresos.")</f>
        <v/>
      </c>
      <c r="BF198" s="29" t="str">
        <f>IF(F198&lt;=F197,"","Los Egresos por Alta de hombres Menores de 6 meses DEBEN estar contenidos en el Total de Egresos.")</f>
        <v/>
      </c>
      <c r="BG198" s="29" t="str">
        <f>IF(G198&lt;=G197,"","Los Egresos por Alta de mujeres Menores de 6 meses DEBEN estar contenidos en el Total de Egresos.")</f>
        <v/>
      </c>
      <c r="BH198" s="29" t="str">
        <f>IF(H198&lt;=H197,"","Los Egresos por Alta de hombres De 6 meses a 1 año DEBEN estar contenidos en el Total de Egresos.")</f>
        <v/>
      </c>
      <c r="BI198" s="29" t="str">
        <f>IF(I198&lt;=I197,"","Los Egresos por Alta de mujeres De 6 meses a 1 año DEBEN estar contenidos en el Total de Egresos.")</f>
        <v/>
      </c>
      <c r="BJ198" s="29" t="str">
        <f>IF(J198&lt;=J197,"","Los Egresos por Alta de hombres de 2 a 9 años DEBEN estar contenidos en el Total de Egresos.")</f>
        <v/>
      </c>
      <c r="BK198" s="29" t="str">
        <f>IF(K198&lt;=K197,"","Los Egresos por Alta de mujeres de 2 a 9 años DEBEN estar contenidos en el Total de Egresos.")</f>
        <v/>
      </c>
      <c r="BL198" s="29" t="str">
        <f>IF(L198&lt;=L197,"","Los Egresos por Alta de hombres de 10 a 14 años DEBEN estar contenidos en el Total de Egresos.")</f>
        <v/>
      </c>
      <c r="BM198" s="29" t="str">
        <f>IF(M198&lt;=M197,"","Los Egresos por Alta de mujeres de 10 a 14 años DEBEN estar contenidos en el Total de Egresos.")</f>
        <v/>
      </c>
      <c r="BN198" s="29" t="str">
        <f>IF(N198&lt;=N197,"","Los Egresos por Alta de hombres de 15 a 19 años DEBEN estar contenidos en el Total de Egresos.")</f>
        <v/>
      </c>
      <c r="BO198" s="29" t="str">
        <f>IF(O198&lt;=O197,"","Los Egresos por Alta de mujeres de 15 a 19 años DEBEN estar contenidos en el Total de Egresos.")</f>
        <v/>
      </c>
      <c r="BP198" s="29" t="str">
        <f>IF(P$198&lt;=P$197,"","Los Egresos por Alta de hombres de 20 a 24 años DEBEN estar contenidos en el Total de Egresos.")</f>
        <v/>
      </c>
      <c r="BQ198" s="29" t="str">
        <f>IF(Q$198&lt;=Q$197,"","Los Egresos por Alta de mujeres de 20 a 24 años DEBEN estar contenidos en el Total de Egresos.")</f>
        <v/>
      </c>
      <c r="BR198" s="3"/>
      <c r="BS198" s="3"/>
      <c r="BT198" s="274">
        <f t="shared" si="65"/>
        <v>0</v>
      </c>
      <c r="BU198" s="285">
        <f t="shared" si="66"/>
        <v>0</v>
      </c>
      <c r="BV198" s="285">
        <f t="shared" si="67"/>
        <v>0</v>
      </c>
      <c r="BW198" s="285">
        <f t="shared" si="68"/>
        <v>0</v>
      </c>
      <c r="BX198" s="275">
        <f t="shared" si="69"/>
        <v>0</v>
      </c>
      <c r="BY198" s="274">
        <f>IF(F198&lt;=F197,0,1)</f>
        <v>0</v>
      </c>
      <c r="BZ198" s="275">
        <f>IF($G$198&lt;=$G$197,0,1)</f>
        <v>0</v>
      </c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</row>
    <row r="199" spans="1:112" s="23" customFormat="1" ht="10.5" x14ac:dyDescent="0.15">
      <c r="A199" s="116" t="s">
        <v>211</v>
      </c>
      <c r="B199" s="116"/>
      <c r="C199" s="71">
        <f t="shared" si="63"/>
        <v>0</v>
      </c>
      <c r="D199" s="71">
        <f t="shared" si="64"/>
        <v>0</v>
      </c>
      <c r="E199" s="71">
        <f t="shared" si="64"/>
        <v>0</v>
      </c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289"/>
      <c r="U199" s="144"/>
      <c r="V199" s="134"/>
      <c r="W199" s="47"/>
      <c r="X199" s="233" t="str">
        <f>$BA199&amp;" "&amp;$BB199&amp;""&amp;$BC199&amp;""&amp;$BD199&amp;""&amp;$BE199&amp;""&amp;$BF199&amp;""&amp;$BG199&amp;""&amp;$BH199&amp;""&amp;$BI199&amp;""&amp;$BJ199&amp;""&amp;$BK199&amp;""&amp;$BL199&amp;""&amp;$BM199&amp;""&amp;$BN199&amp;""&amp;$BO199&amp;""&amp;$BP199&amp;""&amp;$BQ199&amp;""&amp;$BF199&amp;""&amp;$BE204&amp;""&amp;$BF204&amp;""&amp;$BG204&amp;""&amp;$BH204</f>
        <v xml:space="preserve"> </v>
      </c>
      <c r="Y199" s="229"/>
      <c r="Z199" s="229"/>
      <c r="AA199" s="229"/>
      <c r="AB199" s="229"/>
      <c r="AC199" s="229"/>
      <c r="AD199" s="229"/>
      <c r="AE199" s="229"/>
      <c r="AF199" s="229"/>
      <c r="AG199" s="229"/>
      <c r="AH199" s="229"/>
      <c r="AI199" s="229"/>
      <c r="AJ199" s="3"/>
      <c r="AK199" s="3"/>
      <c r="BA199" s="29" t="str">
        <f>IF($C199&lt;&gt;SUM($F199:$U199),"El Total de los Egresos NO puede ser diferente a la suma de Hombres y Mujeres por edad.","")</f>
        <v/>
      </c>
      <c r="BB199" s="29" t="str">
        <f>IF($D199&lt;&gt;$F199+$H199+$J199+$L199+$N199+$P199+$R199+$T199,"El Total de Hombres Egresados del Programa NO puede ser distinto a la suma de Hombres por edad.","")</f>
        <v/>
      </c>
      <c r="BC199" s="29" t="str">
        <f>IF($E199&lt;&gt;$G199+$I199+$K199+$M199+$O199+$Q199+$S199+$U199,"El Total de Mujeres Egresadas del Programa NO puede ser distinto a la suma de Mujeres por edad.","")</f>
        <v/>
      </c>
      <c r="BD199" s="29" t="str">
        <f>IF(V199&lt;=E199,"","Las gestantes Egresadas del Programa NO DEBE ser mayor al Total de Mujeres Egresadas.")</f>
        <v/>
      </c>
      <c r="BE199" s="279" t="str">
        <f>IF(W199&lt;=C199,"","El Nº de TRANS Egresados del Programa NO DEBE ser mayor al Total de Egresos.")</f>
        <v/>
      </c>
      <c r="BF199" s="29" t="str">
        <f>IF(F199&lt;=F197,"","Los Egresos por Abandono de Tratamiento de hombres Menores de 6 meses DEBEN estar contenidos en el Total de Egresos.")</f>
        <v/>
      </c>
      <c r="BG199" s="29" t="str">
        <f>IF(G199&lt;=G197,"","Los Egresos por Abandono de Tratamiento de mujeres Menores de 6 meses DEBEN estar contenidos en el Total de Egresos.")</f>
        <v/>
      </c>
      <c r="BH199" s="29" t="str">
        <f>IF(H199&lt;=H197,"","Los Egresos por Abandono de Tratamiento de hombres De 6 meses a 1 año DEBEN estar contenidos en el Total de Egresos.")</f>
        <v/>
      </c>
      <c r="BI199" s="29" t="str">
        <f>IF(I199&lt;=I197,"","Los Egresos por Abandono de Tratamiento de mujeres De 6 meses a 1 año DEBEN estar contenidos en el Total de Egresos.")</f>
        <v/>
      </c>
      <c r="BJ199" s="29" t="str">
        <f>IF(J199&lt;=J197,"","Los Egresos por Abandono de Tratamiento de hombres de 2 a 9 años DEBEN estar contenidos en el Total de Egresos.")</f>
        <v/>
      </c>
      <c r="BK199" s="29" t="str">
        <f>IF(K199&lt;=K197,"","Los Egresos por Abandono de Tratamiento de mujeres de 2 a 9 años DEBEN estar contenidos en el Total de Egresos.")</f>
        <v/>
      </c>
      <c r="BL199" s="29" t="str">
        <f>IF(L199&lt;=L197,"","Los Egresos por Abandono de Tratamiento de hombres de 10 a 14 años DEBEN estar contenidos en el Total de Egresos.")</f>
        <v/>
      </c>
      <c r="BM199" s="29" t="str">
        <f>IF(M199&lt;=M197,"","Los Egresos por Abandono de Tratamiento de mujeres de 10 a 14 años DEBEN estar contenidos en el Total de Egresos.")</f>
        <v/>
      </c>
      <c r="BN199" s="29" t="str">
        <f>IF(N199&lt;=N197,"","Los Egresos por Abandono de Tratamiento de hombres de 15 a 19 años DEBEN estar contenidos en el Total de Egresos.")</f>
        <v/>
      </c>
      <c r="BO199" s="29" t="str">
        <f>IF(O199&lt;=O197,"","Los Egresos por Abandono de Tratamiento de mujeres de 15 a 19 años DEBEN estar contenidos en el Total de Egresos.")</f>
        <v/>
      </c>
      <c r="BP199" s="29" t="str">
        <f>IF(P$199&lt;=P$197,"","Los Egresos por Abandono de Tratamiento de hombres de 20 a 24 años DEBEN estar contenidos en el Total de Egresos.")</f>
        <v/>
      </c>
      <c r="BQ199" s="29" t="str">
        <f>IF(Q$199&lt;=Q$197,"","Los Egresos por Abandono de Tratamiento de mujeres de 20 a 24 años DEBEN estar contenidos en el Total de Egresos.")</f>
        <v/>
      </c>
      <c r="BR199" s="3"/>
      <c r="BS199" s="3"/>
      <c r="BT199" s="274">
        <f t="shared" si="65"/>
        <v>0</v>
      </c>
      <c r="BU199" s="285">
        <f t="shared" si="66"/>
        <v>0</v>
      </c>
      <c r="BV199" s="285">
        <f t="shared" si="67"/>
        <v>0</v>
      </c>
      <c r="BW199" s="285">
        <f t="shared" si="68"/>
        <v>0</v>
      </c>
      <c r="BX199" s="275">
        <f t="shared" si="69"/>
        <v>0</v>
      </c>
      <c r="BY199" s="274">
        <f>IF(F199&lt;=F197,0,1)</f>
        <v>0</v>
      </c>
      <c r="BZ199" s="275">
        <f>IF($G$199&lt;=$G$197,0,1)</f>
        <v>0</v>
      </c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22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</row>
    <row r="200" spans="1:112" s="23" customFormat="1" ht="10.5" x14ac:dyDescent="0.15">
      <c r="A200" s="1034" t="s">
        <v>212</v>
      </c>
      <c r="B200" s="1034"/>
      <c r="C200" s="71">
        <f t="shared" si="63"/>
        <v>0</v>
      </c>
      <c r="D200" s="71">
        <f t="shared" si="64"/>
        <v>0</v>
      </c>
      <c r="E200" s="71">
        <f t="shared" si="64"/>
        <v>0</v>
      </c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289"/>
      <c r="U200" s="144"/>
      <c r="V200" s="134"/>
      <c r="W200" s="47"/>
      <c r="X200" s="233" t="str">
        <f>$BA200&amp;" "&amp;$BB200&amp;""&amp;$BC200&amp;""&amp;$BD200&amp;""&amp;$BE200&amp;""&amp;$BF200&amp;""&amp;$BG200&amp;""&amp;$BH200&amp;""&amp;$BI200&amp;""&amp;$BJ200&amp;""&amp;$BK200&amp;""&amp;$BL200&amp;""&amp;$BM200&amp;""&amp;$BN200&amp;""&amp;$BO200&amp;""&amp;$BP200&amp;""&amp;$BQ200&amp;""&amp;$BF200&amp;""&amp;$BE205&amp;""&amp;$BF205&amp;""&amp;$BG205&amp;""&amp;$BH205</f>
        <v xml:space="preserve"> </v>
      </c>
      <c r="Y200" s="229"/>
      <c r="Z200" s="229"/>
      <c r="AA200" s="229"/>
      <c r="AB200" s="229"/>
      <c r="AC200" s="229"/>
      <c r="AD200" s="229"/>
      <c r="AE200" s="229"/>
      <c r="AF200" s="229"/>
      <c r="AG200" s="229"/>
      <c r="AH200" s="229"/>
      <c r="AI200" s="229"/>
      <c r="AJ200" s="3"/>
      <c r="AK200" s="3"/>
      <c r="BA200" s="29" t="str">
        <f>IF($C200&lt;&gt;SUM($F200:$U200),"El Total de los Egresos NO puede ser diferente a la suma de Hombres y Mujeres por edad.","")</f>
        <v/>
      </c>
      <c r="BB200" s="29" t="str">
        <f>IF($D200&lt;&gt;$F200+$H200+$J200+$L200+$N200+$P200+$R200+$T200,"El Total de Hombres Egresados del Programa NO puede ser distinto a la suma de Hombres por edad.","")</f>
        <v/>
      </c>
      <c r="BC200" s="29" t="str">
        <f>IF($E200&lt;&gt;$G200+$I200+$K200+$M200+$O200+$Q200+$S200+$U200,"El Total de Mujeres Egresadas del Programa NO puede ser distinto a la suma de Mujeres por edad.","")</f>
        <v/>
      </c>
      <c r="BD200" s="29" t="str">
        <f>IF(V200&lt;=E200,"","Las gestantes Egresadas del Programa NO DEBE ser mayor al Total de Mujeres Egresadas.")</f>
        <v/>
      </c>
      <c r="BE200" s="279" t="str">
        <f>IF(W200&lt;=C200,"","El Nº de TRANS Egresados del Programa NO DEBE ser mayor al Total de Egresos.")</f>
        <v/>
      </c>
      <c r="BF200" s="29" t="str">
        <f>IF(F200&lt;=F197,"","Los Egresos por Abandono del Programa de hombres Menores de 6 meses DEBEN estar contenidos en el Total de Egresos.")</f>
        <v/>
      </c>
      <c r="BG200" s="29" t="str">
        <f>IF(G200&lt;=G197,"","Los Egresos por Abandono del Programa de mujeres Menores de 6 meses DEBEN estar contenidos en el Total de Egresos.")</f>
        <v/>
      </c>
      <c r="BH200" s="29" t="str">
        <f>IF(H200&lt;=H197,"","Los Egresos por Abandono del Programa de hombres De 6 meses a 1 año DEBEN estar contenidos en el Total de Egresos.")</f>
        <v/>
      </c>
      <c r="BI200" s="29" t="str">
        <f>IF(I200&lt;=I197,"","Los Egresos por Abandono del Programa de mujeres De 6 meses a 1 año DEBEN estar contenidos en el Total de Egresos.")</f>
        <v/>
      </c>
      <c r="BJ200" s="29" t="str">
        <f>IF(J200&lt;=J197,"","Los Egresos por Abandono del Programa de hombres de 2 a 9 años DEBEN estar contenidos en el Total de Egresos.")</f>
        <v/>
      </c>
      <c r="BK200" s="29" t="str">
        <f>IF(K200&lt;=K197,"","Los Egresos por Abandono del Programa de mujeres de 2 a 9 años DEBEN estar contenidos en el Total de Egresos.")</f>
        <v/>
      </c>
      <c r="BL200" s="29" t="str">
        <f>IF(L200&lt;=L197,"","Los Egresos por Abandono del Programa de hombres de 10 a 14 años DEBEN estar contenidos en el Total de Egresos.")</f>
        <v/>
      </c>
      <c r="BM200" s="29" t="str">
        <f>IF(M200&lt;=M197,"","Los Egresos por Abandono del Programa de mujeres de 10 a 14 años DEBEN estar contenidos en el Total de Egresos.")</f>
        <v/>
      </c>
      <c r="BN200" s="29" t="str">
        <f>IF(N200&lt;=N197,"","Los Egresos por Abandono del Programa de hombres de 15 a 19 años DEBEN estar contenidos en el Total de Egresos.")</f>
        <v/>
      </c>
      <c r="BO200" s="29" t="str">
        <f>IF(O200&lt;=O197,"","Los Egresos por Abandono del Programa de mujeres de 15 a 19 años DEBEN estar contenidos en el Total de Egresos.")</f>
        <v/>
      </c>
      <c r="BP200" s="29" t="str">
        <f>IF(P$200&lt;=P$197,"","Los Egresos por Abandono del Programa de hombres de 20 a 24 años DEBEN estar contenidos en el Total de Egresos.")</f>
        <v/>
      </c>
      <c r="BQ200" s="29" t="str">
        <f>IF(Q$200&lt;=Q$197,"","Los Egresos por Abandono del Programa de mujeres de 20 a 24 años DEBEN estar contenidos en el Total de Egresos.")</f>
        <v/>
      </c>
      <c r="BR200" s="3"/>
      <c r="BS200" s="3"/>
      <c r="BT200" s="274">
        <f t="shared" si="65"/>
        <v>0</v>
      </c>
      <c r="BU200" s="285">
        <f t="shared" si="66"/>
        <v>0</v>
      </c>
      <c r="BV200" s="285">
        <f t="shared" si="67"/>
        <v>0</v>
      </c>
      <c r="BW200" s="285">
        <f t="shared" si="68"/>
        <v>0</v>
      </c>
      <c r="BX200" s="275">
        <f t="shared" si="69"/>
        <v>0</v>
      </c>
      <c r="BY200" s="274">
        <f>IF(F200&lt;=F197,0,1)</f>
        <v>0</v>
      </c>
      <c r="BZ200" s="275">
        <f>IF($G$200&lt;=$G$197,0,1)</f>
        <v>0</v>
      </c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</row>
    <row r="201" spans="1:112" s="23" customFormat="1" ht="10.5" x14ac:dyDescent="0.15">
      <c r="A201" s="1008" t="s">
        <v>213</v>
      </c>
      <c r="B201" s="1008"/>
      <c r="C201" s="80">
        <f t="shared" si="63"/>
        <v>0</v>
      </c>
      <c r="D201" s="80">
        <f t="shared" si="64"/>
        <v>0</v>
      </c>
      <c r="E201" s="80">
        <f t="shared" si="64"/>
        <v>0</v>
      </c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290"/>
      <c r="U201" s="291"/>
      <c r="V201" s="136"/>
      <c r="W201" s="49"/>
      <c r="X201" s="233" t="str">
        <f>$BA201&amp;" "&amp;$BB201&amp;""&amp;$BC201&amp;""&amp;$BD201&amp;""&amp;$BE201&amp;""&amp;$BF201&amp;""&amp;$BG201&amp;""&amp;$BH201&amp;""&amp;$BI201&amp;""&amp;$BJ201&amp;""&amp;$BK201&amp;""&amp;$BL201&amp;""&amp;$BM201&amp;""&amp;$BN201&amp;""&amp;$BO201&amp;""&amp;$BP201&amp;""&amp;$BQ201&amp;""&amp;$BF201&amp;""&amp;$BE206&amp;""&amp;$BF206&amp;""&amp;$BG206&amp;""&amp;$BH206</f>
        <v xml:space="preserve"> </v>
      </c>
      <c r="Y201" s="229"/>
      <c r="Z201" s="229"/>
      <c r="AA201" s="229"/>
      <c r="AB201" s="229"/>
      <c r="AC201" s="229"/>
      <c r="AD201" s="229"/>
      <c r="AE201" s="229"/>
      <c r="AF201" s="229"/>
      <c r="AG201" s="229"/>
      <c r="AH201" s="229"/>
      <c r="AI201" s="229"/>
      <c r="AJ201" s="3"/>
      <c r="AK201" s="3"/>
      <c r="BA201" s="29" t="str">
        <f>IF($C201&lt;&gt;SUM($F201:$U201),"El Total de los Egresos NO puede ser diferente a la suma de Hombres y Mujeres por edad.","")</f>
        <v/>
      </c>
      <c r="BB201" s="29" t="str">
        <f>IF($D201&lt;&gt;$F201+$H201+$J201+$L201+$N201+$P201+$R201+$T201,"El Total de Hombres Egresados del Programa NO puede ser distinto a la suma de Hombres por edad.","")</f>
        <v/>
      </c>
      <c r="BC201" s="29" t="str">
        <f>IF($E201&lt;&gt;$G201+$I201+$K201+$M201+$O201+$Q201+$S201+$U201,"El Total de Mujeres Egresadas del Programa NO puede ser distinto a la suma de Mujeres por edad.","")</f>
        <v/>
      </c>
      <c r="BD201" s="29" t="str">
        <f>IF(V201&lt;=E201,"","Las gestantes Egresadas del Programa NO DEBE ser mayor al Total de Mujeres Egresadas.")</f>
        <v/>
      </c>
      <c r="BE201" s="292" t="str">
        <f>IF(W201&lt;=C201,"","El Nº de TRANS Egresados del Programa NO DEBE ser mayor al Total de Egresos.")</f>
        <v/>
      </c>
      <c r="BF201" s="29" t="str">
        <f>IF(F201&lt;=F197,"","Los Egresos por Fallecimiento de hombres Menores de 6 meses DEBEN estar contenidos en el Total de Egresos.")</f>
        <v/>
      </c>
      <c r="BG201" s="29" t="str">
        <f>IF(G201&lt;=G197,"","Los Egresos por Fallecimiento de mujeres Menores de 6 meses DEBEN estar contenidos en el Total de Egresos.")</f>
        <v/>
      </c>
      <c r="BH201" s="29" t="str">
        <f>IF(H201&lt;=H197,"","Los Egresos por Fallecimiento de hombres De 6 meses a 1 año DEBEN estar contenidos en el Total de Egresos.")</f>
        <v/>
      </c>
      <c r="BI201" s="29" t="str">
        <f>IF(I201&lt;=I197,"","Los Egresos por Fallecimiento de mujeres De 6 meses a 1 año DEBEN estar contenidos en el Total de Egresos.")</f>
        <v/>
      </c>
      <c r="BJ201" s="29" t="str">
        <f>IF(J201&lt;=J197,"","Los Egresos por Fallecimiento de hombres de 2 a 9 años DEBEN estar contenidos en el Total de Egresos.")</f>
        <v/>
      </c>
      <c r="BK201" s="29" t="str">
        <f>IF(K201&lt;=K197,"","Los Egresos por Fallecimiento de mujeres de 2 a 9 años DEBEN estar contenidos en el Total de Egresos.")</f>
        <v/>
      </c>
      <c r="BL201" s="29" t="str">
        <f>IF(L201&lt;=L197,"","Los Egresos por Fallecimiento de hombres de 10 a 14 años DEBEN estar contenidos en el Total de Egresos.")</f>
        <v/>
      </c>
      <c r="BM201" s="29" t="str">
        <f>IF(M201&lt;=M197,"","Los Egresos por Fallecimiento de mujeres de 10 a 14 años DEBEN estar contenidos en el Total de Egresos.")</f>
        <v/>
      </c>
      <c r="BN201" s="29" t="str">
        <f>IF(N201&lt;=N197,"","Los Egresos por Fallecimiento de hombres de 15 a 19 años DEBEN estar contenidos en el Total de Egresos.")</f>
        <v/>
      </c>
      <c r="BO201" s="29" t="str">
        <f>IF(O201&lt;=O197,"","Los Egresos por Fallecimiento de mujeres de 15 a 19 años DEBEN estar contenidos en el Total de Egresos.")</f>
        <v/>
      </c>
      <c r="BP201" s="29" t="str">
        <f>IF(P$201&lt;=P$197,"","Los Egresos por Fallecimiento de hombres de 20 a 24 años DEBEN estar contenidos en el Total de Egresos.")</f>
        <v/>
      </c>
      <c r="BQ201" s="29" t="str">
        <f>IF(Q$201&lt;=Q$197,"","Los Egresos por Fallecimiento de mujeres de 20 a 24 años DEBEN estar contenidos en el Total de Egresos.")</f>
        <v/>
      </c>
      <c r="BR201" s="3"/>
      <c r="BS201" s="3"/>
      <c r="BT201" s="281">
        <f t="shared" si="65"/>
        <v>0</v>
      </c>
      <c r="BU201" s="293">
        <f t="shared" si="66"/>
        <v>0</v>
      </c>
      <c r="BV201" s="293">
        <f t="shared" si="67"/>
        <v>0</v>
      </c>
      <c r="BW201" s="293">
        <f t="shared" si="68"/>
        <v>0</v>
      </c>
      <c r="BX201" s="282">
        <f t="shared" si="69"/>
        <v>0</v>
      </c>
      <c r="BY201" s="281">
        <f>IF(F201&lt;=F197,0,1)</f>
        <v>0</v>
      </c>
      <c r="BZ201" s="282">
        <f>IF($G$201&lt;=$G$197,0,1)</f>
        <v>0</v>
      </c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22"/>
      <c r="CM201" s="22"/>
      <c r="CN201" s="22"/>
      <c r="CO201" s="22"/>
      <c r="CP201" s="22"/>
      <c r="CQ201" s="22"/>
      <c r="CR201" s="22"/>
      <c r="CS201" s="22"/>
      <c r="CT201" s="22"/>
      <c r="CU201" s="22"/>
      <c r="CV201" s="22"/>
      <c r="CW201" s="22"/>
      <c r="CX201" s="22"/>
      <c r="CY201" s="22"/>
      <c r="CZ201" s="22"/>
      <c r="DA201" s="22"/>
      <c r="DB201" s="22"/>
      <c r="DC201" s="22"/>
      <c r="DD201" s="22"/>
      <c r="DE201" s="22"/>
      <c r="DF201" s="22"/>
      <c r="DG201" s="22"/>
      <c r="DH201" s="22"/>
    </row>
    <row r="202" spans="1:112" s="9" customFormat="1" ht="14.25" x14ac:dyDescent="0.2">
      <c r="A202" s="40" t="s">
        <v>214</v>
      </c>
      <c r="B202" s="224"/>
      <c r="C202" s="225"/>
      <c r="D202" s="226"/>
      <c r="E202" s="226"/>
      <c r="F202" s="226"/>
      <c r="G202" s="227"/>
      <c r="H202" s="227"/>
      <c r="I202" s="227"/>
      <c r="J202" s="227"/>
      <c r="K202" s="227"/>
      <c r="L202" s="227"/>
      <c r="M202" s="227"/>
      <c r="N202" s="227"/>
      <c r="O202" s="227"/>
      <c r="P202" s="227"/>
      <c r="Q202" s="227"/>
      <c r="R202" s="227"/>
      <c r="S202" s="227"/>
      <c r="T202" s="228"/>
      <c r="U202" s="229"/>
      <c r="V202" s="229"/>
      <c r="W202" s="229"/>
      <c r="BE202" s="29" t="str">
        <f>IF(R$197&gt;=SUM(R$198:R$201),"","El Total de Egresos hombres de 25 a 64 años DEBE ser mayor o igual a la suma de los Egresos por Alta, Abandono de Tratamiento, Abandono de Programa y Fallecimiento.")</f>
        <v/>
      </c>
      <c r="BF202" s="29" t="str">
        <f>IF(S$197&gt;=SUM(S$198:S$201),"","El Total de Egresos mujeres de 25 a 64 años DEBE ser mayor o igual a la suma de los Egresos por Alta, Abandono de Tratamiento, Abandono de Programa y Fallecimiento.")</f>
        <v/>
      </c>
      <c r="BG202" s="29" t="str">
        <f>IF(T$197&gt;=SUM(T$198:T$201),"","El Total de Egresos hombres de 65 y más años DEBE ser mayor o igual a la suma de los Egresos por Alta, Abandono de Tratamiento, Abandono de Programa y Fallecimiento.")</f>
        <v/>
      </c>
      <c r="BH202" s="29" t="str">
        <f>IF(U$197&gt;=SUM(U$198:U$201),"","El Total de Egresos mujeres de 65 y más años DEBE ser mayor o igual a la suma de los Egresos por Alta, Abandono de Tratamiento, Abandono de Programa y Fallecimiento.")</f>
        <v/>
      </c>
      <c r="BX202" s="272">
        <f>IF($J$197&gt;=SUM($J$198:$J$201),0,1)</f>
        <v>0</v>
      </c>
      <c r="BY202" s="273">
        <f>IF($K$197&gt;=SUM($K$198:$K$201),0,1)</f>
        <v>0</v>
      </c>
      <c r="BZ202" s="30">
        <f>IF($L$197&gt;=SUM($L$198:$L$201),0,1)</f>
        <v>0</v>
      </c>
    </row>
    <row r="203" spans="1:112" s="22" customFormat="1" ht="10.5" x14ac:dyDescent="0.15">
      <c r="A203" s="1009" t="s">
        <v>45</v>
      </c>
      <c r="B203" s="1010"/>
      <c r="C203" s="1015" t="s">
        <v>189</v>
      </c>
      <c r="D203" s="1015"/>
      <c r="E203" s="1015"/>
      <c r="F203" s="1016" t="s">
        <v>56</v>
      </c>
      <c r="G203" s="1017"/>
      <c r="H203" s="1017"/>
      <c r="I203" s="1017"/>
      <c r="J203" s="1017"/>
      <c r="K203" s="1017"/>
      <c r="L203" s="1017"/>
      <c r="M203" s="1022"/>
      <c r="N203" s="1023" t="s">
        <v>191</v>
      </c>
      <c r="O203" s="228"/>
      <c r="P203" s="229"/>
      <c r="Q203" s="229"/>
      <c r="R203" s="229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BA203" s="3"/>
      <c r="BB203" s="3"/>
      <c r="BC203" s="3"/>
      <c r="BD203" s="3"/>
      <c r="BE203" s="29" t="str">
        <f>IF(R$198&lt;=R$197,"","Los Egresos por Alta de hombres de 25 a 64 años DEBEN estar contenidos en el Total de Egresos.")</f>
        <v/>
      </c>
      <c r="BF203" s="29" t="str">
        <f>IF(S$198&lt;=S$197,"","Los Egresos por Alta de mujeres de 25 a 64 años DEBEN estar contenidos en el Total de Egresos.")</f>
        <v/>
      </c>
      <c r="BG203" s="29" t="str">
        <f>IF(T$198&lt;=T$197,"","Los Egresos por Alta de hombres de 65 y más años DEBEN estar contenidos en el Total de Egresos.")</f>
        <v/>
      </c>
      <c r="BH203" s="29" t="str">
        <f>IF(U$198&lt;=U$197,"","Los Egresos por Alta de mujeres de 65 y más años DEBEN estar contenidos en el Total de Egresos.")</f>
        <v/>
      </c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274">
        <f>IF($J$198&lt;=$J$197,0,1)</f>
        <v>0</v>
      </c>
      <c r="BY203" s="275">
        <f>IF($K$198&lt;=$K$197,0,1)</f>
        <v>0</v>
      </c>
      <c r="BZ203" s="30">
        <f>IF($L$198&lt;=$L$197,0,1)</f>
        <v>0</v>
      </c>
      <c r="CA203" s="3"/>
      <c r="CB203" s="3"/>
      <c r="CC203" s="3"/>
    </row>
    <row r="204" spans="1:112" s="22" customFormat="1" ht="10.5" x14ac:dyDescent="0.15">
      <c r="A204" s="1011"/>
      <c r="B204" s="1012"/>
      <c r="C204" s="1015"/>
      <c r="D204" s="1015"/>
      <c r="E204" s="1015"/>
      <c r="F204" s="1026" t="s">
        <v>70</v>
      </c>
      <c r="G204" s="1027"/>
      <c r="H204" s="1028" t="s">
        <v>8</v>
      </c>
      <c r="I204" s="1028"/>
      <c r="J204" s="1026" t="s">
        <v>180</v>
      </c>
      <c r="K204" s="1027"/>
      <c r="L204" s="1028" t="s">
        <v>181</v>
      </c>
      <c r="M204" s="1029"/>
      <c r="N204" s="1024"/>
      <c r="O204" s="228"/>
      <c r="P204" s="229"/>
      <c r="Q204" s="229"/>
      <c r="R204" s="229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BA204" s="3"/>
      <c r="BB204" s="3"/>
      <c r="BC204" s="3"/>
      <c r="BD204" s="3"/>
      <c r="BE204" s="29" t="str">
        <f>IF(R$199&lt;=R$197,"","Los Egresos por Abandono de Tratamiento de hombres de 25 a 64 años DEBEN estar contenidos en el Total de Egresos.")</f>
        <v/>
      </c>
      <c r="BF204" s="29" t="str">
        <f>IF(S$199&lt;=S$197,"","Los Egresos por Abandono de Tratamiento de mujeres de 25 a 64 años DEBEN estar contenidos en el Total de Egresos.")</f>
        <v/>
      </c>
      <c r="BG204" s="29" t="str">
        <f>IF(T$199&lt;=T$197,"","Los Egresos por Abandono de Tratamiento de hombres de 65 y más años DEBEN estar contenidos en el Total de Egresos.")</f>
        <v/>
      </c>
      <c r="BH204" s="29" t="str">
        <f>IF(U$199&lt;=U$197,"","Los Egresos por Abandono de Tratamiento de mujeres de 65 y más años DEBEN estar contenidos en el Total de Egresos.")</f>
        <v/>
      </c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274">
        <f>IF($J$199&lt;=$J$197,0,1)</f>
        <v>0</v>
      </c>
      <c r="BY204" s="275">
        <f>IF($K$199&lt;=$K$197,0,1)</f>
        <v>0</v>
      </c>
      <c r="BZ204" s="30">
        <f>IF($L$199&lt;=$L$197,0,1)</f>
        <v>0</v>
      </c>
      <c r="CA204" s="3"/>
      <c r="CB204" s="3"/>
      <c r="CC204" s="3"/>
    </row>
    <row r="205" spans="1:112" s="23" customFormat="1" ht="21" x14ac:dyDescent="0.15">
      <c r="A205" s="1013"/>
      <c r="B205" s="1014"/>
      <c r="C205" s="231" t="s">
        <v>167</v>
      </c>
      <c r="D205" s="231" t="s">
        <v>43</v>
      </c>
      <c r="E205" s="248" t="s">
        <v>64</v>
      </c>
      <c r="F205" s="96" t="s">
        <v>182</v>
      </c>
      <c r="G205" s="99" t="s">
        <v>64</v>
      </c>
      <c r="H205" s="96" t="s">
        <v>182</v>
      </c>
      <c r="I205" s="99" t="s">
        <v>64</v>
      </c>
      <c r="J205" s="96" t="s">
        <v>182</v>
      </c>
      <c r="K205" s="99" t="s">
        <v>64</v>
      </c>
      <c r="L205" s="96" t="s">
        <v>182</v>
      </c>
      <c r="M205" s="294" t="s">
        <v>64</v>
      </c>
      <c r="N205" s="1025"/>
      <c r="O205" s="229"/>
      <c r="P205" s="229"/>
      <c r="Q205" s="229"/>
      <c r="R205" s="229"/>
      <c r="S205" s="229"/>
      <c r="T205" s="229"/>
      <c r="U205" s="229"/>
      <c r="V205" s="229"/>
      <c r="W205" s="228"/>
      <c r="X205" s="229"/>
      <c r="Y205" s="229"/>
      <c r="Z205" s="229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BA205" s="3"/>
      <c r="BB205" s="3"/>
      <c r="BC205" s="3"/>
      <c r="BD205" s="3"/>
      <c r="BE205" s="29" t="str">
        <f>IF(R$200&lt;=R$197,"","Los Egresos por Abandono del Programa de hombres de 25 a 64 años DEBEN estar contenidos en el Total de Egresos.")</f>
        <v/>
      </c>
      <c r="BF205" s="29" t="str">
        <f>IF(S$200&lt;=S$197,"","Los Egresos por Abandono del Programa de mujeres de 25 a 64 años DEBEN estar contenidos en el Total de Egresos.")</f>
        <v/>
      </c>
      <c r="BG205" s="29" t="str">
        <f>IF(T$200&lt;=T$197,"","Los Egresos por Abandono del Programa de hombres de 65 y más años DEBEN estar contenidos en el Total de Egresos.")</f>
        <v/>
      </c>
      <c r="BH205" s="29" t="str">
        <f>IF(U$200&lt;=U$197,"","Los Egresos por Abandono del Programa de mujeres de 65 y más años DEBEN estar contenidos en el Total de Egresos.")</f>
        <v/>
      </c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274">
        <f>IF($J$200&lt;=$J$197,0,1)</f>
        <v>0</v>
      </c>
      <c r="BY205" s="275">
        <f>IF($K$200&lt;=$K$197,0,1)</f>
        <v>0</v>
      </c>
      <c r="BZ205" s="30">
        <f>IF($L$200&lt;=$L$197,0,1)</f>
        <v>0</v>
      </c>
      <c r="CA205" s="3"/>
      <c r="CB205" s="3"/>
      <c r="CC205" s="3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</row>
    <row r="206" spans="1:112" s="23" customFormat="1" ht="11.25" thickBot="1" x14ac:dyDescent="0.2">
      <c r="A206" s="1006" t="s">
        <v>126</v>
      </c>
      <c r="B206" s="1006"/>
      <c r="C206" s="295">
        <f>SUM(D206:E206)</f>
        <v>0</v>
      </c>
      <c r="D206" s="295">
        <f t="shared" ref="D206:E208" si="70">F206+H206+J206+L206</f>
        <v>0</v>
      </c>
      <c r="E206" s="168">
        <f t="shared" si="70"/>
        <v>0</v>
      </c>
      <c r="F206" s="171"/>
      <c r="G206" s="175"/>
      <c r="H206" s="175"/>
      <c r="I206" s="296"/>
      <c r="J206" s="171"/>
      <c r="K206" s="175"/>
      <c r="L206" s="296"/>
      <c r="M206" s="174"/>
      <c r="N206" s="175"/>
      <c r="O206" s="233" t="str">
        <f>$BA206&amp;" "&amp;$BB206&amp;""&amp;$BC206&amp;""&amp;$BD206</f>
        <v xml:space="preserve"> </v>
      </c>
      <c r="P206" s="229"/>
      <c r="Q206" s="229"/>
      <c r="R206" s="229"/>
      <c r="S206" s="229"/>
      <c r="T206" s="229"/>
      <c r="U206" s="229"/>
      <c r="V206" s="229"/>
      <c r="W206" s="228"/>
      <c r="X206" s="229"/>
      <c r="Y206" s="229"/>
      <c r="Z206" s="229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BA206" s="29" t="str">
        <f>IF($C206&lt;&gt;SUM($F206:$M206),"El Total de Ingresos NO puede ser diferente a la suma de Hombres y Mujeres por edad.","")</f>
        <v/>
      </c>
      <c r="BB206" s="29" t="str">
        <f>IF($D206&lt;&gt;$F206+$H206+$J206+$L206,"El Total de Hombres Ingresados al Programa NO puede ser distinto a la suma de Hombres por edad.","")</f>
        <v/>
      </c>
      <c r="BC206" s="29" t="str">
        <f>IF($E206&lt;&gt;$G206+$I206+$K206+$M206,"El Total de Mujeres Ingresadas al Programa NO puede ser distinto a la suma de Mujeres por edad.","")</f>
        <v/>
      </c>
      <c r="BD206" s="29" t="str">
        <f>IF(N206&lt;=C206,"","El Nº de TRANS Ingresados al Programa NO DEBE ser mayor al Total de Ingresos.")</f>
        <v/>
      </c>
      <c r="BE206" s="29" t="str">
        <f>IF(R$201&lt;=R$197,"","Los Egresos por Fallecimiento de hombres de 25 a 64 años DEBEN estar contenidos en el Total de Egresos.")</f>
        <v/>
      </c>
      <c r="BF206" s="29" t="str">
        <f>IF(S$201&lt;=S$197,"","Los Egresos por Fallecimiento de mujeres de 25 a 64 años DEBEN estar contenidos en el Total de Egresos.")</f>
        <v/>
      </c>
      <c r="BG206" s="29" t="str">
        <f>IF(T$201&lt;=T$197,"","Los Egresos por Fallecimiento de hombres de 65 y más años DEBEN estar contenidos en el Total de Egresos.")</f>
        <v/>
      </c>
      <c r="BH206" s="29" t="str">
        <f>IF(U$201&lt;=U$197,"","Los Egresos por Fallecimiento de mujeres de 65 y más años DEBEN estar contenidos en el Total de Egresos.")</f>
        <v/>
      </c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0">
        <f>IF($C206&lt;&gt;SUM($F206:$M206),1,0)</f>
        <v>0</v>
      </c>
      <c r="BU206" s="30">
        <f>IF($D206&lt;&gt;$F206+$H206+$J206+$L206,1,0)</f>
        <v>0</v>
      </c>
      <c r="BV206" s="30">
        <f>IF($E206&lt;&gt;$G206+$I206+$K206+$M206,1,0)</f>
        <v>0</v>
      </c>
      <c r="BW206" s="30">
        <f>IF(N206&lt;=C206,0,1)</f>
        <v>0</v>
      </c>
      <c r="BX206" s="281">
        <f>IF($J$201&lt;=$J$197,0,1)</f>
        <v>0</v>
      </c>
      <c r="BY206" s="282">
        <f>IF($K$201&lt;=$K$197,0,1)</f>
        <v>0</v>
      </c>
      <c r="BZ206" s="30">
        <f>IF($L$201&lt;=$L$197,0,1)</f>
        <v>0</v>
      </c>
      <c r="CA206" s="3"/>
      <c r="CB206" s="3"/>
      <c r="CC206" s="3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</row>
    <row r="207" spans="1:112" s="23" customFormat="1" ht="11.25" thickTop="1" x14ac:dyDescent="0.15">
      <c r="A207" s="1007" t="s">
        <v>103</v>
      </c>
      <c r="B207" s="1007"/>
      <c r="C207" s="286">
        <f>SUM(D207:E207)</f>
        <v>0</v>
      </c>
      <c r="D207" s="286">
        <f t="shared" si="70"/>
        <v>0</v>
      </c>
      <c r="E207" s="297">
        <f t="shared" si="70"/>
        <v>0</v>
      </c>
      <c r="F207" s="287"/>
      <c r="G207" s="298"/>
      <c r="H207" s="298"/>
      <c r="I207" s="299"/>
      <c r="J207" s="287"/>
      <c r="K207" s="298"/>
      <c r="L207" s="299"/>
      <c r="M207" s="300"/>
      <c r="N207" s="298"/>
      <c r="O207" s="233" t="str">
        <f>$BA207&amp;" "&amp;$BB207&amp;""&amp;$BC207&amp;""&amp;$BD207</f>
        <v xml:space="preserve"> </v>
      </c>
      <c r="P207" s="229"/>
      <c r="Q207" s="229"/>
      <c r="R207" s="229"/>
      <c r="S207" s="229"/>
      <c r="T207" s="229"/>
      <c r="U207" s="229"/>
      <c r="V207" s="229"/>
      <c r="W207" s="228"/>
      <c r="X207" s="229"/>
      <c r="Y207" s="229"/>
      <c r="Z207" s="229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BA207" s="29" t="str">
        <f>IF($C207&lt;&gt;SUM($F207:$M207),"El Total de Egresos NO puede ser diferente a la suma de Hombres y Mujeres por edad.","")</f>
        <v/>
      </c>
      <c r="BB207" s="29" t="str">
        <f>IF($D207&lt;&gt;$F207+$H207+$J207+$L207,"El Total de Hombres Egresados del Programa NO puede ser distinto a la suma de Hombres por edad.","")</f>
        <v/>
      </c>
      <c r="BC207" s="29" t="str">
        <f>IF($E207&lt;&gt;$G207+$I207+$K207+$M207,"El Total de Mujeres Egresadas del Programa NO puede ser distinto a la suma de Mujeres por edad.","")</f>
        <v/>
      </c>
      <c r="BD207" s="29" t="str">
        <f>IF(N207&lt;=C207,"","El Nº de TRANS Egresados del Programa NO DEBE ser mayor al Total de Ingresos.")</f>
        <v/>
      </c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0">
        <f>IF($C207&lt;&gt;SUM($F207:$M207),1,0)</f>
        <v>0</v>
      </c>
      <c r="BU207" s="30">
        <f>IF($D207&lt;&gt;$F207+$H207+$J207+$L207,1,0)</f>
        <v>0</v>
      </c>
      <c r="BV207" s="30">
        <f>IF($E207&lt;&gt;$G207+$I207+$K207+$M207,1,0)</f>
        <v>0</v>
      </c>
      <c r="BW207" s="30">
        <f>IF(N207&lt;=C207,0,1)</f>
        <v>0</v>
      </c>
      <c r="BX207" s="3"/>
      <c r="BY207" s="3"/>
      <c r="BZ207" s="3"/>
      <c r="CA207" s="3"/>
      <c r="CB207" s="3"/>
      <c r="CC207" s="3"/>
      <c r="CD207" s="22"/>
      <c r="CE207" s="22"/>
      <c r="CF207" s="22"/>
      <c r="CG207" s="22"/>
      <c r="CH207" s="22"/>
      <c r="CI207" s="22"/>
      <c r="CJ207" s="22"/>
      <c r="CK207" s="22"/>
      <c r="CL207" s="22"/>
      <c r="CM207" s="22"/>
      <c r="CN207" s="22"/>
      <c r="CO207" s="22"/>
      <c r="CP207" s="22"/>
      <c r="CQ207" s="22"/>
      <c r="CR207" s="22"/>
      <c r="CS207" s="22"/>
      <c r="CT207" s="22"/>
      <c r="CU207" s="22"/>
      <c r="CV207" s="22"/>
      <c r="CW207" s="22"/>
      <c r="CX207" s="22"/>
      <c r="CY207" s="22"/>
    </row>
    <row r="208" spans="1:112" s="23" customFormat="1" ht="10.5" x14ac:dyDescent="0.15">
      <c r="A208" s="1008" t="s">
        <v>164</v>
      </c>
      <c r="B208" s="1008"/>
      <c r="C208" s="80">
        <f>SUM(D208:E208)</f>
        <v>0</v>
      </c>
      <c r="D208" s="80">
        <f t="shared" si="70"/>
        <v>0</v>
      </c>
      <c r="E208" s="301">
        <f t="shared" si="70"/>
        <v>0</v>
      </c>
      <c r="F208" s="37"/>
      <c r="G208" s="136"/>
      <c r="H208" s="136"/>
      <c r="I208" s="302"/>
      <c r="J208" s="37"/>
      <c r="K208" s="136"/>
      <c r="L208" s="302"/>
      <c r="M208" s="135"/>
      <c r="N208" s="136"/>
      <c r="O208" s="233" t="str">
        <f>$BA208&amp;" "&amp;$BB208&amp;""&amp;$BC208&amp;""&amp;$BD208&amp;""&amp;$BE208&amp;""&amp;$BF208&amp;""&amp;$BA209&amp;""&amp;$BB209&amp;""&amp;$BC209&amp;""&amp;$BD209&amp;""&amp;$BE209&amp;""&amp;$BF209</f>
        <v xml:space="preserve"> </v>
      </c>
      <c r="P208" s="229"/>
      <c r="Q208" s="229"/>
      <c r="R208" s="229"/>
      <c r="S208" s="229"/>
      <c r="T208" s="229"/>
      <c r="U208" s="229"/>
      <c r="V208" s="229"/>
      <c r="W208" s="228"/>
      <c r="X208" s="229"/>
      <c r="Y208" s="229"/>
      <c r="Z208" s="229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BA208" s="29" t="str">
        <f>IF($C208&lt;&gt;SUM($F208:$M208),"El Total de Egresos NO puede ser diferente a la suma de Hombres y Mujeres por edad.","")</f>
        <v/>
      </c>
      <c r="BB208" s="29" t="str">
        <f>IF($D208&lt;&gt;$F208+$H208+$J208+$L208,"El Total de Hombres Egresados del Programa NO puede ser distinto a la suma de Hombres por edad.","")</f>
        <v/>
      </c>
      <c r="BC208" s="29" t="str">
        <f>IF($E208&lt;&gt;$G208+$I208+$K208+$M208,"El Total de Mujeres Egresadas del Programa NO puede ser distinto a la suma de Mujeres por edad.","")</f>
        <v/>
      </c>
      <c r="BD208" s="29" t="str">
        <f>IF(N208&lt;=C208,"","El Nº de TRANS Egresados del Programa NO DEBE ser mayor al Total de Ingresos.")</f>
        <v/>
      </c>
      <c r="BE208" s="29" t="str">
        <f>IF(J208&lt;=J207,"","Los Egresos por abandono hombres de 25 a 64 años DEBEN estar incluidos en el Total de Egresos.")</f>
        <v/>
      </c>
      <c r="BF208" s="29" t="str">
        <f>IF(L208&lt;=L207,"","Los Egresos por abandono hombres de 65 y más años DEBEN estar incluidos en el Total de Egresos.")</f>
        <v/>
      </c>
      <c r="BG208" s="22"/>
      <c r="BH208" s="22"/>
      <c r="BM208" s="3"/>
      <c r="BN208" s="3"/>
      <c r="BO208" s="3"/>
      <c r="BP208" s="3"/>
      <c r="BQ208" s="3"/>
      <c r="BR208" s="3"/>
      <c r="BS208" s="3"/>
      <c r="BT208" s="30">
        <f>IF($C208&lt;&gt;SUM($F208:$M208),1,0)</f>
        <v>0</v>
      </c>
      <c r="BU208" s="30">
        <f>IF($D208&lt;&gt;$F208+$H208+$J208+$L208,1,0)</f>
        <v>0</v>
      </c>
      <c r="BV208" s="30">
        <f>IF($E208&lt;&gt;$G208+$I208+$K208+$M208,1,0)</f>
        <v>0</v>
      </c>
      <c r="BW208" s="30">
        <f>IF(N208&lt;=C208,0,1)</f>
        <v>0</v>
      </c>
      <c r="BX208" s="30">
        <f>IF(F208&lt;=F207,0,1)</f>
        <v>0</v>
      </c>
      <c r="BY208" s="30">
        <f>IF(G208&lt;=G207,0,1)</f>
        <v>0</v>
      </c>
      <c r="BZ208" s="30">
        <f>IF(H208&lt;=H207,0,1)</f>
        <v>0</v>
      </c>
      <c r="CA208" s="3"/>
      <c r="CB208" s="3"/>
      <c r="CC208" s="3"/>
      <c r="CD208" s="22"/>
      <c r="CE208" s="22"/>
      <c r="CF208" s="22"/>
      <c r="CG208" s="22"/>
      <c r="CH208" s="22"/>
      <c r="CI208" s="22"/>
      <c r="CJ208" s="22"/>
      <c r="CK208" s="22"/>
      <c r="CL208" s="22"/>
      <c r="CM208" s="22"/>
      <c r="CN208" s="22"/>
      <c r="CO208" s="22"/>
      <c r="CP208" s="22"/>
      <c r="CQ208" s="22"/>
      <c r="CR208" s="22"/>
      <c r="CS208" s="22"/>
      <c r="CT208" s="22"/>
      <c r="CU208" s="22"/>
      <c r="CV208" s="22"/>
      <c r="CW208" s="22"/>
      <c r="CX208" s="22"/>
      <c r="CY208" s="22"/>
    </row>
    <row r="209" spans="1:118" s="9" customFormat="1" ht="30" customHeight="1" x14ac:dyDescent="0.2">
      <c r="A209" s="40" t="s">
        <v>215</v>
      </c>
      <c r="B209" s="224"/>
      <c r="C209" s="225"/>
      <c r="D209" s="226"/>
      <c r="E209" s="226"/>
      <c r="F209" s="226"/>
      <c r="G209" s="227"/>
      <c r="H209" s="227"/>
      <c r="I209" s="227"/>
      <c r="J209" s="227"/>
      <c r="K209" s="227"/>
      <c r="L209" s="227"/>
      <c r="M209" s="227"/>
      <c r="N209" s="227"/>
      <c r="O209" s="227"/>
      <c r="P209" s="227"/>
      <c r="Q209" s="227"/>
      <c r="R209" s="227"/>
      <c r="S209" s="227"/>
      <c r="T209" s="228"/>
      <c r="U209" s="229"/>
      <c r="V209" s="229"/>
      <c r="W209" s="229"/>
      <c r="BA209" s="29" t="str">
        <f>IF(F208&lt;=F207,"","Los Egresos por abandono hombres de 15 a 19 años DEBEN estar incluidos en el Total de Egresos.")</f>
        <v/>
      </c>
      <c r="BB209" s="29" t="str">
        <f>IF(G208&lt;=G207,"","Los Egresos por abandono mujeres de 15 a 19 años DEBEN estar incluidos en el Total de Egresos.")</f>
        <v/>
      </c>
      <c r="BC209" s="29" t="str">
        <f>IF(H208&lt;=H207,"","Los Egresos por abandono hombres de 20 a 24 años DEBEN estar incluidos en el Total de Egresos.")</f>
        <v/>
      </c>
      <c r="BD209" s="29" t="str">
        <f>IF(I208&lt;=I207,"","Los Egresos por abandono mujeres de 20 a 24 años DEBEN estar incluidos en el Total de Egresos.")</f>
        <v/>
      </c>
      <c r="BE209" s="29" t="str">
        <f>IF(K208&lt;=K207,"","Los Egresos por abandono mujeres de 25 a 64 años DEBEN estar incluidos en el Total de Egresos.")</f>
        <v/>
      </c>
      <c r="BF209" s="29" t="str">
        <f>IF(M208&lt;=M207,"","Los Egresos por abandono mujeres de 65 y más años DEBEN estar incluidos en el Total de Egresos.")</f>
        <v/>
      </c>
      <c r="BT209" s="30">
        <f>IF(I208&lt;=I207,0,1)</f>
        <v>0</v>
      </c>
      <c r="BU209" s="30">
        <f>IF(J208&lt;=J207,0,1)</f>
        <v>0</v>
      </c>
      <c r="BV209" s="30">
        <f>IF(K208&lt;=K207,0,1)</f>
        <v>0</v>
      </c>
      <c r="BW209" s="30">
        <f>IF(L208&lt;=L207,0,1)</f>
        <v>0</v>
      </c>
      <c r="BX209" s="30"/>
      <c r="BY209" s="9">
        <f>IF(M208&lt;=M207,0,1)</f>
        <v>0</v>
      </c>
    </row>
    <row r="210" spans="1:118" s="3" customFormat="1" ht="10.5" x14ac:dyDescent="0.15">
      <c r="A210" s="1009" t="s">
        <v>45</v>
      </c>
      <c r="B210" s="1010"/>
      <c r="C210" s="1015" t="s">
        <v>189</v>
      </c>
      <c r="D210" s="1015"/>
      <c r="E210" s="1015"/>
      <c r="F210" s="1016" t="s">
        <v>56</v>
      </c>
      <c r="G210" s="1017"/>
      <c r="H210" s="1017"/>
      <c r="I210" s="1017"/>
      <c r="J210" s="1017"/>
      <c r="K210" s="1017"/>
      <c r="L210" s="1017"/>
      <c r="M210" s="1018"/>
    </row>
    <row r="211" spans="1:118" s="3" customFormat="1" ht="10.5" x14ac:dyDescent="0.15">
      <c r="A211" s="1011"/>
      <c r="B211" s="1012"/>
      <c r="C211" s="1015"/>
      <c r="D211" s="1015"/>
      <c r="E211" s="1015"/>
      <c r="F211" s="1019" t="s">
        <v>216</v>
      </c>
      <c r="G211" s="1020"/>
      <c r="H211" s="1019" t="s">
        <v>217</v>
      </c>
      <c r="I211" s="1020"/>
      <c r="J211" s="1019" t="s">
        <v>218</v>
      </c>
      <c r="K211" s="1020"/>
      <c r="L211" s="1021" t="s">
        <v>219</v>
      </c>
      <c r="M211" s="1020"/>
    </row>
    <row r="212" spans="1:118" s="3" customFormat="1" ht="21" x14ac:dyDescent="0.15">
      <c r="A212" s="1013"/>
      <c r="B212" s="1014"/>
      <c r="C212" s="231" t="s">
        <v>167</v>
      </c>
      <c r="D212" s="231" t="s">
        <v>43</v>
      </c>
      <c r="E212" s="248" t="s">
        <v>64</v>
      </c>
      <c r="F212" s="276" t="s">
        <v>182</v>
      </c>
      <c r="G212" s="276" t="s">
        <v>64</v>
      </c>
      <c r="H212" s="276" t="s">
        <v>182</v>
      </c>
      <c r="I212" s="276" t="s">
        <v>64</v>
      </c>
      <c r="J212" s="276" t="s">
        <v>182</v>
      </c>
      <c r="K212" s="276" t="s">
        <v>64</v>
      </c>
      <c r="L212" s="249" t="s">
        <v>182</v>
      </c>
      <c r="M212" s="276" t="s">
        <v>64</v>
      </c>
      <c r="BT212" s="22"/>
      <c r="BU212" s="22"/>
      <c r="BV212" s="22"/>
    </row>
    <row r="213" spans="1:118" s="3" customFormat="1" ht="15" customHeight="1" x14ac:dyDescent="0.15">
      <c r="A213" s="1000" t="s">
        <v>126</v>
      </c>
      <c r="B213" s="1001"/>
      <c r="C213" s="303"/>
      <c r="D213" s="303"/>
      <c r="E213" s="304"/>
      <c r="F213" s="305"/>
      <c r="G213" s="306"/>
      <c r="H213" s="305"/>
      <c r="I213" s="306"/>
      <c r="J213" s="305"/>
      <c r="K213" s="306"/>
      <c r="L213" s="307"/>
      <c r="M213" s="306"/>
      <c r="N213" s="233"/>
      <c r="BA213" s="22"/>
      <c r="BB213" s="22"/>
      <c r="BC213" s="22"/>
      <c r="BT213" s="22"/>
      <c r="BU213" s="22"/>
      <c r="BV213" s="22"/>
    </row>
    <row r="214" spans="1:118" s="3" customFormat="1" ht="15" customHeight="1" thickBot="1" x14ac:dyDescent="0.2">
      <c r="A214" s="1000" t="s">
        <v>220</v>
      </c>
      <c r="B214" s="1001"/>
      <c r="C214" s="303"/>
      <c r="D214" s="303"/>
      <c r="E214" s="304"/>
      <c r="F214" s="308"/>
      <c r="G214" s="309"/>
      <c r="H214" s="308"/>
      <c r="I214" s="309"/>
      <c r="J214" s="308"/>
      <c r="K214" s="309"/>
      <c r="L214" s="310"/>
      <c r="M214" s="309"/>
      <c r="N214" s="233"/>
      <c r="BA214" s="22"/>
      <c r="BB214" s="22"/>
      <c r="BC214" s="22"/>
      <c r="BT214" s="22"/>
      <c r="BU214" s="22"/>
      <c r="BV214" s="22"/>
    </row>
    <row r="215" spans="1:118" s="3" customFormat="1" ht="15" customHeight="1" thickTop="1" x14ac:dyDescent="0.15">
      <c r="A215" s="1002" t="s">
        <v>221</v>
      </c>
      <c r="B215" s="1003"/>
      <c r="C215" s="311"/>
      <c r="D215" s="311"/>
      <c r="E215" s="312"/>
      <c r="F215" s="313"/>
      <c r="G215" s="314"/>
      <c r="H215" s="315"/>
      <c r="I215" s="314"/>
      <c r="J215" s="315"/>
      <c r="K215" s="314"/>
      <c r="L215" s="316"/>
      <c r="M215" s="314"/>
      <c r="N215" s="233"/>
      <c r="BA215" s="22"/>
      <c r="BB215" s="22"/>
      <c r="BC215" s="22"/>
      <c r="BD215" s="22"/>
      <c r="BE215" s="22"/>
      <c r="BF215" s="22"/>
      <c r="BG215" s="22"/>
      <c r="BH215" s="22"/>
      <c r="BI215" s="22"/>
      <c r="BT215" s="22"/>
      <c r="BU215" s="22"/>
      <c r="BV215" s="22"/>
      <c r="BW215" s="22"/>
      <c r="BX215" s="22"/>
      <c r="BY215" s="22"/>
      <c r="BZ215" s="22"/>
      <c r="CA215" s="22"/>
      <c r="CB215" s="22"/>
    </row>
    <row r="216" spans="1:118" s="3" customFormat="1" ht="15" customHeight="1" x14ac:dyDescent="0.15">
      <c r="A216" s="1004" t="s">
        <v>222</v>
      </c>
      <c r="B216" s="1005"/>
      <c r="C216" s="317"/>
      <c r="D216" s="317"/>
      <c r="E216" s="318"/>
      <c r="F216" s="319"/>
      <c r="G216" s="320"/>
      <c r="H216" s="319"/>
      <c r="I216" s="321"/>
      <c r="J216" s="319"/>
      <c r="K216" s="321"/>
      <c r="L216" s="322"/>
      <c r="M216" s="321"/>
      <c r="N216" s="233"/>
      <c r="BA216" s="22"/>
      <c r="BB216" s="22"/>
      <c r="BC216" s="22"/>
      <c r="BD216" s="22"/>
      <c r="BE216" s="22"/>
      <c r="BF216" s="22"/>
      <c r="BG216" s="22"/>
      <c r="BH216" s="22"/>
      <c r="BT216" s="22"/>
      <c r="BU216" s="22"/>
      <c r="BV216" s="22"/>
      <c r="BW216" s="22"/>
      <c r="BX216" s="22"/>
      <c r="BY216" s="22"/>
      <c r="BZ216" s="22"/>
    </row>
    <row r="217" spans="1:118" s="9" customFormat="1" x14ac:dyDescent="0.2">
      <c r="A217" s="32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</row>
    <row r="218" spans="1:118" s="9" customFormat="1" x14ac:dyDescent="0.2">
      <c r="A218" s="32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</row>
    <row r="219" spans="1:118" s="9" customFormat="1" x14ac:dyDescent="0.2">
      <c r="A219" s="32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</row>
    <row r="220" spans="1:118" s="9" customFormat="1" x14ac:dyDescent="0.2">
      <c r="A220" s="32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0">
        <f>IF($M$197&gt;=SUM($M$198:$M$201),0,1)</f>
        <v>0</v>
      </c>
      <c r="BU220" s="272">
        <f>IF($N$197&gt;=SUM($N$198:$N$201),0,1)</f>
        <v>0</v>
      </c>
      <c r="BV220" s="273">
        <f>IF($O$197&gt;=SUM($O$198:$O$201),0,1)</f>
        <v>0</v>
      </c>
      <c r="BW220" s="272">
        <f>IF($P$197&gt;=SUM($P$198:$P$201),0,1)</f>
        <v>0</v>
      </c>
      <c r="BX220" s="273">
        <f>IF($Q$197&gt;=SUM($Q$198:$Q$201),0,1)</f>
        <v>0</v>
      </c>
      <c r="BY220" s="272">
        <f>IF($R$197&gt;=SUM($R$198:$R$201),0,1)</f>
        <v>0</v>
      </c>
      <c r="BZ220" s="273">
        <f>IF($S$197&gt;=SUM($S$198:$S$201),0,1)</f>
        <v>0</v>
      </c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</row>
    <row r="221" spans="1:118" s="9" customFormat="1" x14ac:dyDescent="0.2">
      <c r="A221" s="32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0">
        <f>IF($M$198&lt;=$M$197,0,1)</f>
        <v>0</v>
      </c>
      <c r="BU221" s="274">
        <f>IF($N$198&lt;=$N$197,0,1)</f>
        <v>0</v>
      </c>
      <c r="BV221" s="275">
        <f>IF($O$198&lt;=$O$197,0,1)</f>
        <v>0</v>
      </c>
      <c r="BW221" s="274">
        <f>IF($P$198&lt;=$P$197,0,1)</f>
        <v>0</v>
      </c>
      <c r="BX221" s="275">
        <f>IF($Q$198&lt;=$Q$197,0,1)</f>
        <v>0</v>
      </c>
      <c r="BY221" s="274">
        <f>IF($R$198&lt;=$R$197,0,1)</f>
        <v>0</v>
      </c>
      <c r="BZ221" s="275">
        <f>IF($S$198&lt;=$S$197,0,1)</f>
        <v>0</v>
      </c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</row>
    <row r="222" spans="1:118" s="9" customFormat="1" x14ac:dyDescent="0.2">
      <c r="A222" s="32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0">
        <f>IF($M$199&lt;=$M$197,0,1)</f>
        <v>0</v>
      </c>
      <c r="BU222" s="274">
        <f>IF($N$199&lt;=$N$197,0,1)</f>
        <v>0</v>
      </c>
      <c r="BV222" s="275">
        <f>IF($O$199&lt;=$O$197,0,1)</f>
        <v>0</v>
      </c>
      <c r="BW222" s="274">
        <f>IF($P$199&lt;=$P$197,0,1)</f>
        <v>0</v>
      </c>
      <c r="BX222" s="275">
        <f>IF($Q$199&lt;=$Q$197,0,1)</f>
        <v>0</v>
      </c>
      <c r="BY222" s="274">
        <f>IF($R$199&lt;=$R$197,0,1)</f>
        <v>0</v>
      </c>
      <c r="BZ222" s="275">
        <f>IF($S$199&lt;=$S$197,0,1)</f>
        <v>0</v>
      </c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</row>
    <row r="223" spans="1:118" s="9" customFormat="1" x14ac:dyDescent="0.2">
      <c r="A223" s="32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0">
        <f>IF($M$200&lt;=$M$197,0,1)</f>
        <v>0</v>
      </c>
      <c r="BU223" s="274">
        <f>IF($N$200&lt;=$N$197,0,1)</f>
        <v>0</v>
      </c>
      <c r="BV223" s="275">
        <f>IF($O$200&lt;=$O$197,0,1)</f>
        <v>0</v>
      </c>
      <c r="BW223" s="274">
        <f>IF($P$200&lt;=$P$197,0,1)</f>
        <v>0</v>
      </c>
      <c r="BX223" s="275">
        <f>IF($Q$200&lt;=$Q$197,0,1)</f>
        <v>0</v>
      </c>
      <c r="BY223" s="274">
        <f>IF($R$200&lt;=$R$197,0,1)</f>
        <v>0</v>
      </c>
      <c r="BZ223" s="275">
        <f>IF($S$200&lt;=$S$197,0,1)</f>
        <v>0</v>
      </c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</row>
    <row r="224" spans="1:118" s="9" customFormat="1" x14ac:dyDescent="0.2">
      <c r="A224" s="32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0">
        <f>IF($M$201&lt;=$M$197,0,1)</f>
        <v>0</v>
      </c>
      <c r="BU224" s="274">
        <f>IF($N$201&lt;=$N$197,0,1)</f>
        <v>0</v>
      </c>
      <c r="BV224" s="282">
        <f>IF($O$201&lt;=$O$197,0,1)</f>
        <v>0</v>
      </c>
      <c r="BW224" s="281">
        <f>IF($P$201&lt;=$P$197,0,1)</f>
        <v>0</v>
      </c>
      <c r="BX224" s="282">
        <f>IF($Q$201&lt;=$Q$197,0,1)</f>
        <v>0</v>
      </c>
      <c r="BY224" s="281">
        <f>IF($R$201&lt;=$R$197,0,1)</f>
        <v>0</v>
      </c>
      <c r="BZ224" s="282">
        <f>IF($S$201&lt;=$S$197,0,1)</f>
        <v>0</v>
      </c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</row>
    <row r="225" spans="1:118" s="9" customFormat="1" x14ac:dyDescent="0.2">
      <c r="A225" s="32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272">
        <f>IF($T$197&gt;=SUM($T$198:$T$201),0,1)</f>
        <v>0</v>
      </c>
      <c r="BU225" s="273">
        <f>IF($U$197&gt;=SUM($U$198:$U$201),0,1)</f>
        <v>0</v>
      </c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</row>
    <row r="226" spans="1:118" s="9" customFormat="1" x14ac:dyDescent="0.2">
      <c r="A226" s="32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274">
        <f>IF($T$198&lt;=$T$197,0,1)</f>
        <v>0</v>
      </c>
      <c r="BU226" s="275">
        <f>IF($U$198&lt;=$U$197,0,1)</f>
        <v>0</v>
      </c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</row>
    <row r="227" spans="1:118" s="9" customFormat="1" x14ac:dyDescent="0.2">
      <c r="A227" s="32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274">
        <f>IF($T$199&lt;=$T$197,0,1)</f>
        <v>0</v>
      </c>
      <c r="BU227" s="275">
        <f>IF($U$199&lt;=$U$197,0,1)</f>
        <v>0</v>
      </c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</row>
    <row r="228" spans="1:118" s="9" customFormat="1" x14ac:dyDescent="0.2">
      <c r="A228" s="32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274">
        <f>IF($T$200&lt;=$T$197,0,1)</f>
        <v>0</v>
      </c>
      <c r="BU228" s="275">
        <f>IF($U$200&lt;=$U$197,0,1)</f>
        <v>0</v>
      </c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</row>
    <row r="229" spans="1:118" s="9" customFormat="1" x14ac:dyDescent="0.2">
      <c r="A229" s="32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281">
        <f>IF($T$201&lt;=$T$197,0,1)</f>
        <v>0</v>
      </c>
      <c r="BU229" s="282">
        <f>IF($U$201&lt;=$U$197,0,1)</f>
        <v>0</v>
      </c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</row>
    <row r="230" spans="1:118" s="9" customFormat="1" x14ac:dyDescent="0.2">
      <c r="A230" s="32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</row>
    <row r="231" spans="1:118" s="9" customFormat="1" x14ac:dyDescent="0.2">
      <c r="A231" s="32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</row>
    <row r="232" spans="1:118" s="9" customFormat="1" x14ac:dyDescent="0.2">
      <c r="A232" s="32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</row>
    <row r="233" spans="1:118" s="9" customFormat="1" x14ac:dyDescent="0.2">
      <c r="A233" s="32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</row>
    <row r="234" spans="1:118" s="9" customFormat="1" x14ac:dyDescent="0.2">
      <c r="A234" s="32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</row>
    <row r="235" spans="1:118" s="9" customFormat="1" x14ac:dyDescent="0.2">
      <c r="A235" s="32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</row>
    <row r="236" spans="1:118" s="9" customFormat="1" x14ac:dyDescent="0.2">
      <c r="A236" s="32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</row>
    <row r="237" spans="1:118" s="9" customFormat="1" x14ac:dyDescent="0.2">
      <c r="A237" s="32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</row>
    <row r="238" spans="1:118" s="9" customFormat="1" x14ac:dyDescent="0.2">
      <c r="A238" s="32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</row>
    <row r="239" spans="1:118" s="9" customFormat="1" x14ac:dyDescent="0.2">
      <c r="A239" s="32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</row>
    <row r="240" spans="1:118" s="9" customFormat="1" x14ac:dyDescent="0.2">
      <c r="A240" s="32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</row>
    <row r="241" spans="1:118" s="9" customFormat="1" x14ac:dyDescent="0.2">
      <c r="A241" s="32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</row>
    <row r="242" spans="1:118" s="9" customFormat="1" x14ac:dyDescent="0.2">
      <c r="A242" s="32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</row>
    <row r="243" spans="1:118" s="9" customFormat="1" x14ac:dyDescent="0.2">
      <c r="A243" s="32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</row>
    <row r="244" spans="1:118" s="9" customFormat="1" x14ac:dyDescent="0.2">
      <c r="A244" s="32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</row>
    <row r="245" spans="1:118" s="9" customFormat="1" x14ac:dyDescent="0.2">
      <c r="A245" s="32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</row>
    <row r="246" spans="1:118" s="9" customFormat="1" x14ac:dyDescent="0.2">
      <c r="A246" s="32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</row>
    <row r="247" spans="1:118" s="9" customFormat="1" x14ac:dyDescent="0.2">
      <c r="A247" s="324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</row>
    <row r="248" spans="1:118" s="9" customFormat="1" x14ac:dyDescent="0.2">
      <c r="A248" s="32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</row>
    <row r="249" spans="1:118" s="9" customFormat="1" x14ac:dyDescent="0.2">
      <c r="A249" s="32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</row>
    <row r="250" spans="1:118" s="9" customFormat="1" x14ac:dyDescent="0.2">
      <c r="A250" s="32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</row>
    <row r="251" spans="1:118" s="9" customFormat="1" x14ac:dyDescent="0.2">
      <c r="A251" s="32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</row>
    <row r="252" spans="1:118" s="9" customFormat="1" x14ac:dyDescent="0.2">
      <c r="A252" s="32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</row>
    <row r="253" spans="1:118" s="9" customFormat="1" x14ac:dyDescent="0.2">
      <c r="A253" s="32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2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</row>
    <row r="254" spans="1:118" s="17" customFormat="1" x14ac:dyDescent="0.2">
      <c r="A254" s="325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2"/>
      <c r="W254" s="22"/>
      <c r="X254" s="22"/>
      <c r="Y254" s="22"/>
      <c r="Z254" s="22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2"/>
      <c r="AL254" s="22"/>
      <c r="AM254" s="22"/>
      <c r="AN254" s="22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</row>
    <row r="255" spans="1:118" s="17" customFormat="1" x14ac:dyDescent="0.2">
      <c r="A255" s="325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2"/>
      <c r="W255" s="22"/>
      <c r="X255" s="22"/>
      <c r="Y255" s="22"/>
      <c r="Z255" s="22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2"/>
      <c r="AL255" s="22"/>
      <c r="AM255" s="22"/>
      <c r="AN255" s="22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</row>
    <row r="256" spans="1:118" s="17" customFormat="1" x14ac:dyDescent="0.2">
      <c r="A256" s="325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2"/>
      <c r="W256" s="22"/>
      <c r="X256" s="22"/>
      <c r="Y256" s="22"/>
      <c r="Z256" s="22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2"/>
      <c r="AL256" s="22"/>
      <c r="AM256" s="22"/>
      <c r="AN256" s="22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</row>
    <row r="257" spans="1:118" s="17" customFormat="1" x14ac:dyDescent="0.2">
      <c r="A257" s="325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2"/>
      <c r="W257" s="22"/>
      <c r="X257" s="22"/>
      <c r="Y257" s="22"/>
      <c r="Z257" s="22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2"/>
      <c r="AL257" s="22"/>
      <c r="AM257" s="22"/>
      <c r="AN257" s="22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</row>
    <row r="258" spans="1:118" s="17" customFormat="1" x14ac:dyDescent="0.2">
      <c r="A258" s="325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2"/>
      <c r="W258" s="22"/>
      <c r="X258" s="22"/>
      <c r="Y258" s="22"/>
      <c r="Z258" s="22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2"/>
      <c r="AL258" s="22"/>
      <c r="AM258" s="22"/>
      <c r="AN258" s="22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</row>
    <row r="259" spans="1:118" s="17" customFormat="1" x14ac:dyDescent="0.2">
      <c r="A259" s="325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2"/>
      <c r="W259" s="22"/>
      <c r="X259" s="22"/>
      <c r="Y259" s="22"/>
      <c r="Z259" s="22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2"/>
      <c r="AL259" s="22"/>
      <c r="AM259" s="22"/>
      <c r="AN259" s="22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</row>
    <row r="260" spans="1:118" s="17" customFormat="1" x14ac:dyDescent="0.2">
      <c r="A260" s="325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2"/>
      <c r="W260" s="22"/>
      <c r="X260" s="22"/>
      <c r="Y260" s="22"/>
      <c r="Z260" s="22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2"/>
      <c r="AL260" s="22"/>
      <c r="AM260" s="22"/>
      <c r="AN260" s="22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</row>
    <row r="300" spans="1:72" s="330" customFormat="1" x14ac:dyDescent="0.2">
      <c r="A300" s="326">
        <f>SUM(A7:X216)</f>
        <v>10</v>
      </c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327"/>
      <c r="V300" s="328"/>
      <c r="W300" s="328"/>
      <c r="X300" s="328"/>
      <c r="Y300" s="328"/>
      <c r="Z300" s="328"/>
      <c r="AA300" s="327"/>
      <c r="AB300" s="327"/>
      <c r="AC300" s="327"/>
      <c r="AD300" s="327"/>
      <c r="AE300" s="327"/>
      <c r="AF300" s="327"/>
      <c r="AG300" s="327"/>
      <c r="AH300" s="327"/>
      <c r="AI300" s="327"/>
      <c r="AJ300" s="327"/>
      <c r="AK300" s="328"/>
      <c r="AL300" s="328"/>
      <c r="AM300" s="328"/>
      <c r="AN300" s="328"/>
      <c r="AO300" s="327"/>
      <c r="AP300" s="327"/>
      <c r="AQ300" s="327"/>
      <c r="AR300" s="327"/>
      <c r="AS300" s="327"/>
      <c r="AT300" s="327"/>
      <c r="AU300" s="327"/>
      <c r="AV300" s="327"/>
      <c r="AW300" s="327"/>
      <c r="AX300" s="327"/>
      <c r="AY300" s="327"/>
      <c r="AZ300" s="327"/>
      <c r="BA300" s="327"/>
      <c r="BB300" s="327"/>
      <c r="BC300" s="327"/>
      <c r="BD300" s="327"/>
      <c r="BE300" s="327"/>
      <c r="BF300" s="327"/>
      <c r="BG300" s="327"/>
      <c r="BH300" s="327"/>
      <c r="BI300" s="327"/>
      <c r="BJ300" s="327"/>
      <c r="BK300" s="327"/>
      <c r="BL300" s="327"/>
      <c r="BM300" s="327"/>
      <c r="BN300" s="327"/>
      <c r="BO300" s="327"/>
      <c r="BP300" s="327"/>
      <c r="BQ300" s="327"/>
      <c r="BR300" s="327"/>
      <c r="BS300" s="327"/>
      <c r="BT300" s="329">
        <v>0</v>
      </c>
    </row>
  </sheetData>
  <mergeCells count="276">
    <mergeCell ref="A213:B213"/>
    <mergeCell ref="A214:B214"/>
    <mergeCell ref="A215:B215"/>
    <mergeCell ref="A216:B216"/>
    <mergeCell ref="A206:B206"/>
    <mergeCell ref="A207:B207"/>
    <mergeCell ref="A208:B208"/>
    <mergeCell ref="A210:B212"/>
    <mergeCell ref="C210:E211"/>
    <mergeCell ref="F210:M210"/>
    <mergeCell ref="F211:G211"/>
    <mergeCell ref="H211:I211"/>
    <mergeCell ref="J211:K211"/>
    <mergeCell ref="L211:M211"/>
    <mergeCell ref="A203:B205"/>
    <mergeCell ref="C203:E204"/>
    <mergeCell ref="F203:M203"/>
    <mergeCell ref="N203:N205"/>
    <mergeCell ref="F204:G204"/>
    <mergeCell ref="H204:I204"/>
    <mergeCell ref="J204:K204"/>
    <mergeCell ref="L204:M204"/>
    <mergeCell ref="T194:U194"/>
    <mergeCell ref="A196:B196"/>
    <mergeCell ref="A197:B197"/>
    <mergeCell ref="A198:B198"/>
    <mergeCell ref="A200:B200"/>
    <mergeCell ref="A201:B201"/>
    <mergeCell ref="F193:U193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A188:B188"/>
    <mergeCell ref="A189:B189"/>
    <mergeCell ref="A190:B190"/>
    <mergeCell ref="A191:B191"/>
    <mergeCell ref="A193:B195"/>
    <mergeCell ref="C193:E194"/>
    <mergeCell ref="A181:B181"/>
    <mergeCell ref="A182:A183"/>
    <mergeCell ref="A184:B184"/>
    <mergeCell ref="A185:B185"/>
    <mergeCell ref="A186:B186"/>
    <mergeCell ref="A187:B187"/>
    <mergeCell ref="T178:T180"/>
    <mergeCell ref="U178:U180"/>
    <mergeCell ref="F179:G179"/>
    <mergeCell ref="H179:I179"/>
    <mergeCell ref="J179:K179"/>
    <mergeCell ref="L179:M179"/>
    <mergeCell ref="N179:O179"/>
    <mergeCell ref="P179:Q179"/>
    <mergeCell ref="A175:A176"/>
    <mergeCell ref="A178:B180"/>
    <mergeCell ref="C178:E179"/>
    <mergeCell ref="F178:Q178"/>
    <mergeCell ref="R178:R180"/>
    <mergeCell ref="S178:S180"/>
    <mergeCell ref="A171:B172"/>
    <mergeCell ref="C171:C172"/>
    <mergeCell ref="D171:I171"/>
    <mergeCell ref="J171:K171"/>
    <mergeCell ref="L171:L172"/>
    <mergeCell ref="A173:A174"/>
    <mergeCell ref="N165:O165"/>
    <mergeCell ref="P165:Q165"/>
    <mergeCell ref="R165:R166"/>
    <mergeCell ref="A167:B167"/>
    <mergeCell ref="A168:B168"/>
    <mergeCell ref="A169:B169"/>
    <mergeCell ref="A165:B166"/>
    <mergeCell ref="C165:E165"/>
    <mergeCell ref="F165:G165"/>
    <mergeCell ref="H165:I165"/>
    <mergeCell ref="J165:K165"/>
    <mergeCell ref="L165:M165"/>
    <mergeCell ref="L159:M159"/>
    <mergeCell ref="N159:O159"/>
    <mergeCell ref="P159:Q159"/>
    <mergeCell ref="A161:B161"/>
    <mergeCell ref="A162:B162"/>
    <mergeCell ref="A163:B163"/>
    <mergeCell ref="A157:C157"/>
    <mergeCell ref="A159:B160"/>
    <mergeCell ref="C159:E159"/>
    <mergeCell ref="F159:G159"/>
    <mergeCell ref="H159:I159"/>
    <mergeCell ref="J159:K159"/>
    <mergeCell ref="A151:C151"/>
    <mergeCell ref="A152:C152"/>
    <mergeCell ref="A153:C153"/>
    <mergeCell ref="A154:C154"/>
    <mergeCell ref="A155:C155"/>
    <mergeCell ref="A156:C156"/>
    <mergeCell ref="A145:A147"/>
    <mergeCell ref="B146:C146"/>
    <mergeCell ref="B147:C147"/>
    <mergeCell ref="A148:C148"/>
    <mergeCell ref="A149:C149"/>
    <mergeCell ref="A150:C150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32:C132"/>
    <mergeCell ref="A133:C133"/>
    <mergeCell ref="A134:C134"/>
    <mergeCell ref="A135:A136"/>
    <mergeCell ref="B135:C135"/>
    <mergeCell ref="B136:C13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A124:C124"/>
    <mergeCell ref="A126:C127"/>
    <mergeCell ref="D126:F126"/>
    <mergeCell ref="G126:H126"/>
    <mergeCell ref="I126:J126"/>
    <mergeCell ref="K126:L126"/>
    <mergeCell ref="A118:C118"/>
    <mergeCell ref="A119:C119"/>
    <mergeCell ref="A120:C120"/>
    <mergeCell ref="A121:C121"/>
    <mergeCell ref="A122:C122"/>
    <mergeCell ref="A123:C123"/>
    <mergeCell ref="A112:A114"/>
    <mergeCell ref="B113:C113"/>
    <mergeCell ref="B114:C114"/>
    <mergeCell ref="A115:C115"/>
    <mergeCell ref="A116:C116"/>
    <mergeCell ref="A117:C117"/>
    <mergeCell ref="A107:A111"/>
    <mergeCell ref="B107:C107"/>
    <mergeCell ref="B108:C108"/>
    <mergeCell ref="B109:C109"/>
    <mergeCell ref="B110:C110"/>
    <mergeCell ref="B111:C111"/>
    <mergeCell ref="A102:A103"/>
    <mergeCell ref="B102:C102"/>
    <mergeCell ref="B103:C103"/>
    <mergeCell ref="B104:C104"/>
    <mergeCell ref="A105:C105"/>
    <mergeCell ref="A106:C106"/>
    <mergeCell ref="A97:A98"/>
    <mergeCell ref="B97:C97"/>
    <mergeCell ref="B98:C98"/>
    <mergeCell ref="A99:C99"/>
    <mergeCell ref="A100:C100"/>
    <mergeCell ref="A101:C101"/>
    <mergeCell ref="O93:P93"/>
    <mergeCell ref="Q93:R93"/>
    <mergeCell ref="S93:S94"/>
    <mergeCell ref="T93:T94"/>
    <mergeCell ref="U93:V93"/>
    <mergeCell ref="A96:C96"/>
    <mergeCell ref="A93:C94"/>
    <mergeCell ref="D93:F93"/>
    <mergeCell ref="G93:H93"/>
    <mergeCell ref="I93:J93"/>
    <mergeCell ref="K93:L93"/>
    <mergeCell ref="M93:N93"/>
    <mergeCell ref="A86:B86"/>
    <mergeCell ref="A87:B87"/>
    <mergeCell ref="A88:B88"/>
    <mergeCell ref="A89:B89"/>
    <mergeCell ref="A90:B90"/>
    <mergeCell ref="A91:B91"/>
    <mergeCell ref="D80:D81"/>
    <mergeCell ref="E80:E81"/>
    <mergeCell ref="A82:B82"/>
    <mergeCell ref="A83:B83"/>
    <mergeCell ref="A84:B84"/>
    <mergeCell ref="A85:B85"/>
    <mergeCell ref="A74:B74"/>
    <mergeCell ref="A75:B75"/>
    <mergeCell ref="A76:A77"/>
    <mergeCell ref="A78:B78"/>
    <mergeCell ref="A80:B81"/>
    <mergeCell ref="C80:C81"/>
    <mergeCell ref="X64:X65"/>
    <mergeCell ref="A66:B66"/>
    <mergeCell ref="A67:A69"/>
    <mergeCell ref="A71:B73"/>
    <mergeCell ref="C71:C73"/>
    <mergeCell ref="D71:I71"/>
    <mergeCell ref="J71:J73"/>
    <mergeCell ref="D72:E72"/>
    <mergeCell ref="F72:G72"/>
    <mergeCell ref="H72:I72"/>
    <mergeCell ref="N64:O64"/>
    <mergeCell ref="P64:Q64"/>
    <mergeCell ref="R64:S64"/>
    <mergeCell ref="T64:U64"/>
    <mergeCell ref="V64:V65"/>
    <mergeCell ref="W64:W65"/>
    <mergeCell ref="A58:B58"/>
    <mergeCell ref="A59:A61"/>
    <mergeCell ref="A63:B65"/>
    <mergeCell ref="C63:E64"/>
    <mergeCell ref="F63:U63"/>
    <mergeCell ref="V63:X63"/>
    <mergeCell ref="F64:G64"/>
    <mergeCell ref="H64:I64"/>
    <mergeCell ref="J64:K64"/>
    <mergeCell ref="L64:M64"/>
    <mergeCell ref="A50:B50"/>
    <mergeCell ref="A51:B51"/>
    <mergeCell ref="A52:B52"/>
    <mergeCell ref="A53:B53"/>
    <mergeCell ref="A55:B57"/>
    <mergeCell ref="C55:E56"/>
    <mergeCell ref="A45:B45"/>
    <mergeCell ref="A46:B46"/>
    <mergeCell ref="A48:B49"/>
    <mergeCell ref="C48:C49"/>
    <mergeCell ref="D48:I48"/>
    <mergeCell ref="F55:U55"/>
    <mergeCell ref="F56:G56"/>
    <mergeCell ref="H56:I56"/>
    <mergeCell ref="J56:K56"/>
    <mergeCell ref="L56:M56"/>
    <mergeCell ref="N56:O56"/>
    <mergeCell ref="P56:Q56"/>
    <mergeCell ref="R56:S56"/>
    <mergeCell ref="T56:U56"/>
    <mergeCell ref="J48:K48"/>
    <mergeCell ref="C30:C31"/>
    <mergeCell ref="D30:I30"/>
    <mergeCell ref="K30:L30"/>
    <mergeCell ref="A32:B32"/>
    <mergeCell ref="A34:A38"/>
    <mergeCell ref="A39:A40"/>
    <mergeCell ref="A24:B24"/>
    <mergeCell ref="A25:B25"/>
    <mergeCell ref="A26:B26"/>
    <mergeCell ref="A27:B27"/>
    <mergeCell ref="A28:B28"/>
    <mergeCell ref="A30:B31"/>
    <mergeCell ref="A20:B20"/>
    <mergeCell ref="A21:B21"/>
    <mergeCell ref="A22:B22"/>
    <mergeCell ref="A23:B23"/>
    <mergeCell ref="A11:B11"/>
    <mergeCell ref="A12:B12"/>
    <mergeCell ref="A13:B13"/>
    <mergeCell ref="A14:B14"/>
    <mergeCell ref="A16:B17"/>
    <mergeCell ref="C16:C17"/>
    <mergeCell ref="A6:P6"/>
    <mergeCell ref="A8:B9"/>
    <mergeCell ref="C8:C9"/>
    <mergeCell ref="D8:I8"/>
    <mergeCell ref="J8:K8"/>
    <mergeCell ref="A10:B10"/>
    <mergeCell ref="A18:B18"/>
    <mergeCell ref="A19:B19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workbookViewId="0">
      <selection sqref="A1:XFD1048576"/>
    </sheetView>
  </sheetViews>
  <sheetFormatPr baseColWidth="10" defaultRowHeight="12.75" x14ac:dyDescent="0.2"/>
  <cols>
    <col min="1" max="1" width="22.7109375" style="325" customWidth="1"/>
    <col min="2" max="2" width="22.140625" style="23" customWidth="1"/>
    <col min="3" max="4" width="10.28515625" style="23" customWidth="1"/>
    <col min="5" max="5" width="10.85546875" style="23" customWidth="1"/>
    <col min="6" max="9" width="10.28515625" style="23" customWidth="1"/>
    <col min="10" max="10" width="11.42578125" style="23"/>
    <col min="11" max="11" width="10.28515625" style="23" customWidth="1"/>
    <col min="12" max="12" width="11" style="23" customWidth="1"/>
    <col min="13" max="13" width="13" style="23" customWidth="1"/>
    <col min="14" max="15" width="10.28515625" style="23" customWidth="1"/>
    <col min="16" max="16" width="11" style="23" customWidth="1"/>
    <col min="17" max="20" width="10.28515625" style="23" customWidth="1"/>
    <col min="21" max="21" width="10.28515625" style="327" customWidth="1"/>
    <col min="22" max="22" width="12.28515625" style="328" bestFit="1" customWidth="1"/>
    <col min="23" max="26" width="12.140625" style="328" customWidth="1"/>
    <col min="27" max="36" width="12.140625" style="327" customWidth="1"/>
    <col min="37" max="40" width="12.140625" style="328" customWidth="1"/>
    <col min="41" max="51" width="12.140625" style="327" customWidth="1"/>
    <col min="52" max="52" width="12.28515625" style="327" customWidth="1"/>
    <col min="53" max="78" width="12.140625" style="327" hidden="1" customWidth="1"/>
    <col min="79" max="93" width="12.140625" style="327" customWidth="1"/>
    <col min="94" max="118" width="11.42578125" style="327"/>
    <col min="119" max="16384" width="11.42578125" style="330"/>
  </cols>
  <sheetData>
    <row r="1" spans="1:100" s="3" customFormat="1" ht="15" x14ac:dyDescent="0.2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M1" s="4"/>
    </row>
    <row r="2" spans="1:100" s="3" customFormat="1" ht="15" x14ac:dyDescent="0.2">
      <c r="A2" s="1" t="str">
        <f>CONCATENATE("COMUNA: ",[1]NOMBRE!B2," - ","( ",[1]NOMBRE!C2,[1]NOMBRE!D2,[1]NOMBRE!E2,[1]NOMBRE!F2,[1]NOMBRE!G2," )")</f>
        <v>COMUNA: LINARES 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M2" s="4"/>
    </row>
    <row r="3" spans="1:100" s="3" customFormat="1" ht="15" x14ac:dyDescent="0.2">
      <c r="A3" s="1" t="str">
        <f>CONCATENATE("ESTABLECIMIENTO: ",[1]NOMBRE!B3," - ","( ",[1]NOMBRE!C3,[1]NOMBRE!D3,[1]NOMBRE!E3,[1]NOMBRE!F3,[1]NOMBRE!G3," )")</f>
        <v>ESTABLECIMIENTO: HOSPITAL DE LINARES  - ( 16108 )</v>
      </c>
      <c r="B3" s="2"/>
      <c r="C3" s="2"/>
      <c r="D3" s="5"/>
      <c r="E3" s="2"/>
      <c r="F3" s="2"/>
      <c r="G3" s="2"/>
      <c r="H3" s="2"/>
      <c r="I3" s="2"/>
      <c r="J3" s="2"/>
      <c r="K3" s="2"/>
      <c r="M3" s="4"/>
    </row>
    <row r="4" spans="1:100" s="3" customFormat="1" ht="15" x14ac:dyDescent="0.2">
      <c r="A4" s="1" t="str">
        <f>CONCATENATE("MES: ",[1]NOMBRE!B6," - ","( ",[1]NOMBRE!C6,[1]NOMBRE!D6," )")</f>
        <v>MES: ENERO - ( 01 )</v>
      </c>
      <c r="B4" s="2"/>
      <c r="C4" s="2"/>
      <c r="D4" s="2"/>
      <c r="E4" s="2"/>
      <c r="F4" s="2"/>
      <c r="G4" s="2"/>
      <c r="H4" s="2"/>
      <c r="I4" s="2"/>
      <c r="J4" s="2"/>
      <c r="K4" s="2"/>
      <c r="M4" s="4"/>
    </row>
    <row r="5" spans="1:100" s="3" customFormat="1" ht="15" x14ac:dyDescent="0.2">
      <c r="A5" s="6" t="str">
        <f>CONCATENATE("AÑO: ",[1]NOMBRE!B7)</f>
        <v>AÑO: 2013</v>
      </c>
      <c r="B5" s="2"/>
      <c r="C5" s="2"/>
      <c r="D5" s="2"/>
      <c r="E5" s="2"/>
      <c r="F5" s="2"/>
      <c r="G5" s="2"/>
      <c r="H5" s="2"/>
      <c r="I5" s="2"/>
      <c r="J5" s="2"/>
      <c r="K5" s="2"/>
      <c r="M5" s="4"/>
    </row>
    <row r="6" spans="1:100" s="9" customFormat="1" ht="15" x14ac:dyDescent="0.2">
      <c r="A6" s="1197" t="s">
        <v>1</v>
      </c>
      <c r="B6" s="1197"/>
      <c r="C6" s="1197"/>
      <c r="D6" s="1197"/>
      <c r="E6" s="1197"/>
      <c r="F6" s="1197"/>
      <c r="G6" s="1197"/>
      <c r="H6" s="1197"/>
      <c r="I6" s="1197"/>
      <c r="J6" s="1197"/>
      <c r="K6" s="1197"/>
      <c r="L6" s="1197"/>
      <c r="M6" s="1197"/>
      <c r="N6" s="1197"/>
      <c r="O6" s="1197"/>
      <c r="P6" s="1197"/>
      <c r="Q6" s="7"/>
      <c r="R6" s="7"/>
      <c r="S6" s="7"/>
      <c r="T6" s="7"/>
      <c r="U6" s="7"/>
      <c r="V6" s="7"/>
      <c r="W6" s="8"/>
    </row>
    <row r="7" spans="1:100" s="9" customFormat="1" ht="14.25" x14ac:dyDescent="0.2">
      <c r="A7" s="10" t="s">
        <v>2</v>
      </c>
      <c r="B7" s="11"/>
      <c r="C7" s="11"/>
      <c r="D7" s="12"/>
      <c r="E7" s="13"/>
      <c r="F7" s="3"/>
      <c r="G7" s="3"/>
      <c r="H7" s="3"/>
      <c r="I7" s="2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</row>
    <row r="8" spans="1:100" s="17" customFormat="1" x14ac:dyDescent="0.2">
      <c r="A8" s="1187" t="s">
        <v>3</v>
      </c>
      <c r="B8" s="1188"/>
      <c r="C8" s="1052" t="s">
        <v>4</v>
      </c>
      <c r="D8" s="1173" t="s">
        <v>5</v>
      </c>
      <c r="E8" s="1174"/>
      <c r="F8" s="1174"/>
      <c r="G8" s="1174"/>
      <c r="H8" s="1174"/>
      <c r="I8" s="1175"/>
      <c r="J8" s="1176"/>
      <c r="K8" s="1176"/>
      <c r="L8" s="15"/>
      <c r="M8" s="2"/>
      <c r="N8" s="2"/>
      <c r="O8" s="2"/>
      <c r="P8" s="2"/>
      <c r="Q8" s="2"/>
      <c r="R8" s="2"/>
      <c r="S8" s="2"/>
      <c r="T8" s="2"/>
      <c r="U8" s="2"/>
      <c r="V8" s="2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</row>
    <row r="9" spans="1:100" s="23" customFormat="1" ht="21" x14ac:dyDescent="0.15">
      <c r="A9" s="1189"/>
      <c r="B9" s="1190"/>
      <c r="C9" s="1054"/>
      <c r="D9" s="18" t="s">
        <v>6</v>
      </c>
      <c r="E9" s="19" t="s">
        <v>7</v>
      </c>
      <c r="F9" s="19" t="s">
        <v>8</v>
      </c>
      <c r="G9" s="19" t="s">
        <v>9</v>
      </c>
      <c r="H9" s="19" t="s">
        <v>10</v>
      </c>
      <c r="I9" s="20" t="s">
        <v>11</v>
      </c>
      <c r="J9" s="21"/>
      <c r="K9" s="21"/>
      <c r="L9" s="21"/>
      <c r="M9" s="15"/>
      <c r="N9" s="2"/>
      <c r="O9" s="2"/>
      <c r="P9" s="2"/>
      <c r="Q9" s="2"/>
      <c r="R9" s="2"/>
      <c r="S9" s="2"/>
      <c r="T9" s="2"/>
      <c r="U9" s="2"/>
      <c r="V9" s="2"/>
      <c r="W9" s="2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</row>
    <row r="10" spans="1:100" s="23" customFormat="1" ht="10.5" x14ac:dyDescent="0.15">
      <c r="A10" s="1198" t="s">
        <v>12</v>
      </c>
      <c r="B10" s="1199"/>
      <c r="C10" s="24">
        <f>SUM(D10:I10)</f>
        <v>0</v>
      </c>
      <c r="D10" s="25"/>
      <c r="E10" s="26"/>
      <c r="F10" s="26"/>
      <c r="G10" s="26"/>
      <c r="H10" s="26"/>
      <c r="I10" s="27"/>
      <c r="J10" s="28" t="str">
        <f>$BA10&amp;""&amp;BB10</f>
        <v/>
      </c>
      <c r="K10" s="2"/>
      <c r="L10" s="2"/>
      <c r="M10" s="2"/>
      <c r="N10" s="2"/>
      <c r="O10" s="2"/>
      <c r="P10" s="2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9" t="str">
        <f>IF($C10&gt;=[1]A03!$C82,"","Total Gestantes Ingresadas debe ser MAYOR o IGUAL que el Total de Aplicaciones a Gestantes REM A03 Sección G")</f>
        <v/>
      </c>
      <c r="BB10" s="29" t="str">
        <f>IF($C10&gt;=[1]A03!$C85,"","Total Gestantes ingresadas a control prenatal debe ser MAYOR o IGUAL que el Total de Evaluaciones a Gestantes de REM A03 Sección H")</f>
        <v/>
      </c>
      <c r="BC10" s="3"/>
      <c r="BD10" s="3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30">
        <f>IF($C10&lt;$C11,1,0)</f>
        <v>0</v>
      </c>
      <c r="BU10" s="30">
        <f>IF($C10&gt;=[1]A03!$C82,0,1)</f>
        <v>0</v>
      </c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</row>
    <row r="11" spans="1:100" s="23" customFormat="1" ht="10.5" x14ac:dyDescent="0.15">
      <c r="A11" s="1034" t="s">
        <v>13</v>
      </c>
      <c r="B11" s="1034"/>
      <c r="C11" s="31">
        <f>SUM(D11:I11)</f>
        <v>0</v>
      </c>
      <c r="D11" s="32"/>
      <c r="E11" s="33"/>
      <c r="F11" s="33"/>
      <c r="G11" s="33"/>
      <c r="H11" s="33"/>
      <c r="I11" s="34"/>
      <c r="J11" s="35" t="str">
        <f>+$BA11</f>
        <v/>
      </c>
      <c r="K11" s="2"/>
      <c r="L11" s="2"/>
      <c r="M11" s="2"/>
      <c r="N11" s="2"/>
      <c r="O11" s="2"/>
      <c r="P11" s="2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P11" s="3"/>
      <c r="AQ11" s="3"/>
      <c r="AS11" s="22"/>
      <c r="AT11" s="22"/>
      <c r="AU11" s="22"/>
      <c r="AV11" s="22"/>
      <c r="AW11" s="22"/>
      <c r="AX11" s="22"/>
      <c r="AY11" s="22"/>
      <c r="AZ11" s="22"/>
      <c r="BA11" s="29" t="str">
        <f>IF($C10&lt;$C11," Total Gestantes es menor que primigestas","")</f>
        <v/>
      </c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30">
        <f>IF($C10&lt;$C12,1,0)</f>
        <v>0</v>
      </c>
      <c r="BU11" s="30">
        <f>IF($C10&gt;=[1]A03!$C85,0,1)</f>
        <v>0</v>
      </c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</row>
    <row r="12" spans="1:100" s="23" customFormat="1" ht="10.5" x14ac:dyDescent="0.15">
      <c r="A12" s="1191" t="s">
        <v>14</v>
      </c>
      <c r="B12" s="1192"/>
      <c r="C12" s="31">
        <f>SUM(D12:I12)</f>
        <v>0</v>
      </c>
      <c r="D12" s="32"/>
      <c r="E12" s="33"/>
      <c r="F12" s="33"/>
      <c r="G12" s="33"/>
      <c r="H12" s="33"/>
      <c r="I12" s="34"/>
      <c r="J12" s="28" t="str">
        <f>$BA12</f>
        <v/>
      </c>
      <c r="K12" s="2"/>
      <c r="L12" s="2"/>
      <c r="M12" s="2"/>
      <c r="N12" s="2"/>
      <c r="O12" s="2"/>
      <c r="P12" s="2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P12" s="3"/>
      <c r="AQ12" s="3"/>
      <c r="AR12" s="3"/>
      <c r="AS12" s="22"/>
      <c r="AT12" s="22"/>
      <c r="AU12" s="22"/>
      <c r="AV12" s="22"/>
      <c r="AW12" s="22"/>
      <c r="AX12" s="22"/>
      <c r="AY12" s="22"/>
      <c r="AZ12" s="22"/>
      <c r="BA12" s="29" t="str">
        <f>IF($C10&lt;$C12," Total Gestantes es menor que gestantes ingresadas antes de las 14 semanas","")</f>
        <v/>
      </c>
      <c r="BC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</row>
    <row r="13" spans="1:100" s="23" customFormat="1" ht="10.5" x14ac:dyDescent="0.15">
      <c r="A13" s="1191" t="s">
        <v>15</v>
      </c>
      <c r="B13" s="1192"/>
      <c r="C13" s="31">
        <f>SUM(D13:I13)</f>
        <v>0</v>
      </c>
      <c r="D13" s="32"/>
      <c r="E13" s="33"/>
      <c r="F13" s="33"/>
      <c r="G13" s="33"/>
      <c r="H13" s="33"/>
      <c r="I13" s="34"/>
      <c r="J13" s="2"/>
      <c r="K13" s="2"/>
      <c r="L13" s="2"/>
      <c r="M13" s="2"/>
      <c r="N13" s="2"/>
      <c r="O13" s="2"/>
      <c r="P13" s="2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</row>
    <row r="14" spans="1:100" s="23" customFormat="1" ht="10.5" x14ac:dyDescent="0.15">
      <c r="A14" s="1193" t="s">
        <v>16</v>
      </c>
      <c r="B14" s="1194"/>
      <c r="C14" s="36">
        <f>SUM(D14:I14)</f>
        <v>0</v>
      </c>
      <c r="D14" s="37"/>
      <c r="E14" s="38"/>
      <c r="F14" s="38"/>
      <c r="G14" s="38"/>
      <c r="H14" s="38"/>
      <c r="I14" s="39"/>
      <c r="J14" s="2"/>
      <c r="K14" s="2"/>
      <c r="L14" s="2"/>
      <c r="M14" s="2"/>
      <c r="N14" s="2"/>
      <c r="O14" s="2"/>
      <c r="P14" s="2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</row>
    <row r="15" spans="1:100" s="42" customFormat="1" ht="14.25" x14ac:dyDescent="0.2">
      <c r="A15" s="40" t="s">
        <v>17</v>
      </c>
      <c r="B15" s="41"/>
      <c r="C15" s="41"/>
      <c r="D15" s="41"/>
      <c r="E15" s="40"/>
      <c r="F15" s="40"/>
      <c r="G15" s="40"/>
      <c r="H15" s="41"/>
      <c r="I15" s="41"/>
      <c r="J15" s="41"/>
      <c r="K15" s="41"/>
      <c r="L15" s="41"/>
      <c r="M15" s="41"/>
      <c r="N15" s="41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</row>
    <row r="16" spans="1:100" s="23" customFormat="1" ht="10.5" x14ac:dyDescent="0.15">
      <c r="A16" s="1009" t="s">
        <v>18</v>
      </c>
      <c r="B16" s="1010"/>
      <c r="C16" s="1195" t="s">
        <v>19</v>
      </c>
      <c r="D16" s="4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</row>
    <row r="17" spans="1:101" s="23" customFormat="1" ht="10.5" x14ac:dyDescent="0.15">
      <c r="A17" s="1013"/>
      <c r="B17" s="1014"/>
      <c r="C17" s="1196"/>
      <c r="D17" s="4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</row>
    <row r="18" spans="1:101" s="23" customFormat="1" ht="10.5" x14ac:dyDescent="0.15">
      <c r="A18" s="1200" t="s">
        <v>20</v>
      </c>
      <c r="B18" s="1201"/>
      <c r="C18" s="44"/>
      <c r="D18" s="28" t="str">
        <f>$BA18</f>
        <v/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9" t="str">
        <f>IF(AND(SUM($C19:$C28)&lt;&gt;0,OR($C18&lt;=0)),"No  olvide registrar el número de gestantes ingresadas. ","")</f>
        <v/>
      </c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T18" s="30">
        <f>IF(AND(SUM($C19:$C28)&lt;&gt;0,OR($C18&lt;=0)),1,0)</f>
        <v>0</v>
      </c>
    </row>
    <row r="19" spans="1:101" s="23" customFormat="1" ht="10.5" x14ac:dyDescent="0.15">
      <c r="A19" s="1202" t="s">
        <v>21</v>
      </c>
      <c r="B19" s="1203"/>
      <c r="C19" s="44"/>
      <c r="D19" s="2"/>
      <c r="E19" s="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45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</row>
    <row r="20" spans="1:101" s="23" customFormat="1" ht="10.5" x14ac:dyDescent="0.15">
      <c r="A20" s="1181" t="s">
        <v>22</v>
      </c>
      <c r="B20" s="1182"/>
      <c r="C20" s="46"/>
      <c r="D20" s="2"/>
      <c r="E20" s="2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</row>
    <row r="21" spans="1:101" s="23" customFormat="1" ht="10.5" x14ac:dyDescent="0.15">
      <c r="A21" s="1181" t="s">
        <v>23</v>
      </c>
      <c r="B21" s="1182"/>
      <c r="C21" s="47"/>
      <c r="D21" s="2"/>
      <c r="E21" s="2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</row>
    <row r="22" spans="1:101" s="23" customFormat="1" ht="10.5" x14ac:dyDescent="0.15">
      <c r="A22" s="1181" t="s">
        <v>24</v>
      </c>
      <c r="B22" s="1182"/>
      <c r="C22" s="47"/>
      <c r="D22" s="2"/>
      <c r="E22" s="2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</row>
    <row r="23" spans="1:101" s="23" customFormat="1" ht="10.5" x14ac:dyDescent="0.15">
      <c r="A23" s="1181" t="s">
        <v>25</v>
      </c>
      <c r="B23" s="1182"/>
      <c r="C23" s="47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</row>
    <row r="24" spans="1:101" s="23" customFormat="1" ht="10.5" x14ac:dyDescent="0.15">
      <c r="A24" s="1181" t="s">
        <v>26</v>
      </c>
      <c r="B24" s="1182"/>
      <c r="C24" s="46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</row>
    <row r="25" spans="1:101" s="23" customFormat="1" ht="10.5" x14ac:dyDescent="0.15">
      <c r="A25" s="1181" t="s">
        <v>27</v>
      </c>
      <c r="B25" s="1182"/>
      <c r="C25" s="47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</row>
    <row r="26" spans="1:101" s="23" customFormat="1" ht="10.5" x14ac:dyDescent="0.15">
      <c r="A26" s="1181" t="s">
        <v>28</v>
      </c>
      <c r="B26" s="1182"/>
      <c r="C26" s="47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</row>
    <row r="27" spans="1:101" s="23" customFormat="1" ht="10.5" x14ac:dyDescent="0.15">
      <c r="A27" s="1183" t="s">
        <v>29</v>
      </c>
      <c r="B27" s="1184"/>
      <c r="C27" s="48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</row>
    <row r="28" spans="1:101" s="23" customFormat="1" ht="10.5" x14ac:dyDescent="0.15">
      <c r="A28" s="1185" t="s">
        <v>30</v>
      </c>
      <c r="B28" s="1186"/>
      <c r="C28" s="49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</row>
    <row r="29" spans="1:101" s="9" customFormat="1" ht="14.25" x14ac:dyDescent="0.2">
      <c r="A29" s="10" t="s">
        <v>31</v>
      </c>
      <c r="B29" s="50"/>
      <c r="C29" s="51"/>
      <c r="D29" s="52"/>
      <c r="E29" s="53"/>
      <c r="F29" s="54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01" s="17" customFormat="1" x14ac:dyDescent="0.2">
      <c r="A30" s="1187" t="s">
        <v>32</v>
      </c>
      <c r="B30" s="1188"/>
      <c r="C30" s="1052" t="s">
        <v>4</v>
      </c>
      <c r="D30" s="1173" t="s">
        <v>5</v>
      </c>
      <c r="E30" s="1174"/>
      <c r="F30" s="1174"/>
      <c r="G30" s="1174"/>
      <c r="H30" s="1174"/>
      <c r="I30" s="1175"/>
      <c r="J30" s="21"/>
      <c r="K30" s="1176"/>
      <c r="L30" s="1176"/>
      <c r="M30" s="15"/>
      <c r="N30" s="2"/>
      <c r="O30" s="2"/>
      <c r="P30" s="2"/>
      <c r="Q30" s="2"/>
      <c r="R30" s="2"/>
      <c r="S30" s="2"/>
      <c r="T30" s="2"/>
      <c r="U30" s="2"/>
      <c r="V30" s="2"/>
      <c r="W30" s="2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</row>
    <row r="31" spans="1:101" s="23" customFormat="1" ht="21" x14ac:dyDescent="0.15">
      <c r="A31" s="1189"/>
      <c r="B31" s="1190"/>
      <c r="C31" s="1054"/>
      <c r="D31" s="18" t="s">
        <v>6</v>
      </c>
      <c r="E31" s="19" t="s">
        <v>7</v>
      </c>
      <c r="F31" s="19" t="s">
        <v>8</v>
      </c>
      <c r="G31" s="19" t="s">
        <v>9</v>
      </c>
      <c r="H31" s="19" t="s">
        <v>10</v>
      </c>
      <c r="I31" s="20" t="s">
        <v>11</v>
      </c>
      <c r="J31" s="55"/>
      <c r="K31" s="21"/>
      <c r="L31" s="21"/>
      <c r="M31" s="21"/>
      <c r="N31" s="15"/>
      <c r="O31" s="2"/>
      <c r="P31" s="2"/>
      <c r="Q31" s="2"/>
      <c r="R31" s="2"/>
      <c r="S31" s="2"/>
      <c r="T31" s="2"/>
      <c r="U31" s="2"/>
      <c r="V31" s="2"/>
      <c r="W31" s="2"/>
      <c r="X31" s="2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</row>
    <row r="32" spans="1:101" s="23" customFormat="1" ht="10.5" x14ac:dyDescent="0.15">
      <c r="A32" s="1015" t="s">
        <v>33</v>
      </c>
      <c r="B32" s="1015"/>
      <c r="C32" s="56">
        <f t="shared" ref="C32:C40" si="0">SUM(D32:I32)</f>
        <v>0</v>
      </c>
      <c r="D32" s="57">
        <f t="shared" ref="D32:I32" si="1">SUM(D33:D40)</f>
        <v>0</v>
      </c>
      <c r="E32" s="58">
        <f t="shared" si="1"/>
        <v>0</v>
      </c>
      <c r="F32" s="58">
        <f t="shared" si="1"/>
        <v>0</v>
      </c>
      <c r="G32" s="58">
        <f t="shared" si="1"/>
        <v>0</v>
      </c>
      <c r="H32" s="58">
        <f t="shared" si="1"/>
        <v>0</v>
      </c>
      <c r="I32" s="59">
        <f t="shared" si="1"/>
        <v>0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</row>
    <row r="33" spans="1:101" s="23" customFormat="1" ht="10.5" x14ac:dyDescent="0.15">
      <c r="A33" s="60" t="s">
        <v>34</v>
      </c>
      <c r="B33" s="61"/>
      <c r="C33" s="56">
        <f t="shared" si="0"/>
        <v>0</v>
      </c>
      <c r="D33" s="62"/>
      <c r="E33" s="63"/>
      <c r="F33" s="63"/>
      <c r="G33" s="63"/>
      <c r="H33" s="63"/>
      <c r="I33" s="6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</row>
    <row r="34" spans="1:101" s="23" customFormat="1" ht="10.5" x14ac:dyDescent="0.15">
      <c r="A34" s="1177" t="s">
        <v>35</v>
      </c>
      <c r="B34" s="65" t="s">
        <v>36</v>
      </c>
      <c r="C34" s="66">
        <f t="shared" si="0"/>
        <v>0</v>
      </c>
      <c r="D34" s="67"/>
      <c r="E34" s="68"/>
      <c r="F34" s="68"/>
      <c r="G34" s="68"/>
      <c r="H34" s="68"/>
      <c r="I34" s="69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</row>
    <row r="35" spans="1:101" s="23" customFormat="1" ht="10.5" x14ac:dyDescent="0.15">
      <c r="A35" s="1178"/>
      <c r="B35" s="70" t="s">
        <v>37</v>
      </c>
      <c r="C35" s="71">
        <f t="shared" si="0"/>
        <v>0</v>
      </c>
      <c r="D35" s="32"/>
      <c r="E35" s="33"/>
      <c r="F35" s="33"/>
      <c r="G35" s="33"/>
      <c r="H35" s="33"/>
      <c r="I35" s="3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</row>
    <row r="36" spans="1:101" s="23" customFormat="1" ht="10.5" x14ac:dyDescent="0.15">
      <c r="A36" s="1178"/>
      <c r="B36" s="70" t="s">
        <v>38</v>
      </c>
      <c r="C36" s="71">
        <f t="shared" si="0"/>
        <v>0</v>
      </c>
      <c r="D36" s="32"/>
      <c r="E36" s="33"/>
      <c r="F36" s="33"/>
      <c r="G36" s="33"/>
      <c r="H36" s="33"/>
      <c r="I36" s="3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</row>
    <row r="37" spans="1:101" s="23" customFormat="1" ht="10.5" x14ac:dyDescent="0.15">
      <c r="A37" s="1179"/>
      <c r="B37" s="70" t="s">
        <v>39</v>
      </c>
      <c r="C37" s="72">
        <f t="shared" si="0"/>
        <v>0</v>
      </c>
      <c r="D37" s="73"/>
      <c r="E37" s="74"/>
      <c r="F37" s="74"/>
      <c r="G37" s="74"/>
      <c r="H37" s="74"/>
      <c r="I37" s="75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</row>
    <row r="38" spans="1:101" s="23" customFormat="1" ht="10.5" x14ac:dyDescent="0.15">
      <c r="A38" s="1179"/>
      <c r="B38" s="76" t="s">
        <v>40</v>
      </c>
      <c r="C38" s="72">
        <f t="shared" si="0"/>
        <v>0</v>
      </c>
      <c r="D38" s="73"/>
      <c r="E38" s="74"/>
      <c r="F38" s="74"/>
      <c r="G38" s="74"/>
      <c r="H38" s="74"/>
      <c r="I38" s="75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</row>
    <row r="39" spans="1:101" s="23" customFormat="1" ht="10.5" x14ac:dyDescent="0.15">
      <c r="A39" s="1177" t="s">
        <v>41</v>
      </c>
      <c r="B39" s="77" t="s">
        <v>42</v>
      </c>
      <c r="C39" s="78">
        <f t="shared" si="0"/>
        <v>0</v>
      </c>
      <c r="D39" s="25"/>
      <c r="E39" s="26"/>
      <c r="F39" s="26"/>
      <c r="G39" s="26"/>
      <c r="H39" s="26"/>
      <c r="I39" s="27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</row>
    <row r="40" spans="1:101" s="23" customFormat="1" ht="10.5" x14ac:dyDescent="0.15">
      <c r="A40" s="1180"/>
      <c r="B40" s="79" t="s">
        <v>43</v>
      </c>
      <c r="C40" s="80">
        <f t="shared" si="0"/>
        <v>0</v>
      </c>
      <c r="D40" s="37"/>
      <c r="E40" s="38"/>
      <c r="F40" s="38"/>
      <c r="G40" s="38"/>
      <c r="H40" s="38"/>
      <c r="I40" s="39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</row>
    <row r="41" spans="1:101" s="9" customFormat="1" ht="14.25" x14ac:dyDescent="0.2">
      <c r="A41" s="81" t="s">
        <v>44</v>
      </c>
      <c r="B41" s="42"/>
      <c r="C41" s="42"/>
      <c r="D41" s="42"/>
      <c r="E41" s="42"/>
      <c r="F41" s="42"/>
      <c r="G41" s="42"/>
      <c r="H41" s="14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2"/>
      <c r="T41" s="2"/>
      <c r="U41" s="42"/>
      <c r="V41" s="42"/>
      <c r="W41" s="42"/>
    </row>
    <row r="42" spans="1:101" s="17" customFormat="1" x14ac:dyDescent="0.2">
      <c r="A42" s="82" t="s">
        <v>45</v>
      </c>
      <c r="B42" s="230" t="s">
        <v>46</v>
      </c>
      <c r="C42" s="21"/>
      <c r="D42" s="21"/>
      <c r="E42" s="21"/>
      <c r="F42" s="21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2"/>
      <c r="T42" s="2"/>
      <c r="U42" s="3"/>
      <c r="V42" s="3"/>
      <c r="W42" s="3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</row>
    <row r="43" spans="1:101" s="17" customFormat="1" x14ac:dyDescent="0.2">
      <c r="A43" s="141" t="s">
        <v>47</v>
      </c>
      <c r="B43" s="85"/>
      <c r="C43" s="86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2"/>
      <c r="T43" s="2"/>
      <c r="U43" s="3"/>
      <c r="V43" s="3"/>
      <c r="W43" s="3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</row>
    <row r="44" spans="1:101" s="17" customFormat="1" ht="14.25" x14ac:dyDescent="0.2">
      <c r="A44" s="87" t="s">
        <v>48</v>
      </c>
      <c r="B44" s="88"/>
      <c r="C44" s="89"/>
      <c r="D44" s="89"/>
      <c r="E44" s="89"/>
      <c r="F44" s="14"/>
      <c r="G44" s="42"/>
      <c r="H44" s="42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</row>
    <row r="45" spans="1:101" s="23" customFormat="1" ht="10.5" x14ac:dyDescent="0.15">
      <c r="A45" s="1074" t="s">
        <v>49</v>
      </c>
      <c r="B45" s="1075"/>
      <c r="C45" s="230" t="s">
        <v>46</v>
      </c>
      <c r="D45" s="18" t="s">
        <v>50</v>
      </c>
      <c r="E45" s="90" t="s">
        <v>51</v>
      </c>
      <c r="F45" s="13"/>
      <c r="G45" s="2"/>
      <c r="H45" s="3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</row>
    <row r="46" spans="1:101" s="23" customFormat="1" ht="10.5" x14ac:dyDescent="0.15">
      <c r="A46" s="1148" t="s">
        <v>52</v>
      </c>
      <c r="B46" s="1149"/>
      <c r="C46" s="56">
        <f>SUM(D46:E46)</f>
        <v>0</v>
      </c>
      <c r="D46" s="62"/>
      <c r="E46" s="64"/>
      <c r="F46" s="91" t="str">
        <f>BA46</f>
        <v/>
      </c>
      <c r="G46" s="35"/>
      <c r="H46" s="3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Q46" s="3"/>
      <c r="AR46" s="3"/>
      <c r="AS46" s="3"/>
      <c r="AT46" s="3"/>
      <c r="AU46" s="3"/>
      <c r="AV46" s="3"/>
      <c r="AW46" s="3"/>
      <c r="AX46" s="3"/>
      <c r="AY46" s="22"/>
      <c r="AZ46" s="22"/>
      <c r="BA46" s="29" t="str">
        <f>IF(AND(([1]A01!$C16+[1]A01!$C17+[1]A01!$C18+[1]A01!$C19+[1]A01!$D29+[1]A01!$D30+[1]A01!$D31)&lt;&gt;0,C46=0),"Si hubo Controles (Control Diada,Control Ciclo Vital menores de 1 mes ), NO olvide registrar el Ingreso a Control de Salud de los respectivos RN","")</f>
        <v/>
      </c>
      <c r="BB46" s="3"/>
      <c r="BC46" s="3"/>
      <c r="BD46" s="3"/>
      <c r="BE46" s="3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30">
        <f>IF(AND(([1]A01!$C16+[1]A01!$C17+[1]A01!$C18+[1]A01!$C19+[1]A01!$D29+[1]A01!$D30+[1]A01!$D31)&lt;&gt;0,C46=0),1,0)</f>
        <v>0</v>
      </c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</row>
    <row r="47" spans="1:101" s="9" customFormat="1" ht="14.25" x14ac:dyDescent="0.2">
      <c r="A47" s="81" t="s">
        <v>53</v>
      </c>
      <c r="B47" s="89"/>
      <c r="C47" s="89"/>
      <c r="D47" s="89"/>
      <c r="E47" s="89"/>
      <c r="F47" s="14"/>
      <c r="G47" s="42"/>
      <c r="H47" s="42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</row>
    <row r="48" spans="1:101" s="95" customFormat="1" ht="10.5" x14ac:dyDescent="0.15">
      <c r="A48" s="1146" t="s">
        <v>54</v>
      </c>
      <c r="B48" s="1023"/>
      <c r="C48" s="1072" t="s">
        <v>55</v>
      </c>
      <c r="D48" s="1016" t="s">
        <v>56</v>
      </c>
      <c r="E48" s="1017"/>
      <c r="F48" s="1017"/>
      <c r="G48" s="1017"/>
      <c r="H48" s="1017"/>
      <c r="I48" s="1018"/>
      <c r="J48" s="1026" t="s">
        <v>57</v>
      </c>
      <c r="K48" s="1027"/>
      <c r="L48" s="92"/>
      <c r="M48" s="93"/>
      <c r="N48" s="93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Q48" s="94"/>
      <c r="AR48" s="94"/>
      <c r="AS48" s="94"/>
      <c r="AT48" s="94"/>
      <c r="AU48" s="94"/>
      <c r="AV48" s="94"/>
      <c r="AW48" s="94"/>
      <c r="AX48" s="94"/>
      <c r="AY48" s="3"/>
      <c r="AZ48" s="94"/>
      <c r="BA48" s="94"/>
      <c r="BB48" s="94"/>
      <c r="BC48" s="94"/>
      <c r="BD48" s="94"/>
      <c r="BE48" s="94"/>
    </row>
    <row r="49" spans="1:118" s="95" customFormat="1" ht="22.5" customHeight="1" x14ac:dyDescent="0.15">
      <c r="A49" s="1147"/>
      <c r="B49" s="1025"/>
      <c r="C49" s="1073"/>
      <c r="D49" s="96" t="s">
        <v>58</v>
      </c>
      <c r="E49" s="97" t="s">
        <v>59</v>
      </c>
      <c r="F49" s="97" t="s">
        <v>60</v>
      </c>
      <c r="G49" s="97" t="s">
        <v>61</v>
      </c>
      <c r="H49" s="98" t="s">
        <v>62</v>
      </c>
      <c r="I49" s="99" t="s">
        <v>63</v>
      </c>
      <c r="J49" s="96" t="s">
        <v>43</v>
      </c>
      <c r="K49" s="99" t="s">
        <v>64</v>
      </c>
      <c r="L49" s="92"/>
      <c r="M49" s="93"/>
      <c r="N49" s="93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Q49" s="94"/>
      <c r="AR49" s="94"/>
      <c r="AS49" s="94"/>
      <c r="AT49" s="94"/>
      <c r="AU49" s="94"/>
      <c r="AV49" s="94"/>
      <c r="AW49" s="94"/>
      <c r="AX49" s="94"/>
      <c r="AY49" s="3"/>
      <c r="AZ49" s="94"/>
      <c r="BA49" s="94"/>
      <c r="BB49" s="94"/>
      <c r="BC49" s="94"/>
      <c r="BD49" s="94"/>
      <c r="BE49" s="94"/>
    </row>
    <row r="50" spans="1:118" s="95" customFormat="1" ht="15.95" customHeight="1" x14ac:dyDescent="0.15">
      <c r="A50" s="1167" t="s">
        <v>65</v>
      </c>
      <c r="B50" s="1168"/>
      <c r="C50" s="78">
        <f>SUM(D50:I50)</f>
        <v>0</v>
      </c>
      <c r="D50" s="25"/>
      <c r="E50" s="100"/>
      <c r="F50" s="26"/>
      <c r="G50" s="26"/>
      <c r="H50" s="101"/>
      <c r="I50" s="27"/>
      <c r="J50" s="25"/>
      <c r="K50" s="27"/>
      <c r="L50" s="28" t="str">
        <f>$BA50&amp;" "&amp;$BB50&amp;" "&amp;$BC50&amp;" "&amp;$BD50&amp;" "&amp;$BE50&amp;" "&amp;$BF50</f>
        <v xml:space="preserve">     </v>
      </c>
      <c r="M50" s="93"/>
      <c r="N50" s="93"/>
      <c r="O50" s="94"/>
      <c r="P50" s="94"/>
      <c r="Q50" s="94"/>
      <c r="R50" s="94"/>
      <c r="S50" s="94"/>
      <c r="T50" s="94"/>
      <c r="U50" s="94"/>
      <c r="V50" s="94"/>
      <c r="W50" s="94"/>
      <c r="X50" s="3"/>
      <c r="Y50" s="3"/>
      <c r="Z50" s="3"/>
      <c r="AA50" s="3"/>
      <c r="AB50" s="94"/>
      <c r="AC50" s="94"/>
      <c r="AD50" s="3"/>
      <c r="AE50" s="94"/>
      <c r="AF50" s="94"/>
      <c r="AG50" s="94"/>
      <c r="AH50" s="94"/>
      <c r="AI50" s="94"/>
      <c r="AJ50" s="94"/>
      <c r="AK50" s="94"/>
      <c r="AQ50" s="94"/>
      <c r="AR50" s="94"/>
      <c r="AS50" s="94"/>
      <c r="AT50" s="94"/>
      <c r="AU50" s="94"/>
      <c r="AV50" s="94"/>
      <c r="AW50" s="94"/>
      <c r="AX50" s="94"/>
      <c r="AY50" s="3"/>
      <c r="AZ50" s="94"/>
      <c r="BA50" s="29" t="str">
        <f>IF($C50&lt;&gt;($J50+$K50)," El número de ingresos según sexo NO puede ser diferente al Total.","")</f>
        <v/>
      </c>
      <c r="BB50" s="29" t="str">
        <f>IF($E50&lt;=[1]A03!$E33,""," El Total de ingresos de niños(as) de 7 a 11 meses Normal con Rezago debe ser MENOR O IGUAL al número de niños (as) Normal con Rezago misma edad derivados a alguna modalidad de estimulación REM A03 Sección C .")</f>
        <v/>
      </c>
      <c r="BC50" s="29" t="str">
        <f>IF($F50&lt;=[1]A03!$F33,""," El Total de ingresos de niños(as) de 12 a 17 meses Normal con Rezago debe ser MENOR O IGUAL al número de niños (as) Normal con Rezago misma edad derivados a alguna modalidad de estimulación REM A03 Sección C .")</f>
        <v/>
      </c>
      <c r="BD50" s="29" t="str">
        <f>IF($G50&lt;=[1]A03!$G33,""," El Total de ingresos de niños(as) de 18 a 23 meses Normal con Rezago debe ser MENOR O IGUAL al número de niños (as) Normal con Rezago misma edad derivados a alguna modalidad de estimulación REM A03 Sección C .")</f>
        <v/>
      </c>
      <c r="BE50" s="29" t="str">
        <f>IF($H50&lt;=[1]A03!$H33,""," El Total de ingresos de niños(as) de 24 a 47 meses Normal con Rezago debe ser MENOR O IGUAL al número de niños (as) Normal con Rezago misma edad derivados a alguna modalidad de estimulación REM A03 Sección C .")</f>
        <v/>
      </c>
      <c r="BF50" s="29" t="str">
        <f>IF($I50&lt;=[1]A03!$I33,""," El Total de ingresos de niños(as) de 48 a 59 meses Normal con Rezago debe ser MENOR O IGUAL al número de niños (as) Normal con Rezago misma edad derivados a alguna modalidad de estimulación REM A03 Sección C .")</f>
        <v/>
      </c>
      <c r="BT50" s="30">
        <f>IF($C50&lt;&gt;($J50+$K50),1,0)</f>
        <v>0</v>
      </c>
      <c r="BU50" s="30">
        <f>IF($E50&lt;=[1]A03!$E33,0,1)</f>
        <v>0</v>
      </c>
      <c r="BV50" s="30">
        <f>IF($F50&lt;=[1]A03!$F33,0,1)</f>
        <v>0</v>
      </c>
      <c r="BW50" s="30">
        <f>IF($G50&lt;=[1]A03!$G33,0,1)</f>
        <v>0</v>
      </c>
      <c r="BX50" s="30">
        <f>IF($H50&lt;=[1]A03!$H33,0,1)</f>
        <v>0</v>
      </c>
      <c r="BY50" s="30">
        <f>IF($I50&lt;=[1]A03!$I33,0,1)</f>
        <v>0</v>
      </c>
    </row>
    <row r="51" spans="1:118" s="95" customFormat="1" ht="15.95" customHeight="1" x14ac:dyDescent="0.15">
      <c r="A51" s="1080" t="s">
        <v>66</v>
      </c>
      <c r="B51" s="1082"/>
      <c r="C51" s="66">
        <f>SUM(D51:I51)</f>
        <v>0</v>
      </c>
      <c r="D51" s="32"/>
      <c r="E51" s="102"/>
      <c r="F51" s="68"/>
      <c r="G51" s="68"/>
      <c r="H51" s="103"/>
      <c r="I51" s="69"/>
      <c r="J51" s="67"/>
      <c r="K51" s="69"/>
      <c r="L51" s="28" t="str">
        <f>$BA51&amp;" "&amp;$BB51&amp;" "&amp;$BC51&amp;" "&amp;$BD51&amp;" "&amp;$BE51&amp;" "&amp;$BF51</f>
        <v xml:space="preserve">     </v>
      </c>
      <c r="M51" s="93"/>
      <c r="N51" s="93"/>
      <c r="O51" s="94"/>
      <c r="P51" s="94"/>
      <c r="Q51" s="94"/>
      <c r="R51" s="94"/>
      <c r="S51" s="94"/>
      <c r="T51" s="94"/>
      <c r="U51" s="94"/>
      <c r="V51" s="94"/>
      <c r="W51" s="94"/>
      <c r="X51" s="3"/>
      <c r="Y51" s="3"/>
      <c r="Z51" s="3"/>
      <c r="AA51" s="3"/>
      <c r="AB51" s="94"/>
      <c r="AC51" s="94"/>
      <c r="AD51" s="3"/>
      <c r="AE51" s="94"/>
      <c r="AF51" s="94"/>
      <c r="AG51" s="94"/>
      <c r="AH51" s="94"/>
      <c r="AI51" s="94"/>
      <c r="AJ51" s="94"/>
      <c r="AK51" s="94"/>
      <c r="AQ51" s="94"/>
      <c r="AR51" s="94"/>
      <c r="AS51" s="94"/>
      <c r="AT51" s="94"/>
      <c r="AU51" s="94"/>
      <c r="AV51" s="94"/>
      <c r="AW51" s="94"/>
      <c r="AX51" s="94"/>
      <c r="AY51" s="3"/>
      <c r="AZ51" s="94"/>
      <c r="BA51" s="29" t="str">
        <f>IF($C51&lt;&gt;($J51+$K51)," El número de ingresos según sexo NO puede ser diferente al Total.","")</f>
        <v/>
      </c>
      <c r="BB51" s="29" t="str">
        <f>IF($E51&lt;=[1]A03!$E34,""," El Total de ingresos de niños(as) de 7 a 11 meses con Riesgo debe ser MENOR O IGUAL al número de niños (as) con Riesgo misma edad derivados a alguna modalidad de estimulación REM A03 Sección C .")</f>
        <v/>
      </c>
      <c r="BC51" s="29" t="str">
        <f>IF($F51&lt;=[1]A03!$F34,""," El Total de ingresos de niños(as) de 12 a 17 meses con Riesgo debe ser MENOR O IGUAL al número de niños (as) con Riesgo misma edad derivados a alguna modalidad de estimulación REM A03 Sección C .")</f>
        <v/>
      </c>
      <c r="BD51" s="29" t="str">
        <f>IF($G51&lt;=[1]A03!$G34,""," El Total de ingresos de niños(as) de 18 a 23 meses con Riesgo debe ser MENOR O IGUAL al número de niños (as) con Riesgo misma edad derivados a alguna modalidad de estimulación REM A03 Sección C .")</f>
        <v/>
      </c>
      <c r="BE51" s="29" t="str">
        <f>IF($H51&lt;=[1]A03!$H34,""," El Total de ingresos de niños(as) de 24 a 47 meses con Riesgo debe ser MENOR O IGUAL al número de niños (as) con Riesgo misma edad derivados a alguna modalidad de estimulación REM A03 Sección C .")</f>
        <v/>
      </c>
      <c r="BF51" s="29" t="str">
        <f>IF($I51&lt;=[1]A03!$I34,""," El Total de ingresos de niños(as) de 48 a 59 meses con Riesgo debe ser MENOR O IGUAL al número de niños (as) con Riesgo misma edad derivados a alguna modalidad de estimulación REM A03 Sección C .")</f>
        <v/>
      </c>
      <c r="BT51" s="30">
        <f>IF($C51&lt;&gt;($J51+$K51),1,0)</f>
        <v>0</v>
      </c>
      <c r="BU51" s="30">
        <f>IF($E51&lt;=[1]A03!$E34,0,1)</f>
        <v>0</v>
      </c>
      <c r="BV51" s="30">
        <f>IF($F51&lt;=[1]A03!$F34,0,1)</f>
        <v>0</v>
      </c>
      <c r="BW51" s="30">
        <f>IF($G51&lt;=[1]A03!$G34,0,1)</f>
        <v>0</v>
      </c>
      <c r="BX51" s="30">
        <f>IF($H51&lt;=[1]A03!$H34,0,1)</f>
        <v>0</v>
      </c>
      <c r="BY51" s="30">
        <f>IF($I51&lt;=[1]A03!$I34,0,1)</f>
        <v>0</v>
      </c>
    </row>
    <row r="52" spans="1:118" s="95" customFormat="1" ht="15.95" customHeight="1" x14ac:dyDescent="0.15">
      <c r="A52" s="1169" t="s">
        <v>67</v>
      </c>
      <c r="B52" s="1170"/>
      <c r="C52" s="80">
        <f>SUM(D52:I52)</f>
        <v>0</v>
      </c>
      <c r="D52" s="37"/>
      <c r="E52" s="104"/>
      <c r="F52" s="38"/>
      <c r="G52" s="38"/>
      <c r="H52" s="105"/>
      <c r="I52" s="39"/>
      <c r="J52" s="37"/>
      <c r="K52" s="39"/>
      <c r="L52" s="28" t="str">
        <f>$BA52&amp;" "&amp;$BB52&amp;" "&amp;$BC52&amp;" "&amp;$BD52&amp;" "&amp;$BE52&amp;" "&amp;$BF52</f>
        <v xml:space="preserve">     </v>
      </c>
      <c r="M52" s="93"/>
      <c r="N52" s="93"/>
      <c r="O52" s="94"/>
      <c r="P52" s="94"/>
      <c r="Q52" s="94"/>
      <c r="R52" s="94"/>
      <c r="S52" s="94"/>
      <c r="T52" s="94"/>
      <c r="U52" s="94"/>
      <c r="V52" s="94"/>
      <c r="W52" s="94"/>
      <c r="X52" s="3"/>
      <c r="Y52" s="3"/>
      <c r="Z52" s="3"/>
      <c r="AA52" s="3"/>
      <c r="AB52" s="94"/>
      <c r="AC52" s="94"/>
      <c r="AD52" s="3"/>
      <c r="AE52" s="94"/>
      <c r="AF52" s="94"/>
      <c r="AG52" s="94"/>
      <c r="AH52" s="94"/>
      <c r="AI52" s="94"/>
      <c r="AJ52" s="94"/>
      <c r="AK52" s="94"/>
      <c r="AQ52" s="94"/>
      <c r="AR52" s="94"/>
      <c r="AS52" s="94"/>
      <c r="AT52" s="94"/>
      <c r="AU52" s="94"/>
      <c r="AV52" s="94"/>
      <c r="AW52" s="94"/>
      <c r="AX52" s="94"/>
      <c r="AY52" s="3"/>
      <c r="AZ52" s="94"/>
      <c r="BA52" s="29" t="str">
        <f>IF($C52&lt;&gt;($J52+$K52)," El número de ingresos según sexo NO puede ser diferente al Total.","")</f>
        <v/>
      </c>
      <c r="BB52" s="29" t="str">
        <f>IF($E52&lt;=[1]A03!$E35,""," El Total de ingresos de niños(as) de 7 a 11 meses con Retraso debe ser MENOR O IGUAL al número de niños (as) con Retraso misma edad derivados a alguna modalidad de estimulación REM A03 Sección C .")</f>
        <v/>
      </c>
      <c r="BC52" s="29" t="str">
        <f>IF($F52&lt;=[1]A03!$F35,""," El Total de ingresos de niños(as) de 12 a 17 meses con Retraso debe ser MENOR O IGUAL al número de niños (as) con Retraso misma edad derivados a alguna modalidad de estimulación REM A03 Sección C .")</f>
        <v/>
      </c>
      <c r="BD52" s="29" t="str">
        <f>IF($G52&lt;=[1]A03!$G35,"","El Total de ingresos de niños(as) de 18 a 23 meses con Retraso debe ser MENOR O IGUAL al número de niños (as) con Retraso misma edad derivados a alguna modalidad de estimulación REM A03 Sección C .")</f>
        <v/>
      </c>
      <c r="BE52" s="29" t="str">
        <f>IF($H52&lt;=[1]A03!$H35,""," El Total de ingresos de niños(as) de 24 a 47 meses con Retraso debe ser MENOR O IGUAL al número de niños (as) con Retraso misma edad derivados a alguna modalidad de estimulación REM A03 Sección C .")</f>
        <v/>
      </c>
      <c r="BF52" s="29" t="str">
        <f>IF($I52&lt;=[1]A03!$I35,""," El Total de ingresos de niños(as) de 48 a 59 meses con Retraso debe ser MENOR O IGUAL al número de niños (as) con Retraso misma edad derivados a alguna modalidad de estimulación REM A03 Sección C .")</f>
        <v/>
      </c>
      <c r="BT52" s="30">
        <f>IF($C52&lt;&gt;($J52+$K52),1,0)</f>
        <v>0</v>
      </c>
      <c r="BU52" s="30">
        <f>IF($E52&lt;=[1]A03!$E35,0,1)</f>
        <v>0</v>
      </c>
      <c r="BV52" s="30">
        <f>IF($F52&lt;=[1]A03!$F35,0,1)</f>
        <v>0</v>
      </c>
      <c r="BW52" s="30">
        <f>IF($G52&lt;=[1]A03!$G35,0,1)</f>
        <v>0</v>
      </c>
      <c r="BX52" s="30">
        <f>IF($H52&lt;=[1]A03!$H35,0,1)</f>
        <v>0</v>
      </c>
      <c r="BY52" s="30">
        <f>IF($I52&lt;=[1]A03!$I35,0,1)</f>
        <v>0</v>
      </c>
    </row>
    <row r="53" spans="1:118" s="95" customFormat="1" ht="15.95" customHeight="1" x14ac:dyDescent="0.15">
      <c r="A53" s="1171" t="s">
        <v>68</v>
      </c>
      <c r="B53" s="1172"/>
      <c r="C53" s="80">
        <f>SUM(D53:I53)</f>
        <v>0</v>
      </c>
      <c r="D53" s="106"/>
      <c r="E53" s="104"/>
      <c r="F53" s="38"/>
      <c r="G53" s="38"/>
      <c r="H53" s="105"/>
      <c r="I53" s="39"/>
      <c r="J53" s="37"/>
      <c r="K53" s="39"/>
      <c r="L53" s="28" t="str">
        <f>$BA53&amp;" "&amp;$BB53&amp;" "&amp;$BC53&amp;" "&amp;$BD53&amp;" "&amp;$BE53&amp;" "&amp;$BF53&amp;" "&amp;$BB54</f>
        <v xml:space="preserve">      </v>
      </c>
      <c r="M53" s="93"/>
      <c r="N53" s="93"/>
      <c r="O53" s="94"/>
      <c r="P53" s="94"/>
      <c r="Q53" s="94"/>
      <c r="R53" s="94"/>
      <c r="S53" s="94"/>
      <c r="T53" s="94"/>
      <c r="U53" s="94"/>
      <c r="V53" s="94"/>
      <c r="W53" s="94"/>
      <c r="X53" s="3"/>
      <c r="Y53" s="3"/>
      <c r="Z53" s="3"/>
      <c r="AA53" s="3"/>
      <c r="AB53" s="94"/>
      <c r="AC53" s="94"/>
      <c r="AD53" s="3"/>
      <c r="AE53" s="94"/>
      <c r="AF53" s="94"/>
      <c r="AG53" s="94"/>
      <c r="AH53" s="94"/>
      <c r="AI53" s="94"/>
      <c r="AJ53" s="94"/>
      <c r="AK53" s="94"/>
      <c r="AQ53" s="94"/>
      <c r="AR53" s="94"/>
      <c r="AS53" s="94"/>
      <c r="AT53" s="94"/>
      <c r="AU53" s="94"/>
      <c r="AV53" s="94"/>
      <c r="AW53" s="94"/>
      <c r="AX53" s="94"/>
      <c r="AY53" s="3"/>
      <c r="AZ53" s="94"/>
      <c r="BA53" s="29" t="str">
        <f>IF($C53&lt;&gt;($J53+$K53)," El número de ingresos según sexo NO puede ser diferente al Total.","")</f>
        <v/>
      </c>
      <c r="BB53" s="29" t="str">
        <f>IF($E53&lt;=[1]A03!$E36,""," El Total de ingresos de niños(as) de 7 a 11 meses con Otra Vulnerabilidad debe ser MENOR O IGUAL al número de niños (as) con Otra Vulnerabilidad misma edad derivados a alguna modalidad de estimulación REM A03 Sección C .")</f>
        <v/>
      </c>
      <c r="BC53" s="29" t="str">
        <f>IF($F53&lt;=[1]A03!$F36,""," El Total de ingresos de niños(as) de 12 a 17 meses con Otra Vulnerabilidad debe ser MENOR O IGUAL al número de niños (as) con Otra Vulnerabilidad misma edad derivados a alguna modalidad de estimulación REM A03 Sección C .")</f>
        <v/>
      </c>
      <c r="BD53" s="29" t="str">
        <f>IF($G53&lt;=[1]A03!$G36,""," El Total de ingresos de niños(as) de 18 a 23 meses con Otra Vulnerabilidad debe ser MENOR O IGUAL al número de niños (as) con Otra Vulnerabilidad misma edad derivados a alguna modalidad de estimulación REM A03 Sección C .")</f>
        <v/>
      </c>
      <c r="BE53" s="29" t="str">
        <f>IF($H53&lt;=[1]A03!$H36,""," El Total de ingresos de niños(as) de 24 a 47 meses con Otra Vulnerabilidad debe ser MENOR O IGUAL al número de niños (as) con Otra Vulnerabilidad misma edad derivados a alguna modalidad de estimulación REM A03 Sección C .")</f>
        <v/>
      </c>
      <c r="BF53" s="29" t="str">
        <f>IF($I53&lt;=[1]A03!$I36,""," El Total de ingresos de niños(as) de 48 a 59 meses con Otra Vulnerabilidad debe ser MENOR O IGUAL al número de niños (as) con Otra Vulnerabilidad misma edad derivados a alguna modalidad de estimulación REM A03 Sección C .")</f>
        <v/>
      </c>
      <c r="BT53" s="30">
        <f>IF($C53&lt;&gt;($J53+$K53),1,0)</f>
        <v>0</v>
      </c>
      <c r="BU53" s="30">
        <f>IF($E53&lt;=[1]A03!$E36,0,1)</f>
        <v>0</v>
      </c>
      <c r="BV53" s="30">
        <f>IF($F53&lt;=[1]A03!$F36,0,1)</f>
        <v>0</v>
      </c>
      <c r="BW53" s="30">
        <f>IF($G53&lt;=[1]A03!$G36,0,1)</f>
        <v>0</v>
      </c>
      <c r="BX53" s="30">
        <f>IF($H53&lt;=[1]A03!$H36,0,1)</f>
        <v>0</v>
      </c>
      <c r="BY53" s="30">
        <f>IF($I53&lt;=[1]A03!$I36,0,1)</f>
        <v>0</v>
      </c>
    </row>
    <row r="54" spans="1:118" s="9" customFormat="1" ht="30" customHeight="1" x14ac:dyDescent="0.2">
      <c r="A54" s="81" t="s">
        <v>69</v>
      </c>
      <c r="B54" s="81"/>
      <c r="C54" s="81"/>
      <c r="D54" s="81"/>
      <c r="E54" s="81"/>
      <c r="F54" s="81"/>
      <c r="G54" s="81"/>
      <c r="H54" s="107"/>
      <c r="I54" s="108"/>
      <c r="J54" s="108"/>
      <c r="K54" s="109"/>
      <c r="L54" s="109"/>
      <c r="M54" s="109"/>
      <c r="N54" s="109"/>
      <c r="O54" s="109"/>
      <c r="P54" s="108"/>
      <c r="Q54" s="108"/>
      <c r="R54" s="108"/>
      <c r="S54" s="108"/>
      <c r="T54" s="108"/>
      <c r="U54" s="108"/>
      <c r="V54" s="108"/>
      <c r="W54" s="108"/>
      <c r="BB54" s="29" t="str">
        <f>IF($D53&lt;=[1]A03!$D36,""," El Total de ingresos de niños(as) menores de 6 meses con Otra Vulnerabilidad debe ser MENOR O IGUAL al número de niños (as) con Otra Vulnerabilidad misma edad derivados a alguna modalidad de estimulación REM A03 Sección C .")</f>
        <v/>
      </c>
      <c r="BU54" s="30">
        <f>IF($D53&lt;=[1]A03!$D36,0,1)</f>
        <v>0</v>
      </c>
    </row>
    <row r="55" spans="1:118" s="23" customFormat="1" ht="12.75" customHeight="1" x14ac:dyDescent="0.15">
      <c r="A55" s="1009" t="s">
        <v>45</v>
      </c>
      <c r="B55" s="1010"/>
      <c r="C55" s="1009" t="s">
        <v>46</v>
      </c>
      <c r="D55" s="1153"/>
      <c r="E55" s="1010"/>
      <c r="F55" s="1159" t="s">
        <v>47</v>
      </c>
      <c r="G55" s="1163"/>
      <c r="H55" s="1163"/>
      <c r="I55" s="1163"/>
      <c r="J55" s="1163"/>
      <c r="K55" s="1163"/>
      <c r="L55" s="1163"/>
      <c r="M55" s="1163"/>
      <c r="N55" s="1163"/>
      <c r="O55" s="1163"/>
      <c r="P55" s="1163"/>
      <c r="Q55" s="1163"/>
      <c r="R55" s="1163"/>
      <c r="S55" s="1163"/>
      <c r="T55" s="1163"/>
      <c r="U55" s="1160"/>
      <c r="V55" s="110"/>
      <c r="W55" s="110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</row>
    <row r="56" spans="1:118" s="23" customFormat="1" ht="10.5" x14ac:dyDescent="0.15">
      <c r="A56" s="1011"/>
      <c r="B56" s="1012"/>
      <c r="C56" s="1011"/>
      <c r="D56" s="1154"/>
      <c r="E56" s="1012"/>
      <c r="F56" s="1015" t="s">
        <v>70</v>
      </c>
      <c r="G56" s="1015"/>
      <c r="H56" s="1015" t="s">
        <v>71</v>
      </c>
      <c r="I56" s="1015"/>
      <c r="J56" s="1016" t="s">
        <v>72</v>
      </c>
      <c r="K56" s="1018"/>
      <c r="L56" s="1018" t="s">
        <v>10</v>
      </c>
      <c r="M56" s="1016"/>
      <c r="N56" s="1015" t="s">
        <v>11</v>
      </c>
      <c r="O56" s="1015"/>
      <c r="P56" s="1018" t="s">
        <v>73</v>
      </c>
      <c r="Q56" s="1016"/>
      <c r="R56" s="1015" t="s">
        <v>74</v>
      </c>
      <c r="S56" s="1015"/>
      <c r="T56" s="1015" t="s">
        <v>75</v>
      </c>
      <c r="U56" s="1015"/>
      <c r="V56" s="110"/>
      <c r="W56" s="110"/>
      <c r="X56" s="110"/>
      <c r="Y56" s="110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</row>
    <row r="57" spans="1:118" s="23" customFormat="1" ht="21" x14ac:dyDescent="0.15">
      <c r="A57" s="1162"/>
      <c r="B57" s="1050"/>
      <c r="C57" s="230" t="s">
        <v>76</v>
      </c>
      <c r="D57" s="18" t="s">
        <v>43</v>
      </c>
      <c r="E57" s="90" t="s">
        <v>64</v>
      </c>
      <c r="F57" s="111" t="s">
        <v>43</v>
      </c>
      <c r="G57" s="112" t="s">
        <v>64</v>
      </c>
      <c r="H57" s="111" t="s">
        <v>43</v>
      </c>
      <c r="I57" s="112" t="s">
        <v>64</v>
      </c>
      <c r="J57" s="111" t="s">
        <v>43</v>
      </c>
      <c r="K57" s="112" t="s">
        <v>64</v>
      </c>
      <c r="L57" s="111" t="s">
        <v>43</v>
      </c>
      <c r="M57" s="112" t="s">
        <v>64</v>
      </c>
      <c r="N57" s="111" t="s">
        <v>43</v>
      </c>
      <c r="O57" s="112" t="s">
        <v>64</v>
      </c>
      <c r="P57" s="111" t="s">
        <v>43</v>
      </c>
      <c r="Q57" s="112" t="s">
        <v>64</v>
      </c>
      <c r="R57" s="111" t="s">
        <v>43</v>
      </c>
      <c r="S57" s="112" t="s">
        <v>64</v>
      </c>
      <c r="T57" s="111" t="s">
        <v>43</v>
      </c>
      <c r="U57" s="112" t="s">
        <v>64</v>
      </c>
      <c r="V57" s="110"/>
      <c r="W57" s="110"/>
      <c r="X57" s="110"/>
      <c r="Y57" s="110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</row>
    <row r="58" spans="1:118" s="23" customFormat="1" ht="15.95" customHeight="1" x14ac:dyDescent="0.15">
      <c r="A58" s="1148" t="s">
        <v>77</v>
      </c>
      <c r="B58" s="1149"/>
      <c r="C58" s="80">
        <f>SUM(D58:E58)</f>
        <v>0</v>
      </c>
      <c r="D58" s="80">
        <f t="shared" ref="D58:E61" si="2">F58+H58+J58+L58+N58+P58+R58+T58</f>
        <v>0</v>
      </c>
      <c r="E58" s="80">
        <f t="shared" si="2"/>
        <v>0</v>
      </c>
      <c r="F58" s="25"/>
      <c r="G58" s="27"/>
      <c r="H58" s="25"/>
      <c r="I58" s="27"/>
      <c r="J58" s="25"/>
      <c r="K58" s="27"/>
      <c r="L58" s="25"/>
      <c r="M58" s="27"/>
      <c r="N58" s="25"/>
      <c r="O58" s="27"/>
      <c r="P58" s="25"/>
      <c r="Q58" s="27"/>
      <c r="R58" s="25"/>
      <c r="S58" s="27"/>
      <c r="T58" s="25"/>
      <c r="U58" s="27"/>
      <c r="V58" s="28" t="str">
        <f>$BA58&amp;" "&amp;$BB58&amp;""&amp;$BC58&amp;""&amp;$BD58&amp;""&amp;$BE58&amp;""&amp;$BF58&amp;""&amp;$BG58&amp;""&amp;$BH58&amp;""&amp;$BI58&amp;""&amp;$BJ58&amp;""&amp;$BK58&amp;""&amp;$BL58&amp;""&amp;$BM58&amp;""&amp;$BN58&amp;""&amp;$BO58&amp;""&amp;$BP58&amp;""&amp;$BQ58&amp;""&amp;$BR58&amp;""&amp;$BS58</f>
        <v xml:space="preserve"> </v>
      </c>
      <c r="W58" s="110"/>
      <c r="X58" s="110"/>
      <c r="Y58" s="110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BA58" s="29" t="str">
        <f>IF(C58&lt;&gt;SUM(F58:U58),"El Total de Ingresos es diferente a la suma de Hombres y Mujeres por edad","")</f>
        <v/>
      </c>
      <c r="BB58" s="29" t="str">
        <f>IF($D58&lt;&gt;($F58+$H58+$J58+$L58+$N58+$P58+$R58+$T58),"El Total de Hombres ingresados al Programa es diferente a la suma de Hombres por edad","")</f>
        <v/>
      </c>
      <c r="BC58" s="29" t="str">
        <f>IF($E58&lt;&gt;($G58+$I58+$K58+$M58+$O58+$Q58+$S58+$U58),"El Total de Mujeres ingresadas al Programa es diferente a la suma de Mujeres por edad","")</f>
        <v/>
      </c>
      <c r="BD58" s="29" t="str">
        <f>IF(AND(F$58&lt;&gt;0,(F$59+F$60+F$61)&lt;F$58),"No olvide registrar el ingreso de 15 a 19 años de hombres según patología  y la suma de ellas no puede ser menor que el total de ingresos","")</f>
        <v/>
      </c>
      <c r="BE58" s="29" t="str">
        <f>IF(AND(G$58&lt;&gt;0,(G$59+G$60+G$61)&lt;G$58),"No olvide registrar el ingreso de 15 a 19 años de mujeres según patología  y la suma de ellas no puede ser menor que el total de ingresos","")</f>
        <v/>
      </c>
      <c r="BF58" s="29" t="str">
        <f>IF(AND(H$58&lt;&gt;0,(H$59+H$60+H$61)&lt;H$58),"No olvide registrar el ingreso de 20 a 24 años de hombres según patología  y la suma de ellas no puede ser menor que el total de ingresos","")</f>
        <v/>
      </c>
      <c r="BG58" s="29" t="str">
        <f>IF(AND(I$58&lt;&gt;0,(I$59+I$60+I$61)&lt;I$58),"No olvide registrar el ingreso de 20 a 24 años de mujeres según patología  y la suma de ellas no puede ser menor que el total de ingresos","")</f>
        <v/>
      </c>
      <c r="BH58" s="29" t="str">
        <f>IF(AND(J$58&lt;&gt;0,(J$59+J$60+J$61)&lt;J$58),"No olvide registrar el ingreso de 25 a 34 años de hombres según patología  y la suma de ellas no puede ser menor que el total de ingresos","")</f>
        <v/>
      </c>
      <c r="BI58" s="29" t="str">
        <f>IF(AND(K$58&lt;&gt;0,(K$59+K$60+K$61)&lt;K$58),"No olvide registrar el ingreso de 25 a 34 años de mujeres según patología  y la suma de ellas no puede ser menor que el total de ingresos","")</f>
        <v/>
      </c>
      <c r="BJ58" s="29" t="str">
        <f>IF(AND(L$58&lt;&gt;0,(L$59+L$60+L$61)&lt;L$58),"No olvide registrar el ingreso de 35 a 44 años de hombres según patología  y la suma de ellas no puede ser menor que el total de ingresos","")</f>
        <v/>
      </c>
      <c r="BK58" s="29" t="str">
        <f>IF(AND(M$58&lt;&gt;0,(M$59+M$60+M$61)&lt;M$58),"No olvide registrar el ingreso de 35 a 44 años de mujeres según patología  y la suma de ellas no puede ser menor que el total de ingresos","")</f>
        <v/>
      </c>
      <c r="BL58" s="29" t="str">
        <f>IF(AND(N$58&lt;&gt;0,(N$59+N$60+N$61)&lt;N$58),"No olvide registrar el ingreso de 45 a 54 años de hombres según patología  y la suma de ellas no puede ser menor que el total de ingresos","")</f>
        <v/>
      </c>
      <c r="BM58" s="29" t="str">
        <f>IF(AND(O$58&lt;&gt;0,(O$59+O$60+O$61)&lt;O$58),"No olvide registrar el ingreso de 45 a 54 años de mujeres según patología  y la suma de ellas no puede ser menor que el total de ingresos","")</f>
        <v/>
      </c>
      <c r="BN58" s="29" t="str">
        <f>IF(AND(P$58&lt;&gt;0,(P$59+P$60+P$61)&lt;P$58),"No olvide registrar el ingreso de 55 a 64 años de hombres según patología  y la suma de ellas no puede ser menor que el total de ingresos","")</f>
        <v/>
      </c>
      <c r="BO58" s="29" t="str">
        <f>IF(AND(Q$58&lt;&gt;0,(Q$59+Q$60+Q$61)&lt;Q$58),"No olvide registrar el ingreso de 55 a 64 años de mujeres según patología  y la suma de ellas no puede ser menor que el total de ingresos","")</f>
        <v/>
      </c>
      <c r="BP58" s="29" t="str">
        <f>IF(AND(R$58&lt;&gt;0,(R$59+R$60+R$61)&lt;R$58),"No olvide registrar el ingreso de 65 a 69 años de hombres según patología  y la suma de ellas no puede ser menor que el total de ingresos","")</f>
        <v/>
      </c>
      <c r="BQ58" s="29" t="str">
        <f>IF(AND(S$58&lt;&gt;0,(S$59+S$60+S$61)&lt;S$58),"No olvide registrar el ingreso de 65 a 69 años de mujeres según patología  y la suma de ellas no puede ser menor que el total de ingresos","")</f>
        <v/>
      </c>
      <c r="BR58" s="29" t="str">
        <f>IF(AND(T$58&lt;&gt;0,(T$59+T$60+T$61)&lt;T$58),"No olvide registrar el ingreso de 70 años y más de hombres según patología  y la suma de ellas no puede ser menor que el total de ingresos","")</f>
        <v/>
      </c>
      <c r="BS58" s="29" t="str">
        <f>IF(AND(U$58&lt;&gt;0,(U$59+U$60+U$61)&lt;U$58),"No olvide registrar el ingreso de 70 años y más de mujeres según patología  y la suma de ellas no puede ser menor que el total de ingresos","")</f>
        <v/>
      </c>
      <c r="BT58" s="30">
        <f>IF($C58&lt;&gt;SUM($F58:$U58),1,0)</f>
        <v>0</v>
      </c>
      <c r="BU58" s="30">
        <f>IF($D58&lt;&gt;($F58+$H58+$J58+$L58+$N58+$P58+$R58+$T58),1,0)</f>
        <v>0</v>
      </c>
      <c r="BV58" s="30">
        <f>IF($E58&lt;&gt;($G58+$I58+$K58+$M58+$O58+$Q58+$S58+$U58),1,0)</f>
        <v>0</v>
      </c>
      <c r="BW58" s="30">
        <f>IF(AND(F$58&lt;&gt;0,(F$59+F$60+F$61)&lt;F$58),1,0)</f>
        <v>0</v>
      </c>
      <c r="BX58" s="30">
        <f>IF(AND(G$58&lt;&gt;0,(G$59+G$60+G$61)&lt;G$58),1,0)</f>
        <v>0</v>
      </c>
      <c r="BY58" s="30">
        <f>IF(AND(H$58&lt;&gt;0,(H$59+H$60+H$61)&lt;H$58),1,0)</f>
        <v>0</v>
      </c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</row>
    <row r="59" spans="1:118" s="23" customFormat="1" ht="15.95" customHeight="1" x14ac:dyDescent="0.15">
      <c r="A59" s="1161" t="s">
        <v>78</v>
      </c>
      <c r="B59" s="232" t="s">
        <v>79</v>
      </c>
      <c r="C59" s="78">
        <f>SUM(D59:E59)</f>
        <v>0</v>
      </c>
      <c r="D59" s="114">
        <f t="shared" si="2"/>
        <v>0</v>
      </c>
      <c r="E59" s="115">
        <f t="shared" si="2"/>
        <v>0</v>
      </c>
      <c r="F59" s="25"/>
      <c r="G59" s="27"/>
      <c r="H59" s="25"/>
      <c r="I59" s="27"/>
      <c r="J59" s="25"/>
      <c r="K59" s="27"/>
      <c r="L59" s="25"/>
      <c r="M59" s="27"/>
      <c r="N59" s="25"/>
      <c r="O59" s="27"/>
      <c r="P59" s="25"/>
      <c r="Q59" s="27"/>
      <c r="R59" s="25"/>
      <c r="S59" s="27"/>
      <c r="T59" s="25"/>
      <c r="U59" s="27"/>
      <c r="V59" s="28" t="str">
        <f>$BA59&amp;" "&amp;$BB59&amp;" "&amp;$BC59&amp;" "&amp;$BD59&amp;" "&amp;$BE59&amp;" "&amp;$BF59&amp;" "&amp;$BG59&amp;" "&amp;$BH59&amp;" "&amp;$BI59&amp;" "&amp;$BJ59&amp;" "&amp;$BK59&amp;" "&amp;$BL59&amp;" "&amp;$BM59&amp;" "&amp;$BN59&amp;" "&amp;$BO59&amp;" "&amp;$BP59&amp;" "&amp;$BQ59&amp;" "&amp;$BR59&amp;" "&amp;$BS59</f>
        <v xml:space="preserve">                  </v>
      </c>
      <c r="W59" s="110"/>
      <c r="X59" s="110"/>
      <c r="Y59" s="110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BA59" s="29" t="str">
        <f>IF(C59&lt;&gt;SUM(F59:U59),"El Total de Ingresos es diferente a la suma de Hombres y Mujeres por edad","")</f>
        <v/>
      </c>
      <c r="BB59" s="29" t="str">
        <f>IF($D59&lt;&gt;($F59+$H59+$J59+$L59+$N59+$P59+$R59+$T59),"El Total de Hombres ingresados al Programa es diferente a la suma de Hombres por edad","")</f>
        <v/>
      </c>
      <c r="BC59" s="29" t="str">
        <f>IF($E59&lt;&gt;($G59+$I59+$K59+$M59+$O59+$Q59+$S59+$U59),"El Total de Mujeres ingresadas al Programa es diferente a la suma de Mujeres por edad","")</f>
        <v/>
      </c>
      <c r="BD59" s="29" t="str">
        <f>IF(AND(F$59&lt;&gt;0,F$58=""),"No olvide registrar el ingreso de hombres 15 a 19 años al PSCV","")</f>
        <v/>
      </c>
      <c r="BE59" s="29" t="str">
        <f>IF(AND(G$59&lt;&gt;0,G$58=""),"No olvide registrar el ingreso de mujeres 15 a 19 años al PSCV","")</f>
        <v/>
      </c>
      <c r="BF59" s="29" t="str">
        <f>IF(AND(H$59&lt;&gt;0,H$58=""),"No olvide registrar el ingreso de hombres 20 a 24 años al PSCV","")</f>
        <v/>
      </c>
      <c r="BG59" s="29" t="str">
        <f>IF(AND(I$59&lt;&gt;0,I$58=""),"No olvide registrar el ingreso de mujeres 20 a 24 años al PSCV","")</f>
        <v/>
      </c>
      <c r="BH59" s="29" t="str">
        <f>IF(AND(J$59&lt;&gt;0,J$58=""),"No olvide registrar el ingreso de hombres 25 a 34 años al PSCV","")</f>
        <v/>
      </c>
      <c r="BI59" s="29" t="str">
        <f>IF(AND(K$59&lt;&gt;0,K$58=""),"No olvide registrar el ingreso de mujeres 25 a 34 años al PSCV","")</f>
        <v/>
      </c>
      <c r="BJ59" s="29" t="str">
        <f>IF(AND(L$59&lt;&gt;0,L$58=""),"No olvide registrar el ingreso de hombres 35 a 44 años al PSCV","")</f>
        <v/>
      </c>
      <c r="BK59" s="29" t="str">
        <f>IF(AND(M$59&lt;&gt;0,M$58=""),"No olvide registrar el ingreso de mujeres 35 a 44 años al PSCV","")</f>
        <v/>
      </c>
      <c r="BL59" s="29" t="str">
        <f>IF(AND(N$59&lt;&gt;0,N$58=""),"No olvide registrar el ingreso de hombres 45 a 54 años al PSCV","")</f>
        <v/>
      </c>
      <c r="BM59" s="29" t="str">
        <f>IF(AND(O$59&lt;&gt;0,O$58=""),"No olvide registrar el ingreso de mujeres 45 a 54 años al PSCV","")</f>
        <v/>
      </c>
      <c r="BN59" s="29" t="str">
        <f>IF(AND(P$59&lt;&gt;0,P$58=""),"No olvide registrar el ingreso de hombres 55 a 64 años al PSCV","")</f>
        <v/>
      </c>
      <c r="BO59" s="29" t="str">
        <f>IF(AND(Q$59&lt;&gt;0,Q$58=""),"No olvide registrar el ingreso de mujeres 55 a 64 años al PSCV","")</f>
        <v/>
      </c>
      <c r="BP59" s="29" t="str">
        <f>IF(AND(R$59&lt;&gt;0,R$58=""),"No olvide registrar el ingreso de hombres 65 a 69 años al PSCV","")</f>
        <v/>
      </c>
      <c r="BQ59" s="29" t="str">
        <f>IF(AND(S$59&lt;&gt;0,S$58=""),"No olvide registrar el ingreso de mujeres 65 a 69 años al PSCV","")</f>
        <v/>
      </c>
      <c r="BR59" s="29" t="str">
        <f>IF(AND(T$59&lt;&gt;0,T$58=""),"No olvide registrar el ingreso de hombres 70 años y más al PSCV","")</f>
        <v/>
      </c>
      <c r="BS59" s="29" t="str">
        <f>IF(AND(U$59&lt;&gt;0,U$58=""),"No olvide registrar el ingreso de mujeres 70 años y más al PSCV","")</f>
        <v/>
      </c>
      <c r="BT59" s="30">
        <f>IF($C59&lt;&gt;SUM($F59:$U59),1,0)</f>
        <v>0</v>
      </c>
      <c r="BU59" s="30">
        <f>IF($D59&lt;&gt;($F59+$H59+$J59+$L59+$N59+$P59+$R59+$T59),1,0)</f>
        <v>0</v>
      </c>
      <c r="BV59" s="30">
        <f>IF($E59&lt;&gt;($G59+$I59+$K59+$M59+$O59+$Q59+$S59+$U59),1,0)</f>
        <v>0</v>
      </c>
      <c r="BW59" s="30">
        <f>IF(AND(F$59&lt;&gt;0,F$58=""),1,0)</f>
        <v>0</v>
      </c>
      <c r="BX59" s="30">
        <f>IF(AND(G$59&lt;&gt;0,G$58=""),1,0)</f>
        <v>0</v>
      </c>
      <c r="BY59" s="30">
        <f>IF(AND(H$59&lt;&gt;0,H$58=""),1,0)</f>
        <v>0</v>
      </c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</row>
    <row r="60" spans="1:118" s="23" customFormat="1" ht="15.95" customHeight="1" x14ac:dyDescent="0.15">
      <c r="A60" s="1151"/>
      <c r="B60" s="116" t="s">
        <v>80</v>
      </c>
      <c r="C60" s="71">
        <f>SUM(D60:E60)</f>
        <v>0</v>
      </c>
      <c r="D60" s="117">
        <f t="shared" si="2"/>
        <v>0</v>
      </c>
      <c r="E60" s="118">
        <f t="shared" si="2"/>
        <v>0</v>
      </c>
      <c r="F60" s="32"/>
      <c r="G60" s="34"/>
      <c r="H60" s="32"/>
      <c r="I60" s="34"/>
      <c r="J60" s="32"/>
      <c r="K60" s="34"/>
      <c r="L60" s="32"/>
      <c r="M60" s="34"/>
      <c r="N60" s="32"/>
      <c r="O60" s="34"/>
      <c r="P60" s="32"/>
      <c r="Q60" s="34"/>
      <c r="R60" s="32"/>
      <c r="S60" s="34"/>
      <c r="T60" s="32"/>
      <c r="U60" s="34"/>
      <c r="V60" s="28" t="str">
        <f>$BA60&amp;" "&amp;$BB60&amp;" "&amp;$BC60&amp;" "&amp;$BD60&amp;" "&amp;$BE60&amp;" "&amp;$BF60&amp;" "&amp;$BG60&amp;" "&amp;$BH60&amp;" "&amp;$BI60&amp;" "&amp;$BJ60&amp;" "&amp;$BK60&amp;" "&amp;$BL60&amp;" "&amp;$BM60&amp;" "&amp;$BN60&amp;" "&amp;$BO60&amp;" "&amp;$BP60&amp;" "&amp;$BQ60&amp;" "&amp;$BR60&amp;" "&amp;$BS60</f>
        <v xml:space="preserve">                  </v>
      </c>
      <c r="W60" s="119"/>
      <c r="X60" s="43"/>
      <c r="Y60" s="4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BA60" s="29" t="str">
        <f>IF(C60&lt;&gt;SUM(F60:U60),"El Total de Ingresos es diferente a la suma de Hombres y Mujeres por edad","")</f>
        <v/>
      </c>
      <c r="BB60" s="29" t="str">
        <f>IF($D60&lt;&gt;($F60+$H60+$J60+$L60+$N60+$P60+$R60+$T60),"El Total de Hombres ingresados al Programa es diferente a la suma de Hombres por edad","")</f>
        <v/>
      </c>
      <c r="BC60" s="29" t="str">
        <f>IF($E60&lt;&gt;($G60+$I60+$K60+$M60+$O60+$Q60+$S60+$U60),"El Total de Mujeres ingresadas al Programa es diferente a la suma de Mujeres por edad","")</f>
        <v/>
      </c>
      <c r="BD60" s="29" t="str">
        <f>IF(AND(F$60&lt;&gt;0,F$58=""),"No olvide registrar el ingreso de hombres 15 a 19 años al PSCV","")</f>
        <v/>
      </c>
      <c r="BE60" s="29" t="str">
        <f>IF(AND(G$60&lt;&gt;0,G$58=""),"No olvide registrar el ingreso de mujeres 15 a 19 años al PSCV","")</f>
        <v/>
      </c>
      <c r="BF60" s="29" t="str">
        <f>IF(AND(H$60&lt;&gt;0,H$58=""),"No olvide registrar el ingreso de hombres 20 a 24 años al PSCV","")</f>
        <v/>
      </c>
      <c r="BG60" s="29" t="str">
        <f>IF(AND(I$60&lt;&gt;0,I$58=""),"No olvide registrar el ingreso de mujeres 20 a 24 años al PSCV","")</f>
        <v/>
      </c>
      <c r="BH60" s="29" t="str">
        <f>IF(AND(J$60&lt;&gt;0,J$58=""),"No olvide registrar el ingreso de hombres 25 a 34 años al PSCV","")</f>
        <v/>
      </c>
      <c r="BI60" s="29" t="str">
        <f>IF(AND(K$60&lt;&gt;0,K$58=""),"No olvide registrar el ingreso de mujeres 25 a 34 años al PSCV","")</f>
        <v/>
      </c>
      <c r="BJ60" s="29" t="str">
        <f>IF(AND(L$60&lt;&gt;0,L$58=""),"No olvide registrar el ingreso de hombres 35 a 44 años al PSCV","")</f>
        <v/>
      </c>
      <c r="BK60" s="29" t="str">
        <f>IF(AND(M$60&lt;&gt;0,M$58=""),"No olvide registrar el ingreso de mujeres 35 a 44 años al PSCV","")</f>
        <v/>
      </c>
      <c r="BL60" s="29" t="str">
        <f>IF(AND(N$60&lt;&gt;0,N$58=""),"No olvide registrar el ingreso de hombres 45 a 54 años al PSCV","")</f>
        <v/>
      </c>
      <c r="BM60" s="29" t="str">
        <f>IF(AND(O$60&lt;&gt;0,O$58=""),"No olvide registrar el ingreso de mujeres 45 a 54 años al PSCV","")</f>
        <v/>
      </c>
      <c r="BN60" s="29" t="str">
        <f>IF(AND(P$60&lt;&gt;0,P$58=""),"No olvide registrar el ingreso de hombres 55 a 64 años al PSCV","")</f>
        <v/>
      </c>
      <c r="BO60" s="29" t="str">
        <f>IF(AND(Q$60&lt;&gt;0,Q$58=""),"No olvide registrar el ingreso de mujeres 55 a 64 años al PSCV","")</f>
        <v/>
      </c>
      <c r="BP60" s="29" t="str">
        <f>IF(AND(R$60&lt;&gt;0,R$58=""),"No olvide registrar el ingreso de hombres 65 a 69 años al PSCV","")</f>
        <v/>
      </c>
      <c r="BQ60" s="29" t="str">
        <f>IF(AND(S$60&lt;&gt;0,S$58=""),"No olvide registrar el ingreso de mujeres 65 a 69 años al PSCV","")</f>
        <v/>
      </c>
      <c r="BR60" s="29" t="str">
        <f>IF(AND(T$60&lt;&gt;0,T$58=""),"No olvide registrar el ingreso de hombres 70 años y más al PSCV","")</f>
        <v/>
      </c>
      <c r="BS60" s="29" t="str">
        <f>IF(AND(U$60&lt;&gt;0,U$58=""),"No olvide registrar el ingreso de mujeres 70 años y más al PSCV","")</f>
        <v/>
      </c>
      <c r="BT60" s="30">
        <f>IF($C60&lt;&gt;SUM($F60:$U60),1,0)</f>
        <v>0</v>
      </c>
      <c r="BU60" s="30">
        <f>IF($D60&lt;&gt;($F60+$H60+$J60+$L60+$N60+$P60+$R60+$T60),1,0)</f>
        <v>0</v>
      </c>
      <c r="BV60" s="30">
        <f>IF($E60&lt;&gt;($G60+$I60+$K60+$M60+$O60+$Q60+$S60+$U60),1,0)</f>
        <v>0</v>
      </c>
      <c r="BW60" s="30">
        <f>IF(AND(F$60&lt;&gt;0,F$58=""),1,0)</f>
        <v>0</v>
      </c>
      <c r="BX60" s="30">
        <f>IF(AND(G$60&lt;&gt;0,G$58=""),1,0)</f>
        <v>0</v>
      </c>
      <c r="BY60" s="30">
        <f>IF(AND(H$60&lt;&gt;0,H$58=""),1,0)</f>
        <v>0</v>
      </c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</row>
    <row r="61" spans="1:118" s="23" customFormat="1" ht="15.95" customHeight="1" x14ac:dyDescent="0.15">
      <c r="A61" s="1152"/>
      <c r="B61" s="234" t="s">
        <v>81</v>
      </c>
      <c r="C61" s="80">
        <f>SUM(D61:E61)</f>
        <v>0</v>
      </c>
      <c r="D61" s="121">
        <f t="shared" si="2"/>
        <v>0</v>
      </c>
      <c r="E61" s="122">
        <f t="shared" si="2"/>
        <v>0</v>
      </c>
      <c r="F61" s="37"/>
      <c r="G61" s="39"/>
      <c r="H61" s="37"/>
      <c r="I61" s="39"/>
      <c r="J61" s="37"/>
      <c r="K61" s="39"/>
      <c r="L61" s="37"/>
      <c r="M61" s="39"/>
      <c r="N61" s="37"/>
      <c r="O61" s="39"/>
      <c r="P61" s="37"/>
      <c r="Q61" s="39"/>
      <c r="R61" s="37"/>
      <c r="S61" s="39"/>
      <c r="T61" s="37"/>
      <c r="U61" s="39"/>
      <c r="V61" s="28" t="str">
        <f>$BA61&amp;" "&amp;$BB61&amp;" "&amp;$BC61&amp;" "&amp;$BD61&amp;" "&amp;$BE61&amp;" "&amp;$BF61&amp;" "&amp;$BG61&amp;" "&amp;$BH61&amp;" "&amp;$BI61&amp;" "&amp;$BJ61&amp;" "&amp;$BK61&amp;" "&amp;$BL61&amp;" "&amp;$BM61&amp;" "&amp;$BN61&amp;" "&amp;$BO61&amp;" "&amp;$BP61&amp;" "&amp;$BQ61&amp;" "&amp;$BR61&amp;" "&amp;$BS61</f>
        <v xml:space="preserve">                  </v>
      </c>
      <c r="W61" s="119"/>
      <c r="X61" s="110"/>
      <c r="Y61" s="110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BA61" s="29" t="str">
        <f>IF(C61&lt;&gt;SUM(F61:U61),"El Total de Ingresos es diferente a la suma de Hombres y Mujeres por edad","")</f>
        <v/>
      </c>
      <c r="BB61" s="29" t="str">
        <f>IF($D61&lt;&gt;($F61+$H61+$J61+$L61+$N61+$P61+$R61+$T61),"El Total de Hombres ingresados al Programa es diferente a la suma de Hombres por edad","")</f>
        <v/>
      </c>
      <c r="BC61" s="29" t="str">
        <f>IF($E61&lt;&gt;($G61+$I61+$K61+$M61+$O61+$Q61+$S61+$U61),"El Total de Mujeres ingresadas al Programa es diferente a la suma de Mujeres por edad","")</f>
        <v/>
      </c>
      <c r="BD61" s="29" t="str">
        <f>IF(AND(F$61&lt;&gt;0,F$58=""),"No olvide registrar el ingreso de hombres 15 a 19 años al PSCV","")</f>
        <v/>
      </c>
      <c r="BE61" s="29" t="str">
        <f>IF(AND(G$61&lt;&gt;0,G$58=""),"No olvide registrar el ingreso de mujeres 15 a 19 años al PSCV","")</f>
        <v/>
      </c>
      <c r="BF61" s="29" t="str">
        <f>IF(AND(H$61&lt;&gt;0,H$58=""),"No olvide registrar el ingreso de hombres 20 a 24 años al PSCV","")</f>
        <v/>
      </c>
      <c r="BG61" s="29" t="str">
        <f>IF(AND(I$61&lt;&gt;0,I$58=""),"No olvide registrar el ingreso de mujeres 20 a 24 años al PSCV","")</f>
        <v/>
      </c>
      <c r="BH61" s="29" t="str">
        <f>IF(AND(J$61&lt;&gt;0,J$58=""),"No olvide registrar el ingreso de hombres 25 a 34 años al PSCV","")</f>
        <v/>
      </c>
      <c r="BI61" s="29" t="str">
        <f>IF(AND(K$61&lt;&gt;0,K$58=""),"No olvide registrar el ingreso de mujeres 25 a 34 años al PSCV","")</f>
        <v/>
      </c>
      <c r="BJ61" s="29" t="str">
        <f>IF(AND(L$61&lt;&gt;0,L$58=""),"No olvide registrar el ingreso de hombres 35 a 44 años al PSCV","")</f>
        <v/>
      </c>
      <c r="BK61" s="29" t="str">
        <f>IF(AND(M$61&lt;&gt;0,M$58=""),"No olvide registrar el ingreso de mujeres 35 a 44 años al PSCV","")</f>
        <v/>
      </c>
      <c r="BL61" s="29" t="str">
        <f>IF(AND(N$61&lt;&gt;0,N$58=""),"No olvide registrar el ingreso de hombres 45 a 54 años al PSCV","")</f>
        <v/>
      </c>
      <c r="BM61" s="29" t="str">
        <f>IF(AND(O$61&lt;&gt;0,O$58=""),"No olvide registrar el ingreso de mujeres 45 a 54 años al PSCV","")</f>
        <v/>
      </c>
      <c r="BN61" s="29" t="str">
        <f>IF(AND(P$61&lt;&gt;0,P$58=""),"No olvide registrar el ingreso de hombres 55 a 64 años al PSCV","")</f>
        <v/>
      </c>
      <c r="BO61" s="29" t="str">
        <f>IF(AND(Q$61&lt;&gt;0,Q$58=""),"No olvide registrar el ingreso de mujeres 55 a 64 años al PSCV","")</f>
        <v/>
      </c>
      <c r="BP61" s="29" t="str">
        <f>IF(AND(R$61&lt;&gt;0,R$58=""),"No olvide registrar el ingreso de hombres 65 a 69 años al PSCV","")</f>
        <v/>
      </c>
      <c r="BQ61" s="29" t="str">
        <f>IF(AND(S$61&lt;&gt;0,S$58=""),"No olvide registrar el ingreso de mujeres 65 a 69 años al PSCV","")</f>
        <v/>
      </c>
      <c r="BR61" s="29" t="str">
        <f>IF(AND(T$61&lt;&gt;0,T$58=""),"No olvide registrar el ingreso de hombres 70 años y más al PSCV","")</f>
        <v/>
      </c>
      <c r="BS61" s="29" t="str">
        <f>IF(AND(U$61&lt;&gt;0,U$58=""),"No olvide registrar el ingreso de mujeres 70 años y más al PSCV","")</f>
        <v/>
      </c>
      <c r="BT61" s="30">
        <f>IF($C61&lt;&gt;SUM($F61:$U61),1,0)</f>
        <v>0</v>
      </c>
      <c r="BU61" s="30">
        <f>IF($D61&lt;&gt;($F61+$H61+$J61+$L61+$N61+$P61+$R61+$T61),1,0)</f>
        <v>0</v>
      </c>
      <c r="BV61" s="30">
        <f>IF($E61&lt;&gt;($G61+$I61+$K61+$M61+$O61+$Q61+$S61+$U61),1,0)</f>
        <v>0</v>
      </c>
      <c r="BW61" s="30">
        <f>IF(AND(F$61&lt;&gt;0,F$58=""),1,0)</f>
        <v>0</v>
      </c>
      <c r="BX61" s="30">
        <f>IF(AND(G$61&lt;&gt;0,G$58=""),1,0)</f>
        <v>0</v>
      </c>
      <c r="BY61" s="30">
        <f>IF(AND(H$61&lt;&gt;0,H$58=""),1,0)</f>
        <v>0</v>
      </c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</row>
    <row r="62" spans="1:118" s="9" customFormat="1" ht="30" customHeight="1" x14ac:dyDescent="0.2">
      <c r="A62" s="81" t="s">
        <v>82</v>
      </c>
      <c r="B62" s="81"/>
      <c r="C62" s="81"/>
      <c r="D62" s="81"/>
      <c r="E62" s="81"/>
      <c r="F62" s="81"/>
      <c r="G62" s="81"/>
      <c r="H62" s="107"/>
      <c r="I62" s="108"/>
      <c r="J62" s="108"/>
      <c r="K62" s="109"/>
      <c r="L62" s="109"/>
      <c r="M62" s="109"/>
      <c r="N62" s="109"/>
      <c r="O62" s="109"/>
      <c r="P62" s="108"/>
      <c r="Q62" s="108"/>
      <c r="R62" s="108"/>
      <c r="S62" s="108"/>
      <c r="T62" s="108"/>
      <c r="U62" s="108"/>
      <c r="V62" s="110"/>
      <c r="W62" s="110"/>
      <c r="BT62" s="30">
        <f t="shared" ref="BT62:BY62" si="3">IF(AND(I$58&lt;&gt;0,(I$59+I$60+I$61)&lt;I$58),1,0)</f>
        <v>0</v>
      </c>
      <c r="BU62" s="30">
        <f t="shared" si="3"/>
        <v>0</v>
      </c>
      <c r="BV62" s="30">
        <f t="shared" si="3"/>
        <v>0</v>
      </c>
      <c r="BW62" s="30">
        <f t="shared" si="3"/>
        <v>0</v>
      </c>
      <c r="BX62" s="30">
        <f t="shared" si="3"/>
        <v>0</v>
      </c>
      <c r="BY62" s="30">
        <f t="shared" si="3"/>
        <v>0</v>
      </c>
    </row>
    <row r="63" spans="1:118" s="23" customFormat="1" ht="12.75" customHeight="1" x14ac:dyDescent="0.15">
      <c r="A63" s="1009" t="s">
        <v>45</v>
      </c>
      <c r="B63" s="1010"/>
      <c r="C63" s="1009" t="s">
        <v>46</v>
      </c>
      <c r="D63" s="1153"/>
      <c r="E63" s="1010"/>
      <c r="F63" s="1159" t="s">
        <v>83</v>
      </c>
      <c r="G63" s="1163"/>
      <c r="H63" s="1163"/>
      <c r="I63" s="1163"/>
      <c r="J63" s="1163"/>
      <c r="K63" s="1163"/>
      <c r="L63" s="1163"/>
      <c r="M63" s="1163"/>
      <c r="N63" s="1163"/>
      <c r="O63" s="1163"/>
      <c r="P63" s="1163"/>
      <c r="Q63" s="1163"/>
      <c r="R63" s="1163"/>
      <c r="S63" s="1163"/>
      <c r="T63" s="1163"/>
      <c r="U63" s="1164"/>
      <c r="V63" s="1165" t="s">
        <v>84</v>
      </c>
      <c r="W63" s="1165"/>
      <c r="X63" s="1166"/>
      <c r="Y63" s="22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0">
        <f t="shared" ref="BT63:BY63" si="4">IF(AND(I$59&lt;&gt;0,I$58=""),1,0)</f>
        <v>0</v>
      </c>
      <c r="BU63" s="30">
        <f t="shared" si="4"/>
        <v>0</v>
      </c>
      <c r="BV63" s="30">
        <f t="shared" si="4"/>
        <v>0</v>
      </c>
      <c r="BW63" s="30">
        <f t="shared" si="4"/>
        <v>0</v>
      </c>
      <c r="BX63" s="30">
        <f t="shared" si="4"/>
        <v>0</v>
      </c>
      <c r="BY63" s="30">
        <f t="shared" si="4"/>
        <v>0</v>
      </c>
      <c r="BZ63" s="3"/>
      <c r="CA63" s="3"/>
      <c r="CB63" s="3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</row>
    <row r="64" spans="1:118" s="23" customFormat="1" ht="12.95" customHeight="1" x14ac:dyDescent="0.15">
      <c r="A64" s="1011"/>
      <c r="B64" s="1012"/>
      <c r="C64" s="1011"/>
      <c r="D64" s="1154"/>
      <c r="E64" s="1012"/>
      <c r="F64" s="1015" t="s">
        <v>70</v>
      </c>
      <c r="G64" s="1015"/>
      <c r="H64" s="1015" t="s">
        <v>71</v>
      </c>
      <c r="I64" s="1015"/>
      <c r="J64" s="1016" t="s">
        <v>72</v>
      </c>
      <c r="K64" s="1018"/>
      <c r="L64" s="1018" t="s">
        <v>10</v>
      </c>
      <c r="M64" s="1016"/>
      <c r="N64" s="1015" t="s">
        <v>11</v>
      </c>
      <c r="O64" s="1015"/>
      <c r="P64" s="1018" t="s">
        <v>73</v>
      </c>
      <c r="Q64" s="1016"/>
      <c r="R64" s="1015" t="s">
        <v>74</v>
      </c>
      <c r="S64" s="1015"/>
      <c r="T64" s="1015" t="s">
        <v>75</v>
      </c>
      <c r="U64" s="1035"/>
      <c r="V64" s="1049" t="s">
        <v>85</v>
      </c>
      <c r="W64" s="1052" t="s">
        <v>86</v>
      </c>
      <c r="X64" s="1052" t="s">
        <v>87</v>
      </c>
      <c r="Y64" s="12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0">
        <f t="shared" ref="BT64:BY64" si="5">IF(AND(I$60&lt;&gt;0,I$58=""),1,0)</f>
        <v>0</v>
      </c>
      <c r="BU64" s="30">
        <f t="shared" si="5"/>
        <v>0</v>
      </c>
      <c r="BV64" s="30">
        <f t="shared" si="5"/>
        <v>0</v>
      </c>
      <c r="BW64" s="30">
        <f t="shared" si="5"/>
        <v>0</v>
      </c>
      <c r="BX64" s="30">
        <f t="shared" si="5"/>
        <v>0</v>
      </c>
      <c r="BY64" s="30">
        <f t="shared" si="5"/>
        <v>0</v>
      </c>
      <c r="BZ64" s="3"/>
      <c r="CA64" s="3"/>
      <c r="CB64" s="3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</row>
    <row r="65" spans="1:103" s="23" customFormat="1" ht="21" x14ac:dyDescent="0.15">
      <c r="A65" s="1162"/>
      <c r="B65" s="1050"/>
      <c r="C65" s="230" t="s">
        <v>76</v>
      </c>
      <c r="D65" s="18" t="s">
        <v>43</v>
      </c>
      <c r="E65" s="90" t="s">
        <v>64</v>
      </c>
      <c r="F65" s="111" t="s">
        <v>43</v>
      </c>
      <c r="G65" s="112" t="s">
        <v>64</v>
      </c>
      <c r="H65" s="111" t="s">
        <v>43</v>
      </c>
      <c r="I65" s="112" t="s">
        <v>64</v>
      </c>
      <c r="J65" s="111" t="s">
        <v>43</v>
      </c>
      <c r="K65" s="112" t="s">
        <v>64</v>
      </c>
      <c r="L65" s="111" t="s">
        <v>43</v>
      </c>
      <c r="M65" s="112" t="s">
        <v>64</v>
      </c>
      <c r="N65" s="111" t="s">
        <v>43</v>
      </c>
      <c r="O65" s="112" t="s">
        <v>64</v>
      </c>
      <c r="P65" s="111" t="s">
        <v>43</v>
      </c>
      <c r="Q65" s="112" t="s">
        <v>64</v>
      </c>
      <c r="R65" s="111" t="s">
        <v>43</v>
      </c>
      <c r="S65" s="112" t="s">
        <v>64</v>
      </c>
      <c r="T65" s="111" t="s">
        <v>43</v>
      </c>
      <c r="U65" s="124" t="s">
        <v>64</v>
      </c>
      <c r="V65" s="1051"/>
      <c r="W65" s="1054"/>
      <c r="X65" s="1054"/>
      <c r="Y65" s="12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0">
        <f t="shared" ref="BT65:BY65" si="6">IF(AND(I$61&lt;&gt;0,I$58=""),1,0)</f>
        <v>0</v>
      </c>
      <c r="BU65" s="30">
        <f t="shared" si="6"/>
        <v>0</v>
      </c>
      <c r="BV65" s="30">
        <f t="shared" si="6"/>
        <v>0</v>
      </c>
      <c r="BW65" s="30">
        <f t="shared" si="6"/>
        <v>0</v>
      </c>
      <c r="BX65" s="30">
        <f t="shared" si="6"/>
        <v>0</v>
      </c>
      <c r="BY65" s="30">
        <f t="shared" si="6"/>
        <v>0</v>
      </c>
      <c r="BZ65" s="3"/>
      <c r="CA65" s="3"/>
      <c r="CB65" s="3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</row>
    <row r="66" spans="1:103" s="23" customFormat="1" ht="10.5" x14ac:dyDescent="0.15">
      <c r="A66" s="1148" t="s">
        <v>88</v>
      </c>
      <c r="B66" s="1149"/>
      <c r="C66" s="56">
        <f>SUM(D66:E66)</f>
        <v>0</v>
      </c>
      <c r="D66" s="80">
        <f t="shared" ref="D66:E69" si="7">F66+H66+J66+L66+N66+P66+R66+T66</f>
        <v>0</v>
      </c>
      <c r="E66" s="80">
        <f t="shared" si="7"/>
        <v>0</v>
      </c>
      <c r="F66" s="62"/>
      <c r="G66" s="64"/>
      <c r="H66" s="62"/>
      <c r="I66" s="64"/>
      <c r="J66" s="25"/>
      <c r="K66" s="27"/>
      <c r="L66" s="62"/>
      <c r="M66" s="64"/>
      <c r="N66" s="62"/>
      <c r="O66" s="64"/>
      <c r="P66" s="62"/>
      <c r="Q66" s="64"/>
      <c r="R66" s="62"/>
      <c r="S66" s="64"/>
      <c r="T66" s="62"/>
      <c r="U66" s="125"/>
      <c r="V66" s="126"/>
      <c r="W66" s="85"/>
      <c r="X66" s="126"/>
      <c r="Y66" s="28" t="str">
        <f>$BA66&amp;" "&amp;$BB66&amp;""&amp;$BC66&amp;""&amp;BD66</f>
        <v xml:space="preserve"> </v>
      </c>
      <c r="Z66" s="3"/>
      <c r="AA66" s="127"/>
      <c r="AB66" s="3"/>
      <c r="AC66" s="3"/>
      <c r="AD66" s="3"/>
      <c r="AE66" s="3"/>
      <c r="AF66" s="3"/>
      <c r="AG66" s="3"/>
      <c r="AH66" s="3"/>
      <c r="AI66" s="3"/>
      <c r="AJ66" s="3"/>
      <c r="AK66" s="3"/>
      <c r="BA66" s="29" t="str">
        <f>IF($C66&lt;&gt;SUM(F66:U66),"El Total de Ingresos es diferente a la suma de Hombres y Mujeres por edad","")</f>
        <v/>
      </c>
      <c r="BB66" s="29" t="str">
        <f>IF($D66&lt;&gt;($F66+$H66+$J66+$L66+$N66+$P66+$R66+$T66),"El Total de Hombres ingresados al Programa es diferente a la suma de Hombres por edad","")</f>
        <v/>
      </c>
      <c r="BC66" s="29" t="str">
        <f>IF($E66&lt;&gt;($G66+$I66+$K66+$M66+$O66+$Q66+$S66+$U66),"El Total de Mujeres ingresadas al Programa es diferente a la suma de Mujeres por edad","")</f>
        <v/>
      </c>
      <c r="BD66" s="29" t="str">
        <f>IF($C66&lt;&gt;($V66+$W66+$X66),"La suma de los Egresos por Abandono, Traslado y Fallecimiento NO DEBE ser diferente al Total de Egresos","")</f>
        <v/>
      </c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0">
        <f>IF($C66&lt;&gt;SUM(F66:U66),1,0)</f>
        <v>0</v>
      </c>
      <c r="BU66" s="30">
        <f>IF($D66&lt;&gt;($F66+$H66+$J66+$L66+$N66+$P66+$R66+$T66),1,0)</f>
        <v>0</v>
      </c>
      <c r="BV66" s="30">
        <f>IF($E66&lt;&gt;($G66+$I66+$K66+$M66+$O66+$Q66+$S66+$U66),1,0)</f>
        <v>0</v>
      </c>
      <c r="BW66" s="30">
        <f>IF(AND(O$58&lt;&gt;0,(O$59+O$60+O$61)&lt;O$58),1,0)</f>
        <v>0</v>
      </c>
      <c r="BX66" s="30">
        <f>IF(AND(P$58&lt;&gt;0,(P$59+P$60+P$61)&lt;P$58),1,0)</f>
        <v>0</v>
      </c>
      <c r="BY66" s="30">
        <f>IF(AND(Q$58&lt;&gt;0,(Q$59+Q$60+Q$61)&lt;Q$58),1,0)</f>
        <v>0</v>
      </c>
      <c r="BZ66" s="3"/>
      <c r="CA66" s="3"/>
      <c r="CB66" s="3"/>
      <c r="CC66" s="3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</row>
    <row r="67" spans="1:103" s="23" customFormat="1" ht="10.5" x14ac:dyDescent="0.15">
      <c r="A67" s="1150" t="s">
        <v>78</v>
      </c>
      <c r="B67" s="128" t="s">
        <v>79</v>
      </c>
      <c r="C67" s="66">
        <f>SUM(D67:E67)</f>
        <v>0</v>
      </c>
      <c r="D67" s="129">
        <f t="shared" si="7"/>
        <v>0</v>
      </c>
      <c r="E67" s="130">
        <f t="shared" si="7"/>
        <v>0</v>
      </c>
      <c r="F67" s="67"/>
      <c r="G67" s="69"/>
      <c r="H67" s="67"/>
      <c r="I67" s="69"/>
      <c r="J67" s="25"/>
      <c r="K67" s="27"/>
      <c r="L67" s="67"/>
      <c r="M67" s="69"/>
      <c r="N67" s="67"/>
      <c r="O67" s="69"/>
      <c r="P67" s="67"/>
      <c r="Q67" s="69"/>
      <c r="R67" s="67"/>
      <c r="S67" s="69"/>
      <c r="T67" s="67"/>
      <c r="U67" s="131"/>
      <c r="V67" s="132"/>
      <c r="W67" s="46"/>
      <c r="X67" s="132"/>
      <c r="Y67" s="28" t="str">
        <f>$BA67&amp;" "&amp;$BB67&amp;""&amp;$BC67</f>
        <v xml:space="preserve"> </v>
      </c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BA67" s="29" t="str">
        <f>IF($C67&lt;&gt;SUM(F67:U67),"El Total de Ingresos es diferente a la suma de Hombres y Mujeres por edad","")</f>
        <v/>
      </c>
      <c r="BB67" s="29" t="str">
        <f>IF($D67&lt;&gt;($F67+$H67+$J67+$L67+$N67+$P67+$R67+$T67),"El Total de Hombres ingresados al Programa es diferente a la suma de Hombres por edad","")</f>
        <v/>
      </c>
      <c r="BC67" s="29" t="str">
        <f>IF($E67&lt;&gt;($G67+$I67+$K67+$M67+$O67+$Q67+$S67+$U67),"El Total de Mujeres ingresadas al Programa es diferente a la suma de Mujeres por edad","")</f>
        <v/>
      </c>
      <c r="BD67" s="22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0">
        <f>IF($C67&lt;&gt;SUM(F67:U67),1,0)</f>
        <v>0</v>
      </c>
      <c r="BU67" s="30">
        <f>IF($D67&lt;&gt;($F67+$H67+$J67+$L67+$N67+$P67+$R67+$T67),1,0)</f>
        <v>0</v>
      </c>
      <c r="BV67" s="30">
        <f>IF($E67&lt;&gt;($G67+$I67+$K67+$M67+$O67+$Q67+$S67+$U67),1,0)</f>
        <v>0</v>
      </c>
      <c r="BW67" s="30">
        <f>IF(AND(O$59&lt;&gt;0,O$58=""),1,0)</f>
        <v>0</v>
      </c>
      <c r="BX67" s="30">
        <f>IF(AND(P$59&lt;&gt;0,P$58=""),1,0)</f>
        <v>0</v>
      </c>
      <c r="BY67" s="30">
        <f>IF(AND(Q$59&lt;&gt;0,Q$58=""),1,0)</f>
        <v>0</v>
      </c>
      <c r="BZ67" s="3"/>
      <c r="CA67" s="3"/>
      <c r="CB67" s="3"/>
      <c r="CC67" s="3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</row>
    <row r="68" spans="1:103" s="23" customFormat="1" ht="10.5" x14ac:dyDescent="0.15">
      <c r="A68" s="1151"/>
      <c r="B68" s="116" t="s">
        <v>80</v>
      </c>
      <c r="C68" s="71">
        <f>SUM(D68:E68)</f>
        <v>0</v>
      </c>
      <c r="D68" s="117">
        <f t="shared" si="7"/>
        <v>0</v>
      </c>
      <c r="E68" s="118">
        <f t="shared" si="7"/>
        <v>0</v>
      </c>
      <c r="F68" s="32"/>
      <c r="G68" s="34"/>
      <c r="H68" s="32"/>
      <c r="I68" s="34"/>
      <c r="J68" s="32"/>
      <c r="K68" s="34"/>
      <c r="L68" s="32"/>
      <c r="M68" s="34"/>
      <c r="N68" s="32"/>
      <c r="O68" s="34"/>
      <c r="P68" s="32"/>
      <c r="Q68" s="34"/>
      <c r="R68" s="32"/>
      <c r="S68" s="34"/>
      <c r="T68" s="32"/>
      <c r="U68" s="133"/>
      <c r="V68" s="134"/>
      <c r="W68" s="47"/>
      <c r="X68" s="134"/>
      <c r="Y68" s="28" t="str">
        <f>$BA68&amp;" "&amp;$BB68&amp;""&amp;$BC68</f>
        <v xml:space="preserve"> </v>
      </c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BA68" s="29" t="str">
        <f>IF($C68&lt;&gt;SUM(F68:U68),"El Total de Ingresos es diferente a la suma de Hombres y Mujeres por edad","")</f>
        <v/>
      </c>
      <c r="BB68" s="29" t="str">
        <f>IF($D68&lt;&gt;($F68+$H68+$J68+$L68+$N68+$P68+$R68+$T68),"El Total de Hombres ingresados al Programa es diferente a la suma de Hombres por edad","")</f>
        <v/>
      </c>
      <c r="BC68" s="29" t="str">
        <f>IF($E68&lt;&gt;($G68+$I68+$K68+$M68+$O68+$Q68+$S68+$U68),"El Total de Mujeres ingresadas al Programa es diferente a la suma de Mujeres por edad","")</f>
        <v/>
      </c>
      <c r="BD68" s="22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0">
        <f>IF($C68&lt;&gt;SUM(F68:U68),1,0)</f>
        <v>0</v>
      </c>
      <c r="BU68" s="30">
        <f>IF($D68&lt;&gt;($F68+$H68+$J68+$L68+$N68+$P68+$R68+$T68),1,0)</f>
        <v>0</v>
      </c>
      <c r="BV68" s="30">
        <f>IF($E68&lt;&gt;($G68+$I68+$K68+$M68+$O68+$Q68+$S68+$U68),1,0)</f>
        <v>0</v>
      </c>
      <c r="BW68" s="30">
        <f>IF(AND(O$60&lt;&gt;0,O$58=""),1,0)</f>
        <v>0</v>
      </c>
      <c r="BX68" s="30">
        <f>IF(AND(P$60&lt;&gt;0,P$58=""),1,0)</f>
        <v>0</v>
      </c>
      <c r="BY68" s="30">
        <f>IF(AND(Q$60&lt;&gt;0,Q$58=""),1,0)</f>
        <v>0</v>
      </c>
      <c r="BZ68" s="3"/>
      <c r="CA68" s="3"/>
      <c r="CB68" s="3"/>
      <c r="CC68" s="3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</row>
    <row r="69" spans="1:103" s="23" customFormat="1" ht="10.5" x14ac:dyDescent="0.15">
      <c r="A69" s="1152"/>
      <c r="B69" s="234" t="s">
        <v>81</v>
      </c>
      <c r="C69" s="80">
        <f>SUM(D69:E69)</f>
        <v>0</v>
      </c>
      <c r="D69" s="121">
        <f t="shared" si="7"/>
        <v>0</v>
      </c>
      <c r="E69" s="122">
        <f t="shared" si="7"/>
        <v>0</v>
      </c>
      <c r="F69" s="37"/>
      <c r="G69" s="39"/>
      <c r="H69" s="37"/>
      <c r="I69" s="39"/>
      <c r="J69" s="37"/>
      <c r="K69" s="39"/>
      <c r="L69" s="37"/>
      <c r="M69" s="39"/>
      <c r="N69" s="37"/>
      <c r="O69" s="39"/>
      <c r="P69" s="37"/>
      <c r="Q69" s="39"/>
      <c r="R69" s="37"/>
      <c r="S69" s="39"/>
      <c r="T69" s="37"/>
      <c r="U69" s="135"/>
      <c r="V69" s="136"/>
      <c r="W69" s="49"/>
      <c r="X69" s="136"/>
      <c r="Y69" s="28" t="str">
        <f>$BA69&amp;" "&amp;$BB69&amp;""&amp;$BC69</f>
        <v xml:space="preserve"> </v>
      </c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BA69" s="29" t="str">
        <f>IF($C69&lt;&gt;SUM(F69:U69),"El Total de Ingresos es diferente a la suma de Hombres y Mujeres por edad","")</f>
        <v/>
      </c>
      <c r="BB69" s="29" t="str">
        <f>IF($D69&lt;&gt;($F69+$H69+$J69+$L69+$N69+$P69+$R69+$T69),"El Total de Hombres ingresados al Programa es diferente a la suma de Hombres por edad","")</f>
        <v/>
      </c>
      <c r="BC69" s="29" t="str">
        <f>IF($E69&lt;&gt;($G69+$I69+$K69+$M69+$O69+$Q69+$S69+$U69),"El Total de Mujeres ingresadas al Programa es diferente a la suma de Mujeres por edad","")</f>
        <v/>
      </c>
      <c r="BD69" s="22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0">
        <f>IF($C69&lt;&gt;SUM(F69:U69),1,0)</f>
        <v>0</v>
      </c>
      <c r="BU69" s="30">
        <f>IF($D69&lt;&gt;($F69+$H69+$J69+$L69+$N69+$P69+$R69+$T69),1,0)</f>
        <v>0</v>
      </c>
      <c r="BV69" s="30">
        <f>IF($E69&lt;&gt;($G69+$I69+$K69+$M69+$O69+$Q69+$S69+$U69),1,0)</f>
        <v>0</v>
      </c>
      <c r="BW69" s="30">
        <f>IF(AND(O$61&lt;&gt;0,O$58=""),1,0)</f>
        <v>0</v>
      </c>
      <c r="BX69" s="30">
        <f>IF(AND(P$61&lt;&gt;0,P$58=""),1,0)</f>
        <v>0</v>
      </c>
      <c r="BY69" s="30">
        <f>IF(AND(Q$61&lt;&gt;0,Q$58=""),1,0)</f>
        <v>0</v>
      </c>
      <c r="BZ69" s="3"/>
      <c r="CA69" s="3"/>
      <c r="CB69" s="3"/>
      <c r="CC69" s="3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</row>
    <row r="70" spans="1:103" s="9" customFormat="1" ht="14.25" x14ac:dyDescent="0.2">
      <c r="A70" s="81" t="s">
        <v>89</v>
      </c>
      <c r="B70" s="81"/>
      <c r="C70" s="81"/>
      <c r="D70" s="81"/>
      <c r="E70" s="81"/>
      <c r="F70" s="81"/>
      <c r="G70" s="81"/>
      <c r="H70" s="107"/>
      <c r="I70" s="108"/>
      <c r="J70" s="108"/>
      <c r="K70" s="109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10"/>
      <c r="BT70" s="30">
        <f>IF(AND(R$58&lt;&gt;0,(R$59+R$60+R$61)&lt;R$58),1,0)</f>
        <v>0</v>
      </c>
      <c r="BU70" s="30">
        <f>IF(AND(S$58&lt;&gt;0,(S$59+S$60+S$61)&lt;S$58),1,0)</f>
        <v>0</v>
      </c>
      <c r="BV70" s="30">
        <f>IF(AND(T$58&lt;&gt;0,(T$59+T$60+T$61)&lt;T$58),1,0)</f>
        <v>0</v>
      </c>
      <c r="BW70" s="30">
        <f>IF(AND(U$58&lt;&gt;0,(U$59+U$60+U$61)&lt;U$58),1,0)</f>
        <v>0</v>
      </c>
      <c r="BX70" s="30">
        <f>IF($C66&lt;&gt;($V66+$W66+$X66),1,0)</f>
        <v>0</v>
      </c>
    </row>
    <row r="71" spans="1:103" s="17" customFormat="1" x14ac:dyDescent="0.2">
      <c r="A71" s="1153" t="s">
        <v>45</v>
      </c>
      <c r="B71" s="1153"/>
      <c r="C71" s="1052" t="s">
        <v>90</v>
      </c>
      <c r="D71" s="1156" t="s">
        <v>47</v>
      </c>
      <c r="E71" s="1157"/>
      <c r="F71" s="1157"/>
      <c r="G71" s="1157"/>
      <c r="H71" s="1157"/>
      <c r="I71" s="1158"/>
      <c r="J71" s="1052" t="s">
        <v>91</v>
      </c>
      <c r="K71" s="9"/>
      <c r="L71" s="9"/>
      <c r="M71" s="9"/>
      <c r="N71" s="9"/>
      <c r="O71" s="9"/>
      <c r="P71" s="9"/>
      <c r="Q71" s="9"/>
      <c r="R71" s="9"/>
      <c r="S71" s="138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30">
        <f>IF(AND(R$59&lt;&gt;0,R$58=""),1,0)</f>
        <v>0</v>
      </c>
      <c r="BU71" s="30">
        <f>IF(AND(S$59&lt;&gt;0,S$58=""),1,0)</f>
        <v>0</v>
      </c>
      <c r="BV71" s="30">
        <f>IF(AND(T$59&lt;&gt;0,T$58=""),1,0)</f>
        <v>0</v>
      </c>
      <c r="BW71" s="30">
        <f>IF(AND(U$59&lt;&gt;0,U$58=""),1,0)</f>
        <v>0</v>
      </c>
      <c r="BX71" s="9"/>
      <c r="BY71" s="9"/>
      <c r="BZ71" s="9"/>
      <c r="CA71" s="9"/>
      <c r="CB71" s="9"/>
      <c r="CC71" s="16"/>
      <c r="CD71" s="16"/>
      <c r="CE71" s="16"/>
      <c r="CF71" s="16"/>
      <c r="CG71" s="16"/>
      <c r="CH71" s="16"/>
      <c r="CI71" s="16"/>
      <c r="CJ71" s="16"/>
      <c r="CK71" s="16"/>
    </row>
    <row r="72" spans="1:103" s="23" customFormat="1" ht="10.5" x14ac:dyDescent="0.15">
      <c r="A72" s="1154"/>
      <c r="B72" s="1154"/>
      <c r="C72" s="1053"/>
      <c r="D72" s="1159" t="s">
        <v>92</v>
      </c>
      <c r="E72" s="1160"/>
      <c r="F72" s="1159" t="s">
        <v>93</v>
      </c>
      <c r="G72" s="1160"/>
      <c r="H72" s="1159" t="s">
        <v>94</v>
      </c>
      <c r="I72" s="1160"/>
      <c r="J72" s="105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0">
        <f>IF(AND(R$60&lt;&gt;0,R$58=""),1,0)</f>
        <v>0</v>
      </c>
      <c r="BU72" s="30">
        <f>IF(AND(S$60&lt;&gt;0,S$58=""),1,0)</f>
        <v>0</v>
      </c>
      <c r="BV72" s="30">
        <f>IF(AND(T$60&lt;&gt;0,T$58=""),1,0)</f>
        <v>0</v>
      </c>
      <c r="BW72" s="30">
        <f>IF(AND(U$60&lt;&gt;0,U$58=""),1,0)</f>
        <v>0</v>
      </c>
      <c r="BX72" s="3"/>
      <c r="BY72" s="3"/>
      <c r="BZ72" s="3"/>
      <c r="CA72" s="3"/>
      <c r="CB72" s="3"/>
      <c r="CC72" s="22"/>
      <c r="CD72" s="22"/>
      <c r="CE72" s="22"/>
      <c r="CF72" s="22"/>
      <c r="CG72" s="22"/>
      <c r="CH72" s="22"/>
      <c r="CI72" s="22"/>
    </row>
    <row r="73" spans="1:103" s="23" customFormat="1" ht="10.5" x14ac:dyDescent="0.15">
      <c r="A73" s="1155"/>
      <c r="B73" s="1155"/>
      <c r="C73" s="1054"/>
      <c r="D73" s="18" t="s">
        <v>43</v>
      </c>
      <c r="E73" s="90" t="s">
        <v>64</v>
      </c>
      <c r="F73" s="18" t="s">
        <v>43</v>
      </c>
      <c r="G73" s="90" t="s">
        <v>64</v>
      </c>
      <c r="H73" s="18" t="s">
        <v>43</v>
      </c>
      <c r="I73" s="90" t="s">
        <v>64</v>
      </c>
      <c r="J73" s="1054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0">
        <f>IF(AND(R$61&lt;&gt;0,R$58=""),1,0)</f>
        <v>0</v>
      </c>
      <c r="BU73" s="30">
        <f>IF(AND(S$61&lt;&gt;0,S$58=""),1,0)</f>
        <v>0</v>
      </c>
      <c r="BV73" s="30">
        <f>IF(AND(T$61&lt;&gt;0,T$58=""),1,0)</f>
        <v>0</v>
      </c>
      <c r="BW73" s="30">
        <f>IF(AND(U$61&lt;&gt;0,U$58=""),1,0)</f>
        <v>0</v>
      </c>
      <c r="BX73" s="3"/>
      <c r="BY73" s="3"/>
      <c r="BZ73" s="3"/>
      <c r="CA73" s="3"/>
      <c r="CB73" s="3"/>
      <c r="CC73" s="22"/>
      <c r="CD73" s="22"/>
      <c r="CE73" s="22"/>
      <c r="CF73" s="22"/>
      <c r="CG73" s="22"/>
      <c r="CH73" s="22"/>
      <c r="CI73" s="22"/>
    </row>
    <row r="74" spans="1:103" s="23" customFormat="1" ht="10.5" x14ac:dyDescent="0.15">
      <c r="A74" s="1138" t="s">
        <v>95</v>
      </c>
      <c r="B74" s="1139"/>
      <c r="C74" s="78">
        <f>SUM(D74:I74)</f>
        <v>0</v>
      </c>
      <c r="D74" s="25"/>
      <c r="E74" s="27"/>
      <c r="F74" s="25"/>
      <c r="G74" s="27"/>
      <c r="H74" s="25"/>
      <c r="I74" s="27"/>
      <c r="J74" s="44"/>
      <c r="K74" s="28" t="str">
        <f>$BA74</f>
        <v/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BA74" s="29" t="str">
        <f>IF($C74&lt;&gt;SUM($D74:$I74),"El Total de los Ingresos es diferente a la suma de Hombres y Mujeres por edad","")</f>
        <v/>
      </c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0">
        <f>IF($C74&lt;&gt;SUM(D74:I74),1,0)</f>
        <v>0</v>
      </c>
      <c r="BU74" s="3"/>
      <c r="BV74" s="3"/>
      <c r="BW74" s="3"/>
      <c r="BX74" s="3"/>
      <c r="BY74" s="3"/>
      <c r="BZ74" s="3"/>
      <c r="CA74" s="3"/>
      <c r="CB74" s="3"/>
      <c r="CC74" s="22"/>
      <c r="CD74" s="22"/>
      <c r="CE74" s="22"/>
      <c r="CF74" s="22"/>
      <c r="CG74" s="22"/>
      <c r="CH74" s="22"/>
      <c r="CI74" s="22"/>
    </row>
    <row r="75" spans="1:103" s="23" customFormat="1" ht="10.5" x14ac:dyDescent="0.15">
      <c r="A75" s="1140" t="s">
        <v>96</v>
      </c>
      <c r="B75" s="1141"/>
      <c r="C75" s="80">
        <f>SUM(D75:I75)</f>
        <v>0</v>
      </c>
      <c r="D75" s="37"/>
      <c r="E75" s="39"/>
      <c r="F75" s="37"/>
      <c r="G75" s="39"/>
      <c r="H75" s="37"/>
      <c r="I75" s="39"/>
      <c r="J75" s="49"/>
      <c r="K75" s="28" t="str">
        <f>$BA75</f>
        <v/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BA75" s="29" t="str">
        <f>IF($C75&lt;&gt;SUM($D75:$I75),"El Total de los Ingresos es diferente a la suma de Hombres y Mujeres por edad","")</f>
        <v/>
      </c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0">
        <f>IF($C75&lt;&gt;SUM(D75:I75),1,0)</f>
        <v>0</v>
      </c>
      <c r="BU75" s="3"/>
      <c r="BV75" s="3"/>
      <c r="BW75" s="3"/>
      <c r="BX75" s="3"/>
      <c r="BY75" s="3"/>
      <c r="BZ75" s="3"/>
      <c r="CA75" s="3"/>
      <c r="CB75" s="3"/>
      <c r="CC75" s="22"/>
      <c r="CD75" s="22"/>
      <c r="CE75" s="22"/>
      <c r="CF75" s="22"/>
      <c r="CG75" s="22"/>
      <c r="CH75" s="22"/>
      <c r="CI75" s="22"/>
    </row>
    <row r="76" spans="1:103" s="23" customFormat="1" ht="10.5" x14ac:dyDescent="0.15">
      <c r="A76" s="1142" t="s">
        <v>97</v>
      </c>
      <c r="B76" s="139" t="s">
        <v>98</v>
      </c>
      <c r="C76" s="78">
        <f>SUM(D76:I76)</f>
        <v>0</v>
      </c>
      <c r="D76" s="25"/>
      <c r="E76" s="27"/>
      <c r="F76" s="25"/>
      <c r="G76" s="27"/>
      <c r="H76" s="25"/>
      <c r="I76" s="27"/>
      <c r="J76" s="44"/>
      <c r="K76" s="28" t="str">
        <f>$BA76</f>
        <v/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BA76" s="29" t="str">
        <f>IF($C76&lt;&gt;SUM($D76:$I76),"El Total de los Ingresos es diferente a la suma de Hombres y Mujeres por edad","")</f>
        <v/>
      </c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0">
        <f>IF($C76&lt;&gt;SUM(D76:I76),1,0)</f>
        <v>0</v>
      </c>
      <c r="BU76" s="3"/>
      <c r="BV76" s="3"/>
      <c r="BW76" s="3"/>
      <c r="BX76" s="3"/>
      <c r="BY76" s="3"/>
      <c r="BZ76" s="3"/>
      <c r="CA76" s="3"/>
      <c r="CB76" s="3"/>
      <c r="CC76" s="22"/>
      <c r="CD76" s="22"/>
      <c r="CE76" s="22"/>
      <c r="CF76" s="22"/>
      <c r="CG76" s="22"/>
      <c r="CH76" s="22"/>
      <c r="CI76" s="22"/>
    </row>
    <row r="77" spans="1:103" s="23" customFormat="1" ht="10.5" x14ac:dyDescent="0.15">
      <c r="A77" s="1143"/>
      <c r="B77" s="140" t="s">
        <v>99</v>
      </c>
      <c r="C77" s="80">
        <f>SUM(D77:I77)</f>
        <v>0</v>
      </c>
      <c r="D77" s="37"/>
      <c r="E77" s="39"/>
      <c r="F77" s="37"/>
      <c r="G77" s="39"/>
      <c r="H77" s="37"/>
      <c r="I77" s="39"/>
      <c r="J77" s="49"/>
      <c r="K77" s="28" t="str">
        <f>$BA77</f>
        <v/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BA77" s="29" t="str">
        <f>IF($C77&lt;&gt;SUM($D77:$I77),"El Total de los Ingresos es diferente a la suma de Hombres y Mujeres por edad","")</f>
        <v/>
      </c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0">
        <f>IF($C77&lt;&gt;SUM(D77:I77),1,0)</f>
        <v>0</v>
      </c>
      <c r="BU77" s="3"/>
      <c r="BV77" s="3"/>
      <c r="BW77" s="3"/>
      <c r="BX77" s="3"/>
      <c r="BY77" s="3"/>
      <c r="BZ77" s="3"/>
      <c r="CA77" s="3"/>
      <c r="CB77" s="3"/>
      <c r="CC77" s="22"/>
      <c r="CD77" s="22"/>
      <c r="CE77" s="22"/>
      <c r="CF77" s="22"/>
      <c r="CG77" s="22"/>
      <c r="CH77" s="22"/>
      <c r="CI77" s="22"/>
    </row>
    <row r="78" spans="1:103" s="23" customFormat="1" ht="10.5" x14ac:dyDescent="0.15">
      <c r="A78" s="1144" t="s">
        <v>100</v>
      </c>
      <c r="B78" s="1145"/>
      <c r="C78" s="80">
        <f>SUM(D78:I78)</f>
        <v>0</v>
      </c>
      <c r="D78" s="62"/>
      <c r="E78" s="64"/>
      <c r="F78" s="62"/>
      <c r="G78" s="64"/>
      <c r="H78" s="62"/>
      <c r="I78" s="64"/>
      <c r="J78" s="85"/>
      <c r="K78" s="28" t="str">
        <f>$BA78&amp;" "&amp;$BB78&amp;""</f>
        <v xml:space="preserve"> 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BA78" s="29" t="str">
        <f>IF($C78&lt;&gt;SUM($D78:$I78),"El Total de los Ingresos es diferente a la suma de Hombres y Mujeres por edad","")</f>
        <v/>
      </c>
      <c r="BB78" s="29" t="str">
        <f>IF(C78&gt;C76+C77,"Los Ingresos de pacientes dependientes severos con escaras DEBEN estar incluidos en los Ingresos de pacientes dependientes severos oncológicos o No oncológicos","")</f>
        <v/>
      </c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0">
        <f>IF($C78&lt;&gt;SUM(D78:I78),1,0)</f>
        <v>0</v>
      </c>
      <c r="BU78" s="30">
        <f>IF(C78&gt;SUM(C76:C77),1,0)</f>
        <v>0</v>
      </c>
      <c r="BV78" s="3"/>
      <c r="BW78" s="3"/>
      <c r="BX78" s="3"/>
      <c r="BY78" s="3"/>
      <c r="BZ78" s="3"/>
      <c r="CA78" s="3"/>
      <c r="CB78" s="3"/>
      <c r="CC78" s="22"/>
      <c r="CD78" s="22"/>
      <c r="CE78" s="22"/>
      <c r="CF78" s="22"/>
      <c r="CG78" s="22"/>
      <c r="CH78" s="22"/>
      <c r="CI78" s="22"/>
    </row>
    <row r="79" spans="1:103" s="17" customFormat="1" ht="14.25" x14ac:dyDescent="0.2">
      <c r="A79" s="87" t="s">
        <v>101</v>
      </c>
      <c r="B79" s="87"/>
      <c r="C79" s="87"/>
      <c r="D79" s="87"/>
      <c r="E79" s="87"/>
      <c r="F79" s="81"/>
      <c r="G79" s="81"/>
      <c r="H79" s="107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BA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</row>
    <row r="80" spans="1:103" s="23" customFormat="1" ht="10.5" x14ac:dyDescent="0.15">
      <c r="A80" s="1146" t="s">
        <v>3</v>
      </c>
      <c r="B80" s="1023"/>
      <c r="C80" s="1072" t="s">
        <v>102</v>
      </c>
      <c r="D80" s="1134" t="s">
        <v>103</v>
      </c>
      <c r="E80" s="1010" t="s">
        <v>104</v>
      </c>
      <c r="F80" s="3"/>
      <c r="G80" s="3"/>
      <c r="H80" s="3"/>
      <c r="I80" s="2"/>
      <c r="J80" s="2"/>
      <c r="K80" s="2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BA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</row>
    <row r="81" spans="1:100" s="23" customFormat="1" ht="10.5" x14ac:dyDescent="0.15">
      <c r="A81" s="1147"/>
      <c r="B81" s="1025"/>
      <c r="C81" s="1073"/>
      <c r="D81" s="1135"/>
      <c r="E81" s="1014"/>
      <c r="F81" s="119"/>
      <c r="G81" s="119"/>
      <c r="H81" s="119"/>
      <c r="I81" s="119"/>
      <c r="J81" s="119"/>
      <c r="K81" s="119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BA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</row>
    <row r="82" spans="1:100" s="23" customFormat="1" ht="10.5" x14ac:dyDescent="0.15">
      <c r="A82" s="1127" t="s">
        <v>105</v>
      </c>
      <c r="B82" s="1128"/>
      <c r="C82" s="44"/>
      <c r="D82" s="142"/>
      <c r="E82" s="143"/>
      <c r="F82" s="28" t="str">
        <f t="shared" ref="F82:F91" si="8">$BA82</f>
        <v/>
      </c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BA82" s="29" t="str">
        <f t="shared" ref="BA82:BA91" si="9">IF($D82&gt;=$E82,"","El Total de Egresos NO puede ser menor que los Egresos por Abandono.")</f>
        <v/>
      </c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0">
        <f>IF($D82&gt;=$E82,0,1)</f>
        <v>0</v>
      </c>
      <c r="BU82" s="3"/>
      <c r="BV82" s="3"/>
      <c r="BW82" s="3"/>
      <c r="BX82" s="3"/>
      <c r="BY82" s="3"/>
      <c r="BZ82" s="3"/>
      <c r="CA82" s="3"/>
      <c r="CB82" s="3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</row>
    <row r="83" spans="1:100" s="23" customFormat="1" ht="10.5" x14ac:dyDescent="0.15">
      <c r="A83" s="1127" t="s">
        <v>106</v>
      </c>
      <c r="B83" s="1128"/>
      <c r="C83" s="47"/>
      <c r="D83" s="144"/>
      <c r="E83" s="134"/>
      <c r="F83" s="28" t="str">
        <f t="shared" si="8"/>
        <v/>
      </c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BA83" s="29" t="str">
        <f t="shared" si="9"/>
        <v/>
      </c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0">
        <f t="shared" ref="BT83:BT91" si="10">IF($D83&gt;=$E83,0,1)</f>
        <v>0</v>
      </c>
      <c r="BU83" s="3"/>
      <c r="BV83" s="3"/>
      <c r="BW83" s="3"/>
      <c r="BX83" s="3"/>
      <c r="BY83" s="3"/>
      <c r="BZ83" s="3"/>
      <c r="CA83" s="3"/>
      <c r="CB83" s="3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</row>
    <row r="84" spans="1:100" s="23" customFormat="1" ht="10.5" x14ac:dyDescent="0.15">
      <c r="A84" s="1136" t="s">
        <v>107</v>
      </c>
      <c r="B84" s="1137"/>
      <c r="C84" s="47"/>
      <c r="D84" s="144"/>
      <c r="E84" s="134"/>
      <c r="F84" s="28" t="str">
        <f t="shared" si="8"/>
        <v/>
      </c>
      <c r="G84" s="119"/>
      <c r="H84" s="119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BA84" s="29" t="str">
        <f t="shared" si="9"/>
        <v/>
      </c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0">
        <f t="shared" si="10"/>
        <v>0</v>
      </c>
      <c r="BU84" s="3"/>
      <c r="BV84" s="3"/>
      <c r="BW84" s="3"/>
      <c r="BX84" s="3"/>
      <c r="BY84" s="3"/>
      <c r="BZ84" s="3"/>
      <c r="CA84" s="3"/>
      <c r="CB84" s="3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</row>
    <row r="85" spans="1:100" s="23" customFormat="1" ht="10.5" x14ac:dyDescent="0.15">
      <c r="A85" s="1131" t="s">
        <v>108</v>
      </c>
      <c r="B85" s="1132"/>
      <c r="C85" s="56">
        <f>SUM(C82:C84)</f>
        <v>0</v>
      </c>
      <c r="D85" s="145">
        <f>SUM(D82:D84)</f>
        <v>0</v>
      </c>
      <c r="E85" s="146">
        <f>SUM(E82:E84)</f>
        <v>0</v>
      </c>
      <c r="F85" s="28" t="str">
        <f t="shared" si="8"/>
        <v/>
      </c>
      <c r="G85" s="119"/>
      <c r="H85" s="119"/>
      <c r="I85" s="119"/>
      <c r="J85" s="119"/>
      <c r="K85" s="119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BA85" s="29" t="str">
        <f t="shared" si="9"/>
        <v/>
      </c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0">
        <f t="shared" si="10"/>
        <v>0</v>
      </c>
      <c r="BU85" s="3"/>
      <c r="BV85" s="3"/>
      <c r="BW85" s="3"/>
      <c r="BX85" s="3"/>
      <c r="BY85" s="3"/>
      <c r="BZ85" s="3"/>
      <c r="CA85" s="3"/>
      <c r="CB85" s="3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</row>
    <row r="86" spans="1:100" s="23" customFormat="1" ht="10.5" x14ac:dyDescent="0.15">
      <c r="A86" s="1125" t="s">
        <v>109</v>
      </c>
      <c r="B86" s="1126"/>
      <c r="C86" s="46"/>
      <c r="D86" s="147"/>
      <c r="E86" s="132"/>
      <c r="F86" s="28" t="str">
        <f t="shared" si="8"/>
        <v/>
      </c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  <c r="V86" s="119"/>
      <c r="W86" s="119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BA86" s="29" t="str">
        <f t="shared" si="9"/>
        <v/>
      </c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0">
        <f t="shared" si="10"/>
        <v>0</v>
      </c>
      <c r="BU86" s="3"/>
      <c r="BV86" s="3"/>
      <c r="BW86" s="3"/>
      <c r="BX86" s="3"/>
      <c r="BY86" s="3"/>
      <c r="BZ86" s="3"/>
      <c r="CA86" s="3"/>
      <c r="CB86" s="3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</row>
    <row r="87" spans="1:100" s="23" customFormat="1" ht="10.5" x14ac:dyDescent="0.15">
      <c r="A87" s="1127" t="s">
        <v>110</v>
      </c>
      <c r="B87" s="1128"/>
      <c r="C87" s="47"/>
      <c r="D87" s="144"/>
      <c r="E87" s="134"/>
      <c r="F87" s="28" t="str">
        <f t="shared" si="8"/>
        <v/>
      </c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  <c r="V87" s="119"/>
      <c r="W87" s="119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BA87" s="29" t="str">
        <f t="shared" si="9"/>
        <v/>
      </c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0">
        <f t="shared" si="10"/>
        <v>0</v>
      </c>
      <c r="BU87" s="3"/>
      <c r="BV87" s="3"/>
      <c r="BW87" s="3"/>
      <c r="BX87" s="3"/>
      <c r="BY87" s="3"/>
      <c r="BZ87" s="3"/>
      <c r="CA87" s="3"/>
      <c r="CB87" s="3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</row>
    <row r="88" spans="1:100" s="23" customFormat="1" ht="10.5" x14ac:dyDescent="0.15">
      <c r="A88" s="1127" t="s">
        <v>111</v>
      </c>
      <c r="B88" s="1128"/>
      <c r="C88" s="47"/>
      <c r="D88" s="144"/>
      <c r="E88" s="134"/>
      <c r="F88" s="28" t="str">
        <f t="shared" si="8"/>
        <v/>
      </c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19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BA88" s="29" t="str">
        <f t="shared" si="9"/>
        <v/>
      </c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0">
        <f t="shared" si="10"/>
        <v>0</v>
      </c>
      <c r="BU88" s="3"/>
      <c r="BV88" s="3"/>
      <c r="BW88" s="3"/>
      <c r="BX88" s="3"/>
      <c r="BY88" s="3"/>
      <c r="BZ88" s="3"/>
      <c r="CA88" s="3"/>
      <c r="CB88" s="3"/>
      <c r="CC88" s="22"/>
      <c r="CD88" s="22"/>
      <c r="CE88" s="22"/>
      <c r="CF88" s="22"/>
      <c r="CG88" s="22"/>
      <c r="CH88" s="22"/>
      <c r="CI88" s="22"/>
      <c r="CJ88" s="22"/>
      <c r="CK88" s="22"/>
      <c r="CL88" s="22"/>
      <c r="CM88" s="22"/>
      <c r="CN88" s="22"/>
      <c r="CO88" s="22"/>
      <c r="CP88" s="22"/>
      <c r="CQ88" s="22"/>
      <c r="CR88" s="22"/>
      <c r="CS88" s="22"/>
      <c r="CT88" s="22"/>
      <c r="CU88" s="22"/>
      <c r="CV88" s="22"/>
    </row>
    <row r="89" spans="1:100" s="23" customFormat="1" ht="10.5" x14ac:dyDescent="0.15">
      <c r="A89" s="1129" t="s">
        <v>112</v>
      </c>
      <c r="B89" s="1130"/>
      <c r="C89" s="148"/>
      <c r="D89" s="149"/>
      <c r="E89" s="150"/>
      <c r="F89" s="28" t="str">
        <f t="shared" si="8"/>
        <v/>
      </c>
      <c r="G89" s="119"/>
      <c r="H89" s="119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  <c r="V89" s="119"/>
      <c r="W89" s="119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BA89" s="29" t="str">
        <f t="shared" si="9"/>
        <v/>
      </c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0">
        <f t="shared" si="10"/>
        <v>0</v>
      </c>
      <c r="BU89" s="3"/>
      <c r="BV89" s="3"/>
      <c r="BW89" s="3"/>
      <c r="BX89" s="3"/>
      <c r="BY89" s="3"/>
      <c r="BZ89" s="3"/>
      <c r="CA89" s="3"/>
      <c r="CB89" s="3"/>
      <c r="CC89" s="22"/>
      <c r="CD89" s="22"/>
      <c r="CE89" s="22"/>
      <c r="CF89" s="22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  <c r="CS89" s="22"/>
      <c r="CT89" s="22"/>
      <c r="CU89" s="22"/>
      <c r="CV89" s="22"/>
    </row>
    <row r="90" spans="1:100" s="23" customFormat="1" ht="10.5" x14ac:dyDescent="0.15">
      <c r="A90" s="1131" t="s">
        <v>108</v>
      </c>
      <c r="B90" s="1132"/>
      <c r="C90" s="56">
        <f>SUM(C86:C89)</f>
        <v>0</v>
      </c>
      <c r="D90" s="145">
        <f>SUM(D86:D89)</f>
        <v>0</v>
      </c>
      <c r="E90" s="146">
        <f>SUM(E86:E89)</f>
        <v>0</v>
      </c>
      <c r="F90" s="28" t="str">
        <f t="shared" si="8"/>
        <v/>
      </c>
      <c r="G90" s="119"/>
      <c r="H90" s="119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19"/>
      <c r="U90" s="119"/>
      <c r="V90" s="119"/>
      <c r="W90" s="119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BA90" s="29" t="str">
        <f t="shared" si="9"/>
        <v/>
      </c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0">
        <f t="shared" si="10"/>
        <v>0</v>
      </c>
      <c r="BU90" s="3"/>
      <c r="BV90" s="3"/>
      <c r="BW90" s="3"/>
      <c r="BX90" s="3"/>
      <c r="BY90" s="3"/>
      <c r="BZ90" s="3"/>
      <c r="CA90" s="3"/>
      <c r="CB90" s="3"/>
      <c r="CC90" s="22"/>
      <c r="CD90" s="22"/>
      <c r="CE90" s="22"/>
      <c r="CF90" s="22"/>
      <c r="CG90" s="22"/>
      <c r="CH90" s="22"/>
      <c r="CI90" s="22"/>
      <c r="CJ90" s="22"/>
      <c r="CK90" s="22"/>
      <c r="CL90" s="22"/>
      <c r="CM90" s="22"/>
      <c r="CN90" s="22"/>
      <c r="CO90" s="22"/>
      <c r="CP90" s="22"/>
      <c r="CQ90" s="22"/>
      <c r="CR90" s="22"/>
      <c r="CS90" s="22"/>
      <c r="CT90" s="22"/>
      <c r="CU90" s="22"/>
      <c r="CV90" s="22"/>
    </row>
    <row r="91" spans="1:100" s="23" customFormat="1" ht="10.5" x14ac:dyDescent="0.15">
      <c r="A91" s="1133" t="s">
        <v>113</v>
      </c>
      <c r="B91" s="1133"/>
      <c r="C91" s="56">
        <f>C85+C90</f>
        <v>0</v>
      </c>
      <c r="D91" s="145">
        <f>D85+D90</f>
        <v>0</v>
      </c>
      <c r="E91" s="146">
        <f>E85+E90</f>
        <v>0</v>
      </c>
      <c r="F91" s="28" t="str">
        <f t="shared" si="8"/>
        <v/>
      </c>
      <c r="G91" s="119"/>
      <c r="H91" s="119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  <c r="V91" s="119"/>
      <c r="W91" s="119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BA91" s="29" t="str">
        <f t="shared" si="9"/>
        <v/>
      </c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0">
        <f t="shared" si="10"/>
        <v>0</v>
      </c>
      <c r="BU91" s="3"/>
      <c r="BV91" s="3"/>
      <c r="BW91" s="3"/>
      <c r="BX91" s="3"/>
      <c r="BY91" s="3"/>
      <c r="BZ91" s="3"/>
      <c r="CA91" s="3"/>
      <c r="CB91" s="3"/>
      <c r="CC91" s="22"/>
      <c r="CD91" s="22"/>
      <c r="CE91" s="22"/>
      <c r="CF91" s="22"/>
      <c r="CG91" s="22"/>
      <c r="CH91" s="22"/>
      <c r="CI91" s="22"/>
      <c r="CJ91" s="22"/>
      <c r="CK91" s="22"/>
      <c r="CL91" s="22"/>
      <c r="CM91" s="22"/>
      <c r="CN91" s="22"/>
      <c r="CO91" s="22"/>
      <c r="CP91" s="22"/>
      <c r="CQ91" s="22"/>
      <c r="CR91" s="22"/>
      <c r="CS91" s="22"/>
      <c r="CT91" s="22"/>
      <c r="CU91" s="22"/>
      <c r="CV91" s="22"/>
    </row>
    <row r="92" spans="1:100" s="17" customFormat="1" ht="14.25" x14ac:dyDescent="0.2">
      <c r="A92" s="87" t="s">
        <v>114</v>
      </c>
      <c r="B92" s="87"/>
      <c r="C92" s="87"/>
      <c r="D92" s="87"/>
      <c r="E92" s="87"/>
      <c r="F92" s="81"/>
      <c r="G92" s="81"/>
      <c r="H92" s="151"/>
      <c r="I92" s="151"/>
      <c r="J92" s="151"/>
      <c r="K92" s="152"/>
      <c r="L92" s="153"/>
      <c r="M92" s="152"/>
      <c r="N92" s="152"/>
      <c r="O92" s="154"/>
      <c r="P92" s="154"/>
      <c r="Q92" s="119"/>
      <c r="R92" s="119"/>
      <c r="S92" s="119"/>
      <c r="T92" s="119"/>
      <c r="U92" s="119"/>
      <c r="V92" s="155"/>
      <c r="W92" s="11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</row>
    <row r="93" spans="1:100" s="23" customFormat="1" ht="10.5" x14ac:dyDescent="0.15">
      <c r="A93" s="1015" t="s">
        <v>115</v>
      </c>
      <c r="B93" s="1015"/>
      <c r="C93" s="1015"/>
      <c r="D93" s="1016" t="s">
        <v>46</v>
      </c>
      <c r="E93" s="1017"/>
      <c r="F93" s="1018"/>
      <c r="G93" s="1112" t="s">
        <v>116</v>
      </c>
      <c r="H93" s="1074"/>
      <c r="I93" s="1112" t="s">
        <v>117</v>
      </c>
      <c r="J93" s="1112"/>
      <c r="K93" s="1112" t="s">
        <v>118</v>
      </c>
      <c r="L93" s="1112"/>
      <c r="M93" s="1112" t="s">
        <v>119</v>
      </c>
      <c r="N93" s="1112"/>
      <c r="O93" s="1112" t="s">
        <v>120</v>
      </c>
      <c r="P93" s="1112"/>
      <c r="Q93" s="1075" t="s">
        <v>121</v>
      </c>
      <c r="R93" s="1113"/>
      <c r="S93" s="1123" t="s">
        <v>122</v>
      </c>
      <c r="T93" s="1116" t="s">
        <v>123</v>
      </c>
      <c r="U93" s="1106" t="s">
        <v>124</v>
      </c>
      <c r="V93" s="1106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  <c r="CS93" s="22"/>
      <c r="CT93" s="22"/>
      <c r="CU93" s="22"/>
      <c r="CV93" s="22"/>
    </row>
    <row r="94" spans="1:100" s="23" customFormat="1" ht="21" x14ac:dyDescent="0.15">
      <c r="A94" s="1015"/>
      <c r="B94" s="1015"/>
      <c r="C94" s="1015"/>
      <c r="D94" s="156" t="s">
        <v>125</v>
      </c>
      <c r="E94" s="157" t="s">
        <v>43</v>
      </c>
      <c r="F94" s="158" t="s">
        <v>64</v>
      </c>
      <c r="G94" s="159" t="s">
        <v>43</v>
      </c>
      <c r="H94" s="160" t="s">
        <v>64</v>
      </c>
      <c r="I94" s="159" t="s">
        <v>43</v>
      </c>
      <c r="J94" s="20" t="s">
        <v>64</v>
      </c>
      <c r="K94" s="159" t="s">
        <v>43</v>
      </c>
      <c r="L94" s="20" t="s">
        <v>64</v>
      </c>
      <c r="M94" s="159" t="s">
        <v>43</v>
      </c>
      <c r="N94" s="20" t="s">
        <v>64</v>
      </c>
      <c r="O94" s="159" t="s">
        <v>43</v>
      </c>
      <c r="P94" s="20" t="s">
        <v>64</v>
      </c>
      <c r="Q94" s="161" t="s">
        <v>43</v>
      </c>
      <c r="R94" s="162" t="s">
        <v>64</v>
      </c>
      <c r="S94" s="1124"/>
      <c r="T94" s="1116"/>
      <c r="U94" s="163" t="s">
        <v>43</v>
      </c>
      <c r="V94" s="164" t="s">
        <v>64</v>
      </c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  <c r="CS94" s="22"/>
      <c r="CT94" s="22"/>
      <c r="CU94" s="22"/>
      <c r="CV94" s="22"/>
    </row>
    <row r="95" spans="1:100" s="23" customFormat="1" ht="10.5" x14ac:dyDescent="0.15">
      <c r="A95" s="220" t="s">
        <v>126</v>
      </c>
      <c r="B95" s="166"/>
      <c r="C95" s="167"/>
      <c r="D95" s="168">
        <f>SUM(E95:F95)</f>
        <v>0</v>
      </c>
      <c r="E95" s="169">
        <f>G95+I95+K95+M95+O95+Q95</f>
        <v>0</v>
      </c>
      <c r="F95" s="170">
        <f>H95+J95+L95+N95+P95+R95</f>
        <v>0</v>
      </c>
      <c r="G95" s="171"/>
      <c r="H95" s="172"/>
      <c r="I95" s="171"/>
      <c r="J95" s="172"/>
      <c r="K95" s="171"/>
      <c r="L95" s="172"/>
      <c r="M95" s="171"/>
      <c r="N95" s="172"/>
      <c r="O95" s="171"/>
      <c r="P95" s="172"/>
      <c r="Q95" s="173"/>
      <c r="R95" s="174"/>
      <c r="S95" s="175"/>
      <c r="T95" s="176"/>
      <c r="U95" s="171"/>
      <c r="V95" s="172"/>
      <c r="W95" s="28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BA95" s="29" t="str">
        <f>IF($D95&lt;&gt;SUM($G95:$R95),"El Total de los Ingresos NO puede ser diferente a la suma de Hombres y Mujeres por edad.","")</f>
        <v/>
      </c>
      <c r="BB95" s="29" t="str">
        <f>IF($E95&lt;&gt;$G95+$I95+$K95+$M95+$O95+$Q95,"El Total de Hombres ingresados al Programa NO puede ser distinto a la suma de Hombres por edad.","")</f>
        <v/>
      </c>
      <c r="BC95" s="29" t="str">
        <f>IF($F95&lt;&gt;$H95+$J95+$L95+$N95+$P95+$R95,"El Total de Mujeres ingresadas al Programa NO puede ser distinto a la suma de Mujeres por edad.","")</f>
        <v/>
      </c>
      <c r="BD95" s="29" t="str">
        <f>IF(S95&lt;=F95,"","Las gestantes ingresadas al Programa NO debe ser mayor al Total de Mujeres ingresadas")</f>
        <v/>
      </c>
      <c r="BE95" s="29" t="str">
        <f>IF(T95&lt;=F95,"","Las madres de hijos menor de 2 años NO DEBE ser mayor al Total de Mujeres ingresadas al Programa")</f>
        <v/>
      </c>
      <c r="BF95" s="29" t="str">
        <f>IF(U95&lt;=E95,"","Los ingresos de Población Indigena Hombres NO DEBE ser mayor al Total de Ingresos de Hombres al Programa")</f>
        <v/>
      </c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0">
        <f>IF($D95&lt;&gt;SUM($G95:$R95),1,0)</f>
        <v>0</v>
      </c>
      <c r="BU95" s="30">
        <f t="shared" ref="BU95:BU124" si="11">IF($E95&lt;&gt;$G95+$I95+$K95+$M95+$O95+$Q95,1,0)</f>
        <v>0</v>
      </c>
      <c r="BV95" s="30">
        <f t="shared" ref="BV95:BV124" si="12">IF($F95&lt;&gt;$H95+$J95+$L95+$N95+$P95+$R95,1,0)</f>
        <v>0</v>
      </c>
      <c r="BW95" s="30">
        <f>IF(S95&lt;=F95,0,1)</f>
        <v>0</v>
      </c>
      <c r="BX95" s="30">
        <f>IF(T95&lt;=F95,0,1)</f>
        <v>0</v>
      </c>
      <c r="BY95" s="30">
        <f>IF(U95&lt;=E95,0,1)</f>
        <v>0</v>
      </c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  <c r="CS95" s="22"/>
      <c r="CT95" s="22"/>
      <c r="CU95" s="22"/>
      <c r="CV95" s="22"/>
    </row>
    <row r="96" spans="1:100" s="23" customFormat="1" ht="10.5" x14ac:dyDescent="0.15">
      <c r="A96" s="1109" t="s">
        <v>127</v>
      </c>
      <c r="B96" s="1110"/>
      <c r="C96" s="1111"/>
      <c r="D96" s="177"/>
      <c r="E96" s="178"/>
      <c r="F96" s="178"/>
      <c r="G96" s="178"/>
      <c r="H96" s="178"/>
      <c r="I96" s="178"/>
      <c r="J96" s="178"/>
      <c r="K96" s="178"/>
      <c r="L96" s="178"/>
      <c r="M96" s="178"/>
      <c r="N96" s="178"/>
      <c r="O96" s="178"/>
      <c r="P96" s="178"/>
      <c r="Q96" s="178"/>
      <c r="R96" s="178"/>
      <c r="S96" s="178"/>
      <c r="T96" s="178"/>
      <c r="U96" s="178"/>
      <c r="V96" s="179"/>
      <c r="W96" s="28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BA96" s="29" t="str">
        <f>IF(V95&lt;=F95,"","Los ingresos de Población Indigena Mujeres NO DEBE ser mayor al Total de Ingresos de Mujeres al Programa")</f>
        <v/>
      </c>
      <c r="BB96" s="22"/>
      <c r="BC96" s="22"/>
      <c r="BD96" s="22"/>
      <c r="BE96" s="22"/>
      <c r="BF96" s="22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0">
        <f>IF(V95&lt;=F95,0,1)</f>
        <v>0</v>
      </c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  <c r="CS96" s="22"/>
      <c r="CT96" s="22"/>
      <c r="CU96" s="22"/>
      <c r="CV96" s="22"/>
    </row>
    <row r="97" spans="1:100" s="23" customFormat="1" ht="10.5" x14ac:dyDescent="0.15">
      <c r="A97" s="1096" t="s">
        <v>128</v>
      </c>
      <c r="B97" s="1099" t="s">
        <v>129</v>
      </c>
      <c r="C97" s="1100"/>
      <c r="D97" s="180">
        <f t="shared" ref="D97:D105" si="13">SUM(E97:F97)</f>
        <v>0</v>
      </c>
      <c r="E97" s="181">
        <f t="shared" ref="E97:F105" si="14">G97+I97+K97+M97+O97+Q97</f>
        <v>0</v>
      </c>
      <c r="F97" s="182">
        <f t="shared" si="14"/>
        <v>0</v>
      </c>
      <c r="G97" s="67"/>
      <c r="H97" s="69"/>
      <c r="I97" s="67"/>
      <c r="J97" s="69"/>
      <c r="K97" s="67"/>
      <c r="L97" s="69"/>
      <c r="M97" s="67"/>
      <c r="N97" s="69"/>
      <c r="O97" s="67"/>
      <c r="P97" s="69"/>
      <c r="Q97" s="102"/>
      <c r="R97" s="131"/>
      <c r="S97" s="183"/>
      <c r="T97" s="184"/>
      <c r="U97" s="67"/>
      <c r="V97" s="69"/>
      <c r="W97" s="28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BA97" s="29" t="str">
        <f>IF($D97&lt;&gt;SUM($G97:$R97),"El Total de los Ingresos NO puede ser diferente a la suma de Hombres y Mujeres por edad.","")</f>
        <v/>
      </c>
      <c r="BB97" s="29" t="str">
        <f t="shared" ref="BB97:BB124" si="15">IF($E97&lt;&gt;$G97+$I97+$K97+$M97+$O97+$Q97,"El Total de Hombres ingresados al Programa NO puede ser distinto a la suma de Hombres por edad.","")</f>
        <v/>
      </c>
      <c r="BC97" s="29" t="str">
        <f t="shared" ref="BC97:BC124" si="16">IF($F97&lt;&gt;$H97+$J97+$L97+$N97+$P97+$R97,"El Total de Mujeres ingresadas al Programa NO puede ser distinto a la suma de Mujeres por edad.","")</f>
        <v/>
      </c>
      <c r="BD97" s="29" t="str">
        <f>IF($U97&lt;=$E97,"","Los ingresos de Población Indigena Hombres NO DEBE ser mayor al Total de Ingresos de Hombres al Programa")</f>
        <v/>
      </c>
      <c r="BE97" s="29" t="str">
        <f>IF($V97&lt;=$F97,"","Los ingresos de Población Indigena Mujeres NO DEBE ser mayor al Total de Ingresos de Mujeres al Programa")</f>
        <v/>
      </c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0">
        <f t="shared" ref="BT97:BT124" si="17">IF($D97&lt;&gt;SUM($G97:$R97),1,0)</f>
        <v>0</v>
      </c>
      <c r="BU97" s="30">
        <f t="shared" si="11"/>
        <v>0</v>
      </c>
      <c r="BV97" s="30">
        <f t="shared" si="12"/>
        <v>0</v>
      </c>
      <c r="BW97" s="30">
        <f>IF($U97&lt;=$E97,0,1)</f>
        <v>0</v>
      </c>
      <c r="BX97" s="30">
        <f>IF($V97&lt;=$F97,0,1)</f>
        <v>0</v>
      </c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</row>
    <row r="98" spans="1:100" s="23" customFormat="1" ht="10.5" x14ac:dyDescent="0.15">
      <c r="A98" s="1083"/>
      <c r="B98" s="1088" t="s">
        <v>130</v>
      </c>
      <c r="C98" s="1089"/>
      <c r="D98" s="185">
        <f t="shared" si="13"/>
        <v>0</v>
      </c>
      <c r="E98" s="186">
        <f t="shared" si="14"/>
        <v>0</v>
      </c>
      <c r="F98" s="187">
        <f t="shared" si="14"/>
        <v>0</v>
      </c>
      <c r="G98" s="32"/>
      <c r="H98" s="34"/>
      <c r="I98" s="32"/>
      <c r="J98" s="34"/>
      <c r="K98" s="32"/>
      <c r="L98" s="34"/>
      <c r="M98" s="32"/>
      <c r="N98" s="34"/>
      <c r="O98" s="32"/>
      <c r="P98" s="34"/>
      <c r="Q98" s="188"/>
      <c r="R98" s="133"/>
      <c r="S98" s="189"/>
      <c r="T98" s="190"/>
      <c r="U98" s="32"/>
      <c r="V98" s="34"/>
      <c r="W98" s="28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BA98" s="29" t="str">
        <f t="shared" ref="BA98:BA124" si="18">IF($D98&lt;&gt;SUM($G98:$R98),"El Total de los Ingresos NO puede ser diferente a la suma de Hombres y Mujeres por edad.","")</f>
        <v/>
      </c>
      <c r="BB98" s="29" t="str">
        <f t="shared" si="15"/>
        <v/>
      </c>
      <c r="BC98" s="29" t="str">
        <f t="shared" si="16"/>
        <v/>
      </c>
      <c r="BD98" s="29" t="str">
        <f>IF($U98&lt;=$E98,"","Los ingresos de Población Indigena Hombres NO DEBE ser mayor al Total de Ingresos de Hombres al Programa")</f>
        <v/>
      </c>
      <c r="BE98" s="29" t="str">
        <f>IF($V98&lt;=$F98,"","Los ingresos de Población Indigena Mujeres NO DEBE ser mayor al Total de Ingresos de Mujeres al Programa")</f>
        <v/>
      </c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0">
        <f t="shared" si="17"/>
        <v>0</v>
      </c>
      <c r="BU98" s="30">
        <f t="shared" si="11"/>
        <v>0</v>
      </c>
      <c r="BV98" s="30">
        <f t="shared" si="12"/>
        <v>0</v>
      </c>
      <c r="BW98" s="30">
        <f>IF($U98&lt;=$E98,0,1)</f>
        <v>0</v>
      </c>
      <c r="BX98" s="30">
        <f>IF($V98&lt;=$F98,0,1)</f>
        <v>0</v>
      </c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  <c r="CS98" s="22"/>
      <c r="CT98" s="22"/>
      <c r="CU98" s="22"/>
      <c r="CV98" s="22"/>
    </row>
    <row r="99" spans="1:100" s="23" customFormat="1" ht="10.5" x14ac:dyDescent="0.15">
      <c r="A99" s="1090" t="s">
        <v>131</v>
      </c>
      <c r="B99" s="1090"/>
      <c r="C99" s="1089"/>
      <c r="D99" s="185">
        <f t="shared" si="13"/>
        <v>0</v>
      </c>
      <c r="E99" s="186">
        <f t="shared" si="14"/>
        <v>0</v>
      </c>
      <c r="F99" s="187">
        <f t="shared" si="14"/>
        <v>0</v>
      </c>
      <c r="G99" s="191"/>
      <c r="H99" s="192"/>
      <c r="I99" s="191"/>
      <c r="J99" s="192"/>
      <c r="K99" s="191"/>
      <c r="L99" s="192"/>
      <c r="M99" s="191"/>
      <c r="N99" s="192"/>
      <c r="O99" s="191"/>
      <c r="P99" s="192"/>
      <c r="Q99" s="188"/>
      <c r="R99" s="133"/>
      <c r="S99" s="189"/>
      <c r="T99" s="190"/>
      <c r="U99" s="32"/>
      <c r="V99" s="34"/>
      <c r="W99" s="28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BA99" s="29" t="str">
        <f t="shared" si="18"/>
        <v/>
      </c>
      <c r="BB99" s="29" t="str">
        <f t="shared" si="15"/>
        <v/>
      </c>
      <c r="BC99" s="29" t="str">
        <f t="shared" si="16"/>
        <v/>
      </c>
      <c r="BD99" s="29" t="str">
        <f>IF($U99&lt;=$E99,"","Los ingresos de Población Indigena Hombres NO DEBE ser mayor al Total de Ingresos de Hombres al Programa")</f>
        <v/>
      </c>
      <c r="BE99" s="29" t="str">
        <f>IF($V99&lt;=$F99,"","Los ingresos de Población Indigena Mujeres NO DEBE ser mayor al Total de Ingresos de Mujeres al Programa")</f>
        <v/>
      </c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0">
        <f t="shared" si="17"/>
        <v>0</v>
      </c>
      <c r="BU99" s="30">
        <f t="shared" si="11"/>
        <v>0</v>
      </c>
      <c r="BV99" s="30">
        <f t="shared" si="12"/>
        <v>0</v>
      </c>
      <c r="BW99" s="30">
        <f>IF($U99&lt;=$E99,0,1)</f>
        <v>0</v>
      </c>
      <c r="BX99" s="30">
        <f>IF($V99&lt;=$F99,0,1)</f>
        <v>0</v>
      </c>
      <c r="BY99" s="22"/>
      <c r="BZ99" s="22"/>
      <c r="CA99" s="22"/>
      <c r="CB99" s="22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  <c r="CS99" s="22"/>
      <c r="CT99" s="22"/>
      <c r="CU99" s="22"/>
      <c r="CV99" s="22"/>
    </row>
    <row r="100" spans="1:100" s="23" customFormat="1" ht="10.5" x14ac:dyDescent="0.15">
      <c r="A100" s="1090" t="s">
        <v>132</v>
      </c>
      <c r="B100" s="1090"/>
      <c r="C100" s="1089"/>
      <c r="D100" s="185">
        <f t="shared" si="13"/>
        <v>0</v>
      </c>
      <c r="E100" s="186">
        <f t="shared" si="14"/>
        <v>0</v>
      </c>
      <c r="F100" s="187">
        <f t="shared" si="14"/>
        <v>0</v>
      </c>
      <c r="G100" s="32"/>
      <c r="H100" s="34"/>
      <c r="I100" s="32"/>
      <c r="J100" s="34"/>
      <c r="K100" s="191"/>
      <c r="L100" s="192"/>
      <c r="M100" s="191"/>
      <c r="N100" s="192"/>
      <c r="O100" s="191"/>
      <c r="P100" s="192"/>
      <c r="Q100" s="193"/>
      <c r="R100" s="194"/>
      <c r="S100" s="189"/>
      <c r="T100" s="190"/>
      <c r="U100" s="32"/>
      <c r="V100" s="34"/>
      <c r="W100" s="28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BA100" s="29" t="str">
        <f t="shared" si="18"/>
        <v/>
      </c>
      <c r="BB100" s="29" t="str">
        <f t="shared" si="15"/>
        <v/>
      </c>
      <c r="BC100" s="29" t="str">
        <f t="shared" si="16"/>
        <v/>
      </c>
      <c r="BD100" s="29" t="str">
        <f>IF($U100&lt;=$E100,"","Los ingresos de Población Indigena Hombres NO DEBE ser mayor al Total de Ingresos de Hombres al Programa")</f>
        <v/>
      </c>
      <c r="BE100" s="29" t="str">
        <f>IF($V100&lt;=$F100,"","Los ingresos de Población Indigena Mujeres NO DEBE ser mayor al Total de Ingresos de Mujeres al Programa")</f>
        <v/>
      </c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0">
        <f t="shared" si="17"/>
        <v>0</v>
      </c>
      <c r="BU100" s="30">
        <f t="shared" si="11"/>
        <v>0</v>
      </c>
      <c r="BV100" s="30">
        <f t="shared" si="12"/>
        <v>0</v>
      </c>
      <c r="BW100" s="30">
        <f>IF($U100&lt;=$E100,0,1)</f>
        <v>0</v>
      </c>
      <c r="BX100" s="30">
        <f>IF($V100&lt;=$F100,0,1)</f>
        <v>0</v>
      </c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  <c r="CO100" s="22"/>
      <c r="CP100" s="22"/>
      <c r="CQ100" s="22"/>
      <c r="CR100" s="22"/>
      <c r="CS100" s="22"/>
      <c r="CT100" s="22"/>
      <c r="CU100" s="22"/>
      <c r="CV100" s="22"/>
    </row>
    <row r="101" spans="1:100" s="23" customFormat="1" ht="10.5" x14ac:dyDescent="0.15">
      <c r="A101" s="1090" t="s">
        <v>133</v>
      </c>
      <c r="B101" s="1101"/>
      <c r="C101" s="1102"/>
      <c r="D101" s="185">
        <f t="shared" si="13"/>
        <v>0</v>
      </c>
      <c r="E101" s="186">
        <f t="shared" si="14"/>
        <v>0</v>
      </c>
      <c r="F101" s="187">
        <f t="shared" si="14"/>
        <v>0</v>
      </c>
      <c r="G101" s="32"/>
      <c r="H101" s="34"/>
      <c r="I101" s="32"/>
      <c r="J101" s="34"/>
      <c r="K101" s="32"/>
      <c r="L101" s="34"/>
      <c r="M101" s="32"/>
      <c r="N101" s="34"/>
      <c r="O101" s="32"/>
      <c r="P101" s="34"/>
      <c r="Q101" s="188"/>
      <c r="R101" s="133"/>
      <c r="S101" s="189"/>
      <c r="T101" s="190"/>
      <c r="U101" s="32"/>
      <c r="V101" s="34"/>
      <c r="W101" s="28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BA101" s="29" t="str">
        <f t="shared" si="18"/>
        <v/>
      </c>
      <c r="BB101" s="29" t="str">
        <f t="shared" si="15"/>
        <v/>
      </c>
      <c r="BC101" s="29" t="str">
        <f t="shared" si="16"/>
        <v/>
      </c>
      <c r="BD101" s="29" t="str">
        <f>IF($U101&lt;=$E101,"","Los ingresos de Población Indigena Hombres NO DEBE ser mayor al Total de Ingresos de Hombres al Programa")</f>
        <v/>
      </c>
      <c r="BE101" s="29" t="str">
        <f>IF($V101&lt;=$F101,"","Los ingresos de Población Indigena Mujeres NO DEBE ser mayor al Total de Ingresos de Mujeres al Programa")</f>
        <v/>
      </c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0">
        <f t="shared" si="17"/>
        <v>0</v>
      </c>
      <c r="BU101" s="30">
        <f t="shared" si="11"/>
        <v>0</v>
      </c>
      <c r="BV101" s="30">
        <f t="shared" si="12"/>
        <v>0</v>
      </c>
      <c r="BW101" s="30">
        <f>IF($U101&lt;=$E101,0,1)</f>
        <v>0</v>
      </c>
      <c r="BX101" s="30">
        <f>IF($V101&lt;=$F101,0,1)</f>
        <v>0</v>
      </c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  <c r="CS101" s="22"/>
      <c r="CT101" s="22"/>
      <c r="CU101" s="22"/>
      <c r="CV101" s="22"/>
    </row>
    <row r="102" spans="1:100" s="23" customFormat="1" ht="10.5" x14ac:dyDescent="0.15">
      <c r="A102" s="1103" t="s">
        <v>134</v>
      </c>
      <c r="B102" s="1082" t="s">
        <v>135</v>
      </c>
      <c r="C102" s="1089"/>
      <c r="D102" s="185">
        <f t="shared" si="13"/>
        <v>0</v>
      </c>
      <c r="E102" s="186">
        <f t="shared" si="14"/>
        <v>0</v>
      </c>
      <c r="F102" s="187">
        <f t="shared" si="14"/>
        <v>0</v>
      </c>
      <c r="G102" s="32"/>
      <c r="H102" s="34"/>
      <c r="I102" s="32"/>
      <c r="J102" s="34"/>
      <c r="K102" s="32"/>
      <c r="L102" s="34"/>
      <c r="M102" s="32"/>
      <c r="N102" s="34"/>
      <c r="O102" s="32"/>
      <c r="P102" s="34"/>
      <c r="Q102" s="188"/>
      <c r="R102" s="133"/>
      <c r="S102" s="134"/>
      <c r="T102" s="190"/>
      <c r="U102" s="32"/>
      <c r="V102" s="34"/>
      <c r="W102" s="28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BA102" s="195" t="str">
        <f t="shared" si="18"/>
        <v/>
      </c>
      <c r="BB102" s="195" t="str">
        <f t="shared" si="15"/>
        <v/>
      </c>
      <c r="BC102" s="195" t="str">
        <f t="shared" si="16"/>
        <v/>
      </c>
      <c r="BD102" s="195" t="str">
        <f t="shared" ref="BD102:BD114" si="19">IF(S102&lt;=F102,"","Las gestantes ingresadas al Programa NO debe ser mayor al Total de Mujeres ingresadas")</f>
        <v/>
      </c>
      <c r="BE102" s="29" t="str">
        <f>IF($U102&lt;=$E102,"","Los ingresos de Población Indigena Hombres NO DEBE ser mayor al Total de Ingresos de Hombres al Programa")</f>
        <v/>
      </c>
      <c r="BF102" s="29" t="str">
        <f>IF($V102&lt;=$F102,"","Los ingresos de Población Indigena Mujeres NO DEBE ser mayor al Total de Ingresos de Mujeres al Programa")</f>
        <v/>
      </c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0">
        <f t="shared" si="17"/>
        <v>0</v>
      </c>
      <c r="BU102" s="30">
        <f t="shared" si="11"/>
        <v>0</v>
      </c>
      <c r="BV102" s="30">
        <f t="shared" si="12"/>
        <v>0</v>
      </c>
      <c r="BW102" s="30">
        <f>IF(S102&lt;=F102,0,1)</f>
        <v>0</v>
      </c>
      <c r="BX102" s="30">
        <f>IF($U102&lt;=$E102,0,1)</f>
        <v>0</v>
      </c>
      <c r="BY102" s="30">
        <f>IF($V102&lt;=$F102,0,1)</f>
        <v>0</v>
      </c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</row>
    <row r="103" spans="1:100" s="23" customFormat="1" ht="10.5" x14ac:dyDescent="0.15">
      <c r="A103" s="1104"/>
      <c r="B103" s="1082" t="s">
        <v>136</v>
      </c>
      <c r="C103" s="1089"/>
      <c r="D103" s="185">
        <f t="shared" si="13"/>
        <v>0</v>
      </c>
      <c r="E103" s="186">
        <f t="shared" si="14"/>
        <v>0</v>
      </c>
      <c r="F103" s="187">
        <f t="shared" si="14"/>
        <v>0</v>
      </c>
      <c r="G103" s="32"/>
      <c r="H103" s="34"/>
      <c r="I103" s="32"/>
      <c r="J103" s="34"/>
      <c r="K103" s="32"/>
      <c r="L103" s="34"/>
      <c r="M103" s="32"/>
      <c r="N103" s="34"/>
      <c r="O103" s="32"/>
      <c r="P103" s="34"/>
      <c r="Q103" s="188"/>
      <c r="R103" s="133"/>
      <c r="S103" s="134"/>
      <c r="T103" s="190"/>
      <c r="U103" s="32"/>
      <c r="V103" s="34"/>
      <c r="W103" s="28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BA103" s="29" t="str">
        <f t="shared" si="18"/>
        <v/>
      </c>
      <c r="BB103" s="29" t="str">
        <f t="shared" si="15"/>
        <v/>
      </c>
      <c r="BC103" s="29" t="str">
        <f t="shared" si="16"/>
        <v/>
      </c>
      <c r="BD103" s="29" t="str">
        <f t="shared" si="19"/>
        <v/>
      </c>
      <c r="BE103" s="29" t="str">
        <f>IF($U103&lt;=$E103,"","Los ingresos de Población Indigena Hombres NO DEBE ser mayor al Total de Ingresos de Hombres al Programa")</f>
        <v/>
      </c>
      <c r="BF103" s="29" t="str">
        <f>IF($V103&lt;=$F103,"","Los ingresos de Población Indigena Mujeres NO DEBE ser mayor al Total de Ingresos de Mujeres al Programa")</f>
        <v/>
      </c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0">
        <f t="shared" si="17"/>
        <v>0</v>
      </c>
      <c r="BU103" s="30">
        <f t="shared" si="11"/>
        <v>0</v>
      </c>
      <c r="BV103" s="30">
        <f t="shared" si="12"/>
        <v>0</v>
      </c>
      <c r="BW103" s="30">
        <f>IF(S103&lt;=F103,0,1)</f>
        <v>0</v>
      </c>
      <c r="BX103" s="30">
        <f>IF($U103&lt;=$E103,0,1)</f>
        <v>0</v>
      </c>
      <c r="BY103" s="30">
        <f>IF($V103&lt;=$F103,0,1)</f>
        <v>0</v>
      </c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</row>
    <row r="104" spans="1:100" s="23" customFormat="1" ht="21" x14ac:dyDescent="0.15">
      <c r="A104" s="196" t="s">
        <v>137</v>
      </c>
      <c r="B104" s="1091" t="s">
        <v>138</v>
      </c>
      <c r="C104" s="1092"/>
      <c r="D104" s="185">
        <f t="shared" si="13"/>
        <v>0</v>
      </c>
      <c r="E104" s="186">
        <f t="shared" si="14"/>
        <v>0</v>
      </c>
      <c r="F104" s="187">
        <f t="shared" si="14"/>
        <v>0</v>
      </c>
      <c r="G104" s="32"/>
      <c r="H104" s="34"/>
      <c r="I104" s="32"/>
      <c r="J104" s="34"/>
      <c r="K104" s="32"/>
      <c r="L104" s="34"/>
      <c r="M104" s="32"/>
      <c r="N104" s="34"/>
      <c r="O104" s="32"/>
      <c r="P104" s="34"/>
      <c r="Q104" s="188"/>
      <c r="R104" s="133"/>
      <c r="S104" s="134"/>
      <c r="T104" s="190"/>
      <c r="U104" s="32"/>
      <c r="V104" s="34"/>
      <c r="W104" s="28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BA104" s="29" t="str">
        <f t="shared" si="18"/>
        <v/>
      </c>
      <c r="BB104" s="29" t="str">
        <f t="shared" si="15"/>
        <v/>
      </c>
      <c r="BC104" s="29" t="str">
        <f t="shared" si="16"/>
        <v/>
      </c>
      <c r="BD104" s="29" t="str">
        <f t="shared" si="19"/>
        <v/>
      </c>
      <c r="BE104" s="29" t="str">
        <f>IF($U104&lt;=$E104,"","Los ingresos de Población Indigena Hombres NO DEBE ser mayor al Total de Ingresos de Hombres al Programa")</f>
        <v/>
      </c>
      <c r="BF104" s="29" t="str">
        <f>IF($V104&lt;=$F104,"","Los ingresos de Población Indigena Mujeres NO DEBE ser mayor al Total de Ingresos de Mujeres al Programa")</f>
        <v/>
      </c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0">
        <f t="shared" si="17"/>
        <v>0</v>
      </c>
      <c r="BU104" s="30">
        <f t="shared" si="11"/>
        <v>0</v>
      </c>
      <c r="BV104" s="30">
        <f t="shared" si="12"/>
        <v>0</v>
      </c>
      <c r="BW104" s="30">
        <f>IF(S104&lt;=F104,0,1)</f>
        <v>0</v>
      </c>
      <c r="BX104" s="30">
        <f>IF($U104&lt;=$E104,0,1)</f>
        <v>0</v>
      </c>
      <c r="BY104" s="30">
        <f>IF($V104&lt;=$F104,0,1)</f>
        <v>0</v>
      </c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</row>
    <row r="105" spans="1:100" s="23" customFormat="1" ht="10.5" x14ac:dyDescent="0.15">
      <c r="A105" s="1090" t="s">
        <v>139</v>
      </c>
      <c r="B105" s="1090"/>
      <c r="C105" s="1089"/>
      <c r="D105" s="185">
        <f t="shared" si="13"/>
        <v>0</v>
      </c>
      <c r="E105" s="186">
        <f t="shared" si="14"/>
        <v>0</v>
      </c>
      <c r="F105" s="187">
        <f t="shared" si="14"/>
        <v>0</v>
      </c>
      <c r="G105" s="37"/>
      <c r="H105" s="39"/>
      <c r="I105" s="37"/>
      <c r="J105" s="39"/>
      <c r="K105" s="37"/>
      <c r="L105" s="39"/>
      <c r="M105" s="37"/>
      <c r="N105" s="39"/>
      <c r="O105" s="37"/>
      <c r="P105" s="39"/>
      <c r="Q105" s="104"/>
      <c r="R105" s="135"/>
      <c r="S105" s="136"/>
      <c r="T105" s="197"/>
      <c r="U105" s="37"/>
      <c r="V105" s="39"/>
      <c r="W105" s="28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BA105" s="29" t="str">
        <f t="shared" si="18"/>
        <v/>
      </c>
      <c r="BB105" s="29" t="str">
        <f t="shared" si="15"/>
        <v/>
      </c>
      <c r="BC105" s="29" t="str">
        <f t="shared" si="16"/>
        <v/>
      </c>
      <c r="BD105" s="29" t="str">
        <f t="shared" si="19"/>
        <v/>
      </c>
      <c r="BE105" s="29" t="str">
        <f>IF($U105&lt;=$E105,"","Los ingresos de Población Indigena Hombres NO DEBE ser mayor al Total de Ingresos de Hombres al Programa")</f>
        <v/>
      </c>
      <c r="BF105" s="29" t="str">
        <f>IF($V105&lt;=$F105,"","Los ingresos de Población Indigena Mujeres NO DEBE ser mayor al Total de Ingresos de Mujeres al Programa")</f>
        <v/>
      </c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0">
        <f t="shared" si="17"/>
        <v>0</v>
      </c>
      <c r="BU105" s="30">
        <f t="shared" si="11"/>
        <v>0</v>
      </c>
      <c r="BV105" s="30">
        <f t="shared" si="12"/>
        <v>0</v>
      </c>
      <c r="BW105" s="30">
        <f>IF(S105&lt;=F105,0,1)</f>
        <v>0</v>
      </c>
      <c r="BX105" s="30">
        <f>IF($U105&lt;=$E105,0,1)</f>
        <v>0</v>
      </c>
      <c r="BY105" s="30">
        <f>IF($V105&lt;=$F105,0,1)</f>
        <v>0</v>
      </c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22"/>
      <c r="CU105" s="22"/>
      <c r="CV105" s="22"/>
    </row>
    <row r="106" spans="1:100" s="23" customFormat="1" ht="10.5" x14ac:dyDescent="0.15">
      <c r="A106" s="1093" t="s">
        <v>140</v>
      </c>
      <c r="B106" s="1094"/>
      <c r="C106" s="1095"/>
      <c r="D106" s="177"/>
      <c r="E106" s="178"/>
      <c r="F106" s="178"/>
      <c r="G106" s="178"/>
      <c r="H106" s="178"/>
      <c r="I106" s="178"/>
      <c r="J106" s="178"/>
      <c r="K106" s="178"/>
      <c r="L106" s="178"/>
      <c r="M106" s="178"/>
      <c r="N106" s="178"/>
      <c r="O106" s="178"/>
      <c r="P106" s="178"/>
      <c r="Q106" s="178"/>
      <c r="R106" s="178"/>
      <c r="S106" s="178"/>
      <c r="T106" s="178"/>
      <c r="U106" s="178"/>
      <c r="V106" s="179"/>
      <c r="W106" s="28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BA106" s="22"/>
      <c r="BB106" s="22"/>
      <c r="BC106" s="22"/>
      <c r="BD106" s="22"/>
      <c r="BE106" s="22"/>
      <c r="BF106" s="22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</row>
    <row r="107" spans="1:100" s="23" customFormat="1" ht="10.5" x14ac:dyDescent="0.15">
      <c r="A107" s="1096" t="s">
        <v>141</v>
      </c>
      <c r="B107" s="1099" t="s">
        <v>142</v>
      </c>
      <c r="C107" s="1100"/>
      <c r="D107" s="198">
        <f t="shared" ref="D107:D124" si="20">SUM(E107:F107)</f>
        <v>0</v>
      </c>
      <c r="E107" s="199">
        <f t="shared" ref="E107:F124" si="21">G107+I107+K107+M107+O107+Q107</f>
        <v>0</v>
      </c>
      <c r="F107" s="200">
        <f t="shared" si="21"/>
        <v>0</v>
      </c>
      <c r="G107" s="25"/>
      <c r="H107" s="27"/>
      <c r="I107" s="25"/>
      <c r="J107" s="27"/>
      <c r="K107" s="25"/>
      <c r="L107" s="27"/>
      <c r="M107" s="25"/>
      <c r="N107" s="27"/>
      <c r="O107" s="25"/>
      <c r="P107" s="27"/>
      <c r="Q107" s="100"/>
      <c r="R107" s="201"/>
      <c r="S107" s="143"/>
      <c r="T107" s="44"/>
      <c r="U107" s="25"/>
      <c r="V107" s="27"/>
      <c r="W107" s="28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BA107" s="29" t="str">
        <f t="shared" si="18"/>
        <v/>
      </c>
      <c r="BB107" s="29" t="str">
        <f t="shared" si="15"/>
        <v/>
      </c>
      <c r="BC107" s="29" t="str">
        <f t="shared" si="16"/>
        <v/>
      </c>
      <c r="BD107" s="29" t="str">
        <f t="shared" si="19"/>
        <v/>
      </c>
      <c r="BE107" s="29" t="str">
        <f>IF(T107&lt;=F107,"","Las madres de hijos menor de 2 años NO DEBE ser mayor al Total de Mujeres ingresadas al Programa")</f>
        <v/>
      </c>
      <c r="BF107" s="29" t="str">
        <f>IF($U107&lt;=$E107,"","Los ingresos de Población Indigena Hombres NO DEBE ser mayor al Total de Ingresos de Hombres al Programa")</f>
        <v/>
      </c>
      <c r="BG107" s="29" t="str">
        <f>IF($V107&lt;=$F107,"","Los ingresos de Población Indigena Mujeres NO DEBE ser mayor al Total de Ingresos de Mujeres al Programa")</f>
        <v/>
      </c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0">
        <f t="shared" si="17"/>
        <v>0</v>
      </c>
      <c r="BU107" s="30">
        <f t="shared" si="11"/>
        <v>0</v>
      </c>
      <c r="BV107" s="30">
        <f t="shared" si="12"/>
        <v>0</v>
      </c>
      <c r="BW107" s="30">
        <f>IF(S107&lt;=F107,0,1)</f>
        <v>0</v>
      </c>
      <c r="BX107" s="30">
        <f>IF(T107&lt;=F107,0,1)</f>
        <v>0</v>
      </c>
      <c r="BY107" s="30">
        <f>IF($U107&lt;=$E107,0,1)</f>
        <v>0</v>
      </c>
      <c r="BZ107" s="30">
        <f>IF($V107&lt;=$F107,0,1)</f>
        <v>0</v>
      </c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</row>
    <row r="108" spans="1:100" s="23" customFormat="1" ht="10.5" x14ac:dyDescent="0.15">
      <c r="A108" s="1097"/>
      <c r="B108" s="1088" t="s">
        <v>143</v>
      </c>
      <c r="C108" s="1089"/>
      <c r="D108" s="180">
        <f t="shared" si="20"/>
        <v>0</v>
      </c>
      <c r="E108" s="181">
        <f t="shared" si="21"/>
        <v>0</v>
      </c>
      <c r="F108" s="182">
        <f t="shared" si="21"/>
        <v>0</v>
      </c>
      <c r="G108" s="67"/>
      <c r="H108" s="69"/>
      <c r="I108" s="67"/>
      <c r="J108" s="69"/>
      <c r="K108" s="67"/>
      <c r="L108" s="69"/>
      <c r="M108" s="67"/>
      <c r="N108" s="69"/>
      <c r="O108" s="67"/>
      <c r="P108" s="69"/>
      <c r="Q108" s="102"/>
      <c r="R108" s="131"/>
      <c r="S108" s="134"/>
      <c r="T108" s="46"/>
      <c r="U108" s="67"/>
      <c r="V108" s="69"/>
      <c r="W108" s="28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BA108" s="29" t="str">
        <f t="shared" si="18"/>
        <v/>
      </c>
      <c r="BB108" s="29" t="str">
        <f t="shared" si="15"/>
        <v/>
      </c>
      <c r="BC108" s="29" t="str">
        <f t="shared" si="16"/>
        <v/>
      </c>
      <c r="BD108" s="29" t="str">
        <f>IF(S108&lt;=F108,"","Las gestantes ingresadas al Programa NO debe ser mayor al Total de Mujeres ingresadas")</f>
        <v/>
      </c>
      <c r="BE108" s="29" t="str">
        <f>IF(T108&lt;=F108,"","Las madres de hijos menor de 2 años NO DEBE ser mayor al Total de Mujeres ingresadas al Programa")</f>
        <v/>
      </c>
      <c r="BF108" s="29" t="str">
        <f>IF($U108&lt;=$E108,"","Los ingresos de Población Indigena Hombres NO DEBE ser mayor al Total de Ingresos de Hombres al Programa")</f>
        <v/>
      </c>
      <c r="BG108" s="29" t="str">
        <f>IF($V108&lt;=$F108,"","Los ingresos de Población Indigena Mujeres NO DEBE ser mayor al Total de Ingresos de Mujeres al Programa")</f>
        <v/>
      </c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0">
        <f t="shared" si="17"/>
        <v>0</v>
      </c>
      <c r="BU108" s="30">
        <f t="shared" si="11"/>
        <v>0</v>
      </c>
      <c r="BV108" s="30">
        <f t="shared" si="12"/>
        <v>0</v>
      </c>
      <c r="BW108" s="30">
        <f>IF(S108&lt;=F108,0,1)</f>
        <v>0</v>
      </c>
      <c r="BX108" s="30">
        <f>IF(T108&lt;=F108,0,1)</f>
        <v>0</v>
      </c>
      <c r="BY108" s="30">
        <f>IF($U108&lt;=$E108,0,1)</f>
        <v>0</v>
      </c>
      <c r="BZ108" s="30">
        <f>IF($V108&lt;=$F108,0,1)</f>
        <v>0</v>
      </c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  <c r="CS108" s="22"/>
      <c r="CT108" s="22"/>
      <c r="CU108" s="22"/>
      <c r="CV108" s="22"/>
    </row>
    <row r="109" spans="1:100" s="23" customFormat="1" ht="10.5" x14ac:dyDescent="0.15">
      <c r="A109" s="1097"/>
      <c r="B109" s="1088" t="s">
        <v>144</v>
      </c>
      <c r="C109" s="1089"/>
      <c r="D109" s="180">
        <f t="shared" si="20"/>
        <v>0</v>
      </c>
      <c r="E109" s="181">
        <f t="shared" si="21"/>
        <v>0</v>
      </c>
      <c r="F109" s="182">
        <f t="shared" si="21"/>
        <v>0</v>
      </c>
      <c r="G109" s="67"/>
      <c r="H109" s="69"/>
      <c r="I109" s="67"/>
      <c r="J109" s="69"/>
      <c r="K109" s="67"/>
      <c r="L109" s="69"/>
      <c r="M109" s="67"/>
      <c r="N109" s="69"/>
      <c r="O109" s="67"/>
      <c r="P109" s="69"/>
      <c r="Q109" s="102"/>
      <c r="R109" s="131"/>
      <c r="S109" s="134"/>
      <c r="T109" s="46"/>
      <c r="U109" s="67"/>
      <c r="V109" s="69"/>
      <c r="W109" s="28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BA109" s="29" t="str">
        <f t="shared" si="18"/>
        <v/>
      </c>
      <c r="BB109" s="29" t="str">
        <f t="shared" si="15"/>
        <v/>
      </c>
      <c r="BC109" s="29" t="str">
        <f t="shared" si="16"/>
        <v/>
      </c>
      <c r="BD109" s="29" t="str">
        <f>IF(S109&lt;=F109,"","Las gestantes ingresadas al Programa NO debe ser mayor al Total de Mujeres ingresadas")</f>
        <v/>
      </c>
      <c r="BE109" s="29" t="str">
        <f>IF(T109&lt;=F109,"","Las madres de hijos menor de 2 años NO DEBE ser mayor al Total de Mujeres ingresadas al Programa")</f>
        <v/>
      </c>
      <c r="BF109" s="29" t="str">
        <f>IF($U109&lt;=$E109,"","Los ingresos de Población Indigena Hombres NO DEBE ser mayor al Total de Ingresos de Hombres al Programa")</f>
        <v/>
      </c>
      <c r="BG109" s="29" t="str">
        <f>IF($V109&lt;=$F109,"","Los ingresos de Población Indigena Mujeres NO DEBE ser mayor al Total de Ingresos de Mujeres al Programa")</f>
        <v/>
      </c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0">
        <f t="shared" si="17"/>
        <v>0</v>
      </c>
      <c r="BU109" s="30">
        <f t="shared" si="11"/>
        <v>0</v>
      </c>
      <c r="BV109" s="30">
        <f t="shared" si="12"/>
        <v>0</v>
      </c>
      <c r="BW109" s="30">
        <f>IF(S109&lt;=F109,0,1)</f>
        <v>0</v>
      </c>
      <c r="BX109" s="30">
        <f>IF($T109&lt;=$F109,0,1)</f>
        <v>0</v>
      </c>
      <c r="BY109" s="30">
        <f>IF($U109&lt;=$E109,0,1)</f>
        <v>0</v>
      </c>
      <c r="BZ109" s="30">
        <f>IF($V109&lt;=$F109,0,1)</f>
        <v>0</v>
      </c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  <c r="CS109" s="22"/>
      <c r="CT109" s="22"/>
      <c r="CU109" s="22"/>
      <c r="CV109" s="22"/>
    </row>
    <row r="110" spans="1:100" s="23" customFormat="1" ht="10.5" x14ac:dyDescent="0.15">
      <c r="A110" s="1083"/>
      <c r="B110" s="1088" t="s">
        <v>145</v>
      </c>
      <c r="C110" s="1089"/>
      <c r="D110" s="185">
        <f>+F110</f>
        <v>0</v>
      </c>
      <c r="E110" s="202"/>
      <c r="F110" s="187">
        <f t="shared" si="21"/>
        <v>0</v>
      </c>
      <c r="G110" s="191"/>
      <c r="H110" s="192"/>
      <c r="I110" s="191"/>
      <c r="J110" s="34"/>
      <c r="K110" s="191"/>
      <c r="L110" s="34"/>
      <c r="M110" s="191"/>
      <c r="N110" s="34"/>
      <c r="O110" s="191"/>
      <c r="P110" s="34"/>
      <c r="Q110" s="193"/>
      <c r="R110" s="194"/>
      <c r="S110" s="189"/>
      <c r="T110" s="47"/>
      <c r="U110" s="191"/>
      <c r="V110" s="34"/>
      <c r="W110" s="28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BA110" s="29" t="str">
        <f>IF($D110&lt;&gt;($J110+$L110+$N110+$P110),"El Total de los Ingresos NO puede ser diferente a la suma de Mujeres por edad.","")</f>
        <v/>
      </c>
      <c r="BB110" s="22"/>
      <c r="BC110" s="29" t="str">
        <f>IF($F110&lt;&gt;$J110+$L110+$N110+$P110,"El Total de Mujeres ingresadas al Programa NO puede ser distinto a la suma de Mujeres por edad.","")</f>
        <v/>
      </c>
      <c r="BD110" s="29" t="str">
        <f>IF(T110&lt;=F110,"","Las madres de hijos menor de 2 años NO DEBE ser mayor al Total de Mujeres ingresadas al Programa")</f>
        <v/>
      </c>
      <c r="BE110" s="22"/>
      <c r="BF110" s="29" t="str">
        <f>IF($V110&lt;=$F110,"","Los ingresos de Población Indigena Mujeres NO DEBE ser mayor al Total de Ingresos de Mujeres al Programa")</f>
        <v/>
      </c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0">
        <f>IF($D110&lt;&gt;($J110+$L110+$N110+$P110),1,0)</f>
        <v>0</v>
      </c>
      <c r="BU110" s="22"/>
      <c r="BV110" s="30">
        <f>IF($F110&lt;&gt;$J110+$L110+$N110+$P110,1,0)</f>
        <v>0</v>
      </c>
      <c r="BW110" s="30">
        <f>IF($T110&lt;=$F110,0,1)</f>
        <v>0</v>
      </c>
      <c r="BX110" s="22"/>
      <c r="BY110" s="30">
        <f>IF($V110&lt;=$F110,0,1)</f>
        <v>0</v>
      </c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  <c r="CS110" s="22"/>
      <c r="CT110" s="22"/>
      <c r="CU110" s="22"/>
      <c r="CV110" s="22"/>
    </row>
    <row r="111" spans="1:100" s="23" customFormat="1" ht="10.5" x14ac:dyDescent="0.15">
      <c r="A111" s="1098"/>
      <c r="B111" s="1088" t="s">
        <v>146</v>
      </c>
      <c r="C111" s="1089"/>
      <c r="D111" s="185">
        <f t="shared" si="20"/>
        <v>0</v>
      </c>
      <c r="E111" s="186">
        <f t="shared" si="21"/>
        <v>0</v>
      </c>
      <c r="F111" s="187">
        <f t="shared" si="21"/>
        <v>0</v>
      </c>
      <c r="G111" s="32"/>
      <c r="H111" s="34"/>
      <c r="I111" s="32"/>
      <c r="J111" s="34"/>
      <c r="K111" s="32"/>
      <c r="L111" s="34"/>
      <c r="M111" s="32"/>
      <c r="N111" s="34"/>
      <c r="O111" s="32"/>
      <c r="P111" s="34"/>
      <c r="Q111" s="188"/>
      <c r="R111" s="133"/>
      <c r="S111" s="203"/>
      <c r="T111" s="48"/>
      <c r="U111" s="73"/>
      <c r="V111" s="75"/>
      <c r="W111" s="28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BA111" s="29" t="str">
        <f t="shared" si="18"/>
        <v/>
      </c>
      <c r="BB111" s="29" t="str">
        <f t="shared" si="15"/>
        <v/>
      </c>
      <c r="BC111" s="29" t="str">
        <f t="shared" si="16"/>
        <v/>
      </c>
      <c r="BD111" s="29" t="str">
        <f>IF(T111&lt;=F111,"","Las madres de hijos menor de 2 años NO DEBE ser mayor al Total de Mujeres ingresadas al Programa")</f>
        <v/>
      </c>
      <c r="BE111" s="29" t="str">
        <f>IF($U111&lt;=$E111,"","Los ingresos de Población Indigena Hombres NO DEBE ser mayor al Total de Ingresos de Hombres al Programa")</f>
        <v/>
      </c>
      <c r="BF111" s="29" t="str">
        <f>IF($V111&lt;=$F111,"","Los ingresos de Población Indigena Mujeres NO DEBE ser mayor al Total de Ingresos de Mujeres al Programa")</f>
        <v/>
      </c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0">
        <f t="shared" si="17"/>
        <v>0</v>
      </c>
      <c r="BU111" s="30">
        <f t="shared" si="11"/>
        <v>0</v>
      </c>
      <c r="BV111" s="30">
        <f t="shared" si="12"/>
        <v>0</v>
      </c>
      <c r="BW111" s="30">
        <f>IF($T111&lt;=$F111,0,1)</f>
        <v>0</v>
      </c>
      <c r="BX111" s="30">
        <f>IF($U111&lt;=$E111,0,1)</f>
        <v>0</v>
      </c>
      <c r="BY111" s="30">
        <f>IF($V111&lt;=$F111,0,1)</f>
        <v>0</v>
      </c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</row>
    <row r="112" spans="1:100" s="23" customFormat="1" ht="42" x14ac:dyDescent="0.15">
      <c r="A112" s="1086" t="s">
        <v>147</v>
      </c>
      <c r="B112" s="204" t="s">
        <v>148</v>
      </c>
      <c r="C112" s="205" t="s">
        <v>149</v>
      </c>
      <c r="D112" s="185">
        <f t="shared" si="20"/>
        <v>0</v>
      </c>
      <c r="E112" s="186">
        <f t="shared" si="21"/>
        <v>0</v>
      </c>
      <c r="F112" s="187">
        <f t="shared" si="21"/>
        <v>0</v>
      </c>
      <c r="G112" s="32"/>
      <c r="H112" s="34"/>
      <c r="I112" s="32"/>
      <c r="J112" s="34"/>
      <c r="K112" s="32"/>
      <c r="L112" s="34"/>
      <c r="M112" s="32"/>
      <c r="N112" s="34"/>
      <c r="O112" s="32"/>
      <c r="P112" s="34"/>
      <c r="Q112" s="188"/>
      <c r="R112" s="133"/>
      <c r="S112" s="206"/>
      <c r="T112" s="190"/>
      <c r="U112" s="32"/>
      <c r="V112" s="34"/>
      <c r="W112" s="28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BA112" s="29" t="str">
        <f t="shared" si="18"/>
        <v/>
      </c>
      <c r="BB112" s="29" t="str">
        <f t="shared" si="15"/>
        <v/>
      </c>
      <c r="BC112" s="29" t="str">
        <f t="shared" si="16"/>
        <v/>
      </c>
      <c r="BD112" s="29" t="str">
        <f t="shared" si="19"/>
        <v/>
      </c>
      <c r="BE112" s="29" t="str">
        <f>IF($U112&lt;=$E112,"","Los ingresos de Población Indigena Hombres NO DEBE ser mayor al Total de Ingresos de Hombres al Programa")</f>
        <v/>
      </c>
      <c r="BF112" s="29" t="str">
        <f>IF($V112&lt;=$F112,"","Los ingresos de Población Indigena Mujeres NO DEBE ser mayor al Total de Ingresos de Mujeres al Programa")</f>
        <v/>
      </c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0">
        <f t="shared" si="17"/>
        <v>0</v>
      </c>
      <c r="BU112" s="30">
        <f t="shared" si="11"/>
        <v>0</v>
      </c>
      <c r="BV112" s="30">
        <f t="shared" si="12"/>
        <v>0</v>
      </c>
      <c r="BW112" s="30">
        <f>IF($T112&lt;=$F112,0,1)</f>
        <v>0</v>
      </c>
      <c r="BX112" s="30">
        <f>IF($U112&lt;=$E112,0,1)</f>
        <v>0</v>
      </c>
      <c r="BY112" s="30">
        <f>IF($V112&lt;=$F112,0,1)</f>
        <v>0</v>
      </c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</row>
    <row r="113" spans="1:100" s="23" customFormat="1" ht="10.5" x14ac:dyDescent="0.15">
      <c r="A113" s="1087"/>
      <c r="B113" s="1088" t="s">
        <v>150</v>
      </c>
      <c r="C113" s="1089"/>
      <c r="D113" s="185">
        <f t="shared" si="20"/>
        <v>0</v>
      </c>
      <c r="E113" s="186">
        <f t="shared" si="21"/>
        <v>0</v>
      </c>
      <c r="F113" s="187">
        <f t="shared" si="21"/>
        <v>0</v>
      </c>
      <c r="G113" s="32"/>
      <c r="H113" s="34"/>
      <c r="I113" s="32"/>
      <c r="J113" s="34"/>
      <c r="K113" s="32"/>
      <c r="L113" s="34"/>
      <c r="M113" s="32"/>
      <c r="N113" s="34"/>
      <c r="O113" s="32"/>
      <c r="P113" s="34"/>
      <c r="Q113" s="188"/>
      <c r="R113" s="133"/>
      <c r="S113" s="206"/>
      <c r="T113" s="190"/>
      <c r="U113" s="32"/>
      <c r="V113" s="34"/>
      <c r="W113" s="28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BA113" s="29" t="str">
        <f t="shared" si="18"/>
        <v/>
      </c>
      <c r="BB113" s="29" t="str">
        <f t="shared" si="15"/>
        <v/>
      </c>
      <c r="BC113" s="29" t="str">
        <f t="shared" si="16"/>
        <v/>
      </c>
      <c r="BD113" s="29" t="str">
        <f t="shared" si="19"/>
        <v/>
      </c>
      <c r="BE113" s="29" t="str">
        <f>IF($U113&lt;=$E113,"","Los ingresos de Población Indigena Hombres NO DEBE ser mayor al Total de Ingresos de Hombres al Programa")</f>
        <v/>
      </c>
      <c r="BF113" s="29" t="str">
        <f>IF($V113&lt;=$F113,"","Los ingresos de Población Indigena Mujeres NO DEBE ser mayor al Total de Ingresos de Mujeres al Programa")</f>
        <v/>
      </c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0">
        <f t="shared" si="17"/>
        <v>0</v>
      </c>
      <c r="BU113" s="30">
        <f t="shared" si="11"/>
        <v>0</v>
      </c>
      <c r="BV113" s="30">
        <f t="shared" si="12"/>
        <v>0</v>
      </c>
      <c r="BW113" s="30">
        <f>IF($T113&lt;=$F113,0,1)</f>
        <v>0</v>
      </c>
      <c r="BX113" s="30">
        <f>IF($U113&lt;=$E113,0,1)</f>
        <v>0</v>
      </c>
      <c r="BY113" s="30">
        <f>IF($V113&lt;=$F113,0,1)</f>
        <v>0</v>
      </c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</row>
    <row r="114" spans="1:100" s="23" customFormat="1" ht="10.5" x14ac:dyDescent="0.15">
      <c r="A114" s="1087"/>
      <c r="B114" s="1088" t="s">
        <v>151</v>
      </c>
      <c r="C114" s="1089"/>
      <c r="D114" s="185">
        <f t="shared" si="20"/>
        <v>0</v>
      </c>
      <c r="E114" s="186">
        <f t="shared" si="21"/>
        <v>0</v>
      </c>
      <c r="F114" s="187">
        <f t="shared" si="21"/>
        <v>0</v>
      </c>
      <c r="G114" s="32"/>
      <c r="H114" s="34"/>
      <c r="I114" s="32"/>
      <c r="J114" s="34"/>
      <c r="K114" s="32"/>
      <c r="L114" s="34"/>
      <c r="M114" s="32"/>
      <c r="N114" s="34"/>
      <c r="O114" s="32"/>
      <c r="P114" s="34"/>
      <c r="Q114" s="188"/>
      <c r="R114" s="133"/>
      <c r="S114" s="206"/>
      <c r="T114" s="190"/>
      <c r="U114" s="32"/>
      <c r="V114" s="34"/>
      <c r="W114" s="28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BA114" s="29" t="str">
        <f t="shared" si="18"/>
        <v/>
      </c>
      <c r="BB114" s="29" t="str">
        <f t="shared" si="15"/>
        <v/>
      </c>
      <c r="BC114" s="29" t="str">
        <f t="shared" si="16"/>
        <v/>
      </c>
      <c r="BD114" s="29" t="str">
        <f t="shared" si="19"/>
        <v/>
      </c>
      <c r="BE114" s="29" t="str">
        <f>IF($U114&lt;=$E114,"","Los ingresos de Población Indigena Hombres NO DEBE ser mayor al Total de Ingresos de Hombres al Programa")</f>
        <v/>
      </c>
      <c r="BF114" s="29" t="str">
        <f>IF($V114&lt;=$F114,"","Los ingresos de Población Indigena Mujeres NO DEBE ser mayor al Total de Ingresos de Mujeres al Programa")</f>
        <v/>
      </c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0">
        <f t="shared" si="17"/>
        <v>0</v>
      </c>
      <c r="BU114" s="30">
        <f t="shared" si="11"/>
        <v>0</v>
      </c>
      <c r="BV114" s="30">
        <f t="shared" si="12"/>
        <v>0</v>
      </c>
      <c r="BW114" s="30">
        <f>IF($T114&lt;=$F114,0,1)</f>
        <v>0</v>
      </c>
      <c r="BX114" s="30">
        <f>IF($U114&lt;=$E114,0,1)</f>
        <v>0</v>
      </c>
      <c r="BY114" s="30">
        <f>IF($V114&lt;=$F114,0,1)</f>
        <v>0</v>
      </c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</row>
    <row r="115" spans="1:100" s="23" customFormat="1" ht="10.5" x14ac:dyDescent="0.15">
      <c r="A115" s="1090" t="s">
        <v>152</v>
      </c>
      <c r="B115" s="1090"/>
      <c r="C115" s="1089"/>
      <c r="D115" s="185">
        <f t="shared" si="20"/>
        <v>0</v>
      </c>
      <c r="E115" s="186">
        <f t="shared" si="21"/>
        <v>0</v>
      </c>
      <c r="F115" s="187">
        <f t="shared" si="21"/>
        <v>0</v>
      </c>
      <c r="G115" s="32"/>
      <c r="H115" s="34"/>
      <c r="I115" s="32"/>
      <c r="J115" s="34"/>
      <c r="K115" s="32"/>
      <c r="L115" s="34"/>
      <c r="M115" s="32"/>
      <c r="N115" s="34"/>
      <c r="O115" s="32"/>
      <c r="P115" s="34"/>
      <c r="Q115" s="188"/>
      <c r="R115" s="133"/>
      <c r="S115" s="183"/>
      <c r="T115" s="184"/>
      <c r="U115" s="67"/>
      <c r="V115" s="69"/>
      <c r="W115" s="28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BA115" s="29" t="str">
        <f t="shared" si="18"/>
        <v/>
      </c>
      <c r="BB115" s="29" t="str">
        <f t="shared" si="15"/>
        <v/>
      </c>
      <c r="BC115" s="29" t="str">
        <f t="shared" si="16"/>
        <v/>
      </c>
      <c r="BD115" s="29" t="str">
        <f>IF($U115&lt;=$E115,"","Los ingresos de Población Indigena Hombres NO DEBE ser mayor al Total de Ingresos de Hombres al Programa")</f>
        <v/>
      </c>
      <c r="BE115" s="29" t="str">
        <f>IF($V115&lt;=$F115,"","Los ingresos de Población Indigena Mujeres NO DEBE ser mayor al Total de Ingresos de Mujeres al Programa")</f>
        <v/>
      </c>
      <c r="BF115" s="22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0">
        <f t="shared" si="17"/>
        <v>0</v>
      </c>
      <c r="BU115" s="30">
        <f t="shared" si="11"/>
        <v>0</v>
      </c>
      <c r="BV115" s="30">
        <f t="shared" si="12"/>
        <v>0</v>
      </c>
      <c r="BW115" s="30">
        <f>IF($U115&lt;=$E115,0,1)</f>
        <v>0</v>
      </c>
      <c r="BX115" s="30">
        <f>IF($V115&lt;=$F115,0,1)</f>
        <v>0</v>
      </c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</row>
    <row r="116" spans="1:100" s="23" customFormat="1" ht="10.5" x14ac:dyDescent="0.15">
      <c r="A116" s="1090" t="s">
        <v>153</v>
      </c>
      <c r="B116" s="1090"/>
      <c r="C116" s="1089"/>
      <c r="D116" s="185">
        <f t="shared" si="20"/>
        <v>0</v>
      </c>
      <c r="E116" s="186">
        <f t="shared" si="21"/>
        <v>0</v>
      </c>
      <c r="F116" s="187">
        <f t="shared" si="21"/>
        <v>0</v>
      </c>
      <c r="G116" s="32"/>
      <c r="H116" s="34"/>
      <c r="I116" s="32"/>
      <c r="J116" s="34"/>
      <c r="K116" s="32"/>
      <c r="L116" s="34"/>
      <c r="M116" s="32"/>
      <c r="N116" s="34"/>
      <c r="O116" s="32"/>
      <c r="P116" s="34"/>
      <c r="Q116" s="188"/>
      <c r="R116" s="133"/>
      <c r="S116" s="189"/>
      <c r="T116" s="190"/>
      <c r="U116" s="32"/>
      <c r="V116" s="34"/>
      <c r="W116" s="28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BA116" s="29" t="str">
        <f t="shared" si="18"/>
        <v/>
      </c>
      <c r="BB116" s="29" t="str">
        <f t="shared" si="15"/>
        <v/>
      </c>
      <c r="BC116" s="29" t="str">
        <f t="shared" si="16"/>
        <v/>
      </c>
      <c r="BD116" s="29" t="str">
        <f t="shared" ref="BD116:BD124" si="22">IF($U116&lt;=$E116,"","Los ingresos de Población Indigena Hombres NO DEBE ser mayor al Total de Ingresos de Hombres al Programa")</f>
        <v/>
      </c>
      <c r="BE116" s="29" t="str">
        <f t="shared" ref="BE116:BE124" si="23">IF($V116&lt;=$F116,"","Los ingresos de Población Indigena Mujeres NO DEBE ser mayor al Total de Ingresos de Mujeres al Programa")</f>
        <v/>
      </c>
      <c r="BF116" s="22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0">
        <f t="shared" si="17"/>
        <v>0</v>
      </c>
      <c r="BU116" s="30">
        <f t="shared" si="11"/>
        <v>0</v>
      </c>
      <c r="BV116" s="30">
        <f t="shared" si="12"/>
        <v>0</v>
      </c>
      <c r="BW116" s="30">
        <f>IF($U116&lt;=$E116,0,1)</f>
        <v>0</v>
      </c>
      <c r="BX116" s="30">
        <f>IF($V116&lt;=$F116,0,1)</f>
        <v>0</v>
      </c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  <c r="CS116" s="22"/>
      <c r="CT116" s="22"/>
      <c r="CU116" s="22"/>
      <c r="CV116" s="22"/>
    </row>
    <row r="117" spans="1:100" s="23" customFormat="1" ht="10.5" x14ac:dyDescent="0.15">
      <c r="A117" s="1083" t="s">
        <v>154</v>
      </c>
      <c r="B117" s="1084"/>
      <c r="C117" s="1085"/>
      <c r="D117" s="185">
        <f t="shared" si="20"/>
        <v>0</v>
      </c>
      <c r="E117" s="186">
        <f t="shared" si="21"/>
        <v>0</v>
      </c>
      <c r="F117" s="187">
        <f t="shared" si="21"/>
        <v>0</v>
      </c>
      <c r="G117" s="32"/>
      <c r="H117" s="34"/>
      <c r="I117" s="32"/>
      <c r="J117" s="34"/>
      <c r="K117" s="32"/>
      <c r="L117" s="34"/>
      <c r="M117" s="32"/>
      <c r="N117" s="34"/>
      <c r="O117" s="32"/>
      <c r="P117" s="34"/>
      <c r="Q117" s="188"/>
      <c r="R117" s="133"/>
      <c r="S117" s="189"/>
      <c r="T117" s="190"/>
      <c r="U117" s="32"/>
      <c r="V117" s="34"/>
      <c r="W117" s="28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BA117" s="29" t="str">
        <f t="shared" si="18"/>
        <v/>
      </c>
      <c r="BB117" s="29" t="str">
        <f t="shared" si="15"/>
        <v/>
      </c>
      <c r="BC117" s="29" t="str">
        <f t="shared" si="16"/>
        <v/>
      </c>
      <c r="BD117" s="29" t="str">
        <f t="shared" si="22"/>
        <v/>
      </c>
      <c r="BE117" s="29" t="str">
        <f t="shared" si="23"/>
        <v/>
      </c>
      <c r="BF117" s="22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0">
        <f t="shared" si="17"/>
        <v>0</v>
      </c>
      <c r="BU117" s="30">
        <f t="shared" si="11"/>
        <v>0</v>
      </c>
      <c r="BV117" s="30">
        <f t="shared" si="12"/>
        <v>0</v>
      </c>
      <c r="BW117" s="30">
        <f>IF($U117&lt;=$E117,0,1)</f>
        <v>0</v>
      </c>
      <c r="BX117" s="30">
        <f>IF($V117&lt;=$F117,0,1)</f>
        <v>0</v>
      </c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</row>
    <row r="118" spans="1:100" s="23" customFormat="1" ht="10.5" x14ac:dyDescent="0.15">
      <c r="A118" s="1080" t="s">
        <v>155</v>
      </c>
      <c r="B118" s="1081"/>
      <c r="C118" s="1082"/>
      <c r="D118" s="185">
        <f t="shared" si="20"/>
        <v>0</v>
      </c>
      <c r="E118" s="186">
        <f t="shared" si="21"/>
        <v>0</v>
      </c>
      <c r="F118" s="187">
        <f t="shared" si="21"/>
        <v>0</v>
      </c>
      <c r="G118" s="32"/>
      <c r="H118" s="34"/>
      <c r="I118" s="32"/>
      <c r="J118" s="34"/>
      <c r="K118" s="32"/>
      <c r="L118" s="34"/>
      <c r="M118" s="32"/>
      <c r="N118" s="34"/>
      <c r="O118" s="32"/>
      <c r="P118" s="34"/>
      <c r="Q118" s="188"/>
      <c r="R118" s="133"/>
      <c r="S118" s="189"/>
      <c r="T118" s="190"/>
      <c r="U118" s="32"/>
      <c r="V118" s="34"/>
      <c r="W118" s="28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BA118" s="29" t="str">
        <f t="shared" si="18"/>
        <v/>
      </c>
      <c r="BB118" s="29" t="str">
        <f t="shared" si="15"/>
        <v/>
      </c>
      <c r="BC118" s="29" t="str">
        <f t="shared" si="16"/>
        <v/>
      </c>
      <c r="BD118" s="29" t="str">
        <f t="shared" si="22"/>
        <v/>
      </c>
      <c r="BE118" s="29" t="str">
        <f t="shared" si="23"/>
        <v/>
      </c>
      <c r="BF118" s="22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0">
        <f t="shared" si="17"/>
        <v>0</v>
      </c>
      <c r="BU118" s="30">
        <f t="shared" si="11"/>
        <v>0</v>
      </c>
      <c r="BV118" s="30">
        <f t="shared" si="12"/>
        <v>0</v>
      </c>
      <c r="BW118" s="30">
        <f>IF($U118&lt;=$E118,0,1)</f>
        <v>0</v>
      </c>
      <c r="BX118" s="30">
        <f>IF($V118&lt;=$F118,0,1)</f>
        <v>0</v>
      </c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</row>
    <row r="119" spans="1:100" s="23" customFormat="1" ht="10.5" x14ac:dyDescent="0.15">
      <c r="A119" s="1080" t="s">
        <v>156</v>
      </c>
      <c r="B119" s="1081"/>
      <c r="C119" s="1082"/>
      <c r="D119" s="185">
        <f t="shared" si="20"/>
        <v>0</v>
      </c>
      <c r="E119" s="186">
        <f t="shared" si="21"/>
        <v>0</v>
      </c>
      <c r="F119" s="187">
        <f t="shared" si="21"/>
        <v>0</v>
      </c>
      <c r="G119" s="32"/>
      <c r="H119" s="34"/>
      <c r="I119" s="32"/>
      <c r="J119" s="34"/>
      <c r="K119" s="32"/>
      <c r="L119" s="34"/>
      <c r="M119" s="32"/>
      <c r="N119" s="34"/>
      <c r="O119" s="32"/>
      <c r="P119" s="34"/>
      <c r="Q119" s="188"/>
      <c r="R119" s="133"/>
      <c r="S119" s="189"/>
      <c r="T119" s="190"/>
      <c r="U119" s="32"/>
      <c r="V119" s="34"/>
      <c r="W119" s="28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BA119" s="29" t="str">
        <f t="shared" si="18"/>
        <v/>
      </c>
      <c r="BB119" s="29" t="str">
        <f t="shared" si="15"/>
        <v/>
      </c>
      <c r="BC119" s="29" t="str">
        <f t="shared" si="16"/>
        <v/>
      </c>
      <c r="BD119" s="29" t="str">
        <f t="shared" si="22"/>
        <v/>
      </c>
      <c r="BE119" s="29" t="str">
        <f t="shared" si="23"/>
        <v/>
      </c>
      <c r="BF119" s="22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0">
        <f t="shared" si="17"/>
        <v>0</v>
      </c>
      <c r="BU119" s="30">
        <f t="shared" si="11"/>
        <v>0</v>
      </c>
      <c r="BV119" s="30">
        <f t="shared" si="12"/>
        <v>0</v>
      </c>
      <c r="BW119" s="30">
        <f t="shared" ref="BW119:BW124" si="24">IF($U119&lt;=$E119,0,1)</f>
        <v>0</v>
      </c>
      <c r="BX119" s="30">
        <f t="shared" ref="BX119:BX124" si="25">IF($V119&lt;=$F119,0,1)</f>
        <v>0</v>
      </c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</row>
    <row r="120" spans="1:100" s="23" customFormat="1" ht="10.5" x14ac:dyDescent="0.15">
      <c r="A120" s="1083" t="s">
        <v>157</v>
      </c>
      <c r="B120" s="1084"/>
      <c r="C120" s="1085"/>
      <c r="D120" s="185">
        <f t="shared" si="20"/>
        <v>0</v>
      </c>
      <c r="E120" s="186">
        <f t="shared" si="21"/>
        <v>0</v>
      </c>
      <c r="F120" s="187">
        <f t="shared" si="21"/>
        <v>0</v>
      </c>
      <c r="G120" s="32"/>
      <c r="H120" s="34"/>
      <c r="I120" s="32"/>
      <c r="J120" s="34"/>
      <c r="K120" s="32"/>
      <c r="L120" s="34"/>
      <c r="M120" s="32"/>
      <c r="N120" s="34"/>
      <c r="O120" s="32"/>
      <c r="P120" s="34"/>
      <c r="Q120" s="188"/>
      <c r="R120" s="133"/>
      <c r="S120" s="189"/>
      <c r="T120" s="190"/>
      <c r="U120" s="32"/>
      <c r="V120" s="34"/>
      <c r="W120" s="28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BA120" s="29" t="str">
        <f t="shared" si="18"/>
        <v/>
      </c>
      <c r="BB120" s="29" t="str">
        <f t="shared" si="15"/>
        <v/>
      </c>
      <c r="BC120" s="29" t="str">
        <f t="shared" si="16"/>
        <v/>
      </c>
      <c r="BD120" s="29" t="str">
        <f t="shared" si="22"/>
        <v/>
      </c>
      <c r="BE120" s="29" t="str">
        <f t="shared" si="23"/>
        <v/>
      </c>
      <c r="BF120" s="22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0">
        <f t="shared" si="17"/>
        <v>0</v>
      </c>
      <c r="BU120" s="30">
        <f t="shared" si="11"/>
        <v>0</v>
      </c>
      <c r="BV120" s="30">
        <f t="shared" si="12"/>
        <v>0</v>
      </c>
      <c r="BW120" s="30">
        <f t="shared" si="24"/>
        <v>0</v>
      </c>
      <c r="BX120" s="30">
        <f t="shared" si="25"/>
        <v>0</v>
      </c>
      <c r="BY120" s="22"/>
      <c r="BZ120" s="22"/>
      <c r="CA120" s="22"/>
      <c r="CB120" s="22"/>
      <c r="CC120" s="22"/>
      <c r="CD120" s="22"/>
      <c r="CE120" s="22"/>
      <c r="CF120" s="22"/>
      <c r="CG120" s="22"/>
      <c r="CH120" s="22"/>
      <c r="CI120" s="22"/>
      <c r="CJ120" s="22"/>
      <c r="CK120" s="22"/>
      <c r="CL120" s="22"/>
      <c r="CM120" s="22"/>
      <c r="CN120" s="22"/>
      <c r="CO120" s="22"/>
      <c r="CP120" s="22"/>
      <c r="CQ120" s="22"/>
      <c r="CR120" s="22"/>
      <c r="CS120" s="22"/>
      <c r="CT120" s="22"/>
      <c r="CU120" s="22"/>
      <c r="CV120" s="22"/>
    </row>
    <row r="121" spans="1:100" s="23" customFormat="1" ht="10.5" x14ac:dyDescent="0.15">
      <c r="A121" s="1083" t="s">
        <v>158</v>
      </c>
      <c r="B121" s="1084"/>
      <c r="C121" s="1085"/>
      <c r="D121" s="185">
        <f t="shared" si="20"/>
        <v>0</v>
      </c>
      <c r="E121" s="186">
        <f t="shared" si="21"/>
        <v>0</v>
      </c>
      <c r="F121" s="187">
        <f t="shared" si="21"/>
        <v>0</v>
      </c>
      <c r="G121" s="32"/>
      <c r="H121" s="34"/>
      <c r="I121" s="32"/>
      <c r="J121" s="34"/>
      <c r="K121" s="32"/>
      <c r="L121" s="34"/>
      <c r="M121" s="32"/>
      <c r="N121" s="34"/>
      <c r="O121" s="191"/>
      <c r="P121" s="192"/>
      <c r="Q121" s="193"/>
      <c r="R121" s="194"/>
      <c r="S121" s="189"/>
      <c r="T121" s="190"/>
      <c r="U121" s="32"/>
      <c r="V121" s="34"/>
      <c r="W121" s="28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BA121" s="29" t="str">
        <f t="shared" si="18"/>
        <v/>
      </c>
      <c r="BB121" s="29" t="str">
        <f t="shared" si="15"/>
        <v/>
      </c>
      <c r="BC121" s="29" t="str">
        <f t="shared" si="16"/>
        <v/>
      </c>
      <c r="BD121" s="29" t="str">
        <f t="shared" si="22"/>
        <v/>
      </c>
      <c r="BE121" s="29" t="str">
        <f t="shared" si="23"/>
        <v/>
      </c>
      <c r="BF121" s="22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0">
        <f t="shared" si="17"/>
        <v>0</v>
      </c>
      <c r="BU121" s="30">
        <f t="shared" si="11"/>
        <v>0</v>
      </c>
      <c r="BV121" s="30">
        <f t="shared" si="12"/>
        <v>0</v>
      </c>
      <c r="BW121" s="30">
        <f t="shared" si="24"/>
        <v>0</v>
      </c>
      <c r="BX121" s="30">
        <f t="shared" si="25"/>
        <v>0</v>
      </c>
      <c r="BY121" s="22"/>
      <c r="BZ121" s="22"/>
      <c r="CA121" s="22"/>
      <c r="CB121" s="22"/>
      <c r="CC121" s="22"/>
      <c r="CD121" s="22"/>
      <c r="CE121" s="22"/>
      <c r="CF121" s="22"/>
      <c r="CG121" s="22"/>
      <c r="CH121" s="22"/>
      <c r="CI121" s="22"/>
      <c r="CJ121" s="22"/>
      <c r="CK121" s="22"/>
      <c r="CL121" s="22"/>
      <c r="CM121" s="22"/>
      <c r="CN121" s="22"/>
      <c r="CO121" s="22"/>
      <c r="CP121" s="22"/>
      <c r="CQ121" s="22"/>
      <c r="CR121" s="22"/>
      <c r="CS121" s="22"/>
      <c r="CT121" s="22"/>
      <c r="CU121" s="22"/>
      <c r="CV121" s="22"/>
    </row>
    <row r="122" spans="1:100" s="23" customFormat="1" ht="10.5" x14ac:dyDescent="0.15">
      <c r="A122" s="1080" t="s">
        <v>159</v>
      </c>
      <c r="B122" s="1081"/>
      <c r="C122" s="1082"/>
      <c r="D122" s="185">
        <f t="shared" si="20"/>
        <v>0</v>
      </c>
      <c r="E122" s="186">
        <f t="shared" si="21"/>
        <v>0</v>
      </c>
      <c r="F122" s="187">
        <f t="shared" si="21"/>
        <v>0</v>
      </c>
      <c r="G122" s="32"/>
      <c r="H122" s="34"/>
      <c r="I122" s="32"/>
      <c r="J122" s="34"/>
      <c r="K122" s="32"/>
      <c r="L122" s="34"/>
      <c r="M122" s="32"/>
      <c r="N122" s="34"/>
      <c r="O122" s="32"/>
      <c r="P122" s="34"/>
      <c r="Q122" s="188"/>
      <c r="R122" s="133"/>
      <c r="S122" s="189"/>
      <c r="T122" s="190"/>
      <c r="U122" s="32"/>
      <c r="V122" s="34"/>
      <c r="W122" s="28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BA122" s="29" t="str">
        <f t="shared" si="18"/>
        <v/>
      </c>
      <c r="BB122" s="29" t="str">
        <f t="shared" si="15"/>
        <v/>
      </c>
      <c r="BC122" s="29" t="str">
        <f t="shared" si="16"/>
        <v/>
      </c>
      <c r="BD122" s="29" t="str">
        <f t="shared" si="22"/>
        <v/>
      </c>
      <c r="BE122" s="29" t="str">
        <f t="shared" si="23"/>
        <v/>
      </c>
      <c r="BF122" s="22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0">
        <f t="shared" si="17"/>
        <v>0</v>
      </c>
      <c r="BU122" s="30">
        <f t="shared" si="11"/>
        <v>0</v>
      </c>
      <c r="BV122" s="30">
        <f t="shared" si="12"/>
        <v>0</v>
      </c>
      <c r="BW122" s="30">
        <f t="shared" si="24"/>
        <v>0</v>
      </c>
      <c r="BX122" s="30">
        <f t="shared" si="25"/>
        <v>0</v>
      </c>
      <c r="BY122" s="22"/>
      <c r="BZ122" s="22"/>
      <c r="CA122" s="22"/>
      <c r="CB122" s="22"/>
      <c r="CC122" s="22"/>
      <c r="CD122" s="22"/>
      <c r="CE122" s="22"/>
      <c r="CF122" s="22"/>
      <c r="CG122" s="22"/>
      <c r="CH122" s="22"/>
      <c r="CI122" s="22"/>
      <c r="CJ122" s="22"/>
      <c r="CK122" s="22"/>
      <c r="CL122" s="22"/>
      <c r="CM122" s="22"/>
      <c r="CN122" s="22"/>
      <c r="CO122" s="22"/>
      <c r="CP122" s="22"/>
      <c r="CQ122" s="22"/>
      <c r="CR122" s="22"/>
      <c r="CS122" s="22"/>
      <c r="CT122" s="22"/>
      <c r="CU122" s="22"/>
      <c r="CV122" s="22"/>
    </row>
    <row r="123" spans="1:100" s="23" customFormat="1" ht="10.5" x14ac:dyDescent="0.15">
      <c r="A123" s="1080" t="s">
        <v>160</v>
      </c>
      <c r="B123" s="1081"/>
      <c r="C123" s="1082"/>
      <c r="D123" s="207">
        <f t="shared" si="20"/>
        <v>0</v>
      </c>
      <c r="E123" s="208">
        <f t="shared" si="21"/>
        <v>0</v>
      </c>
      <c r="F123" s="209">
        <f t="shared" si="21"/>
        <v>0</v>
      </c>
      <c r="G123" s="73"/>
      <c r="H123" s="75"/>
      <c r="I123" s="73"/>
      <c r="J123" s="75"/>
      <c r="K123" s="73"/>
      <c r="L123" s="75"/>
      <c r="M123" s="73"/>
      <c r="N123" s="75"/>
      <c r="O123" s="73"/>
      <c r="P123" s="75"/>
      <c r="Q123" s="210"/>
      <c r="R123" s="211"/>
      <c r="S123" s="189"/>
      <c r="T123" s="190"/>
      <c r="U123" s="32"/>
      <c r="V123" s="34"/>
      <c r="W123" s="28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BA123" s="29" t="str">
        <f t="shared" si="18"/>
        <v/>
      </c>
      <c r="BB123" s="29" t="str">
        <f t="shared" si="15"/>
        <v/>
      </c>
      <c r="BC123" s="29" t="str">
        <f t="shared" si="16"/>
        <v/>
      </c>
      <c r="BD123" s="29" t="str">
        <f t="shared" si="22"/>
        <v/>
      </c>
      <c r="BE123" s="29" t="str">
        <f t="shared" si="23"/>
        <v/>
      </c>
      <c r="BF123" s="22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0">
        <f t="shared" si="17"/>
        <v>0</v>
      </c>
      <c r="BU123" s="30">
        <f t="shared" si="11"/>
        <v>0</v>
      </c>
      <c r="BV123" s="30">
        <f t="shared" si="12"/>
        <v>0</v>
      </c>
      <c r="BW123" s="30">
        <f t="shared" si="24"/>
        <v>0</v>
      </c>
      <c r="BX123" s="30">
        <f t="shared" si="25"/>
        <v>0</v>
      </c>
      <c r="BY123" s="22"/>
      <c r="BZ123" s="22"/>
      <c r="CA123" s="22"/>
      <c r="CB123" s="22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</row>
    <row r="124" spans="1:100" s="23" customFormat="1" ht="10.5" x14ac:dyDescent="0.15">
      <c r="A124" s="1077" t="s">
        <v>161</v>
      </c>
      <c r="B124" s="1078"/>
      <c r="C124" s="1079"/>
      <c r="D124" s="212">
        <f t="shared" si="20"/>
        <v>0</v>
      </c>
      <c r="E124" s="213">
        <f t="shared" si="21"/>
        <v>0</v>
      </c>
      <c r="F124" s="214">
        <f t="shared" si="21"/>
        <v>0</v>
      </c>
      <c r="G124" s="37"/>
      <c r="H124" s="39"/>
      <c r="I124" s="37"/>
      <c r="J124" s="39"/>
      <c r="K124" s="37"/>
      <c r="L124" s="39"/>
      <c r="M124" s="37"/>
      <c r="N124" s="39"/>
      <c r="O124" s="37"/>
      <c r="P124" s="39"/>
      <c r="Q124" s="104"/>
      <c r="R124" s="135"/>
      <c r="S124" s="215"/>
      <c r="T124" s="197"/>
      <c r="U124" s="37"/>
      <c r="V124" s="39"/>
      <c r="W124" s="28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BA124" s="29" t="str">
        <f t="shared" si="18"/>
        <v/>
      </c>
      <c r="BB124" s="29" t="str">
        <f t="shared" si="15"/>
        <v/>
      </c>
      <c r="BC124" s="29" t="str">
        <f t="shared" si="16"/>
        <v/>
      </c>
      <c r="BD124" s="29" t="str">
        <f t="shared" si="22"/>
        <v/>
      </c>
      <c r="BE124" s="29" t="str">
        <f t="shared" si="23"/>
        <v/>
      </c>
      <c r="BF124" s="22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0">
        <f t="shared" si="17"/>
        <v>0</v>
      </c>
      <c r="BU124" s="30">
        <f t="shared" si="11"/>
        <v>0</v>
      </c>
      <c r="BV124" s="30">
        <f t="shared" si="12"/>
        <v>0</v>
      </c>
      <c r="BW124" s="30">
        <f t="shared" si="24"/>
        <v>0</v>
      </c>
      <c r="BX124" s="30">
        <f t="shared" si="25"/>
        <v>0</v>
      </c>
      <c r="BY124" s="22"/>
      <c r="BZ124" s="22"/>
      <c r="CA124" s="22"/>
      <c r="CB124" s="22"/>
      <c r="CC124" s="22"/>
      <c r="CD124" s="22"/>
      <c r="CE124" s="22"/>
      <c r="CF124" s="22"/>
      <c r="CG124" s="22"/>
      <c r="CH124" s="22"/>
      <c r="CI124" s="22"/>
      <c r="CJ124" s="22"/>
      <c r="CK124" s="22"/>
      <c r="CL124" s="22"/>
      <c r="CM124" s="22"/>
      <c r="CN124" s="22"/>
      <c r="CO124" s="22"/>
      <c r="CP124" s="22"/>
      <c r="CQ124" s="22"/>
      <c r="CR124" s="22"/>
      <c r="CS124" s="22"/>
      <c r="CT124" s="22"/>
      <c r="CU124" s="22"/>
      <c r="CV124" s="22"/>
    </row>
    <row r="125" spans="1:100" s="9" customFormat="1" ht="14.25" x14ac:dyDescent="0.2">
      <c r="A125" s="81" t="s">
        <v>162</v>
      </c>
      <c r="B125" s="216"/>
      <c r="C125" s="216"/>
      <c r="D125" s="216"/>
      <c r="E125" s="216"/>
      <c r="F125" s="216"/>
      <c r="G125" s="216"/>
      <c r="H125" s="151"/>
      <c r="I125" s="151"/>
      <c r="J125" s="151"/>
      <c r="K125" s="217"/>
      <c r="L125" s="217"/>
      <c r="M125" s="217"/>
      <c r="N125" s="217"/>
      <c r="O125" s="218"/>
      <c r="P125" s="218"/>
      <c r="Q125" s="119"/>
      <c r="R125" s="119"/>
      <c r="S125" s="218"/>
      <c r="T125" s="218"/>
      <c r="U125" s="119"/>
      <c r="V125" s="119"/>
      <c r="W125" s="119"/>
    </row>
    <row r="126" spans="1:100" s="23" customFormat="1" ht="10.5" x14ac:dyDescent="0.15">
      <c r="A126" s="1117" t="s">
        <v>163</v>
      </c>
      <c r="B126" s="1118"/>
      <c r="C126" s="1119"/>
      <c r="D126" s="1016" t="s">
        <v>46</v>
      </c>
      <c r="E126" s="1017"/>
      <c r="F126" s="1018"/>
      <c r="G126" s="1112"/>
      <c r="H126" s="1112"/>
      <c r="I126" s="1112"/>
      <c r="J126" s="1112"/>
      <c r="K126" s="1112"/>
      <c r="L126" s="1112"/>
      <c r="M126" s="1112"/>
      <c r="N126" s="1112"/>
      <c r="O126" s="1112"/>
      <c r="P126" s="1112"/>
      <c r="Q126" s="1112"/>
      <c r="R126" s="1113"/>
      <c r="S126" s="1049"/>
      <c r="T126" s="1114"/>
      <c r="U126" s="1116"/>
      <c r="V126" s="1105"/>
      <c r="W126" s="1106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BA126" s="3"/>
      <c r="BB126" s="3"/>
      <c r="BC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22"/>
      <c r="CC126" s="22"/>
      <c r="CD126" s="22"/>
      <c r="CE126" s="22"/>
      <c r="CF126" s="22"/>
      <c r="CG126" s="22"/>
      <c r="CH126" s="22"/>
      <c r="CI126" s="22"/>
      <c r="CJ126" s="22"/>
      <c r="CK126" s="22"/>
      <c r="CL126" s="22"/>
      <c r="CM126" s="22"/>
      <c r="CN126" s="22"/>
      <c r="CO126" s="22"/>
      <c r="CP126" s="22"/>
      <c r="CQ126" s="22"/>
      <c r="CR126" s="22"/>
      <c r="CS126" s="22"/>
      <c r="CT126" s="22"/>
      <c r="CU126" s="22"/>
      <c r="CV126" s="22"/>
    </row>
    <row r="127" spans="1:100" s="23" customFormat="1" ht="21" x14ac:dyDescent="0.15">
      <c r="A127" s="1120"/>
      <c r="B127" s="1121"/>
      <c r="C127" s="1122"/>
      <c r="D127" s="156" t="s">
        <v>125</v>
      </c>
      <c r="E127" s="157" t="s">
        <v>43</v>
      </c>
      <c r="F127" s="158" t="s">
        <v>64</v>
      </c>
      <c r="G127" s="159"/>
      <c r="H127" s="20"/>
      <c r="I127" s="159"/>
      <c r="J127" s="20"/>
      <c r="K127" s="159"/>
      <c r="L127" s="20"/>
      <c r="M127" s="159"/>
      <c r="N127" s="20"/>
      <c r="O127" s="159"/>
      <c r="P127" s="20"/>
      <c r="Q127" s="159"/>
      <c r="R127" s="162"/>
      <c r="S127" s="1051"/>
      <c r="T127" s="1115"/>
      <c r="U127" s="1116"/>
      <c r="V127" s="219"/>
      <c r="W127" s="164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BA127" s="3"/>
      <c r="BB127" s="3"/>
      <c r="BC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22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2"/>
      <c r="CV127" s="22"/>
    </row>
    <row r="128" spans="1:100" s="23" customFormat="1" ht="10.5" x14ac:dyDescent="0.15">
      <c r="A128" s="1107" t="s">
        <v>165</v>
      </c>
      <c r="B128" s="1107"/>
      <c r="C128" s="1108"/>
      <c r="D128" s="168">
        <f>SUM(E128:F128)</f>
        <v>0</v>
      </c>
      <c r="E128" s="169">
        <f>G128+I128+K128+M128+O128+Q128</f>
        <v>0</v>
      </c>
      <c r="F128" s="170">
        <f>H128+J128+L128+N128+P128+R128</f>
        <v>0</v>
      </c>
      <c r="G128" s="171"/>
      <c r="H128" s="172"/>
      <c r="I128" s="171"/>
      <c r="J128" s="172"/>
      <c r="K128" s="171"/>
      <c r="L128" s="172"/>
      <c r="M128" s="171"/>
      <c r="N128" s="172"/>
      <c r="O128" s="171"/>
      <c r="P128" s="172"/>
      <c r="Q128" s="173"/>
      <c r="R128" s="174"/>
      <c r="S128" s="175"/>
      <c r="T128" s="176"/>
      <c r="U128" s="176"/>
      <c r="V128" s="175"/>
      <c r="W128" s="85"/>
      <c r="X128" s="28" t="str">
        <f>$BA128&amp;" "&amp;$BB128&amp;""&amp;$BC128&amp;""&amp;$BD128&amp;""&amp;$BE128&amp;""&amp;$BF128&amp;""&amp;$BG128</f>
        <v xml:space="preserve"> </v>
      </c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BA128" s="29" t="str">
        <f t="shared" ref="BA128:BA157" si="26">IF($D128&lt;&gt;SUM($G128:$R128),"El Total de los Egresos NO puede ser diferente a la suma de Hombres y Mujeres por edad.","")</f>
        <v/>
      </c>
      <c r="BB128" s="29" t="str">
        <f t="shared" ref="BB128:BB157" si="27">IF($E128&lt;&gt;$G128+$I128+$K128+$M128+$O128+$Q128,"El Total de Hombres Egresados al Programa NO puede ser distinto a la suma de Hombres por edad.","")</f>
        <v/>
      </c>
      <c r="BC128" s="29" t="str">
        <f t="shared" ref="BC128:BC157" si="28">IF($F128&lt;&gt;$H128+$J128+$L128+$N128+$P128+$R128,"El Total de Mujeres Egresadas al Programa NO puede ser distinto a la suma de Mujeres por edad.","")</f>
        <v/>
      </c>
      <c r="BD128" s="29" t="str">
        <f>IF($T128&lt;=$F128,"","Las gestantes egresadas del Programa NO debe ser mayor al Total de Mujeres egresadas")</f>
        <v/>
      </c>
      <c r="BE128" s="29" t="str">
        <f>IF($U128&lt;=$F128,"","Las madres de hijos menor de 2 años NO DEBE ser mayor al Total de Mujeres egresadas al Programa")</f>
        <v/>
      </c>
      <c r="BF128" s="29" t="str">
        <f>IF($V128&lt;=$E128,"","Los egresos de Población Indigena Hombres NO DEBE ser mayor al Total de Egresos Hombres del Programa")</f>
        <v/>
      </c>
      <c r="BG128" s="29" t="str">
        <f>IF($W128&lt;=$F128,"","Los egresos de Población Indigena Mujeres NO DEBE ser mayor al Total de Egresos Mujeres del Programa")</f>
        <v/>
      </c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22"/>
      <c r="BT128" s="30">
        <f>IF($D128&lt;&gt;SUM($G128:$R128),1,0)</f>
        <v>0</v>
      </c>
      <c r="BU128" s="30">
        <f>IF($E128&lt;&gt;$G128+$I128+$K128+$M128+$O128+$Q128,1,0)</f>
        <v>0</v>
      </c>
      <c r="BV128" s="30">
        <f>IF($F128&lt;&gt;$H128+$J128+$L128+$N128+$P128+$R128,1,0)</f>
        <v>0</v>
      </c>
      <c r="BW128" s="30">
        <f>IF($T128&lt;=$F128,0,1)</f>
        <v>0</v>
      </c>
      <c r="BX128" s="30">
        <f>IF($U128&lt;=$F128,0,1)</f>
        <v>0</v>
      </c>
      <c r="BY128" s="30">
        <f>IF($V128&lt;=$E128,0,1)</f>
        <v>0</v>
      </c>
      <c r="BZ128" s="30">
        <f>IF($W128&lt;=$F128,0,1)</f>
        <v>0</v>
      </c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</row>
    <row r="129" spans="1:100" s="23" customFormat="1" ht="10.5" x14ac:dyDescent="0.15">
      <c r="A129" s="1109" t="s">
        <v>127</v>
      </c>
      <c r="B129" s="1110"/>
      <c r="C129" s="1111"/>
      <c r="D129" s="177"/>
      <c r="E129" s="178"/>
      <c r="F129" s="178"/>
      <c r="G129" s="178"/>
      <c r="H129" s="178"/>
      <c r="I129" s="178"/>
      <c r="J129" s="178"/>
      <c r="K129" s="178"/>
      <c r="L129" s="178"/>
      <c r="M129" s="178"/>
      <c r="N129" s="178"/>
      <c r="O129" s="178"/>
      <c r="P129" s="178"/>
      <c r="Q129" s="178"/>
      <c r="R129" s="178"/>
      <c r="S129" s="178"/>
      <c r="T129" s="178"/>
      <c r="U129" s="178"/>
      <c r="V129" s="178"/>
      <c r="W129" s="179"/>
      <c r="X129" s="28" t="str">
        <f t="shared" ref="X129:X156" si="29">$BA129&amp;" "&amp;$BB129&amp;""&amp;$BC129&amp;""&amp;$BD129&amp;""&amp;$BE129&amp;""&amp;$BF129&amp;""&amp;$BG129</f>
        <v xml:space="preserve"> </v>
      </c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BA129" s="29" t="str">
        <f t="shared" si="26"/>
        <v/>
      </c>
      <c r="BB129" s="29" t="str">
        <f t="shared" si="27"/>
        <v/>
      </c>
      <c r="BC129" s="29" t="str">
        <f t="shared" si="28"/>
        <v/>
      </c>
      <c r="BD129" s="29" t="str">
        <f t="shared" ref="BD129:BD157" si="30">IF($T129&lt;=$F129,"","Las gestantes egresadas del Programa NO debe ser mayor al Total de Mujeres egresadas")</f>
        <v/>
      </c>
      <c r="BE129" s="29" t="str">
        <f t="shared" ref="BE129:BE157" si="31">IF($U129&lt;=$F129,"","Las madres de hijos menor de 2 años NO DEBE ser mayor al Total de Mujeres egresadas al Programa")</f>
        <v/>
      </c>
      <c r="BF129" s="29" t="str">
        <f t="shared" ref="BF129:BF157" si="32">IF($V129&lt;=$E129,"","Los egresos de Población Indigena Hombres NO DEBE ser mayor al Total de Egresos Hombres del Programa")</f>
        <v/>
      </c>
      <c r="BG129" s="29" t="str">
        <f t="shared" ref="BG129:BG157" si="33">IF($W129&lt;=$F129,"","Los egresos de Población Indigena Mujeres NO DEBE ser mayor al Total de Egresos Mujeres del Programa")</f>
        <v/>
      </c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0">
        <f t="shared" ref="BT129:BT157" si="34">IF($D129&lt;&gt;SUM($G129:$R129),1,0)</f>
        <v>0</v>
      </c>
      <c r="BU129" s="30">
        <f t="shared" ref="BU129:BU157" si="35">IF($E129&lt;&gt;$G129+$I129+$K129+$M129+$O129+$Q129,1,0)</f>
        <v>0</v>
      </c>
      <c r="BV129" s="30">
        <f t="shared" ref="BV129:BV157" si="36">IF($F129&lt;&gt;$H129+$J129+$L129+$N129+$P129+$R129,1,0)</f>
        <v>0</v>
      </c>
      <c r="BW129" s="30">
        <f t="shared" ref="BW129:BW157" si="37">IF($T129&lt;=$F129,0,1)</f>
        <v>0</v>
      </c>
      <c r="BX129" s="30">
        <f t="shared" ref="BX129:BX157" si="38">IF($U129&lt;=$F129,0,1)</f>
        <v>0</v>
      </c>
      <c r="BY129" s="30">
        <f t="shared" ref="BY129:BY157" si="39">IF($V129&lt;=$E129,0,1)</f>
        <v>0</v>
      </c>
      <c r="BZ129" s="30">
        <f t="shared" ref="BZ129:BZ157" si="40">IF($W129&lt;=$F129,0,1)</f>
        <v>0</v>
      </c>
      <c r="CA129" s="3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</row>
    <row r="130" spans="1:100" s="23" customFormat="1" ht="10.5" x14ac:dyDescent="0.15">
      <c r="A130" s="1096" t="s">
        <v>128</v>
      </c>
      <c r="B130" s="1099" t="s">
        <v>129</v>
      </c>
      <c r="C130" s="1100"/>
      <c r="D130" s="180">
        <f t="shared" ref="D130:D138" si="41">SUM(E130:F130)</f>
        <v>0</v>
      </c>
      <c r="E130" s="181">
        <f t="shared" ref="E130:F138" si="42">G130+I130+K130+M130+O130+Q130</f>
        <v>0</v>
      </c>
      <c r="F130" s="182">
        <f t="shared" si="42"/>
        <v>0</v>
      </c>
      <c r="G130" s="67"/>
      <c r="H130" s="69"/>
      <c r="I130" s="67"/>
      <c r="J130" s="69"/>
      <c r="K130" s="67"/>
      <c r="L130" s="69"/>
      <c r="M130" s="67"/>
      <c r="N130" s="69"/>
      <c r="O130" s="67"/>
      <c r="P130" s="69"/>
      <c r="Q130" s="102"/>
      <c r="R130" s="131"/>
      <c r="S130" s="46"/>
      <c r="T130" s="184"/>
      <c r="U130" s="184"/>
      <c r="V130" s="132"/>
      <c r="W130" s="75"/>
      <c r="X130" s="28" t="str">
        <f t="shared" si="29"/>
        <v xml:space="preserve"> </v>
      </c>
      <c r="Y130" s="3"/>
      <c r="Z130" s="3"/>
      <c r="AA130" s="3"/>
      <c r="AB130" s="3"/>
      <c r="AC130" s="3"/>
      <c r="AD130" s="3"/>
      <c r="AE130" s="3"/>
      <c r="AF130" s="3"/>
      <c r="AG130" s="221"/>
      <c r="AH130" s="3"/>
      <c r="AI130" s="3"/>
      <c r="AJ130" s="3"/>
      <c r="AK130" s="3"/>
      <c r="BA130" s="29" t="str">
        <f t="shared" si="26"/>
        <v/>
      </c>
      <c r="BB130" s="29" t="str">
        <f t="shared" si="27"/>
        <v/>
      </c>
      <c r="BC130" s="29" t="str">
        <f t="shared" si="28"/>
        <v/>
      </c>
      <c r="BD130" s="29" t="str">
        <f t="shared" si="30"/>
        <v/>
      </c>
      <c r="BE130" s="29" t="str">
        <f t="shared" si="31"/>
        <v/>
      </c>
      <c r="BF130" s="29" t="str">
        <f t="shared" si="32"/>
        <v/>
      </c>
      <c r="BG130" s="29" t="str">
        <f t="shared" si="33"/>
        <v/>
      </c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0">
        <f t="shared" si="34"/>
        <v>0</v>
      </c>
      <c r="BU130" s="30">
        <f t="shared" si="35"/>
        <v>0</v>
      </c>
      <c r="BV130" s="30">
        <f t="shared" si="36"/>
        <v>0</v>
      </c>
      <c r="BW130" s="30">
        <f t="shared" si="37"/>
        <v>0</v>
      </c>
      <c r="BX130" s="30">
        <f t="shared" si="38"/>
        <v>0</v>
      </c>
      <c r="BY130" s="30">
        <f t="shared" si="39"/>
        <v>0</v>
      </c>
      <c r="BZ130" s="30">
        <f t="shared" si="40"/>
        <v>0</v>
      </c>
      <c r="CA130" s="3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</row>
    <row r="131" spans="1:100" s="23" customFormat="1" ht="10.5" x14ac:dyDescent="0.15">
      <c r="A131" s="1083"/>
      <c r="B131" s="1088" t="s">
        <v>130</v>
      </c>
      <c r="C131" s="1089"/>
      <c r="D131" s="185">
        <f t="shared" si="41"/>
        <v>0</v>
      </c>
      <c r="E131" s="186">
        <f t="shared" si="42"/>
        <v>0</v>
      </c>
      <c r="F131" s="187">
        <f t="shared" si="42"/>
        <v>0</v>
      </c>
      <c r="G131" s="32"/>
      <c r="H131" s="34"/>
      <c r="I131" s="32"/>
      <c r="J131" s="34"/>
      <c r="K131" s="32"/>
      <c r="L131" s="34"/>
      <c r="M131" s="32"/>
      <c r="N131" s="34"/>
      <c r="O131" s="32"/>
      <c r="P131" s="34"/>
      <c r="Q131" s="188"/>
      <c r="R131" s="133"/>
      <c r="S131" s="134"/>
      <c r="T131" s="190"/>
      <c r="U131" s="190"/>
      <c r="V131" s="134"/>
      <c r="W131" s="75"/>
      <c r="X131" s="28" t="str">
        <f t="shared" si="29"/>
        <v xml:space="preserve"> </v>
      </c>
      <c r="Y131" s="3"/>
      <c r="Z131" s="3"/>
      <c r="AA131" s="3"/>
      <c r="AB131" s="3"/>
      <c r="AC131" s="3"/>
      <c r="AD131" s="3"/>
      <c r="AE131" s="3"/>
      <c r="AF131" s="3"/>
      <c r="AG131" s="221"/>
      <c r="AH131" s="3"/>
      <c r="AI131" s="3"/>
      <c r="AJ131" s="3"/>
      <c r="AK131" s="3"/>
      <c r="BA131" s="29" t="str">
        <f t="shared" si="26"/>
        <v/>
      </c>
      <c r="BB131" s="29" t="str">
        <f t="shared" si="27"/>
        <v/>
      </c>
      <c r="BC131" s="29" t="str">
        <f t="shared" si="28"/>
        <v/>
      </c>
      <c r="BD131" s="29" t="str">
        <f t="shared" si="30"/>
        <v/>
      </c>
      <c r="BE131" s="29" t="str">
        <f t="shared" si="31"/>
        <v/>
      </c>
      <c r="BF131" s="29" t="str">
        <f t="shared" si="32"/>
        <v/>
      </c>
      <c r="BG131" s="29" t="str">
        <f t="shared" si="33"/>
        <v/>
      </c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0">
        <f t="shared" si="34"/>
        <v>0</v>
      </c>
      <c r="BU131" s="30">
        <f t="shared" si="35"/>
        <v>0</v>
      </c>
      <c r="BV131" s="30">
        <f t="shared" si="36"/>
        <v>0</v>
      </c>
      <c r="BW131" s="30">
        <f t="shared" si="37"/>
        <v>0</v>
      </c>
      <c r="BX131" s="30">
        <f t="shared" si="38"/>
        <v>0</v>
      </c>
      <c r="BY131" s="30">
        <f t="shared" si="39"/>
        <v>0</v>
      </c>
      <c r="BZ131" s="30">
        <f t="shared" si="40"/>
        <v>0</v>
      </c>
      <c r="CA131" s="3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</row>
    <row r="132" spans="1:100" s="23" customFormat="1" ht="10.5" x14ac:dyDescent="0.15">
      <c r="A132" s="1090" t="s">
        <v>131</v>
      </c>
      <c r="B132" s="1090"/>
      <c r="C132" s="1089"/>
      <c r="D132" s="185">
        <f t="shared" si="41"/>
        <v>0</v>
      </c>
      <c r="E132" s="186">
        <f t="shared" si="42"/>
        <v>0</v>
      </c>
      <c r="F132" s="187">
        <f t="shared" si="42"/>
        <v>0</v>
      </c>
      <c r="G132" s="191"/>
      <c r="H132" s="192"/>
      <c r="I132" s="191"/>
      <c r="J132" s="192"/>
      <c r="K132" s="191"/>
      <c r="L132" s="192"/>
      <c r="M132" s="191"/>
      <c r="N132" s="192"/>
      <c r="O132" s="191"/>
      <c r="P132" s="192"/>
      <c r="Q132" s="188"/>
      <c r="R132" s="133"/>
      <c r="S132" s="134"/>
      <c r="T132" s="190"/>
      <c r="U132" s="190"/>
      <c r="V132" s="134"/>
      <c r="W132" s="47"/>
      <c r="X132" s="28" t="str">
        <f t="shared" si="29"/>
        <v xml:space="preserve"> </v>
      </c>
      <c r="Y132" s="3"/>
      <c r="Z132" s="3"/>
      <c r="AA132" s="3"/>
      <c r="AB132" s="3"/>
      <c r="AC132" s="3"/>
      <c r="AD132" s="3"/>
      <c r="AE132" s="3"/>
      <c r="AF132" s="3"/>
      <c r="AG132" s="221"/>
      <c r="AH132" s="3"/>
      <c r="AI132" s="3"/>
      <c r="AJ132" s="3"/>
      <c r="AK132" s="3"/>
      <c r="BA132" s="29" t="str">
        <f t="shared" si="26"/>
        <v/>
      </c>
      <c r="BB132" s="29" t="str">
        <f t="shared" si="27"/>
        <v/>
      </c>
      <c r="BC132" s="29" t="str">
        <f t="shared" si="28"/>
        <v/>
      </c>
      <c r="BD132" s="29" t="str">
        <f t="shared" si="30"/>
        <v/>
      </c>
      <c r="BE132" s="29" t="str">
        <f t="shared" si="31"/>
        <v/>
      </c>
      <c r="BF132" s="29" t="str">
        <f t="shared" si="32"/>
        <v/>
      </c>
      <c r="BG132" s="29" t="str">
        <f t="shared" si="33"/>
        <v/>
      </c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0">
        <f t="shared" si="34"/>
        <v>0</v>
      </c>
      <c r="BU132" s="30">
        <f t="shared" si="35"/>
        <v>0</v>
      </c>
      <c r="BV132" s="30">
        <f t="shared" si="36"/>
        <v>0</v>
      </c>
      <c r="BW132" s="30">
        <f t="shared" si="37"/>
        <v>0</v>
      </c>
      <c r="BX132" s="30">
        <f t="shared" si="38"/>
        <v>0</v>
      </c>
      <c r="BY132" s="30">
        <f t="shared" si="39"/>
        <v>0</v>
      </c>
      <c r="BZ132" s="30">
        <f t="shared" si="40"/>
        <v>0</v>
      </c>
      <c r="CA132" s="3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</row>
    <row r="133" spans="1:100" s="23" customFormat="1" ht="10.5" x14ac:dyDescent="0.15">
      <c r="A133" s="1090" t="s">
        <v>132</v>
      </c>
      <c r="B133" s="1090"/>
      <c r="C133" s="1089"/>
      <c r="D133" s="185">
        <f t="shared" si="41"/>
        <v>0</v>
      </c>
      <c r="E133" s="186">
        <f t="shared" si="42"/>
        <v>0</v>
      </c>
      <c r="F133" s="187">
        <f t="shared" si="42"/>
        <v>0</v>
      </c>
      <c r="G133" s="32"/>
      <c r="H133" s="34"/>
      <c r="I133" s="32"/>
      <c r="J133" s="34"/>
      <c r="K133" s="191"/>
      <c r="L133" s="192"/>
      <c r="M133" s="191"/>
      <c r="N133" s="192"/>
      <c r="O133" s="191"/>
      <c r="P133" s="192"/>
      <c r="Q133" s="193"/>
      <c r="R133" s="194"/>
      <c r="S133" s="134"/>
      <c r="T133" s="190"/>
      <c r="U133" s="190"/>
      <c r="V133" s="134"/>
      <c r="W133" s="47"/>
      <c r="X133" s="28" t="str">
        <f t="shared" si="29"/>
        <v xml:space="preserve"> </v>
      </c>
      <c r="Y133" s="3"/>
      <c r="Z133" s="3"/>
      <c r="AA133" s="3"/>
      <c r="AB133" s="3"/>
      <c r="AC133" s="3"/>
      <c r="AD133" s="3"/>
      <c r="AE133" s="3"/>
      <c r="AF133" s="3"/>
      <c r="AG133" s="221"/>
      <c r="AH133" s="3"/>
      <c r="AI133" s="3"/>
      <c r="AJ133" s="3"/>
      <c r="AK133" s="3"/>
      <c r="BA133" s="29" t="str">
        <f t="shared" si="26"/>
        <v/>
      </c>
      <c r="BB133" s="29" t="str">
        <f t="shared" si="27"/>
        <v/>
      </c>
      <c r="BC133" s="29" t="str">
        <f t="shared" si="28"/>
        <v/>
      </c>
      <c r="BD133" s="29" t="str">
        <f t="shared" si="30"/>
        <v/>
      </c>
      <c r="BE133" s="29" t="str">
        <f t="shared" si="31"/>
        <v/>
      </c>
      <c r="BF133" s="29" t="str">
        <f t="shared" si="32"/>
        <v/>
      </c>
      <c r="BG133" s="29" t="str">
        <f t="shared" si="33"/>
        <v/>
      </c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0">
        <f t="shared" si="34"/>
        <v>0</v>
      </c>
      <c r="BU133" s="30">
        <f t="shared" si="35"/>
        <v>0</v>
      </c>
      <c r="BV133" s="30">
        <f t="shared" si="36"/>
        <v>0</v>
      </c>
      <c r="BW133" s="30">
        <f t="shared" si="37"/>
        <v>0</v>
      </c>
      <c r="BX133" s="30">
        <f t="shared" si="38"/>
        <v>0</v>
      </c>
      <c r="BY133" s="30">
        <f t="shared" si="39"/>
        <v>0</v>
      </c>
      <c r="BZ133" s="30">
        <f t="shared" si="40"/>
        <v>0</v>
      </c>
      <c r="CA133" s="3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</row>
    <row r="134" spans="1:100" s="23" customFormat="1" ht="10.5" x14ac:dyDescent="0.15">
      <c r="A134" s="1090" t="s">
        <v>133</v>
      </c>
      <c r="B134" s="1101"/>
      <c r="C134" s="1102"/>
      <c r="D134" s="185">
        <f t="shared" si="41"/>
        <v>0</v>
      </c>
      <c r="E134" s="186">
        <f t="shared" si="42"/>
        <v>0</v>
      </c>
      <c r="F134" s="187">
        <f t="shared" si="42"/>
        <v>0</v>
      </c>
      <c r="G134" s="32"/>
      <c r="H134" s="34"/>
      <c r="I134" s="32"/>
      <c r="J134" s="34"/>
      <c r="K134" s="32"/>
      <c r="L134" s="34"/>
      <c r="M134" s="32"/>
      <c r="N134" s="34"/>
      <c r="O134" s="32"/>
      <c r="P134" s="34"/>
      <c r="Q134" s="188"/>
      <c r="R134" s="133"/>
      <c r="S134" s="134"/>
      <c r="T134" s="190"/>
      <c r="U134" s="190"/>
      <c r="V134" s="134"/>
      <c r="W134" s="34"/>
      <c r="X134" s="28" t="str">
        <f t="shared" si="29"/>
        <v xml:space="preserve"> </v>
      </c>
      <c r="Y134" s="3"/>
      <c r="Z134" s="3"/>
      <c r="AA134" s="3"/>
      <c r="AB134" s="3"/>
      <c r="AC134" s="3"/>
      <c r="AD134" s="3"/>
      <c r="AE134" s="3"/>
      <c r="AF134" s="3"/>
      <c r="AG134" s="221"/>
      <c r="AH134" s="3"/>
      <c r="AI134" s="3"/>
      <c r="AJ134" s="3"/>
      <c r="AK134" s="3"/>
      <c r="BA134" s="29" t="str">
        <f t="shared" si="26"/>
        <v/>
      </c>
      <c r="BB134" s="29" t="str">
        <f t="shared" si="27"/>
        <v/>
      </c>
      <c r="BC134" s="29" t="str">
        <f t="shared" si="28"/>
        <v/>
      </c>
      <c r="BD134" s="29" t="str">
        <f t="shared" si="30"/>
        <v/>
      </c>
      <c r="BE134" s="29" t="str">
        <f t="shared" si="31"/>
        <v/>
      </c>
      <c r="BF134" s="29" t="str">
        <f t="shared" si="32"/>
        <v/>
      </c>
      <c r="BG134" s="29" t="str">
        <f t="shared" si="33"/>
        <v/>
      </c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0">
        <f t="shared" si="34"/>
        <v>0</v>
      </c>
      <c r="BU134" s="30">
        <f t="shared" si="35"/>
        <v>0</v>
      </c>
      <c r="BV134" s="30">
        <f t="shared" si="36"/>
        <v>0</v>
      </c>
      <c r="BW134" s="30">
        <f t="shared" si="37"/>
        <v>0</v>
      </c>
      <c r="BX134" s="30">
        <f t="shared" si="38"/>
        <v>0</v>
      </c>
      <c r="BY134" s="30">
        <f t="shared" si="39"/>
        <v>0</v>
      </c>
      <c r="BZ134" s="30">
        <f t="shared" si="40"/>
        <v>0</v>
      </c>
      <c r="CA134" s="3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</row>
    <row r="135" spans="1:100" s="23" customFormat="1" ht="10.5" x14ac:dyDescent="0.15">
      <c r="A135" s="1103" t="s">
        <v>134</v>
      </c>
      <c r="B135" s="1082" t="s">
        <v>135</v>
      </c>
      <c r="C135" s="1089"/>
      <c r="D135" s="185">
        <f t="shared" si="41"/>
        <v>0</v>
      </c>
      <c r="E135" s="186">
        <f t="shared" si="42"/>
        <v>0</v>
      </c>
      <c r="F135" s="187">
        <f t="shared" si="42"/>
        <v>0</v>
      </c>
      <c r="G135" s="32"/>
      <c r="H135" s="34"/>
      <c r="I135" s="32"/>
      <c r="J135" s="34"/>
      <c r="K135" s="32"/>
      <c r="L135" s="34"/>
      <c r="M135" s="32"/>
      <c r="N135" s="34"/>
      <c r="O135" s="32"/>
      <c r="P135" s="34"/>
      <c r="Q135" s="188"/>
      <c r="R135" s="133"/>
      <c r="S135" s="134"/>
      <c r="T135" s="47"/>
      <c r="U135" s="190"/>
      <c r="V135" s="134"/>
      <c r="W135" s="75"/>
      <c r="X135" s="28" t="str">
        <f t="shared" si="29"/>
        <v xml:space="preserve"> </v>
      </c>
      <c r="Y135" s="3"/>
      <c r="Z135" s="3"/>
      <c r="AA135" s="3"/>
      <c r="AB135" s="3"/>
      <c r="AC135" s="3"/>
      <c r="AD135" s="3"/>
      <c r="AE135" s="3"/>
      <c r="AF135" s="3"/>
      <c r="AG135" s="221"/>
      <c r="AH135" s="3"/>
      <c r="AI135" s="3"/>
      <c r="AJ135" s="3"/>
      <c r="AK135" s="3"/>
      <c r="BA135" s="29" t="str">
        <f t="shared" si="26"/>
        <v/>
      </c>
      <c r="BB135" s="29" t="str">
        <f t="shared" si="27"/>
        <v/>
      </c>
      <c r="BC135" s="29" t="str">
        <f t="shared" si="28"/>
        <v/>
      </c>
      <c r="BD135" s="29" t="str">
        <f t="shared" si="30"/>
        <v/>
      </c>
      <c r="BE135" s="29" t="str">
        <f t="shared" si="31"/>
        <v/>
      </c>
      <c r="BF135" s="29" t="str">
        <f t="shared" si="32"/>
        <v/>
      </c>
      <c r="BG135" s="29" t="str">
        <f t="shared" si="33"/>
        <v/>
      </c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0">
        <f t="shared" si="34"/>
        <v>0</v>
      </c>
      <c r="BU135" s="30">
        <f t="shared" si="35"/>
        <v>0</v>
      </c>
      <c r="BV135" s="30">
        <f t="shared" si="36"/>
        <v>0</v>
      </c>
      <c r="BW135" s="30">
        <f t="shared" si="37"/>
        <v>0</v>
      </c>
      <c r="BX135" s="30">
        <f t="shared" si="38"/>
        <v>0</v>
      </c>
      <c r="BY135" s="30">
        <f t="shared" si="39"/>
        <v>0</v>
      </c>
      <c r="BZ135" s="30">
        <f t="shared" si="40"/>
        <v>0</v>
      </c>
      <c r="CA135" s="3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</row>
    <row r="136" spans="1:100" s="23" customFormat="1" ht="10.5" x14ac:dyDescent="0.15">
      <c r="A136" s="1104"/>
      <c r="B136" s="1082" t="s">
        <v>136</v>
      </c>
      <c r="C136" s="1089"/>
      <c r="D136" s="185">
        <f t="shared" si="41"/>
        <v>0</v>
      </c>
      <c r="E136" s="186">
        <f t="shared" si="42"/>
        <v>0</v>
      </c>
      <c r="F136" s="187">
        <f t="shared" si="42"/>
        <v>0</v>
      </c>
      <c r="G136" s="32"/>
      <c r="H136" s="34"/>
      <c r="I136" s="32"/>
      <c r="J136" s="34"/>
      <c r="K136" s="32"/>
      <c r="L136" s="34"/>
      <c r="M136" s="32"/>
      <c r="N136" s="34"/>
      <c r="O136" s="32"/>
      <c r="P136" s="34"/>
      <c r="Q136" s="188"/>
      <c r="R136" s="133"/>
      <c r="S136" s="134"/>
      <c r="T136" s="47"/>
      <c r="U136" s="190"/>
      <c r="V136" s="134"/>
      <c r="W136" s="75"/>
      <c r="X136" s="28" t="str">
        <f t="shared" si="29"/>
        <v xml:space="preserve"> </v>
      </c>
      <c r="Y136" s="3"/>
      <c r="Z136" s="3"/>
      <c r="AA136" s="3"/>
      <c r="AB136" s="3"/>
      <c r="AC136" s="3"/>
      <c r="AD136" s="3"/>
      <c r="AE136" s="3"/>
      <c r="AF136" s="3"/>
      <c r="AG136" s="221"/>
      <c r="AH136" s="3"/>
      <c r="AI136" s="3"/>
      <c r="AJ136" s="3"/>
      <c r="AK136" s="3"/>
      <c r="BA136" s="29" t="str">
        <f t="shared" si="26"/>
        <v/>
      </c>
      <c r="BB136" s="29" t="str">
        <f t="shared" si="27"/>
        <v/>
      </c>
      <c r="BC136" s="29" t="str">
        <f t="shared" si="28"/>
        <v/>
      </c>
      <c r="BD136" s="29" t="str">
        <f t="shared" si="30"/>
        <v/>
      </c>
      <c r="BE136" s="29" t="str">
        <f t="shared" si="31"/>
        <v/>
      </c>
      <c r="BF136" s="29" t="str">
        <f t="shared" si="32"/>
        <v/>
      </c>
      <c r="BG136" s="29" t="str">
        <f t="shared" si="33"/>
        <v/>
      </c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0">
        <f t="shared" si="34"/>
        <v>0</v>
      </c>
      <c r="BU136" s="30">
        <f t="shared" si="35"/>
        <v>0</v>
      </c>
      <c r="BV136" s="30">
        <f t="shared" si="36"/>
        <v>0</v>
      </c>
      <c r="BW136" s="30">
        <f t="shared" si="37"/>
        <v>0</v>
      </c>
      <c r="BX136" s="30">
        <f t="shared" si="38"/>
        <v>0</v>
      </c>
      <c r="BY136" s="30">
        <f t="shared" si="39"/>
        <v>0</v>
      </c>
      <c r="BZ136" s="30">
        <f t="shared" si="40"/>
        <v>0</v>
      </c>
      <c r="CA136" s="3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</row>
    <row r="137" spans="1:100" s="23" customFormat="1" ht="21" x14ac:dyDescent="0.15">
      <c r="A137" s="196" t="s">
        <v>137</v>
      </c>
      <c r="B137" s="1091" t="s">
        <v>138</v>
      </c>
      <c r="C137" s="1092"/>
      <c r="D137" s="185">
        <f t="shared" si="41"/>
        <v>0</v>
      </c>
      <c r="E137" s="186">
        <f t="shared" si="42"/>
        <v>0</v>
      </c>
      <c r="F137" s="187">
        <f t="shared" si="42"/>
        <v>0</v>
      </c>
      <c r="G137" s="32"/>
      <c r="H137" s="34"/>
      <c r="I137" s="32"/>
      <c r="J137" s="34"/>
      <c r="K137" s="32"/>
      <c r="L137" s="34"/>
      <c r="M137" s="32"/>
      <c r="N137" s="34"/>
      <c r="O137" s="32"/>
      <c r="P137" s="34"/>
      <c r="Q137" s="188"/>
      <c r="R137" s="133"/>
      <c r="S137" s="134"/>
      <c r="T137" s="47"/>
      <c r="U137" s="190"/>
      <c r="V137" s="134"/>
      <c r="W137" s="75"/>
      <c r="X137" s="28" t="str">
        <f t="shared" si="29"/>
        <v xml:space="preserve"> </v>
      </c>
      <c r="Y137" s="3"/>
      <c r="Z137" s="3"/>
      <c r="AA137" s="3"/>
      <c r="AB137" s="3"/>
      <c r="AC137" s="3"/>
      <c r="AD137" s="3"/>
      <c r="AE137" s="3"/>
      <c r="AF137" s="3"/>
      <c r="AG137" s="221"/>
      <c r="AH137" s="3"/>
      <c r="AI137" s="3"/>
      <c r="AJ137" s="3"/>
      <c r="AK137" s="3"/>
      <c r="BA137" s="29" t="str">
        <f t="shared" si="26"/>
        <v/>
      </c>
      <c r="BB137" s="29" t="str">
        <f t="shared" si="27"/>
        <v/>
      </c>
      <c r="BC137" s="29" t="str">
        <f t="shared" si="28"/>
        <v/>
      </c>
      <c r="BD137" s="29" t="str">
        <f t="shared" si="30"/>
        <v/>
      </c>
      <c r="BE137" s="29" t="str">
        <f t="shared" si="31"/>
        <v/>
      </c>
      <c r="BF137" s="29" t="str">
        <f t="shared" si="32"/>
        <v/>
      </c>
      <c r="BG137" s="29" t="str">
        <f t="shared" si="33"/>
        <v/>
      </c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0">
        <f t="shared" si="34"/>
        <v>0</v>
      </c>
      <c r="BU137" s="30">
        <f t="shared" si="35"/>
        <v>0</v>
      </c>
      <c r="BV137" s="30">
        <f t="shared" si="36"/>
        <v>0</v>
      </c>
      <c r="BW137" s="30">
        <f t="shared" si="37"/>
        <v>0</v>
      </c>
      <c r="BX137" s="30">
        <f t="shared" si="38"/>
        <v>0</v>
      </c>
      <c r="BY137" s="30">
        <f t="shared" si="39"/>
        <v>0</v>
      </c>
      <c r="BZ137" s="30">
        <f t="shared" si="40"/>
        <v>0</v>
      </c>
      <c r="CA137" s="3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</row>
    <row r="138" spans="1:100" s="23" customFormat="1" ht="10.5" x14ac:dyDescent="0.15">
      <c r="A138" s="1090" t="s">
        <v>139</v>
      </c>
      <c r="B138" s="1090"/>
      <c r="C138" s="1089"/>
      <c r="D138" s="185">
        <f t="shared" si="41"/>
        <v>0</v>
      </c>
      <c r="E138" s="186">
        <f t="shared" si="42"/>
        <v>0</v>
      </c>
      <c r="F138" s="187">
        <f t="shared" si="42"/>
        <v>0</v>
      </c>
      <c r="G138" s="37"/>
      <c r="H138" s="39"/>
      <c r="I138" s="37"/>
      <c r="J138" s="39"/>
      <c r="K138" s="37"/>
      <c r="L138" s="39"/>
      <c r="M138" s="37"/>
      <c r="N138" s="39"/>
      <c r="O138" s="37"/>
      <c r="P138" s="39"/>
      <c r="Q138" s="104"/>
      <c r="R138" s="135"/>
      <c r="S138" s="136"/>
      <c r="T138" s="49"/>
      <c r="U138" s="190"/>
      <c r="V138" s="136"/>
      <c r="W138" s="75"/>
      <c r="X138" s="28" t="str">
        <f t="shared" si="29"/>
        <v xml:space="preserve"> </v>
      </c>
      <c r="Y138" s="3"/>
      <c r="Z138" s="3"/>
      <c r="AA138" s="3"/>
      <c r="AB138" s="3"/>
      <c r="AC138" s="3"/>
      <c r="AD138" s="3"/>
      <c r="AE138" s="3"/>
      <c r="AF138" s="3"/>
      <c r="AG138" s="221"/>
      <c r="AH138" s="3"/>
      <c r="AI138" s="3"/>
      <c r="AJ138" s="3"/>
      <c r="AK138" s="3"/>
      <c r="BA138" s="29" t="str">
        <f t="shared" si="26"/>
        <v/>
      </c>
      <c r="BB138" s="29" t="str">
        <f t="shared" si="27"/>
        <v/>
      </c>
      <c r="BC138" s="29" t="str">
        <f t="shared" si="28"/>
        <v/>
      </c>
      <c r="BD138" s="29" t="str">
        <f t="shared" si="30"/>
        <v/>
      </c>
      <c r="BE138" s="29" t="str">
        <f t="shared" si="31"/>
        <v/>
      </c>
      <c r="BF138" s="29" t="str">
        <f t="shared" si="32"/>
        <v/>
      </c>
      <c r="BG138" s="29" t="str">
        <f t="shared" si="33"/>
        <v/>
      </c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0">
        <f t="shared" si="34"/>
        <v>0</v>
      </c>
      <c r="BU138" s="30">
        <f t="shared" si="35"/>
        <v>0</v>
      </c>
      <c r="BV138" s="30">
        <f t="shared" si="36"/>
        <v>0</v>
      </c>
      <c r="BW138" s="30">
        <f t="shared" si="37"/>
        <v>0</v>
      </c>
      <c r="BX138" s="30">
        <f t="shared" si="38"/>
        <v>0</v>
      </c>
      <c r="BY138" s="30">
        <f t="shared" si="39"/>
        <v>0</v>
      </c>
      <c r="BZ138" s="30">
        <f t="shared" si="40"/>
        <v>0</v>
      </c>
      <c r="CA138" s="3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</row>
    <row r="139" spans="1:100" s="23" customFormat="1" ht="10.5" x14ac:dyDescent="0.15">
      <c r="A139" s="1093" t="s">
        <v>140</v>
      </c>
      <c r="B139" s="1094"/>
      <c r="C139" s="1095"/>
      <c r="D139" s="177"/>
      <c r="E139" s="178"/>
      <c r="F139" s="178"/>
      <c r="G139" s="178"/>
      <c r="H139" s="178"/>
      <c r="I139" s="178"/>
      <c r="J139" s="178"/>
      <c r="K139" s="178"/>
      <c r="L139" s="178"/>
      <c r="M139" s="178"/>
      <c r="N139" s="178"/>
      <c r="O139" s="178"/>
      <c r="P139" s="178"/>
      <c r="Q139" s="178"/>
      <c r="R139" s="178"/>
      <c r="S139" s="178"/>
      <c r="T139" s="178"/>
      <c r="U139" s="178"/>
      <c r="V139" s="178"/>
      <c r="W139" s="179"/>
      <c r="X139" s="28" t="str">
        <f t="shared" si="29"/>
        <v xml:space="preserve"> </v>
      </c>
      <c r="Y139" s="3"/>
      <c r="Z139" s="3"/>
      <c r="AA139" s="3"/>
      <c r="AB139" s="3"/>
      <c r="AC139" s="3"/>
      <c r="AD139" s="3"/>
      <c r="AE139" s="3"/>
      <c r="AF139" s="3"/>
      <c r="AG139" s="221"/>
      <c r="AH139" s="3"/>
      <c r="AI139" s="3"/>
      <c r="AJ139" s="3"/>
      <c r="AK139" s="3"/>
      <c r="BA139" s="29" t="str">
        <f t="shared" si="26"/>
        <v/>
      </c>
      <c r="BB139" s="29" t="str">
        <f t="shared" si="27"/>
        <v/>
      </c>
      <c r="BC139" s="29" t="str">
        <f t="shared" si="28"/>
        <v/>
      </c>
      <c r="BD139" s="29" t="str">
        <f t="shared" si="30"/>
        <v/>
      </c>
      <c r="BE139" s="29" t="str">
        <f t="shared" si="31"/>
        <v/>
      </c>
      <c r="BF139" s="29" t="str">
        <f t="shared" si="32"/>
        <v/>
      </c>
      <c r="BG139" s="29" t="str">
        <f t="shared" si="33"/>
        <v/>
      </c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0">
        <f t="shared" si="34"/>
        <v>0</v>
      </c>
      <c r="BU139" s="30">
        <f t="shared" si="35"/>
        <v>0</v>
      </c>
      <c r="BV139" s="30">
        <f t="shared" si="36"/>
        <v>0</v>
      </c>
      <c r="BW139" s="30">
        <f t="shared" si="37"/>
        <v>0</v>
      </c>
      <c r="BX139" s="30">
        <f t="shared" si="38"/>
        <v>0</v>
      </c>
      <c r="BY139" s="30">
        <f t="shared" si="39"/>
        <v>0</v>
      </c>
      <c r="BZ139" s="30">
        <f t="shared" si="40"/>
        <v>0</v>
      </c>
      <c r="CA139" s="3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</row>
    <row r="140" spans="1:100" s="23" customFormat="1" ht="10.5" x14ac:dyDescent="0.15">
      <c r="A140" s="1096" t="s">
        <v>141</v>
      </c>
      <c r="B140" s="1099" t="s">
        <v>142</v>
      </c>
      <c r="C140" s="1100"/>
      <c r="D140" s="198">
        <f t="shared" ref="D140:D157" si="43">SUM(E140:F140)</f>
        <v>0</v>
      </c>
      <c r="E140" s="199">
        <f t="shared" ref="E140:F157" si="44">G140+I140+K140+M140+O140+Q140</f>
        <v>0</v>
      </c>
      <c r="F140" s="200">
        <f t="shared" si="44"/>
        <v>0</v>
      </c>
      <c r="G140" s="25"/>
      <c r="H140" s="27"/>
      <c r="I140" s="25"/>
      <c r="J140" s="27"/>
      <c r="K140" s="25"/>
      <c r="L140" s="27"/>
      <c r="M140" s="25"/>
      <c r="N140" s="27"/>
      <c r="O140" s="25"/>
      <c r="P140" s="27"/>
      <c r="Q140" s="100"/>
      <c r="R140" s="201"/>
      <c r="S140" s="143"/>
      <c r="T140" s="44"/>
      <c r="U140" s="44"/>
      <c r="V140" s="143"/>
      <c r="W140" s="27"/>
      <c r="X140" s="28" t="str">
        <f t="shared" si="29"/>
        <v xml:space="preserve"> </v>
      </c>
      <c r="Y140" s="3"/>
      <c r="Z140" s="3"/>
      <c r="AA140" s="3"/>
      <c r="AB140" s="3"/>
      <c r="AC140" s="3"/>
      <c r="AD140" s="3"/>
      <c r="AE140" s="3"/>
      <c r="AF140" s="3"/>
      <c r="AG140" s="221"/>
      <c r="AH140" s="3"/>
      <c r="AI140" s="3"/>
      <c r="AJ140" s="3"/>
      <c r="AK140" s="3"/>
      <c r="BA140" s="29" t="str">
        <f t="shared" si="26"/>
        <v/>
      </c>
      <c r="BB140" s="29" t="str">
        <f t="shared" si="27"/>
        <v/>
      </c>
      <c r="BC140" s="29" t="str">
        <f t="shared" si="28"/>
        <v/>
      </c>
      <c r="BD140" s="29" t="str">
        <f t="shared" si="30"/>
        <v/>
      </c>
      <c r="BE140" s="29" t="str">
        <f t="shared" si="31"/>
        <v/>
      </c>
      <c r="BF140" s="29" t="str">
        <f t="shared" si="32"/>
        <v/>
      </c>
      <c r="BG140" s="29" t="str">
        <f t="shared" si="33"/>
        <v/>
      </c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0">
        <f t="shared" si="34"/>
        <v>0</v>
      </c>
      <c r="BU140" s="30">
        <f t="shared" si="35"/>
        <v>0</v>
      </c>
      <c r="BV140" s="30">
        <f t="shared" si="36"/>
        <v>0</v>
      </c>
      <c r="BW140" s="30">
        <f t="shared" si="37"/>
        <v>0</v>
      </c>
      <c r="BX140" s="30">
        <f t="shared" si="38"/>
        <v>0</v>
      </c>
      <c r="BY140" s="30">
        <f t="shared" si="39"/>
        <v>0</v>
      </c>
      <c r="BZ140" s="30">
        <f t="shared" si="40"/>
        <v>0</v>
      </c>
      <c r="CA140" s="3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</row>
    <row r="141" spans="1:100" s="23" customFormat="1" ht="10.5" x14ac:dyDescent="0.15">
      <c r="A141" s="1097"/>
      <c r="B141" s="1088" t="s">
        <v>143</v>
      </c>
      <c r="C141" s="1089"/>
      <c r="D141" s="180">
        <f t="shared" si="43"/>
        <v>0</v>
      </c>
      <c r="E141" s="181">
        <f t="shared" si="44"/>
        <v>0</v>
      </c>
      <c r="F141" s="182">
        <f t="shared" si="44"/>
        <v>0</v>
      </c>
      <c r="G141" s="67"/>
      <c r="H141" s="69"/>
      <c r="I141" s="67"/>
      <c r="J141" s="69"/>
      <c r="K141" s="67"/>
      <c r="L141" s="69"/>
      <c r="M141" s="67"/>
      <c r="N141" s="69"/>
      <c r="O141" s="67"/>
      <c r="P141" s="69"/>
      <c r="Q141" s="102"/>
      <c r="R141" s="131"/>
      <c r="S141" s="134"/>
      <c r="T141" s="46"/>
      <c r="U141" s="46"/>
      <c r="V141" s="132"/>
      <c r="W141" s="34"/>
      <c r="X141" s="28" t="str">
        <f t="shared" si="29"/>
        <v xml:space="preserve"> </v>
      </c>
      <c r="Y141" s="3"/>
      <c r="Z141" s="3"/>
      <c r="AA141" s="3"/>
      <c r="AB141" s="3"/>
      <c r="AC141" s="3"/>
      <c r="AD141" s="3"/>
      <c r="AE141" s="3"/>
      <c r="AF141" s="3"/>
      <c r="AG141" s="221"/>
      <c r="AH141" s="3"/>
      <c r="AI141" s="3"/>
      <c r="AJ141" s="3"/>
      <c r="AK141" s="3"/>
      <c r="BA141" s="29" t="str">
        <f t="shared" si="26"/>
        <v/>
      </c>
      <c r="BB141" s="29" t="str">
        <f t="shared" si="27"/>
        <v/>
      </c>
      <c r="BC141" s="29" t="str">
        <f t="shared" si="28"/>
        <v/>
      </c>
      <c r="BD141" s="29" t="str">
        <f t="shared" si="30"/>
        <v/>
      </c>
      <c r="BE141" s="29" t="str">
        <f t="shared" si="31"/>
        <v/>
      </c>
      <c r="BF141" s="29" t="str">
        <f t="shared" si="32"/>
        <v/>
      </c>
      <c r="BG141" s="29" t="str">
        <f t="shared" si="33"/>
        <v/>
      </c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0">
        <f t="shared" si="34"/>
        <v>0</v>
      </c>
      <c r="BU141" s="30">
        <f t="shared" si="35"/>
        <v>0</v>
      </c>
      <c r="BV141" s="30">
        <f t="shared" si="36"/>
        <v>0</v>
      </c>
      <c r="BW141" s="30">
        <f t="shared" si="37"/>
        <v>0</v>
      </c>
      <c r="BX141" s="30">
        <f t="shared" si="38"/>
        <v>0</v>
      </c>
      <c r="BY141" s="30">
        <f t="shared" si="39"/>
        <v>0</v>
      </c>
      <c r="BZ141" s="30">
        <f t="shared" si="40"/>
        <v>0</v>
      </c>
      <c r="CA141" s="3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</row>
    <row r="142" spans="1:100" s="23" customFormat="1" ht="10.5" x14ac:dyDescent="0.15">
      <c r="A142" s="1097"/>
      <c r="B142" s="1088" t="s">
        <v>144</v>
      </c>
      <c r="C142" s="1089"/>
      <c r="D142" s="180">
        <f t="shared" si="43"/>
        <v>0</v>
      </c>
      <c r="E142" s="181">
        <f t="shared" si="44"/>
        <v>0</v>
      </c>
      <c r="F142" s="182">
        <f t="shared" si="44"/>
        <v>0</v>
      </c>
      <c r="G142" s="67"/>
      <c r="H142" s="69"/>
      <c r="I142" s="67"/>
      <c r="J142" s="69"/>
      <c r="K142" s="67"/>
      <c r="L142" s="69"/>
      <c r="M142" s="67"/>
      <c r="N142" s="69"/>
      <c r="O142" s="67"/>
      <c r="P142" s="69"/>
      <c r="Q142" s="102"/>
      <c r="R142" s="131"/>
      <c r="S142" s="134"/>
      <c r="T142" s="46"/>
      <c r="U142" s="46"/>
      <c r="V142" s="132"/>
      <c r="W142" s="34"/>
      <c r="X142" s="28" t="str">
        <f t="shared" si="29"/>
        <v xml:space="preserve"> </v>
      </c>
      <c r="Y142" s="3"/>
      <c r="Z142" s="3"/>
      <c r="AA142" s="3"/>
      <c r="AB142" s="3"/>
      <c r="AC142" s="3"/>
      <c r="AD142" s="3"/>
      <c r="AE142" s="3"/>
      <c r="AF142" s="3"/>
      <c r="AG142" s="221"/>
      <c r="AH142" s="3"/>
      <c r="AI142" s="3"/>
      <c r="AJ142" s="3"/>
      <c r="AK142" s="3"/>
      <c r="BA142" s="29" t="str">
        <f t="shared" si="26"/>
        <v/>
      </c>
      <c r="BB142" s="29" t="str">
        <f t="shared" si="27"/>
        <v/>
      </c>
      <c r="BC142" s="29" t="str">
        <f t="shared" si="28"/>
        <v/>
      </c>
      <c r="BD142" s="29" t="str">
        <f t="shared" si="30"/>
        <v/>
      </c>
      <c r="BE142" s="29" t="str">
        <f t="shared" si="31"/>
        <v/>
      </c>
      <c r="BF142" s="29" t="str">
        <f t="shared" si="32"/>
        <v/>
      </c>
      <c r="BG142" s="29" t="str">
        <f t="shared" si="33"/>
        <v/>
      </c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0">
        <f t="shared" si="34"/>
        <v>0</v>
      </c>
      <c r="BU142" s="30">
        <f t="shared" si="35"/>
        <v>0</v>
      </c>
      <c r="BV142" s="30">
        <f t="shared" si="36"/>
        <v>0</v>
      </c>
      <c r="BW142" s="30">
        <f t="shared" si="37"/>
        <v>0</v>
      </c>
      <c r="BX142" s="30">
        <f t="shared" si="38"/>
        <v>0</v>
      </c>
      <c r="BY142" s="30">
        <f t="shared" si="39"/>
        <v>0</v>
      </c>
      <c r="BZ142" s="30">
        <f t="shared" si="40"/>
        <v>0</v>
      </c>
      <c r="CA142" s="3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</row>
    <row r="143" spans="1:100" s="23" customFormat="1" ht="10.5" x14ac:dyDescent="0.15">
      <c r="A143" s="1083"/>
      <c r="B143" s="1088" t="s">
        <v>145</v>
      </c>
      <c r="C143" s="1089"/>
      <c r="D143" s="185">
        <f>+F143</f>
        <v>0</v>
      </c>
      <c r="E143" s="202"/>
      <c r="F143" s="187">
        <f t="shared" si="44"/>
        <v>0</v>
      </c>
      <c r="G143" s="191"/>
      <c r="H143" s="192"/>
      <c r="I143" s="191"/>
      <c r="J143" s="34"/>
      <c r="K143" s="191"/>
      <c r="L143" s="34"/>
      <c r="M143" s="191"/>
      <c r="N143" s="34"/>
      <c r="O143" s="191"/>
      <c r="P143" s="34"/>
      <c r="Q143" s="191"/>
      <c r="R143" s="194"/>
      <c r="S143" s="134"/>
      <c r="T143" s="190"/>
      <c r="U143" s="47"/>
      <c r="V143" s="189"/>
      <c r="W143" s="34"/>
      <c r="X143" s="28" t="str">
        <f>$BA143&amp;" "&amp;$BC143&amp;""&amp;$BE143&amp;""&amp;$BG143</f>
        <v xml:space="preserve"> </v>
      </c>
      <c r="Y143" s="3"/>
      <c r="Z143" s="3"/>
      <c r="AA143" s="3"/>
      <c r="AB143" s="3"/>
      <c r="AC143" s="3"/>
      <c r="AD143" s="3"/>
      <c r="AE143" s="3"/>
      <c r="AF143" s="3"/>
      <c r="AG143" s="221"/>
      <c r="AH143" s="3"/>
      <c r="AI143" s="3"/>
      <c r="AJ143" s="3"/>
      <c r="AK143" s="3"/>
      <c r="BA143" s="29" t="str">
        <f>IF($D143&lt;&gt;(J143+L143+N143+P143),"El Total de los Egresos NO puede ser diferente a la suma de Mujeres por edad.","")</f>
        <v/>
      </c>
      <c r="BB143" s="22"/>
      <c r="BC143" s="29" t="str">
        <f>IF($F143&lt;&gt;$J143+$L143+$N143+$P143,"El Total de Mujeres Egresadas al Programa NO puede ser distinto a la suma de Mujeres por edad.","")</f>
        <v/>
      </c>
      <c r="BD143" s="22"/>
      <c r="BE143" s="29" t="str">
        <f>IF($U143&lt;=$F143,"","Las madres de hijos menor de 2 años NO DEBE ser mayor al Total de Mujeres egresadas al Programa")</f>
        <v/>
      </c>
      <c r="BF143" s="22"/>
      <c r="BG143" s="29" t="str">
        <f>IF($W143&lt;=$F143,"","Los egresos de Población Indigena Mujeres NO DEBE ser mayor al Total de Egresos Mujeres del Programa")</f>
        <v/>
      </c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0">
        <f>IF($D143&lt;&gt;(J143+L143+N143+P143),1,0)</f>
        <v>0</v>
      </c>
      <c r="BU143" s="22"/>
      <c r="BV143" s="30">
        <f>IF($F143&lt;&gt;$J143+$L143+$N143+$P143,1,0)</f>
        <v>0</v>
      </c>
      <c r="BW143" s="22"/>
      <c r="BX143" s="30">
        <f>IF($U143&lt;=$F143,0,1)</f>
        <v>0</v>
      </c>
      <c r="BY143" s="22"/>
      <c r="BZ143" s="30">
        <f>IF($W143&lt;=$F143,0,1)</f>
        <v>0</v>
      </c>
      <c r="CA143" s="3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</row>
    <row r="144" spans="1:100" s="23" customFormat="1" ht="10.5" x14ac:dyDescent="0.15">
      <c r="A144" s="1098"/>
      <c r="B144" s="1088" t="s">
        <v>146</v>
      </c>
      <c r="C144" s="1089"/>
      <c r="D144" s="185">
        <f t="shared" si="43"/>
        <v>0</v>
      </c>
      <c r="E144" s="186">
        <f t="shared" si="44"/>
        <v>0</v>
      </c>
      <c r="F144" s="187">
        <f t="shared" si="44"/>
        <v>0</v>
      </c>
      <c r="G144" s="32"/>
      <c r="H144" s="34"/>
      <c r="I144" s="32"/>
      <c r="J144" s="34"/>
      <c r="K144" s="32"/>
      <c r="L144" s="34"/>
      <c r="M144" s="32"/>
      <c r="N144" s="34"/>
      <c r="O144" s="32"/>
      <c r="P144" s="34"/>
      <c r="Q144" s="188"/>
      <c r="R144" s="133"/>
      <c r="S144" s="134"/>
      <c r="T144" s="190"/>
      <c r="U144" s="48"/>
      <c r="V144" s="222"/>
      <c r="W144" s="34"/>
      <c r="X144" s="28" t="str">
        <f t="shared" si="29"/>
        <v xml:space="preserve"> </v>
      </c>
      <c r="Y144" s="3"/>
      <c r="Z144" s="3"/>
      <c r="AA144" s="3"/>
      <c r="AB144" s="3"/>
      <c r="AC144" s="3"/>
      <c r="AD144" s="3"/>
      <c r="AE144" s="3"/>
      <c r="AF144" s="3"/>
      <c r="AG144" s="221"/>
      <c r="AH144" s="3"/>
      <c r="AI144" s="3"/>
      <c r="AJ144" s="3"/>
      <c r="AK144" s="3"/>
      <c r="BA144" s="29" t="str">
        <f t="shared" si="26"/>
        <v/>
      </c>
      <c r="BB144" s="29" t="str">
        <f t="shared" si="27"/>
        <v/>
      </c>
      <c r="BC144" s="29" t="str">
        <f t="shared" si="28"/>
        <v/>
      </c>
      <c r="BD144" s="29" t="str">
        <f t="shared" si="30"/>
        <v/>
      </c>
      <c r="BE144" s="29" t="str">
        <f t="shared" si="31"/>
        <v/>
      </c>
      <c r="BF144" s="29" t="str">
        <f t="shared" si="32"/>
        <v/>
      </c>
      <c r="BG144" s="29" t="str">
        <f t="shared" si="33"/>
        <v/>
      </c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0">
        <f t="shared" si="34"/>
        <v>0</v>
      </c>
      <c r="BU144" s="30">
        <f t="shared" si="35"/>
        <v>0</v>
      </c>
      <c r="BV144" s="30">
        <f t="shared" si="36"/>
        <v>0</v>
      </c>
      <c r="BW144" s="30">
        <f t="shared" si="37"/>
        <v>0</v>
      </c>
      <c r="BX144" s="30">
        <f t="shared" si="38"/>
        <v>0</v>
      </c>
      <c r="BY144" s="30">
        <f t="shared" si="39"/>
        <v>0</v>
      </c>
      <c r="BZ144" s="30">
        <f t="shared" si="40"/>
        <v>0</v>
      </c>
      <c r="CA144" s="3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</row>
    <row r="145" spans="1:100" s="23" customFormat="1" ht="42" x14ac:dyDescent="0.15">
      <c r="A145" s="1086" t="s">
        <v>147</v>
      </c>
      <c r="B145" s="204" t="s">
        <v>148</v>
      </c>
      <c r="C145" s="205" t="s">
        <v>149</v>
      </c>
      <c r="D145" s="185">
        <f t="shared" si="43"/>
        <v>0</v>
      </c>
      <c r="E145" s="186">
        <f t="shared" si="44"/>
        <v>0</v>
      </c>
      <c r="F145" s="187">
        <f t="shared" si="44"/>
        <v>0</v>
      </c>
      <c r="G145" s="32"/>
      <c r="H145" s="34"/>
      <c r="I145" s="32"/>
      <c r="J145" s="34"/>
      <c r="K145" s="32"/>
      <c r="L145" s="34"/>
      <c r="M145" s="32"/>
      <c r="N145" s="34"/>
      <c r="O145" s="32"/>
      <c r="P145" s="34"/>
      <c r="Q145" s="188"/>
      <c r="R145" s="133"/>
      <c r="S145" s="206"/>
      <c r="T145" s="134"/>
      <c r="U145" s="190"/>
      <c r="V145" s="134"/>
      <c r="W145" s="34"/>
      <c r="X145" s="28" t="str">
        <f t="shared" si="29"/>
        <v xml:space="preserve"> </v>
      </c>
      <c r="Y145" s="3"/>
      <c r="Z145" s="3"/>
      <c r="AA145" s="3"/>
      <c r="AB145" s="3"/>
      <c r="AC145" s="3"/>
      <c r="AD145" s="3"/>
      <c r="AE145" s="3"/>
      <c r="AF145" s="3"/>
      <c r="AG145" s="221"/>
      <c r="AH145" s="3"/>
      <c r="AI145" s="3"/>
      <c r="AJ145" s="3"/>
      <c r="AK145" s="3"/>
      <c r="BA145" s="29" t="str">
        <f t="shared" si="26"/>
        <v/>
      </c>
      <c r="BB145" s="29" t="str">
        <f t="shared" si="27"/>
        <v/>
      </c>
      <c r="BC145" s="29" t="str">
        <f t="shared" si="28"/>
        <v/>
      </c>
      <c r="BD145" s="29" t="str">
        <f t="shared" si="30"/>
        <v/>
      </c>
      <c r="BE145" s="29" t="str">
        <f t="shared" si="31"/>
        <v/>
      </c>
      <c r="BF145" s="29" t="str">
        <f t="shared" si="32"/>
        <v/>
      </c>
      <c r="BG145" s="29" t="str">
        <f t="shared" si="33"/>
        <v/>
      </c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0">
        <f t="shared" si="34"/>
        <v>0</v>
      </c>
      <c r="BU145" s="30">
        <f t="shared" si="35"/>
        <v>0</v>
      </c>
      <c r="BV145" s="30">
        <f t="shared" si="36"/>
        <v>0</v>
      </c>
      <c r="BW145" s="30">
        <f t="shared" si="37"/>
        <v>0</v>
      </c>
      <c r="BX145" s="30">
        <f t="shared" si="38"/>
        <v>0</v>
      </c>
      <c r="BY145" s="30">
        <f t="shared" si="39"/>
        <v>0</v>
      </c>
      <c r="BZ145" s="30">
        <f t="shared" si="40"/>
        <v>0</v>
      </c>
      <c r="CA145" s="3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</row>
    <row r="146" spans="1:100" s="23" customFormat="1" ht="10.5" x14ac:dyDescent="0.15">
      <c r="A146" s="1087"/>
      <c r="B146" s="1088" t="s">
        <v>150</v>
      </c>
      <c r="C146" s="1089"/>
      <c r="D146" s="185">
        <f t="shared" si="43"/>
        <v>0</v>
      </c>
      <c r="E146" s="186">
        <f t="shared" si="44"/>
        <v>0</v>
      </c>
      <c r="F146" s="187">
        <f t="shared" si="44"/>
        <v>0</v>
      </c>
      <c r="G146" s="32"/>
      <c r="H146" s="34"/>
      <c r="I146" s="32"/>
      <c r="J146" s="34"/>
      <c r="K146" s="32"/>
      <c r="L146" s="34"/>
      <c r="M146" s="32"/>
      <c r="N146" s="34"/>
      <c r="O146" s="32"/>
      <c r="P146" s="34"/>
      <c r="Q146" s="188"/>
      <c r="R146" s="133"/>
      <c r="S146" s="206"/>
      <c r="T146" s="134"/>
      <c r="U146" s="190"/>
      <c r="V146" s="134"/>
      <c r="W146" s="34"/>
      <c r="X146" s="28" t="str">
        <f t="shared" si="29"/>
        <v xml:space="preserve"> </v>
      </c>
      <c r="Y146" s="3"/>
      <c r="Z146" s="3"/>
      <c r="AA146" s="3"/>
      <c r="AB146" s="3"/>
      <c r="AC146" s="3"/>
      <c r="AD146" s="3"/>
      <c r="AE146" s="3"/>
      <c r="AF146" s="3"/>
      <c r="AG146" s="221"/>
      <c r="AH146" s="3"/>
      <c r="AI146" s="3"/>
      <c r="AJ146" s="3"/>
      <c r="AK146" s="3"/>
      <c r="BA146" s="29" t="str">
        <f t="shared" si="26"/>
        <v/>
      </c>
      <c r="BB146" s="29" t="str">
        <f t="shared" si="27"/>
        <v/>
      </c>
      <c r="BC146" s="29" t="str">
        <f t="shared" si="28"/>
        <v/>
      </c>
      <c r="BD146" s="29" t="str">
        <f t="shared" si="30"/>
        <v/>
      </c>
      <c r="BE146" s="29" t="str">
        <f t="shared" si="31"/>
        <v/>
      </c>
      <c r="BF146" s="29" t="str">
        <f t="shared" si="32"/>
        <v/>
      </c>
      <c r="BG146" s="29" t="str">
        <f t="shared" si="33"/>
        <v/>
      </c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0">
        <f t="shared" si="34"/>
        <v>0</v>
      </c>
      <c r="BU146" s="30">
        <f t="shared" si="35"/>
        <v>0</v>
      </c>
      <c r="BV146" s="30">
        <f t="shared" si="36"/>
        <v>0</v>
      </c>
      <c r="BW146" s="30">
        <f t="shared" si="37"/>
        <v>0</v>
      </c>
      <c r="BX146" s="30">
        <f t="shared" si="38"/>
        <v>0</v>
      </c>
      <c r="BY146" s="30">
        <f t="shared" si="39"/>
        <v>0</v>
      </c>
      <c r="BZ146" s="30">
        <f t="shared" si="40"/>
        <v>0</v>
      </c>
      <c r="CA146" s="3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</row>
    <row r="147" spans="1:100" s="23" customFormat="1" ht="10.5" x14ac:dyDescent="0.15">
      <c r="A147" s="1087"/>
      <c r="B147" s="1088" t="s">
        <v>151</v>
      </c>
      <c r="C147" s="1089"/>
      <c r="D147" s="185">
        <f t="shared" si="43"/>
        <v>0</v>
      </c>
      <c r="E147" s="186">
        <f t="shared" si="44"/>
        <v>0</v>
      </c>
      <c r="F147" s="187">
        <f t="shared" si="44"/>
        <v>0</v>
      </c>
      <c r="G147" s="32"/>
      <c r="H147" s="34"/>
      <c r="I147" s="32"/>
      <c r="J147" s="34"/>
      <c r="K147" s="32"/>
      <c r="L147" s="34"/>
      <c r="M147" s="32"/>
      <c r="N147" s="34"/>
      <c r="O147" s="32"/>
      <c r="P147" s="34"/>
      <c r="Q147" s="188"/>
      <c r="R147" s="133"/>
      <c r="S147" s="206"/>
      <c r="T147" s="134"/>
      <c r="U147" s="190"/>
      <c r="V147" s="134"/>
      <c r="W147" s="34"/>
      <c r="X147" s="28" t="str">
        <f t="shared" si="29"/>
        <v xml:space="preserve"> </v>
      </c>
      <c r="Y147" s="3"/>
      <c r="Z147" s="3"/>
      <c r="AA147" s="3"/>
      <c r="AB147" s="3"/>
      <c r="AC147" s="3"/>
      <c r="AD147" s="3"/>
      <c r="AE147" s="3"/>
      <c r="AF147" s="3"/>
      <c r="AG147" s="221"/>
      <c r="AH147" s="3"/>
      <c r="AI147" s="3"/>
      <c r="AJ147" s="3"/>
      <c r="AK147" s="3"/>
      <c r="BA147" s="29" t="str">
        <f t="shared" si="26"/>
        <v/>
      </c>
      <c r="BB147" s="29" t="str">
        <f t="shared" si="27"/>
        <v/>
      </c>
      <c r="BC147" s="29" t="str">
        <f t="shared" si="28"/>
        <v/>
      </c>
      <c r="BD147" s="29" t="str">
        <f t="shared" si="30"/>
        <v/>
      </c>
      <c r="BE147" s="29" t="str">
        <f t="shared" si="31"/>
        <v/>
      </c>
      <c r="BF147" s="29" t="str">
        <f t="shared" si="32"/>
        <v/>
      </c>
      <c r="BG147" s="29" t="str">
        <f t="shared" si="33"/>
        <v/>
      </c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0">
        <f t="shared" si="34"/>
        <v>0</v>
      </c>
      <c r="BU147" s="30">
        <f t="shared" si="35"/>
        <v>0</v>
      </c>
      <c r="BV147" s="30">
        <f t="shared" si="36"/>
        <v>0</v>
      </c>
      <c r="BW147" s="30">
        <f t="shared" si="37"/>
        <v>0</v>
      </c>
      <c r="BX147" s="30">
        <f t="shared" si="38"/>
        <v>0</v>
      </c>
      <c r="BY147" s="30">
        <f t="shared" si="39"/>
        <v>0</v>
      </c>
      <c r="BZ147" s="30">
        <f t="shared" si="40"/>
        <v>0</v>
      </c>
      <c r="CA147" s="3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</row>
    <row r="148" spans="1:100" s="23" customFormat="1" ht="10.5" x14ac:dyDescent="0.15">
      <c r="A148" s="1090" t="s">
        <v>152</v>
      </c>
      <c r="B148" s="1090"/>
      <c r="C148" s="1089"/>
      <c r="D148" s="185">
        <f t="shared" si="43"/>
        <v>0</v>
      </c>
      <c r="E148" s="186">
        <f t="shared" si="44"/>
        <v>0</v>
      </c>
      <c r="F148" s="187">
        <f t="shared" si="44"/>
        <v>0</v>
      </c>
      <c r="G148" s="32"/>
      <c r="H148" s="34"/>
      <c r="I148" s="32"/>
      <c r="J148" s="34"/>
      <c r="K148" s="32"/>
      <c r="L148" s="34"/>
      <c r="M148" s="32"/>
      <c r="N148" s="34"/>
      <c r="O148" s="32"/>
      <c r="P148" s="34"/>
      <c r="Q148" s="188"/>
      <c r="R148" s="133"/>
      <c r="S148" s="206"/>
      <c r="T148" s="184"/>
      <c r="U148" s="184"/>
      <c r="V148" s="132"/>
      <c r="W148" s="34"/>
      <c r="X148" s="28" t="str">
        <f t="shared" si="29"/>
        <v xml:space="preserve"> </v>
      </c>
      <c r="Y148" s="3"/>
      <c r="Z148" s="3"/>
      <c r="AA148" s="3"/>
      <c r="AB148" s="3"/>
      <c r="AC148" s="3"/>
      <c r="AD148" s="3"/>
      <c r="AE148" s="3"/>
      <c r="AF148" s="3"/>
      <c r="AG148" s="221"/>
      <c r="AH148" s="3"/>
      <c r="AI148" s="3"/>
      <c r="AJ148" s="3"/>
      <c r="AK148" s="3"/>
      <c r="BA148" s="29" t="str">
        <f t="shared" si="26"/>
        <v/>
      </c>
      <c r="BB148" s="29" t="str">
        <f t="shared" si="27"/>
        <v/>
      </c>
      <c r="BC148" s="29" t="str">
        <f t="shared" si="28"/>
        <v/>
      </c>
      <c r="BD148" s="29" t="str">
        <f t="shared" si="30"/>
        <v/>
      </c>
      <c r="BE148" s="29" t="str">
        <f t="shared" si="31"/>
        <v/>
      </c>
      <c r="BF148" s="29" t="str">
        <f t="shared" si="32"/>
        <v/>
      </c>
      <c r="BG148" s="29" t="str">
        <f t="shared" si="33"/>
        <v/>
      </c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0">
        <f t="shared" si="34"/>
        <v>0</v>
      </c>
      <c r="BU148" s="30">
        <f t="shared" si="35"/>
        <v>0</v>
      </c>
      <c r="BV148" s="30">
        <f t="shared" si="36"/>
        <v>0</v>
      </c>
      <c r="BW148" s="30">
        <f t="shared" si="37"/>
        <v>0</v>
      </c>
      <c r="BX148" s="30">
        <f t="shared" si="38"/>
        <v>0</v>
      </c>
      <c r="BY148" s="30">
        <f t="shared" si="39"/>
        <v>0</v>
      </c>
      <c r="BZ148" s="30">
        <f t="shared" si="40"/>
        <v>0</v>
      </c>
      <c r="CA148" s="3"/>
      <c r="CB148" s="22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2"/>
      <c r="CO148" s="22"/>
      <c r="CP148" s="22"/>
      <c r="CQ148" s="22"/>
      <c r="CR148" s="22"/>
      <c r="CS148" s="22"/>
      <c r="CT148" s="22"/>
      <c r="CU148" s="22"/>
      <c r="CV148" s="22"/>
    </row>
    <row r="149" spans="1:100" s="23" customFormat="1" ht="10.5" x14ac:dyDescent="0.15">
      <c r="A149" s="1090" t="s">
        <v>153</v>
      </c>
      <c r="B149" s="1090"/>
      <c r="C149" s="1089"/>
      <c r="D149" s="185">
        <f t="shared" si="43"/>
        <v>0</v>
      </c>
      <c r="E149" s="186">
        <f t="shared" si="44"/>
        <v>0</v>
      </c>
      <c r="F149" s="187">
        <f t="shared" si="44"/>
        <v>0</v>
      </c>
      <c r="G149" s="32"/>
      <c r="H149" s="34"/>
      <c r="I149" s="32"/>
      <c r="J149" s="34"/>
      <c r="K149" s="32"/>
      <c r="L149" s="34"/>
      <c r="M149" s="32"/>
      <c r="N149" s="34"/>
      <c r="O149" s="32"/>
      <c r="P149" s="34"/>
      <c r="Q149" s="188"/>
      <c r="R149" s="133"/>
      <c r="S149" s="206"/>
      <c r="T149" s="190"/>
      <c r="U149" s="190"/>
      <c r="V149" s="134"/>
      <c r="W149" s="34"/>
      <c r="X149" s="28" t="str">
        <f t="shared" si="29"/>
        <v xml:space="preserve"> </v>
      </c>
      <c r="Y149" s="3"/>
      <c r="Z149" s="3"/>
      <c r="AA149" s="3"/>
      <c r="AB149" s="3"/>
      <c r="AC149" s="3"/>
      <c r="AD149" s="3"/>
      <c r="AE149" s="3"/>
      <c r="AF149" s="3"/>
      <c r="AG149" s="221"/>
      <c r="AH149" s="3"/>
      <c r="AI149" s="3"/>
      <c r="AJ149" s="3"/>
      <c r="AK149" s="3"/>
      <c r="BA149" s="29" t="str">
        <f t="shared" si="26"/>
        <v/>
      </c>
      <c r="BB149" s="29" t="str">
        <f t="shared" si="27"/>
        <v/>
      </c>
      <c r="BC149" s="29" t="str">
        <f t="shared" si="28"/>
        <v/>
      </c>
      <c r="BD149" s="29" t="str">
        <f t="shared" si="30"/>
        <v/>
      </c>
      <c r="BE149" s="29" t="str">
        <f t="shared" si="31"/>
        <v/>
      </c>
      <c r="BF149" s="29" t="str">
        <f t="shared" si="32"/>
        <v/>
      </c>
      <c r="BG149" s="29" t="str">
        <f t="shared" si="33"/>
        <v/>
      </c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0">
        <f t="shared" si="34"/>
        <v>0</v>
      </c>
      <c r="BU149" s="30">
        <f t="shared" si="35"/>
        <v>0</v>
      </c>
      <c r="BV149" s="30">
        <f t="shared" si="36"/>
        <v>0</v>
      </c>
      <c r="BW149" s="30">
        <f t="shared" si="37"/>
        <v>0</v>
      </c>
      <c r="BX149" s="30">
        <f t="shared" si="38"/>
        <v>0</v>
      </c>
      <c r="BY149" s="30">
        <f t="shared" si="39"/>
        <v>0</v>
      </c>
      <c r="BZ149" s="30">
        <f t="shared" si="40"/>
        <v>0</v>
      </c>
      <c r="CA149" s="3"/>
      <c r="CB149" s="22"/>
      <c r="CC149" s="22"/>
      <c r="CD149" s="22"/>
      <c r="CE149" s="22"/>
      <c r="CF149" s="22"/>
      <c r="CG149" s="22"/>
      <c r="CH149" s="22"/>
      <c r="CI149" s="22"/>
      <c r="CJ149" s="22"/>
      <c r="CK149" s="22"/>
      <c r="CL149" s="22"/>
      <c r="CM149" s="22"/>
      <c r="CN149" s="22"/>
      <c r="CO149" s="22"/>
      <c r="CP149" s="22"/>
      <c r="CQ149" s="22"/>
      <c r="CR149" s="22"/>
      <c r="CS149" s="22"/>
      <c r="CT149" s="22"/>
      <c r="CU149" s="22"/>
      <c r="CV149" s="22"/>
    </row>
    <row r="150" spans="1:100" s="23" customFormat="1" ht="10.5" x14ac:dyDescent="0.15">
      <c r="A150" s="1083" t="s">
        <v>154</v>
      </c>
      <c r="B150" s="1084"/>
      <c r="C150" s="1085"/>
      <c r="D150" s="185">
        <f t="shared" si="43"/>
        <v>0</v>
      </c>
      <c r="E150" s="186">
        <f t="shared" si="44"/>
        <v>0</v>
      </c>
      <c r="F150" s="187">
        <f t="shared" si="44"/>
        <v>0</v>
      </c>
      <c r="G150" s="32"/>
      <c r="H150" s="34"/>
      <c r="I150" s="32"/>
      <c r="J150" s="34"/>
      <c r="K150" s="32"/>
      <c r="L150" s="34"/>
      <c r="M150" s="32"/>
      <c r="N150" s="34"/>
      <c r="O150" s="32"/>
      <c r="P150" s="34"/>
      <c r="Q150" s="188"/>
      <c r="R150" s="133"/>
      <c r="S150" s="206"/>
      <c r="T150" s="190"/>
      <c r="U150" s="190"/>
      <c r="V150" s="134"/>
      <c r="W150" s="34"/>
      <c r="X150" s="28" t="str">
        <f t="shared" si="29"/>
        <v xml:space="preserve"> </v>
      </c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BA150" s="29" t="str">
        <f t="shared" si="26"/>
        <v/>
      </c>
      <c r="BB150" s="29" t="str">
        <f t="shared" si="27"/>
        <v/>
      </c>
      <c r="BC150" s="29" t="str">
        <f t="shared" si="28"/>
        <v/>
      </c>
      <c r="BD150" s="29" t="str">
        <f t="shared" si="30"/>
        <v/>
      </c>
      <c r="BE150" s="29" t="str">
        <f t="shared" si="31"/>
        <v/>
      </c>
      <c r="BF150" s="29" t="str">
        <f t="shared" si="32"/>
        <v/>
      </c>
      <c r="BG150" s="29" t="str">
        <f t="shared" si="33"/>
        <v/>
      </c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0">
        <f t="shared" si="34"/>
        <v>0</v>
      </c>
      <c r="BU150" s="30">
        <f t="shared" si="35"/>
        <v>0</v>
      </c>
      <c r="BV150" s="30">
        <f t="shared" si="36"/>
        <v>0</v>
      </c>
      <c r="BW150" s="30">
        <f t="shared" si="37"/>
        <v>0</v>
      </c>
      <c r="BX150" s="30">
        <f t="shared" si="38"/>
        <v>0</v>
      </c>
      <c r="BY150" s="30">
        <f t="shared" si="39"/>
        <v>0</v>
      </c>
      <c r="BZ150" s="30">
        <f t="shared" si="40"/>
        <v>0</v>
      </c>
      <c r="CA150" s="22"/>
      <c r="CB150" s="22"/>
      <c r="CC150" s="22"/>
      <c r="CD150" s="22"/>
      <c r="CE150" s="22"/>
      <c r="CF150" s="22"/>
      <c r="CG150" s="22"/>
      <c r="CH150" s="22"/>
      <c r="CI150" s="22"/>
      <c r="CJ150" s="22"/>
      <c r="CK150" s="22"/>
      <c r="CL150" s="22"/>
      <c r="CM150" s="22"/>
      <c r="CN150" s="22"/>
      <c r="CO150" s="22"/>
      <c r="CP150" s="22"/>
      <c r="CQ150" s="22"/>
      <c r="CR150" s="22"/>
      <c r="CS150" s="22"/>
      <c r="CT150" s="22"/>
      <c r="CU150" s="22"/>
      <c r="CV150" s="22"/>
    </row>
    <row r="151" spans="1:100" s="23" customFormat="1" ht="10.5" x14ac:dyDescent="0.15">
      <c r="A151" s="1080" t="s">
        <v>155</v>
      </c>
      <c r="B151" s="1081"/>
      <c r="C151" s="1082"/>
      <c r="D151" s="185">
        <f t="shared" si="43"/>
        <v>0</v>
      </c>
      <c r="E151" s="186">
        <f t="shared" si="44"/>
        <v>0</v>
      </c>
      <c r="F151" s="187">
        <f t="shared" si="44"/>
        <v>0</v>
      </c>
      <c r="G151" s="32"/>
      <c r="H151" s="34"/>
      <c r="I151" s="32"/>
      <c r="J151" s="34"/>
      <c r="K151" s="32"/>
      <c r="L151" s="34"/>
      <c r="M151" s="32"/>
      <c r="N151" s="34"/>
      <c r="O151" s="32"/>
      <c r="P151" s="34"/>
      <c r="Q151" s="188"/>
      <c r="R151" s="133"/>
      <c r="S151" s="206"/>
      <c r="T151" s="190"/>
      <c r="U151" s="190"/>
      <c r="V151" s="134"/>
      <c r="W151" s="34"/>
      <c r="X151" s="28" t="str">
        <f t="shared" si="29"/>
        <v xml:space="preserve"> </v>
      </c>
      <c r="Y151" s="3"/>
      <c r="Z151" s="3"/>
      <c r="AA151" s="3"/>
      <c r="AB151" s="3"/>
      <c r="AC151" s="3"/>
      <c r="AD151" s="3"/>
      <c r="AE151" s="3"/>
      <c r="AF151" s="3"/>
      <c r="AG151" s="221"/>
      <c r="AH151" s="3"/>
      <c r="AI151" s="3"/>
      <c r="AJ151" s="3"/>
      <c r="AK151" s="3"/>
      <c r="BA151" s="29" t="str">
        <f t="shared" si="26"/>
        <v/>
      </c>
      <c r="BB151" s="29" t="str">
        <f t="shared" si="27"/>
        <v/>
      </c>
      <c r="BC151" s="29" t="str">
        <f t="shared" si="28"/>
        <v/>
      </c>
      <c r="BD151" s="29" t="str">
        <f t="shared" si="30"/>
        <v/>
      </c>
      <c r="BE151" s="29" t="str">
        <f t="shared" si="31"/>
        <v/>
      </c>
      <c r="BF151" s="29" t="str">
        <f t="shared" si="32"/>
        <v/>
      </c>
      <c r="BG151" s="29" t="str">
        <f t="shared" si="33"/>
        <v/>
      </c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0">
        <f t="shared" si="34"/>
        <v>0</v>
      </c>
      <c r="BU151" s="30">
        <f t="shared" si="35"/>
        <v>0</v>
      </c>
      <c r="BV151" s="30">
        <f t="shared" si="36"/>
        <v>0</v>
      </c>
      <c r="BW151" s="30">
        <f t="shared" si="37"/>
        <v>0</v>
      </c>
      <c r="BX151" s="30">
        <f t="shared" si="38"/>
        <v>0</v>
      </c>
      <c r="BY151" s="30">
        <f t="shared" si="39"/>
        <v>0</v>
      </c>
      <c r="BZ151" s="30">
        <f t="shared" si="40"/>
        <v>0</v>
      </c>
      <c r="CA151" s="3"/>
      <c r="CB151" s="22"/>
      <c r="CC151" s="22"/>
      <c r="CD151" s="22"/>
      <c r="CE151" s="22"/>
      <c r="CF151" s="22"/>
      <c r="CG151" s="22"/>
      <c r="CH151" s="22"/>
      <c r="CI151" s="22"/>
      <c r="CJ151" s="22"/>
      <c r="CK151" s="22"/>
      <c r="CL151" s="22"/>
      <c r="CM151" s="22"/>
      <c r="CN151" s="22"/>
      <c r="CO151" s="22"/>
      <c r="CP151" s="22"/>
      <c r="CQ151" s="22"/>
      <c r="CR151" s="22"/>
      <c r="CS151" s="22"/>
      <c r="CT151" s="22"/>
      <c r="CU151" s="22"/>
      <c r="CV151" s="22"/>
    </row>
    <row r="152" spans="1:100" s="23" customFormat="1" ht="10.5" x14ac:dyDescent="0.15">
      <c r="A152" s="1080" t="s">
        <v>156</v>
      </c>
      <c r="B152" s="1081"/>
      <c r="C152" s="1082"/>
      <c r="D152" s="185">
        <f t="shared" si="43"/>
        <v>0</v>
      </c>
      <c r="E152" s="186">
        <f t="shared" si="44"/>
        <v>0</v>
      </c>
      <c r="F152" s="187">
        <f t="shared" si="44"/>
        <v>0</v>
      </c>
      <c r="G152" s="32"/>
      <c r="H152" s="34"/>
      <c r="I152" s="32"/>
      <c r="J152" s="34"/>
      <c r="K152" s="32"/>
      <c r="L152" s="34"/>
      <c r="M152" s="32"/>
      <c r="N152" s="34"/>
      <c r="O152" s="32"/>
      <c r="P152" s="34"/>
      <c r="Q152" s="188"/>
      <c r="R152" s="133"/>
      <c r="S152" s="206"/>
      <c r="T152" s="190"/>
      <c r="U152" s="190"/>
      <c r="V152" s="134"/>
      <c r="W152" s="34"/>
      <c r="X152" s="28" t="str">
        <f t="shared" si="29"/>
        <v xml:space="preserve"> </v>
      </c>
      <c r="Y152" s="3"/>
      <c r="Z152" s="3"/>
      <c r="AA152" s="3"/>
      <c r="AB152" s="3"/>
      <c r="AC152" s="3"/>
      <c r="AD152" s="3"/>
      <c r="AE152" s="3"/>
      <c r="AF152" s="3"/>
      <c r="AG152" s="221"/>
      <c r="AH152" s="3"/>
      <c r="AI152" s="3"/>
      <c r="AJ152" s="3"/>
      <c r="AK152" s="3"/>
      <c r="BA152" s="29" t="str">
        <f t="shared" si="26"/>
        <v/>
      </c>
      <c r="BB152" s="29" t="str">
        <f t="shared" si="27"/>
        <v/>
      </c>
      <c r="BC152" s="29" t="str">
        <f t="shared" si="28"/>
        <v/>
      </c>
      <c r="BD152" s="29" t="str">
        <f t="shared" si="30"/>
        <v/>
      </c>
      <c r="BE152" s="29" t="str">
        <f t="shared" si="31"/>
        <v/>
      </c>
      <c r="BF152" s="29" t="str">
        <f t="shared" si="32"/>
        <v/>
      </c>
      <c r="BG152" s="29" t="str">
        <f t="shared" si="33"/>
        <v/>
      </c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0">
        <f t="shared" si="34"/>
        <v>0</v>
      </c>
      <c r="BU152" s="30">
        <f t="shared" si="35"/>
        <v>0</v>
      </c>
      <c r="BV152" s="30">
        <f t="shared" si="36"/>
        <v>0</v>
      </c>
      <c r="BW152" s="30">
        <f t="shared" si="37"/>
        <v>0</v>
      </c>
      <c r="BX152" s="30">
        <f t="shared" si="38"/>
        <v>0</v>
      </c>
      <c r="BY152" s="30">
        <f t="shared" si="39"/>
        <v>0</v>
      </c>
      <c r="BZ152" s="30">
        <f t="shared" si="40"/>
        <v>0</v>
      </c>
      <c r="CA152" s="3"/>
      <c r="CB152" s="22"/>
      <c r="CC152" s="22"/>
      <c r="CD152" s="22"/>
      <c r="CE152" s="22"/>
      <c r="CF152" s="22"/>
      <c r="CG152" s="22"/>
      <c r="CH152" s="22"/>
      <c r="CI152" s="22"/>
      <c r="CJ152" s="22"/>
      <c r="CK152" s="22"/>
      <c r="CL152" s="22"/>
      <c r="CM152" s="22"/>
      <c r="CN152" s="22"/>
      <c r="CO152" s="22"/>
      <c r="CP152" s="22"/>
      <c r="CQ152" s="22"/>
      <c r="CR152" s="22"/>
      <c r="CS152" s="22"/>
      <c r="CT152" s="22"/>
      <c r="CU152" s="22"/>
      <c r="CV152" s="22"/>
    </row>
    <row r="153" spans="1:100" s="23" customFormat="1" ht="10.5" x14ac:dyDescent="0.15">
      <c r="A153" s="1083" t="s">
        <v>157</v>
      </c>
      <c r="B153" s="1084"/>
      <c r="C153" s="1085"/>
      <c r="D153" s="185">
        <f t="shared" si="43"/>
        <v>0</v>
      </c>
      <c r="E153" s="186">
        <f t="shared" si="44"/>
        <v>0</v>
      </c>
      <c r="F153" s="187">
        <f t="shared" si="44"/>
        <v>0</v>
      </c>
      <c r="G153" s="32"/>
      <c r="H153" s="34"/>
      <c r="I153" s="32"/>
      <c r="J153" s="34"/>
      <c r="K153" s="32"/>
      <c r="L153" s="34"/>
      <c r="M153" s="32"/>
      <c r="N153" s="34"/>
      <c r="O153" s="32"/>
      <c r="P153" s="34"/>
      <c r="Q153" s="188"/>
      <c r="R153" s="133"/>
      <c r="S153" s="206"/>
      <c r="T153" s="190"/>
      <c r="U153" s="190"/>
      <c r="V153" s="134"/>
      <c r="W153" s="34"/>
      <c r="X153" s="28" t="str">
        <f t="shared" si="29"/>
        <v xml:space="preserve"> </v>
      </c>
      <c r="Y153" s="3"/>
      <c r="Z153" s="3"/>
      <c r="AA153" s="3"/>
      <c r="AB153" s="3"/>
      <c r="AC153" s="3"/>
      <c r="AD153" s="3"/>
      <c r="AE153" s="3"/>
      <c r="AF153" s="3"/>
      <c r="AG153" s="221"/>
      <c r="AH153" s="3"/>
      <c r="AI153" s="3"/>
      <c r="AJ153" s="3"/>
      <c r="AK153" s="3"/>
      <c r="BA153" s="29" t="str">
        <f t="shared" si="26"/>
        <v/>
      </c>
      <c r="BB153" s="29" t="str">
        <f t="shared" si="27"/>
        <v/>
      </c>
      <c r="BC153" s="29" t="str">
        <f t="shared" si="28"/>
        <v/>
      </c>
      <c r="BD153" s="29" t="str">
        <f t="shared" si="30"/>
        <v/>
      </c>
      <c r="BE153" s="29" t="str">
        <f t="shared" si="31"/>
        <v/>
      </c>
      <c r="BF153" s="29" t="str">
        <f t="shared" si="32"/>
        <v/>
      </c>
      <c r="BG153" s="29" t="str">
        <f t="shared" si="33"/>
        <v/>
      </c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0">
        <f t="shared" si="34"/>
        <v>0</v>
      </c>
      <c r="BU153" s="30">
        <f t="shared" si="35"/>
        <v>0</v>
      </c>
      <c r="BV153" s="30">
        <f t="shared" si="36"/>
        <v>0</v>
      </c>
      <c r="BW153" s="30">
        <f t="shared" si="37"/>
        <v>0</v>
      </c>
      <c r="BX153" s="30">
        <f t="shared" si="38"/>
        <v>0</v>
      </c>
      <c r="BY153" s="30">
        <f t="shared" si="39"/>
        <v>0</v>
      </c>
      <c r="BZ153" s="30">
        <f t="shared" si="40"/>
        <v>0</v>
      </c>
      <c r="CA153" s="3"/>
      <c r="CB153" s="22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</row>
    <row r="154" spans="1:100" s="23" customFormat="1" ht="10.5" x14ac:dyDescent="0.15">
      <c r="A154" s="1083" t="s">
        <v>158</v>
      </c>
      <c r="B154" s="1084"/>
      <c r="C154" s="1085"/>
      <c r="D154" s="185">
        <f t="shared" si="43"/>
        <v>0</v>
      </c>
      <c r="E154" s="186">
        <f t="shared" si="44"/>
        <v>0</v>
      </c>
      <c r="F154" s="187">
        <f t="shared" si="44"/>
        <v>0</v>
      </c>
      <c r="G154" s="32"/>
      <c r="H154" s="34"/>
      <c r="I154" s="32"/>
      <c r="J154" s="34"/>
      <c r="K154" s="32"/>
      <c r="L154" s="34"/>
      <c r="M154" s="32"/>
      <c r="N154" s="34"/>
      <c r="O154" s="191"/>
      <c r="P154" s="192"/>
      <c r="Q154" s="193"/>
      <c r="R154" s="194"/>
      <c r="S154" s="206"/>
      <c r="T154" s="190"/>
      <c r="U154" s="190"/>
      <c r="V154" s="134"/>
      <c r="W154" s="34"/>
      <c r="X154" s="28" t="str">
        <f t="shared" si="29"/>
        <v xml:space="preserve"> </v>
      </c>
      <c r="Y154" s="3"/>
      <c r="Z154" s="3"/>
      <c r="AA154" s="3"/>
      <c r="AB154" s="3"/>
      <c r="AC154" s="3"/>
      <c r="AD154" s="3"/>
      <c r="AE154" s="3"/>
      <c r="AF154" s="3"/>
      <c r="AG154" s="221"/>
      <c r="AH154" s="3"/>
      <c r="AI154" s="3"/>
      <c r="AJ154" s="3"/>
      <c r="AK154" s="3"/>
      <c r="BA154" s="29" t="str">
        <f t="shared" si="26"/>
        <v/>
      </c>
      <c r="BB154" s="29" t="str">
        <f t="shared" si="27"/>
        <v/>
      </c>
      <c r="BC154" s="29" t="str">
        <f t="shared" si="28"/>
        <v/>
      </c>
      <c r="BD154" s="29" t="str">
        <f t="shared" si="30"/>
        <v/>
      </c>
      <c r="BE154" s="29" t="str">
        <f t="shared" si="31"/>
        <v/>
      </c>
      <c r="BF154" s="29" t="str">
        <f t="shared" si="32"/>
        <v/>
      </c>
      <c r="BG154" s="29" t="str">
        <f t="shared" si="33"/>
        <v/>
      </c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0">
        <f t="shared" si="34"/>
        <v>0</v>
      </c>
      <c r="BU154" s="30">
        <f t="shared" si="35"/>
        <v>0</v>
      </c>
      <c r="BV154" s="30">
        <f t="shared" si="36"/>
        <v>0</v>
      </c>
      <c r="BW154" s="30">
        <f t="shared" si="37"/>
        <v>0</v>
      </c>
      <c r="BX154" s="30">
        <f t="shared" si="38"/>
        <v>0</v>
      </c>
      <c r="BY154" s="30">
        <f t="shared" si="39"/>
        <v>0</v>
      </c>
      <c r="BZ154" s="30">
        <f t="shared" si="40"/>
        <v>0</v>
      </c>
      <c r="CA154" s="3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</row>
    <row r="155" spans="1:100" s="23" customFormat="1" ht="10.5" x14ac:dyDescent="0.15">
      <c r="A155" s="1080" t="s">
        <v>159</v>
      </c>
      <c r="B155" s="1081"/>
      <c r="C155" s="1082"/>
      <c r="D155" s="185">
        <f t="shared" si="43"/>
        <v>0</v>
      </c>
      <c r="E155" s="186">
        <f t="shared" si="44"/>
        <v>0</v>
      </c>
      <c r="F155" s="187">
        <f t="shared" si="44"/>
        <v>0</v>
      </c>
      <c r="G155" s="32"/>
      <c r="H155" s="34"/>
      <c r="I155" s="32"/>
      <c r="J155" s="34"/>
      <c r="K155" s="32"/>
      <c r="L155" s="34"/>
      <c r="M155" s="32"/>
      <c r="N155" s="34"/>
      <c r="O155" s="32"/>
      <c r="P155" s="34"/>
      <c r="Q155" s="188"/>
      <c r="R155" s="133"/>
      <c r="S155" s="206"/>
      <c r="T155" s="190"/>
      <c r="U155" s="190"/>
      <c r="V155" s="134"/>
      <c r="W155" s="34"/>
      <c r="X155" s="28" t="str">
        <f t="shared" si="29"/>
        <v xml:space="preserve"> </v>
      </c>
      <c r="Y155" s="3"/>
      <c r="Z155" s="3"/>
      <c r="AA155" s="3"/>
      <c r="AB155" s="3"/>
      <c r="AC155" s="3"/>
      <c r="AD155" s="3"/>
      <c r="AE155" s="3"/>
      <c r="AF155" s="3"/>
      <c r="AG155" s="221"/>
      <c r="AH155" s="3"/>
      <c r="AI155" s="3"/>
      <c r="AJ155" s="3"/>
      <c r="AK155" s="3"/>
      <c r="BA155" s="29" t="str">
        <f t="shared" si="26"/>
        <v/>
      </c>
      <c r="BB155" s="29" t="str">
        <f t="shared" si="27"/>
        <v/>
      </c>
      <c r="BC155" s="29" t="str">
        <f t="shared" si="28"/>
        <v/>
      </c>
      <c r="BD155" s="29" t="str">
        <f t="shared" si="30"/>
        <v/>
      </c>
      <c r="BE155" s="29" t="str">
        <f t="shared" si="31"/>
        <v/>
      </c>
      <c r="BF155" s="29" t="str">
        <f t="shared" si="32"/>
        <v/>
      </c>
      <c r="BG155" s="29" t="str">
        <f t="shared" si="33"/>
        <v/>
      </c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0">
        <f t="shared" si="34"/>
        <v>0</v>
      </c>
      <c r="BU155" s="30">
        <f t="shared" si="35"/>
        <v>0</v>
      </c>
      <c r="BV155" s="30">
        <f t="shared" si="36"/>
        <v>0</v>
      </c>
      <c r="BW155" s="30">
        <f t="shared" si="37"/>
        <v>0</v>
      </c>
      <c r="BX155" s="30">
        <f t="shared" si="38"/>
        <v>0</v>
      </c>
      <c r="BY155" s="30">
        <f t="shared" si="39"/>
        <v>0</v>
      </c>
      <c r="BZ155" s="30">
        <f t="shared" si="40"/>
        <v>0</v>
      </c>
      <c r="CA155" s="3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</row>
    <row r="156" spans="1:100" s="23" customFormat="1" ht="10.5" x14ac:dyDescent="0.15">
      <c r="A156" s="1080" t="s">
        <v>160</v>
      </c>
      <c r="B156" s="1081"/>
      <c r="C156" s="1082"/>
      <c r="D156" s="207">
        <f t="shared" si="43"/>
        <v>0</v>
      </c>
      <c r="E156" s="208">
        <f t="shared" si="44"/>
        <v>0</v>
      </c>
      <c r="F156" s="209">
        <f t="shared" si="44"/>
        <v>0</v>
      </c>
      <c r="G156" s="73"/>
      <c r="H156" s="75"/>
      <c r="I156" s="73"/>
      <c r="J156" s="75"/>
      <c r="K156" s="73"/>
      <c r="L156" s="75"/>
      <c r="M156" s="73"/>
      <c r="N156" s="75"/>
      <c r="O156" s="73"/>
      <c r="P156" s="75"/>
      <c r="Q156" s="210"/>
      <c r="R156" s="211"/>
      <c r="S156" s="206"/>
      <c r="T156" s="190"/>
      <c r="U156" s="190"/>
      <c r="V156" s="134"/>
      <c r="W156" s="34"/>
      <c r="X156" s="28" t="str">
        <f t="shared" si="29"/>
        <v xml:space="preserve"> </v>
      </c>
      <c r="Y156" s="3"/>
      <c r="Z156" s="3"/>
      <c r="AA156" s="3"/>
      <c r="AB156" s="3"/>
      <c r="AC156" s="3"/>
      <c r="AD156" s="3"/>
      <c r="AE156" s="3"/>
      <c r="AF156" s="3"/>
      <c r="AG156" s="221"/>
      <c r="AH156" s="3"/>
      <c r="AI156" s="3"/>
      <c r="AJ156" s="3"/>
      <c r="AK156" s="3"/>
      <c r="BA156" s="29" t="str">
        <f t="shared" si="26"/>
        <v/>
      </c>
      <c r="BB156" s="29" t="str">
        <f t="shared" si="27"/>
        <v/>
      </c>
      <c r="BC156" s="29" t="str">
        <f t="shared" si="28"/>
        <v/>
      </c>
      <c r="BD156" s="29" t="str">
        <f t="shared" si="30"/>
        <v/>
      </c>
      <c r="BE156" s="29" t="str">
        <f t="shared" si="31"/>
        <v/>
      </c>
      <c r="BF156" s="29" t="str">
        <f t="shared" si="32"/>
        <v/>
      </c>
      <c r="BG156" s="29" t="str">
        <f t="shared" si="33"/>
        <v/>
      </c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0">
        <f t="shared" si="34"/>
        <v>0</v>
      </c>
      <c r="BU156" s="30">
        <f t="shared" si="35"/>
        <v>0</v>
      </c>
      <c r="BV156" s="30">
        <f t="shared" si="36"/>
        <v>0</v>
      </c>
      <c r="BW156" s="30">
        <f t="shared" si="37"/>
        <v>0</v>
      </c>
      <c r="BX156" s="30">
        <f t="shared" si="38"/>
        <v>0</v>
      </c>
      <c r="BY156" s="30">
        <f t="shared" si="39"/>
        <v>0</v>
      </c>
      <c r="BZ156" s="30">
        <f t="shared" si="40"/>
        <v>0</v>
      </c>
      <c r="CA156" s="3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</row>
    <row r="157" spans="1:100" s="23" customFormat="1" ht="10.5" x14ac:dyDescent="0.15">
      <c r="A157" s="1077" t="s">
        <v>161</v>
      </c>
      <c r="B157" s="1078"/>
      <c r="C157" s="1079"/>
      <c r="D157" s="212">
        <f t="shared" si="43"/>
        <v>0</v>
      </c>
      <c r="E157" s="213">
        <f t="shared" si="44"/>
        <v>0</v>
      </c>
      <c r="F157" s="214">
        <f t="shared" si="44"/>
        <v>0</v>
      </c>
      <c r="G157" s="37"/>
      <c r="H157" s="39"/>
      <c r="I157" s="37"/>
      <c r="J157" s="39"/>
      <c r="K157" s="37"/>
      <c r="L157" s="39"/>
      <c r="M157" s="37"/>
      <c r="N157" s="39"/>
      <c r="O157" s="37"/>
      <c r="P157" s="39"/>
      <c r="Q157" s="104"/>
      <c r="R157" s="135"/>
      <c r="S157" s="223"/>
      <c r="T157" s="197"/>
      <c r="U157" s="197"/>
      <c r="V157" s="136"/>
      <c r="W157" s="39"/>
      <c r="X157" s="28" t="str">
        <f>$BA157&amp;" "&amp;$BB157&amp;""&amp;$BC157&amp;""&amp;$BD157&amp;""&amp;$BE157&amp;""&amp;$BF157&amp;""&amp;$BG157</f>
        <v xml:space="preserve"> </v>
      </c>
      <c r="Y157" s="3"/>
      <c r="Z157" s="3"/>
      <c r="AA157" s="3"/>
      <c r="AB157" s="3"/>
      <c r="AC157" s="3"/>
      <c r="AD157" s="3"/>
      <c r="AE157" s="3"/>
      <c r="AF157" s="3"/>
      <c r="AG157" s="221"/>
      <c r="AH157" s="3"/>
      <c r="AI157" s="3"/>
      <c r="AJ157" s="3"/>
      <c r="AK157" s="3"/>
      <c r="BA157" s="29" t="str">
        <f t="shared" si="26"/>
        <v/>
      </c>
      <c r="BB157" s="29" t="str">
        <f t="shared" si="27"/>
        <v/>
      </c>
      <c r="BC157" s="29" t="str">
        <f t="shared" si="28"/>
        <v/>
      </c>
      <c r="BD157" s="29" t="str">
        <f t="shared" si="30"/>
        <v/>
      </c>
      <c r="BE157" s="29" t="str">
        <f t="shared" si="31"/>
        <v/>
      </c>
      <c r="BF157" s="29" t="str">
        <f t="shared" si="32"/>
        <v/>
      </c>
      <c r="BG157" s="29" t="str">
        <f t="shared" si="33"/>
        <v/>
      </c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0">
        <f t="shared" si="34"/>
        <v>0</v>
      </c>
      <c r="BU157" s="30">
        <f t="shared" si="35"/>
        <v>0</v>
      </c>
      <c r="BV157" s="30">
        <f t="shared" si="36"/>
        <v>0</v>
      </c>
      <c r="BW157" s="30">
        <f t="shared" si="37"/>
        <v>0</v>
      </c>
      <c r="BX157" s="30">
        <f t="shared" si="38"/>
        <v>0</v>
      </c>
      <c r="BY157" s="30">
        <f t="shared" si="39"/>
        <v>0</v>
      </c>
      <c r="BZ157" s="30">
        <f t="shared" si="40"/>
        <v>0</v>
      </c>
      <c r="CA157" s="3"/>
      <c r="CB157" s="22"/>
      <c r="CC157" s="22"/>
      <c r="CD157" s="22"/>
      <c r="CE157" s="22"/>
      <c r="CF157" s="22"/>
      <c r="CG157" s="22"/>
      <c r="CH157" s="22"/>
      <c r="CI157" s="22"/>
      <c r="CJ157" s="22"/>
      <c r="CK157" s="22"/>
      <c r="CL157" s="22"/>
      <c r="CM157" s="22"/>
      <c r="CN157" s="22"/>
      <c r="CO157" s="22"/>
      <c r="CP157" s="22"/>
      <c r="CQ157" s="22"/>
      <c r="CR157" s="22"/>
      <c r="CS157" s="22"/>
      <c r="CT157" s="22"/>
      <c r="CU157" s="22"/>
      <c r="CV157" s="22"/>
    </row>
    <row r="158" spans="1:100" s="9" customFormat="1" ht="14.25" x14ac:dyDescent="0.2">
      <c r="A158" s="40" t="s">
        <v>166</v>
      </c>
      <c r="B158" s="224"/>
      <c r="C158" s="225"/>
      <c r="D158" s="226"/>
      <c r="E158" s="226"/>
      <c r="F158" s="226"/>
      <c r="G158" s="227"/>
      <c r="H158" s="227"/>
      <c r="I158" s="227"/>
      <c r="J158" s="227"/>
      <c r="K158" s="227"/>
      <c r="L158" s="227"/>
      <c r="M158" s="227"/>
      <c r="N158" s="227"/>
      <c r="O158" s="227"/>
      <c r="P158" s="227"/>
      <c r="Q158" s="227"/>
      <c r="R158" s="227"/>
      <c r="S158" s="227"/>
      <c r="T158" s="228"/>
      <c r="U158" s="229"/>
      <c r="V158" s="229"/>
      <c r="W158" s="229"/>
      <c r="AG158" s="138"/>
    </row>
    <row r="159" spans="1:100" s="22" customFormat="1" ht="10.5" x14ac:dyDescent="0.15">
      <c r="A159" s="1009" t="s">
        <v>45</v>
      </c>
      <c r="B159" s="1010"/>
      <c r="C159" s="1039" t="s">
        <v>46</v>
      </c>
      <c r="D159" s="1039"/>
      <c r="E159" s="1039"/>
      <c r="F159" s="1074" t="s">
        <v>116</v>
      </c>
      <c r="G159" s="1075"/>
      <c r="H159" s="1074" t="s">
        <v>117</v>
      </c>
      <c r="I159" s="1075"/>
      <c r="J159" s="1074" t="s">
        <v>118</v>
      </c>
      <c r="K159" s="1075"/>
      <c r="L159" s="1074" t="s">
        <v>119</v>
      </c>
      <c r="M159" s="1075"/>
      <c r="N159" s="1074" t="s">
        <v>120</v>
      </c>
      <c r="O159" s="1075"/>
      <c r="P159" s="1074" t="s">
        <v>121</v>
      </c>
      <c r="Q159" s="1075"/>
      <c r="R159" s="229"/>
      <c r="S159" s="229"/>
      <c r="T159" s="229"/>
      <c r="U159" s="229"/>
      <c r="V159" s="229"/>
      <c r="W159" s="228"/>
      <c r="X159" s="229"/>
      <c r="Y159" s="229"/>
      <c r="Z159" s="229"/>
      <c r="AA159" s="3"/>
      <c r="AB159" s="3"/>
      <c r="AC159" s="3"/>
      <c r="AD159" s="3"/>
      <c r="AE159" s="3"/>
      <c r="AF159" s="3"/>
      <c r="AG159" s="3"/>
      <c r="AH159" s="3"/>
      <c r="AI159" s="221"/>
      <c r="AJ159" s="3"/>
      <c r="AK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</row>
    <row r="160" spans="1:100" s="22" customFormat="1" ht="21" x14ac:dyDescent="0.15">
      <c r="A160" s="1013"/>
      <c r="B160" s="1014"/>
      <c r="C160" s="231" t="s">
        <v>167</v>
      </c>
      <c r="D160" s="231" t="s">
        <v>43</v>
      </c>
      <c r="E160" s="230" t="s">
        <v>64</v>
      </c>
      <c r="F160" s="159" t="s">
        <v>43</v>
      </c>
      <c r="G160" s="20" t="s">
        <v>64</v>
      </c>
      <c r="H160" s="159" t="s">
        <v>43</v>
      </c>
      <c r="I160" s="20" t="s">
        <v>64</v>
      </c>
      <c r="J160" s="159" t="s">
        <v>43</v>
      </c>
      <c r="K160" s="20" t="s">
        <v>64</v>
      </c>
      <c r="L160" s="159" t="s">
        <v>43</v>
      </c>
      <c r="M160" s="20" t="s">
        <v>64</v>
      </c>
      <c r="N160" s="159" t="s">
        <v>43</v>
      </c>
      <c r="O160" s="20" t="s">
        <v>64</v>
      </c>
      <c r="P160" s="159" t="s">
        <v>43</v>
      </c>
      <c r="Q160" s="20" t="s">
        <v>64</v>
      </c>
      <c r="R160" s="229"/>
      <c r="S160" s="229"/>
      <c r="T160" s="229"/>
      <c r="U160" s="229"/>
      <c r="V160" s="229"/>
      <c r="W160" s="228"/>
      <c r="X160" s="229"/>
      <c r="Y160" s="229"/>
      <c r="Z160" s="229"/>
      <c r="AA160" s="3"/>
      <c r="AB160" s="3"/>
      <c r="AC160" s="3"/>
      <c r="AD160" s="3"/>
      <c r="AE160" s="3"/>
      <c r="AF160" s="3"/>
      <c r="AG160" s="3"/>
      <c r="AH160" s="3"/>
      <c r="AI160" s="221"/>
      <c r="AJ160" s="3"/>
      <c r="AK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</row>
    <row r="161" spans="1:102" s="22" customFormat="1" ht="10.5" x14ac:dyDescent="0.15">
      <c r="A161" s="1032" t="s">
        <v>168</v>
      </c>
      <c r="B161" s="1032"/>
      <c r="C161" s="66">
        <f>SUM(D161:E161)</f>
        <v>0</v>
      </c>
      <c r="D161" s="66">
        <f t="shared" ref="D161:E163" si="45">F161+H161+J161+L161+N161+P161</f>
        <v>0</v>
      </c>
      <c r="E161" s="180">
        <f t="shared" si="45"/>
        <v>0</v>
      </c>
      <c r="F161" s="25"/>
      <c r="G161" s="27"/>
      <c r="H161" s="25"/>
      <c r="I161" s="27"/>
      <c r="J161" s="25"/>
      <c r="K161" s="27"/>
      <c r="L161" s="25"/>
      <c r="M161" s="27"/>
      <c r="N161" s="25"/>
      <c r="O161" s="27"/>
      <c r="P161" s="25"/>
      <c r="Q161" s="27"/>
      <c r="R161" s="233" t="str">
        <f>$BA161&amp;" "&amp;$BB161&amp;""&amp;$BC161</f>
        <v xml:space="preserve"> </v>
      </c>
      <c r="S161" s="229"/>
      <c r="T161" s="229"/>
      <c r="U161" s="229"/>
      <c r="V161" s="229"/>
      <c r="W161" s="228"/>
      <c r="X161" s="229"/>
      <c r="Y161" s="229"/>
      <c r="Z161" s="229"/>
      <c r="AA161" s="3"/>
      <c r="AB161" s="3"/>
      <c r="AC161" s="3"/>
      <c r="AD161" s="3"/>
      <c r="AE161" s="3"/>
      <c r="AF161" s="3"/>
      <c r="AG161" s="3"/>
      <c r="AH161" s="3"/>
      <c r="AI161" s="221"/>
      <c r="AJ161" s="3"/>
      <c r="AK161" s="3"/>
      <c r="BA161" s="29" t="str">
        <f>IF($C161&lt;&gt;SUM($F161:$Q161),"El Total de los Ingresos NO puede ser diferente a la suma de Hombres y Mujeres por edad.","")</f>
        <v/>
      </c>
      <c r="BB161" s="29" t="str">
        <f>IF($D161&lt;&gt;$F161+$H161+$J161+$L161+$N161+$P161,"El Total de Hombres Ingresados al Programa NO puede ser distinto a la suma de Hombres por edad.","")</f>
        <v/>
      </c>
      <c r="BC161" s="29" t="str">
        <f>IF($E161&lt;&gt;$G161+$I161+$K161+$M161+$O161+$Q161,"El Total de Mujeres Ingresados al Programa NO puede ser distinto a la suma de Mujeres por edad.","")</f>
        <v/>
      </c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0">
        <f>IF($C161&lt;&gt;SUM($F161:$Q161),1,0)</f>
        <v>0</v>
      </c>
      <c r="BU161" s="30">
        <f>IF($D161&lt;&gt;$F161+$H161+$J161+$L161+$N161+$P161,1,0)</f>
        <v>0</v>
      </c>
      <c r="BV161" s="30">
        <f>IF($E161&lt;&gt;$G161+$I161+$K161+$M161+$O161+$Q161,1,0)</f>
        <v>0</v>
      </c>
      <c r="BW161" s="3"/>
      <c r="BX161" s="3"/>
      <c r="BY161" s="3"/>
      <c r="BZ161" s="3"/>
      <c r="CA161" s="3"/>
      <c r="CB161" s="3"/>
      <c r="CC161" s="3"/>
    </row>
    <row r="162" spans="1:102" s="22" customFormat="1" ht="10.5" x14ac:dyDescent="0.15">
      <c r="A162" s="1034" t="s">
        <v>169</v>
      </c>
      <c r="B162" s="1034"/>
      <c r="C162" s="71">
        <f>SUM(D162:E162)</f>
        <v>0</v>
      </c>
      <c r="D162" s="71">
        <f t="shared" si="45"/>
        <v>0</v>
      </c>
      <c r="E162" s="71">
        <f t="shared" si="45"/>
        <v>0</v>
      </c>
      <c r="F162" s="67"/>
      <c r="G162" s="69"/>
      <c r="H162" s="67"/>
      <c r="I162" s="69"/>
      <c r="J162" s="67"/>
      <c r="K162" s="69"/>
      <c r="L162" s="67"/>
      <c r="M162" s="69"/>
      <c r="N162" s="67"/>
      <c r="O162" s="69"/>
      <c r="P162" s="67"/>
      <c r="Q162" s="69"/>
      <c r="R162" s="233" t="str">
        <f>$BA162&amp;" "&amp;$BB162&amp;""&amp;$BC162</f>
        <v xml:space="preserve"> </v>
      </c>
      <c r="S162" s="229"/>
      <c r="T162" s="229"/>
      <c r="U162" s="229"/>
      <c r="V162" s="229"/>
      <c r="W162" s="228"/>
      <c r="X162" s="229"/>
      <c r="Y162" s="229"/>
      <c r="Z162" s="229"/>
      <c r="AA162" s="3"/>
      <c r="AB162" s="3"/>
      <c r="AC162" s="3"/>
      <c r="AD162" s="3"/>
      <c r="AE162" s="3"/>
      <c r="AF162" s="3"/>
      <c r="AG162" s="3"/>
      <c r="AH162" s="3"/>
      <c r="AI162" s="221"/>
      <c r="AJ162" s="3"/>
      <c r="AK162" s="3"/>
      <c r="BA162" s="29" t="str">
        <f>IF($C162&lt;&gt;SUM($F162:$Q162),"El Total de los Ingresos NO puede ser diferente a la suma de Hombres y Mujeres por edad.","")</f>
        <v/>
      </c>
      <c r="BB162" s="29" t="str">
        <f>IF($D162&lt;&gt;$F162+$H162+$J162+$L162+$N162+$P162,"El Total de Hombres Ingresados al Programa NO puede ser distinto a la suma de Hombres por edad.","")</f>
        <v/>
      </c>
      <c r="BC162" s="29" t="str">
        <f>IF($E162&lt;&gt;$G162+$I162+$K162+$M162+$O162+$Q162,"El Total de Mujeres Ingresados al Programa NO puede ser distinto a la suma de Mujeres por edad.","")</f>
        <v/>
      </c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0">
        <f>IF($C162&lt;&gt;SUM($F162:$Q162),1,0)</f>
        <v>0</v>
      </c>
      <c r="BU162" s="30">
        <f>IF($D162&lt;&gt;$F162+$H162+$J162+$L162+$N162+$P162,1,0)</f>
        <v>0</v>
      </c>
      <c r="BV162" s="30">
        <f>IF($E162&lt;&gt;$G162+$I162+$K162+$M162+$O162+$Q162,1,0)</f>
        <v>0</v>
      </c>
      <c r="BW162" s="3"/>
      <c r="BX162" s="3"/>
      <c r="BY162" s="3"/>
      <c r="BZ162" s="3"/>
      <c r="CA162" s="3"/>
      <c r="CB162" s="3"/>
      <c r="CC162" s="3"/>
    </row>
    <row r="163" spans="1:102" s="22" customFormat="1" ht="10.5" x14ac:dyDescent="0.15">
      <c r="A163" s="1008" t="s">
        <v>170</v>
      </c>
      <c r="B163" s="1008"/>
      <c r="C163" s="80">
        <f>SUM(D163:E163)</f>
        <v>0</v>
      </c>
      <c r="D163" s="80">
        <f t="shared" si="45"/>
        <v>0</v>
      </c>
      <c r="E163" s="80">
        <f t="shared" si="45"/>
        <v>0</v>
      </c>
      <c r="F163" s="106"/>
      <c r="G163" s="235"/>
      <c r="H163" s="106"/>
      <c r="I163" s="235"/>
      <c r="J163" s="106"/>
      <c r="K163" s="235"/>
      <c r="L163" s="106"/>
      <c r="M163" s="235"/>
      <c r="N163" s="106"/>
      <c r="O163" s="235"/>
      <c r="P163" s="106"/>
      <c r="Q163" s="235"/>
      <c r="R163" s="233" t="str">
        <f>$BA163&amp;" "&amp;$BB163&amp;""&amp;$BC163</f>
        <v xml:space="preserve"> </v>
      </c>
      <c r="S163" s="229"/>
      <c r="T163" s="229"/>
      <c r="U163" s="229"/>
      <c r="V163" s="229"/>
      <c r="W163" s="228"/>
      <c r="X163" s="229"/>
      <c r="Y163" s="229"/>
      <c r="Z163" s="229"/>
      <c r="AA163" s="3"/>
      <c r="AB163" s="3"/>
      <c r="AC163" s="3"/>
      <c r="AD163" s="3"/>
      <c r="AE163" s="3"/>
      <c r="AF163" s="3"/>
      <c r="AG163" s="3"/>
      <c r="AH163" s="3"/>
      <c r="AI163" s="221"/>
      <c r="AJ163" s="3"/>
      <c r="AK163" s="3"/>
      <c r="BA163" s="29" t="str">
        <f>IF($C163&lt;&gt;SUM($F163:$Q163),"El Total de los Ingresos NO puede ser diferente a la suma de Hombres y Mujeres por edad.","")</f>
        <v/>
      </c>
      <c r="BB163" s="29" t="str">
        <f>IF($D163&lt;&gt;$F163+$H163+$J163+$L163+$N163+$P163,"El Total de Hombres Ingresados al Programa NO puede ser distinto a la suma de Hombres por edad.","")</f>
        <v/>
      </c>
      <c r="BC163" s="29" t="str">
        <f>IF($E163&lt;&gt;$G163+$I163+$K163+$M163+$O163+$Q163,"El Total de Mujeres Ingresados al Programa NO puede ser distinto a la suma de Mujeres por edad.","")</f>
        <v/>
      </c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0">
        <f>IF($C163&lt;&gt;SUM($F163:$Q163),1,0)</f>
        <v>0</v>
      </c>
      <c r="BU163" s="30">
        <f>IF($D163&lt;&gt;$F163+$H163+$J163+$L163+$N163+$P163,1,0)</f>
        <v>0</v>
      </c>
      <c r="BV163" s="30">
        <f>IF($E163&lt;&gt;$G163+$I163+$K163+$M163+$O163+$Q163,1,0)</f>
        <v>0</v>
      </c>
      <c r="BW163" s="3"/>
      <c r="BX163" s="3"/>
      <c r="BY163" s="3"/>
      <c r="BZ163" s="3"/>
      <c r="CA163" s="3"/>
      <c r="CB163" s="3"/>
      <c r="CC163" s="3"/>
    </row>
    <row r="164" spans="1:102" s="9" customFormat="1" ht="14.25" x14ac:dyDescent="0.2">
      <c r="A164" s="40" t="s">
        <v>171</v>
      </c>
      <c r="B164" s="224"/>
      <c r="C164" s="225"/>
      <c r="D164" s="226"/>
      <c r="E164" s="226"/>
      <c r="F164" s="226"/>
      <c r="G164" s="227"/>
      <c r="H164" s="227"/>
      <c r="I164" s="227"/>
      <c r="J164" s="227"/>
      <c r="K164" s="227"/>
      <c r="L164" s="227"/>
      <c r="M164" s="227"/>
      <c r="N164" s="227"/>
      <c r="O164" s="227"/>
      <c r="P164" s="227"/>
      <c r="Q164" s="227"/>
      <c r="R164" s="227"/>
      <c r="S164" s="227"/>
      <c r="T164" s="228"/>
      <c r="U164" s="229"/>
      <c r="V164" s="229"/>
      <c r="W164" s="229"/>
      <c r="AG164" s="138"/>
    </row>
    <row r="165" spans="1:102" s="22" customFormat="1" ht="10.5" x14ac:dyDescent="0.15">
      <c r="A165" s="1009" t="s">
        <v>45</v>
      </c>
      <c r="B165" s="1010"/>
      <c r="C165" s="1039" t="s">
        <v>46</v>
      </c>
      <c r="D165" s="1039"/>
      <c r="E165" s="1039"/>
      <c r="F165" s="1074" t="s">
        <v>116</v>
      </c>
      <c r="G165" s="1075"/>
      <c r="H165" s="1074" t="s">
        <v>117</v>
      </c>
      <c r="I165" s="1075"/>
      <c r="J165" s="1074" t="s">
        <v>118</v>
      </c>
      <c r="K165" s="1075"/>
      <c r="L165" s="1074" t="s">
        <v>119</v>
      </c>
      <c r="M165" s="1075"/>
      <c r="N165" s="1074" t="s">
        <v>120</v>
      </c>
      <c r="O165" s="1075"/>
      <c r="P165" s="1074" t="s">
        <v>121</v>
      </c>
      <c r="Q165" s="1076"/>
      <c r="R165" s="1049" t="s">
        <v>164</v>
      </c>
      <c r="S165" s="229"/>
      <c r="T165" s="229"/>
      <c r="U165" s="229"/>
      <c r="V165" s="228"/>
      <c r="W165" s="229"/>
      <c r="X165" s="229"/>
      <c r="Y165" s="229"/>
      <c r="Z165" s="3"/>
      <c r="AA165" s="3"/>
      <c r="AB165" s="3"/>
      <c r="AC165" s="3"/>
      <c r="AD165" s="3"/>
      <c r="AE165" s="3"/>
      <c r="AF165" s="3"/>
      <c r="AG165" s="3"/>
      <c r="AH165" s="3"/>
      <c r="AI165" s="221"/>
      <c r="AJ165" s="3"/>
      <c r="AK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</row>
    <row r="166" spans="1:102" s="23" customFormat="1" ht="21" x14ac:dyDescent="0.15">
      <c r="A166" s="1013"/>
      <c r="B166" s="1014"/>
      <c r="C166" s="231" t="s">
        <v>167</v>
      </c>
      <c r="D166" s="231" t="s">
        <v>43</v>
      </c>
      <c r="E166" s="230" t="s">
        <v>64</v>
      </c>
      <c r="F166" s="159" t="s">
        <v>43</v>
      </c>
      <c r="G166" s="20" t="s">
        <v>64</v>
      </c>
      <c r="H166" s="159" t="s">
        <v>43</v>
      </c>
      <c r="I166" s="20" t="s">
        <v>64</v>
      </c>
      <c r="J166" s="159" t="s">
        <v>43</v>
      </c>
      <c r="K166" s="20" t="s">
        <v>64</v>
      </c>
      <c r="L166" s="159" t="s">
        <v>43</v>
      </c>
      <c r="M166" s="20" t="s">
        <v>64</v>
      </c>
      <c r="N166" s="159" t="s">
        <v>43</v>
      </c>
      <c r="O166" s="20" t="s">
        <v>64</v>
      </c>
      <c r="P166" s="159" t="s">
        <v>43</v>
      </c>
      <c r="Q166" s="162" t="s">
        <v>64</v>
      </c>
      <c r="R166" s="1051"/>
      <c r="S166" s="229"/>
      <c r="T166" s="229"/>
      <c r="U166" s="229"/>
      <c r="V166" s="228"/>
      <c r="W166" s="229"/>
      <c r="X166" s="229"/>
      <c r="Y166" s="229"/>
      <c r="Z166" s="3"/>
      <c r="AA166" s="3"/>
      <c r="AB166" s="3"/>
      <c r="AC166" s="3"/>
      <c r="AD166" s="3"/>
      <c r="AE166" s="3"/>
      <c r="AF166" s="3"/>
      <c r="AG166" s="3"/>
      <c r="AH166" s="3"/>
      <c r="AI166" s="221"/>
      <c r="AJ166" s="3"/>
      <c r="AK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</row>
    <row r="167" spans="1:102" s="23" customFormat="1" ht="10.5" x14ac:dyDescent="0.15">
      <c r="A167" s="1032" t="s">
        <v>168</v>
      </c>
      <c r="B167" s="1032"/>
      <c r="C167" s="66">
        <f>SUM(D167:E167)</f>
        <v>0</v>
      </c>
      <c r="D167" s="66">
        <f t="shared" ref="D167:E169" si="46">F167+H167+J167+L167+N167+P167</f>
        <v>0</v>
      </c>
      <c r="E167" s="180">
        <f t="shared" si="46"/>
        <v>0</v>
      </c>
      <c r="F167" s="25"/>
      <c r="G167" s="27"/>
      <c r="H167" s="25"/>
      <c r="I167" s="27"/>
      <c r="J167" s="25"/>
      <c r="K167" s="27"/>
      <c r="L167" s="25"/>
      <c r="M167" s="27"/>
      <c r="N167" s="25"/>
      <c r="O167" s="27"/>
      <c r="P167" s="25"/>
      <c r="Q167" s="201"/>
      <c r="R167" s="143"/>
      <c r="S167" s="233" t="str">
        <f>$BA167&amp;" "&amp;$BB167&amp;""&amp;$BC167&amp;""&amp;$BD167</f>
        <v xml:space="preserve"> </v>
      </c>
      <c r="T167" s="229"/>
      <c r="U167" s="229"/>
      <c r="V167" s="228"/>
      <c r="W167" s="229"/>
      <c r="X167" s="229"/>
      <c r="Y167" s="229"/>
      <c r="Z167" s="3"/>
      <c r="AA167" s="3"/>
      <c r="AB167" s="3"/>
      <c r="AC167" s="3"/>
      <c r="AD167" s="3"/>
      <c r="AE167" s="3"/>
      <c r="AF167" s="3"/>
      <c r="AG167" s="3"/>
      <c r="AH167" s="3"/>
      <c r="AI167" s="221"/>
      <c r="AJ167" s="3"/>
      <c r="AK167" s="3"/>
      <c r="BA167" s="29" t="str">
        <f>IF($C167&lt;&gt;SUM($F167:$Q167),"El Total de los Egresos NO puede ser diferente a la suma de Hombres y Mujeres por edad.","")</f>
        <v/>
      </c>
      <c r="BB167" s="29" t="str">
        <f>IF($D167&lt;&gt;$F167+$H167+$J167+$L167+$N167+$P167,"El Total de Hombres Egresados del Programa NO puede ser distinto a la suma de Hombres por edad.","")</f>
        <v/>
      </c>
      <c r="BC167" s="29" t="str">
        <f>IF($E167&lt;&gt;$G167+$I167+$K167+$M167+$O167+$Q167,"El Total de Mujeres Egresadas del Programa NO puede ser distinto a la suma de Mujeres por edad.","")</f>
        <v/>
      </c>
      <c r="BD167" s="29" t="str">
        <f>IF(R167&lt;=C167,"","Los Egresos por Abandono DEBEN estar contenidos en el Total de Egresos")</f>
        <v/>
      </c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0">
        <f>IF($C167&lt;&gt;SUM($F167:$Q167),1,0)</f>
        <v>0</v>
      </c>
      <c r="BU167" s="30">
        <f>IF($D167&lt;&gt;$F167+$H167+$J167+$L167+$N167+$P167,1,0)</f>
        <v>0</v>
      </c>
      <c r="BV167" s="30">
        <f>IF($E167&lt;&gt;$G167+$I167+$K167+$M167+$O167+$Q167,1,0)</f>
        <v>0</v>
      </c>
      <c r="BW167" s="30">
        <f>IF(R167&lt;=C167,0,1)</f>
        <v>0</v>
      </c>
      <c r="BX167" s="3"/>
      <c r="BY167" s="3"/>
      <c r="BZ167" s="3"/>
      <c r="CA167" s="3"/>
      <c r="CB167" s="3"/>
      <c r="CC167" s="3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</row>
    <row r="168" spans="1:102" s="23" customFormat="1" ht="10.5" x14ac:dyDescent="0.15">
      <c r="A168" s="1034" t="s">
        <v>169</v>
      </c>
      <c r="B168" s="1034"/>
      <c r="C168" s="71">
        <f>SUM(D168:E168)</f>
        <v>0</v>
      </c>
      <c r="D168" s="71">
        <f t="shared" si="46"/>
        <v>0</v>
      </c>
      <c r="E168" s="71">
        <f t="shared" si="46"/>
        <v>0</v>
      </c>
      <c r="F168" s="67"/>
      <c r="G168" s="69"/>
      <c r="H168" s="67"/>
      <c r="I168" s="69"/>
      <c r="J168" s="67"/>
      <c r="K168" s="69"/>
      <c r="L168" s="67"/>
      <c r="M168" s="69"/>
      <c r="N168" s="67"/>
      <c r="O168" s="69"/>
      <c r="P168" s="67"/>
      <c r="Q168" s="131"/>
      <c r="R168" s="132"/>
      <c r="S168" s="233" t="str">
        <f>$BA168&amp;" "&amp;$BB168&amp;""&amp;$BC168&amp;""&amp;$BD168</f>
        <v xml:space="preserve"> </v>
      </c>
      <c r="T168" s="229"/>
      <c r="U168" s="229"/>
      <c r="V168" s="228"/>
      <c r="W168" s="229"/>
      <c r="X168" s="229"/>
      <c r="Y168" s="229"/>
      <c r="Z168" s="3"/>
      <c r="AA168" s="3"/>
      <c r="AB168" s="3"/>
      <c r="AC168" s="3"/>
      <c r="AD168" s="3"/>
      <c r="AE168" s="3"/>
      <c r="AF168" s="3"/>
      <c r="AG168" s="3"/>
      <c r="AH168" s="3"/>
      <c r="AI168" s="221"/>
      <c r="AJ168" s="3"/>
      <c r="AK168" s="3"/>
      <c r="BA168" s="29" t="str">
        <f>IF($C168&lt;&gt;SUM($F168:$Q168),"El Total de los Egresos NO puede ser diferente a la suma de Hombres y Mujeres por edad.","")</f>
        <v/>
      </c>
      <c r="BB168" s="29" t="str">
        <f>IF($D168&lt;&gt;$F168+$H168+$J168+$L168+$N168+$P168,"El Total de Hombres Egresados del Programa NO puede ser distinto a la suma de Hombres por edad.","")</f>
        <v/>
      </c>
      <c r="BC168" s="29" t="str">
        <f>IF($E168&lt;&gt;$G168+$I168+$K168+$M168+$O168+$Q168,"El Total de Mujeres Egresadas del Programa NO puede ser distinto a la suma de Mujeres por edad.","")</f>
        <v/>
      </c>
      <c r="BD168" s="29" t="str">
        <f>IF(R168&lt;=C168,"","Los Egresos por Abandono DEBEN estar contenidos en el Total de Egresos")</f>
        <v/>
      </c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0">
        <f>IF($C168&lt;&gt;SUM($F168:$Q168),1,0)</f>
        <v>0</v>
      </c>
      <c r="BU168" s="30">
        <f>IF($D168&lt;&gt;$F168+$H168+$J168+$L168+$N168+$P168,1,0)</f>
        <v>0</v>
      </c>
      <c r="BV168" s="30">
        <f>IF($E168&lt;&gt;$G168+$I168+$K168+$M168+$O168+$Q168,1,0)</f>
        <v>0</v>
      </c>
      <c r="BW168" s="30">
        <f>IF(R168&lt;=C168,0,1)</f>
        <v>0</v>
      </c>
      <c r="BX168" s="3"/>
      <c r="BY168" s="3"/>
      <c r="BZ168" s="3"/>
      <c r="CA168" s="3"/>
      <c r="CB168" s="3"/>
      <c r="CC168" s="3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</row>
    <row r="169" spans="1:102" s="23" customFormat="1" ht="10.5" x14ac:dyDescent="0.15">
      <c r="A169" s="1008" t="s">
        <v>170</v>
      </c>
      <c r="B169" s="1008"/>
      <c r="C169" s="80">
        <f>SUM(D169:E169)</f>
        <v>0</v>
      </c>
      <c r="D169" s="80">
        <f t="shared" si="46"/>
        <v>0</v>
      </c>
      <c r="E169" s="80">
        <f t="shared" si="46"/>
        <v>0</v>
      </c>
      <c r="F169" s="106"/>
      <c r="G169" s="235"/>
      <c r="H169" s="106"/>
      <c r="I169" s="235"/>
      <c r="J169" s="106"/>
      <c r="K169" s="235"/>
      <c r="L169" s="106"/>
      <c r="M169" s="235"/>
      <c r="N169" s="106"/>
      <c r="O169" s="235"/>
      <c r="P169" s="106"/>
      <c r="Q169" s="236"/>
      <c r="R169" s="150"/>
      <c r="S169" s="233" t="str">
        <f>$BA169&amp;" "&amp;$BB169&amp;""&amp;$BC169&amp;""&amp;$BD169</f>
        <v xml:space="preserve"> </v>
      </c>
      <c r="T169" s="229"/>
      <c r="U169" s="229"/>
      <c r="V169" s="228"/>
      <c r="W169" s="229"/>
      <c r="X169" s="229"/>
      <c r="Y169" s="229"/>
      <c r="Z169" s="3"/>
      <c r="AA169" s="3"/>
      <c r="AB169" s="3"/>
      <c r="AC169" s="3"/>
      <c r="AD169" s="3"/>
      <c r="AE169" s="3"/>
      <c r="AF169" s="3"/>
      <c r="AG169" s="3"/>
      <c r="AH169" s="3"/>
      <c r="AI169" s="221"/>
      <c r="AJ169" s="3"/>
      <c r="AK169" s="3"/>
      <c r="BA169" s="29" t="str">
        <f>IF($C169&lt;&gt;SUM($F169:$Q169),"El Total de los Egresos NO puede ser diferente a la suma de Hombres y Mujeres por edad.","")</f>
        <v/>
      </c>
      <c r="BB169" s="29" t="str">
        <f>IF($D169&lt;&gt;$F169+$H169+$J169+$L169+$N169+$P169,"El Total de Hombres Egresados del Programa NO puede ser distinto a la suma de Hombres por edad.","")</f>
        <v/>
      </c>
      <c r="BC169" s="29" t="str">
        <f>IF($E169&lt;&gt;$G169+$I169+$K169+$M169+$O169+$Q169,"El Total de Mujeres Egresadas del Programa NO puede ser distinto a la suma de Mujeres por edad.","")</f>
        <v/>
      </c>
      <c r="BD169" s="29" t="str">
        <f>IF(R169&lt;=C169,"","Los Egresos por Abandono DEBEN estar contenidos en el Total de Egresos")</f>
        <v/>
      </c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0">
        <f>IF($C169&lt;&gt;SUM($F169:$Q169),1,0)</f>
        <v>0</v>
      </c>
      <c r="BU169" s="30">
        <f>IF($D169&lt;&gt;$F169+$H169+$J169+$L169+$N169+$P169,1,0)</f>
        <v>0</v>
      </c>
      <c r="BV169" s="30">
        <f>IF($E169&lt;&gt;$G169+$I169+$K169+$M169+$O169+$Q169,1,0)</f>
        <v>0</v>
      </c>
      <c r="BW169" s="30">
        <f>IF(R169&lt;=C169,0,1)</f>
        <v>0</v>
      </c>
      <c r="BX169" s="3"/>
      <c r="BY169" s="3"/>
      <c r="BZ169" s="3"/>
      <c r="CA169" s="3"/>
      <c r="CB169" s="3"/>
      <c r="CC169" s="3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</row>
    <row r="170" spans="1:102" s="9" customFormat="1" ht="15" x14ac:dyDescent="0.2">
      <c r="A170" s="237" t="s">
        <v>172</v>
      </c>
      <c r="M170" s="4"/>
      <c r="AG170" s="138"/>
    </row>
    <row r="171" spans="1:102" s="23" customFormat="1" ht="10.5" x14ac:dyDescent="0.15">
      <c r="A171" s="1063" t="s">
        <v>173</v>
      </c>
      <c r="B171" s="1064" t="s">
        <v>174</v>
      </c>
      <c r="C171" s="1067" t="s">
        <v>175</v>
      </c>
      <c r="D171" s="1069" t="s">
        <v>176</v>
      </c>
      <c r="E171" s="1070"/>
      <c r="F171" s="1070"/>
      <c r="G171" s="1070"/>
      <c r="H171" s="1070"/>
      <c r="I171" s="1071"/>
      <c r="J171" s="1069" t="s">
        <v>57</v>
      </c>
      <c r="K171" s="1071"/>
      <c r="L171" s="1072" t="s">
        <v>177</v>
      </c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221"/>
      <c r="AH171" s="3"/>
      <c r="AI171" s="3"/>
      <c r="AJ171" s="3"/>
      <c r="AK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</row>
    <row r="172" spans="1:102" s="23" customFormat="1" ht="21" x14ac:dyDescent="0.15">
      <c r="A172" s="1065"/>
      <c r="B172" s="1066"/>
      <c r="C172" s="1068"/>
      <c r="D172" s="238" t="s">
        <v>178</v>
      </c>
      <c r="E172" s="239" t="s">
        <v>179</v>
      </c>
      <c r="F172" s="239" t="s">
        <v>70</v>
      </c>
      <c r="G172" s="239" t="s">
        <v>8</v>
      </c>
      <c r="H172" s="239" t="s">
        <v>180</v>
      </c>
      <c r="I172" s="240" t="s">
        <v>181</v>
      </c>
      <c r="J172" s="241" t="s">
        <v>182</v>
      </c>
      <c r="K172" s="242" t="s">
        <v>64</v>
      </c>
      <c r="L172" s="107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221"/>
      <c r="AH172" s="3"/>
      <c r="AI172" s="3"/>
      <c r="AJ172" s="3"/>
      <c r="AK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</row>
    <row r="173" spans="1:102" s="23" customFormat="1" ht="10.5" x14ac:dyDescent="0.15">
      <c r="A173" s="1055" t="s">
        <v>183</v>
      </c>
      <c r="B173" s="243" t="s">
        <v>184</v>
      </c>
      <c r="C173" s="66">
        <f>SUM(D173:I173)</f>
        <v>0</v>
      </c>
      <c r="D173" s="67"/>
      <c r="E173" s="68"/>
      <c r="F173" s="68"/>
      <c r="G173" s="68"/>
      <c r="H173" s="68"/>
      <c r="I173" s="69"/>
      <c r="J173" s="68"/>
      <c r="K173" s="69"/>
      <c r="L173" s="244"/>
      <c r="M173" s="28" t="str">
        <f>$BA173&amp;" "&amp;$BB173&amp;""&amp;$BC173</f>
        <v xml:space="preserve"> </v>
      </c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221"/>
      <c r="AH173" s="3"/>
      <c r="AI173" s="3"/>
      <c r="AJ173" s="3"/>
      <c r="AK173" s="3"/>
      <c r="BA173" s="29" t="str">
        <f>IF($C173&lt;&gt;($J173+$K173),"Los Ingresos según sexo NO pueden ser diferente al Total.","")</f>
        <v/>
      </c>
      <c r="BB173" s="245" t="str">
        <f>IF($C173=0,"",IF($L173="",IF($C173="",""," No olvide escribir la columna Beneficiarios."),""))</f>
        <v/>
      </c>
      <c r="BC173" s="245" t="str">
        <f>IF($C173&lt;$L173," El número de Beneficiarios NO puede ser mayor que el Total.","")</f>
        <v/>
      </c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0">
        <f>IF($C173&lt;&gt;($J173+$K173),1,0)</f>
        <v>0</v>
      </c>
      <c r="BU173" s="30" t="str">
        <f>IF($C173=0,"",IF($L173="",IF($C173="","",1),0))</f>
        <v/>
      </c>
      <c r="BV173" s="30">
        <f>IF($C173&lt;$L173,1,0)</f>
        <v>0</v>
      </c>
      <c r="BW173" s="3"/>
      <c r="BX173" s="3"/>
      <c r="BY173" s="3"/>
      <c r="BZ173" s="3"/>
      <c r="CA173" s="3"/>
    </row>
    <row r="174" spans="1:102" s="23" customFormat="1" ht="10.5" x14ac:dyDescent="0.15">
      <c r="A174" s="1056"/>
      <c r="B174" s="246" t="s">
        <v>185</v>
      </c>
      <c r="C174" s="80">
        <f>SUM(D174:I174)</f>
        <v>0</v>
      </c>
      <c r="D174" s="37"/>
      <c r="E174" s="38"/>
      <c r="F174" s="38"/>
      <c r="G174" s="38"/>
      <c r="H174" s="38"/>
      <c r="I174" s="39"/>
      <c r="J174" s="37"/>
      <c r="K174" s="39"/>
      <c r="L174" s="247"/>
      <c r="M174" s="28" t="str">
        <f>$BA174&amp;" "&amp;$BB174&amp;""&amp;$BC174</f>
        <v xml:space="preserve"> </v>
      </c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221"/>
      <c r="AH174" s="3"/>
      <c r="AI174" s="3"/>
      <c r="AJ174" s="3"/>
      <c r="AK174" s="3"/>
      <c r="BA174" s="29" t="str">
        <f>IF($C174&lt;&gt;($J174+$K174),"Los Egresos según sexo NO pueden ser diferente al Total.","")</f>
        <v/>
      </c>
      <c r="BB174" s="245" t="str">
        <f>IF($C174=0,"",IF($L174="",IF($C174="",""," No olvide escribir la columna Beneficiarios."),""))</f>
        <v/>
      </c>
      <c r="BC174" s="245" t="str">
        <f>IF($C174&lt;$L174," El número de Beneficiarios NO puede ser mayor que el Total.","")</f>
        <v/>
      </c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0">
        <f>IF($C174&lt;&gt;($J174+$K174),1,0)</f>
        <v>0</v>
      </c>
      <c r="BU174" s="30" t="str">
        <f>IF($C174=0,"",IF($L174="",IF($C174="","",1),0))</f>
        <v/>
      </c>
      <c r="BV174" s="30">
        <f>IF($C174&lt;$L174,1,0)</f>
        <v>0</v>
      </c>
      <c r="BW174" s="3"/>
      <c r="BX174" s="3"/>
      <c r="BY174" s="3"/>
      <c r="BZ174" s="3"/>
      <c r="CA174" s="3"/>
    </row>
    <row r="175" spans="1:102" s="23" customFormat="1" ht="10.5" x14ac:dyDescent="0.15">
      <c r="A175" s="1055" t="s">
        <v>186</v>
      </c>
      <c r="B175" s="243" t="s">
        <v>184</v>
      </c>
      <c r="C175" s="66">
        <f>SUM(D175:I175)</f>
        <v>0</v>
      </c>
      <c r="D175" s="67"/>
      <c r="E175" s="68"/>
      <c r="F175" s="68"/>
      <c r="G175" s="68"/>
      <c r="H175" s="68"/>
      <c r="I175" s="69"/>
      <c r="J175" s="68"/>
      <c r="K175" s="69"/>
      <c r="L175" s="244"/>
      <c r="M175" s="28" t="str">
        <f>$BA175&amp;" "&amp;$BB175&amp;""&amp;$BC175</f>
        <v xml:space="preserve"> </v>
      </c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221"/>
      <c r="AH175" s="3"/>
      <c r="AI175" s="3"/>
      <c r="AJ175" s="3"/>
      <c r="AK175" s="3"/>
      <c r="BA175" s="29" t="str">
        <f>IF($C175&lt;&gt;($J175+$K175),"Los Ingresos según sexo NO pueden ser diferente al Total.","")</f>
        <v/>
      </c>
      <c r="BB175" s="245" t="str">
        <f>IF($C175=0,"",IF($L175="",IF($C175="",""," No olvide escribir la columna Beneficiarios."),""))</f>
        <v/>
      </c>
      <c r="BC175" s="245" t="str">
        <f>IF($C175&lt;$L175," El número de Beneficiarios NO puede ser mayor que el Total.","")</f>
        <v/>
      </c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0">
        <f>IF($C175&lt;&gt;($J175+$K175),1,0)</f>
        <v>0</v>
      </c>
      <c r="BU175" s="30" t="str">
        <f>IF($C175=0,"",IF($L175="",IF($C175="","",1),0))</f>
        <v/>
      </c>
      <c r="BV175" s="30">
        <f>IF($C175&lt;$L175,1,0)</f>
        <v>0</v>
      </c>
      <c r="BW175" s="3"/>
      <c r="BX175" s="3"/>
      <c r="BY175" s="3"/>
      <c r="BZ175" s="3"/>
      <c r="CA175" s="3"/>
    </row>
    <row r="176" spans="1:102" s="23" customFormat="1" ht="10.5" x14ac:dyDescent="0.15">
      <c r="A176" s="1056"/>
      <c r="B176" s="246" t="s">
        <v>185</v>
      </c>
      <c r="C176" s="80">
        <f>SUM(D176:I176)</f>
        <v>0</v>
      </c>
      <c r="D176" s="37"/>
      <c r="E176" s="38"/>
      <c r="F176" s="38"/>
      <c r="G176" s="38"/>
      <c r="H176" s="38"/>
      <c r="I176" s="39"/>
      <c r="J176" s="37"/>
      <c r="K176" s="39"/>
      <c r="L176" s="247"/>
      <c r="M176" s="28" t="str">
        <f>$BA176&amp;" "&amp;$BB176&amp;""&amp;$BC176</f>
        <v xml:space="preserve"> </v>
      </c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221"/>
      <c r="AH176" s="3"/>
      <c r="AI176" s="3"/>
      <c r="AJ176" s="3"/>
      <c r="AK176" s="3"/>
      <c r="BA176" s="29" t="str">
        <f>IF($C176&lt;&gt;($J176+$K176),"Los Egresos según sexo NO pueden ser diferente al Total.","")</f>
        <v/>
      </c>
      <c r="BB176" s="245" t="str">
        <f>IF($C176=0,"",IF($L176="",IF($C176="",""," No olvide escribir la columna Beneficiarios."),""))</f>
        <v/>
      </c>
      <c r="BC176" s="245" t="str">
        <f>IF($C176&lt;$L176," El número de Beneficiarios NO puede ser mayor que el Total.","")</f>
        <v/>
      </c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0">
        <f>IF($C176&lt;&gt;($J176+$K176),1,0)</f>
        <v>0</v>
      </c>
      <c r="BU176" s="30" t="str">
        <f>IF($C176=0,"",IF($L176="",IF($C176="","",1),0))</f>
        <v/>
      </c>
      <c r="BV176" s="30">
        <f>IF($C176&lt;$L176,1,0)</f>
        <v>0</v>
      </c>
      <c r="BW176" s="3"/>
      <c r="BX176" s="3"/>
      <c r="BY176" s="3"/>
      <c r="BZ176" s="3"/>
      <c r="CA176" s="3"/>
    </row>
    <row r="177" spans="1:87" s="9" customFormat="1" ht="15" x14ac:dyDescent="0.2">
      <c r="A177" s="81" t="s">
        <v>187</v>
      </c>
      <c r="B177" s="81"/>
      <c r="C177" s="81"/>
      <c r="D177" s="81"/>
      <c r="E177" s="81"/>
      <c r="F177" s="81"/>
      <c r="G177" s="81"/>
      <c r="M177" s="4"/>
      <c r="AG177" s="138"/>
    </row>
    <row r="178" spans="1:87" s="23" customFormat="1" ht="10.5" x14ac:dyDescent="0.15">
      <c r="A178" s="1009" t="s">
        <v>188</v>
      </c>
      <c r="B178" s="1010"/>
      <c r="C178" s="1015" t="s">
        <v>189</v>
      </c>
      <c r="D178" s="1015"/>
      <c r="E178" s="1015"/>
      <c r="F178" s="1016" t="s">
        <v>190</v>
      </c>
      <c r="G178" s="1017"/>
      <c r="H178" s="1017"/>
      <c r="I178" s="1017"/>
      <c r="J178" s="1017"/>
      <c r="K178" s="1017"/>
      <c r="L178" s="1017"/>
      <c r="M178" s="1017"/>
      <c r="N178" s="1017"/>
      <c r="O178" s="1017"/>
      <c r="P178" s="1017"/>
      <c r="Q178" s="1018"/>
      <c r="R178" s="1057" t="s">
        <v>191</v>
      </c>
      <c r="S178" s="1060" t="s">
        <v>103</v>
      </c>
      <c r="T178" s="1049" t="s">
        <v>192</v>
      </c>
      <c r="U178" s="1052" t="s">
        <v>164</v>
      </c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BA178" s="3"/>
      <c r="BB178" s="3"/>
      <c r="BC178" s="3"/>
      <c r="BD178" s="221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</row>
    <row r="179" spans="1:87" s="23" customFormat="1" ht="10.5" x14ac:dyDescent="0.15">
      <c r="A179" s="1011"/>
      <c r="B179" s="1012"/>
      <c r="C179" s="1015"/>
      <c r="D179" s="1015"/>
      <c r="E179" s="1015"/>
      <c r="F179" s="1026" t="s">
        <v>193</v>
      </c>
      <c r="G179" s="1028"/>
      <c r="H179" s="1026" t="s">
        <v>179</v>
      </c>
      <c r="I179" s="1028"/>
      <c r="J179" s="1026" t="s">
        <v>70</v>
      </c>
      <c r="K179" s="1028"/>
      <c r="L179" s="1026" t="s">
        <v>8</v>
      </c>
      <c r="M179" s="1028"/>
      <c r="N179" s="1026" t="s">
        <v>180</v>
      </c>
      <c r="O179" s="1028"/>
      <c r="P179" s="1026" t="s">
        <v>181</v>
      </c>
      <c r="Q179" s="1027"/>
      <c r="R179" s="1058"/>
      <c r="S179" s="1061"/>
      <c r="T179" s="1050"/>
      <c r="U179" s="105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BA179" s="3"/>
      <c r="BB179" s="3"/>
      <c r="BC179" s="3"/>
      <c r="BD179" s="221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</row>
    <row r="180" spans="1:87" s="23" customFormat="1" ht="21" x14ac:dyDescent="0.15">
      <c r="A180" s="1013"/>
      <c r="B180" s="1014"/>
      <c r="C180" s="231" t="s">
        <v>167</v>
      </c>
      <c r="D180" s="231" t="s">
        <v>43</v>
      </c>
      <c r="E180" s="248" t="s">
        <v>64</v>
      </c>
      <c r="F180" s="96" t="s">
        <v>182</v>
      </c>
      <c r="G180" s="99" t="s">
        <v>64</v>
      </c>
      <c r="H180" s="96" t="s">
        <v>182</v>
      </c>
      <c r="I180" s="99" t="s">
        <v>64</v>
      </c>
      <c r="J180" s="96" t="s">
        <v>182</v>
      </c>
      <c r="K180" s="99" t="s">
        <v>64</v>
      </c>
      <c r="L180" s="96" t="s">
        <v>182</v>
      </c>
      <c r="M180" s="99" t="s">
        <v>64</v>
      </c>
      <c r="N180" s="96" t="s">
        <v>182</v>
      </c>
      <c r="O180" s="249" t="s">
        <v>64</v>
      </c>
      <c r="P180" s="96" t="s">
        <v>182</v>
      </c>
      <c r="Q180" s="249" t="s">
        <v>64</v>
      </c>
      <c r="R180" s="1059"/>
      <c r="S180" s="1062"/>
      <c r="T180" s="1051"/>
      <c r="U180" s="1054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BA180" s="3"/>
      <c r="BB180" s="3"/>
      <c r="BC180" s="3"/>
      <c r="BD180" s="221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</row>
    <row r="181" spans="1:87" s="23" customFormat="1" ht="10.5" x14ac:dyDescent="0.15">
      <c r="A181" s="1045" t="s">
        <v>194</v>
      </c>
      <c r="B181" s="1046"/>
      <c r="C181" s="250">
        <f>SUM(D181:E181)</f>
        <v>0</v>
      </c>
      <c r="D181" s="250">
        <f>F181+H181+J181+L181+N181+P181</f>
        <v>0</v>
      </c>
      <c r="E181" s="250">
        <f>G181+I181+K181+M181+O181+Q181</f>
        <v>0</v>
      </c>
      <c r="F181" s="251">
        <f>SUM(F182:F191)</f>
        <v>0</v>
      </c>
      <c r="G181" s="252">
        <f t="shared" ref="G181:U181" si="47">SUM(G182:G191)</f>
        <v>0</v>
      </c>
      <c r="H181" s="251">
        <f t="shared" si="47"/>
        <v>0</v>
      </c>
      <c r="I181" s="252">
        <f t="shared" si="47"/>
        <v>0</v>
      </c>
      <c r="J181" s="251">
        <f t="shared" si="47"/>
        <v>0</v>
      </c>
      <c r="K181" s="252">
        <f t="shared" si="47"/>
        <v>0</v>
      </c>
      <c r="L181" s="251">
        <f t="shared" si="47"/>
        <v>0</v>
      </c>
      <c r="M181" s="252">
        <f t="shared" si="47"/>
        <v>0</v>
      </c>
      <c r="N181" s="251">
        <f t="shared" si="47"/>
        <v>0</v>
      </c>
      <c r="O181" s="252">
        <f t="shared" si="47"/>
        <v>0</v>
      </c>
      <c r="P181" s="253">
        <f t="shared" si="47"/>
        <v>0</v>
      </c>
      <c r="Q181" s="252">
        <f t="shared" si="47"/>
        <v>0</v>
      </c>
      <c r="R181" s="254">
        <f t="shared" si="47"/>
        <v>0</v>
      </c>
      <c r="S181" s="255">
        <f t="shared" si="47"/>
        <v>0</v>
      </c>
      <c r="T181" s="250">
        <f t="shared" si="47"/>
        <v>0</v>
      </c>
      <c r="U181" s="250">
        <f t="shared" si="47"/>
        <v>0</v>
      </c>
      <c r="V181" s="233" t="str">
        <f>$BA181&amp;" "&amp;$BB181&amp;""&amp;$BC181&amp;""&amp;$BD181&amp;""&amp;$BE181&amp;""&amp;$BF181</f>
        <v xml:space="preserve"> </v>
      </c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BA181" s="29" t="str">
        <f>IF($C181&lt;&gt;SUM($F181:$Q181),"El Total de los Ingresos NO puede ser diferente a la suma de Hombres y Mujeres por edad.","")</f>
        <v/>
      </c>
      <c r="BB181" s="29" t="str">
        <f>IF($D181&lt;&gt;$F181+$H181+$J181+$L181+$N181+$P181,"El Total de Hombres Ingresados al Programa NO puede ser distinto a la suma de Hombres por edad.","")</f>
        <v/>
      </c>
      <c r="BC181" s="29" t="str">
        <f>IF($E181&lt;&gt;$G181+$I181+$K181+$M181+$O181+$Q181,"El Total de Mujeres Ingresadas al Programa NO puede ser distinto a la suma de Mujeres por edad.","")</f>
        <v/>
      </c>
      <c r="BD181" s="29" t="str">
        <f>IF(R181&lt;=C181,"","El Nº de TRANS ingresados al Programa NO DEBE ser mayor al Total de Ingresos")</f>
        <v/>
      </c>
      <c r="BE181" s="29" t="str">
        <f>IF(T181&lt;=S181,"","Los Egresos por Alta DEBEN estar contenidos en el Total de Egresos")</f>
        <v/>
      </c>
      <c r="BF181" s="29" t="str">
        <f>IF(U181&lt;=S181,"","Los Egresos por Abandono DEBEN estar contenidos en el Total de Egresos")</f>
        <v/>
      </c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0">
        <f>IF($C181&lt;&gt;SUM($F181:$Q181),1,0)</f>
        <v>0</v>
      </c>
      <c r="BU181" s="30">
        <f>IF($D181&lt;&gt;$F181+$H181+$J181+$L181+$N181+$P181,1,0)</f>
        <v>0</v>
      </c>
      <c r="BV181" s="30">
        <f>IF($E181&lt;&gt;$G181+$I181+$K181+$M181+$O181+$Q181,1,0)</f>
        <v>0</v>
      </c>
      <c r="BW181" s="30">
        <f>IF(R181&lt;=C181,0,1)</f>
        <v>0</v>
      </c>
      <c r="BX181" s="30">
        <f>IF(T181&lt;=S181,0,1)</f>
        <v>0</v>
      </c>
      <c r="BY181" s="30">
        <f>IF(U181&lt;=S181,0,1)</f>
        <v>0</v>
      </c>
      <c r="BZ181" s="3"/>
      <c r="CA181" s="3"/>
      <c r="CB181" s="3"/>
      <c r="CC181" s="3"/>
      <c r="CD181" s="3"/>
      <c r="CE181" s="3"/>
      <c r="CF181" s="3"/>
      <c r="CG181" s="3"/>
      <c r="CH181" s="3"/>
      <c r="CI181" s="3"/>
    </row>
    <row r="182" spans="1:87" s="23" customFormat="1" ht="10.5" x14ac:dyDescent="0.15">
      <c r="A182" s="1047" t="s">
        <v>195</v>
      </c>
      <c r="B182" s="256" t="s">
        <v>122</v>
      </c>
      <c r="C182" s="257">
        <f>+D182+E182</f>
        <v>0</v>
      </c>
      <c r="D182" s="258"/>
      <c r="E182" s="259">
        <f>G182+I182+K182+M182+O182+Q182</f>
        <v>0</v>
      </c>
      <c r="F182" s="260"/>
      <c r="G182" s="192"/>
      <c r="H182" s="260"/>
      <c r="I182" s="34"/>
      <c r="J182" s="260"/>
      <c r="K182" s="34"/>
      <c r="L182" s="260"/>
      <c r="M182" s="34"/>
      <c r="N182" s="260"/>
      <c r="O182" s="34"/>
      <c r="P182" s="260"/>
      <c r="Q182" s="189"/>
      <c r="R182" s="261"/>
      <c r="S182" s="262"/>
      <c r="T182" s="134"/>
      <c r="U182" s="47"/>
      <c r="V182" s="233" t="str">
        <f>$BA182&amp;" "&amp;$BC182&amp;""&amp;$BD182&amp;""&amp;$BE182&amp;""&amp;$BF182</f>
        <v xml:space="preserve"> </v>
      </c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BA182" s="29" t="str">
        <f>IF($C182&lt;&gt;SUM($F182:$O182),"El Total de los Ingresos NO puede ser diferente a la suma de Hombres y Mujeres por edad.","")</f>
        <v/>
      </c>
      <c r="BB182" s="22"/>
      <c r="BC182" s="29" t="str">
        <f>IF($E182&lt;&gt;$G182+$I182+$K182+$M182+$O182,"El Total de Mujeres Ingresadas al Programa NO puede ser distinto a la suma de Mujeres por edad.","")</f>
        <v/>
      </c>
      <c r="BD182" s="29" t="str">
        <f>IF(R182&lt;=C182,"","El Nº de TRANS ingresados al Programa NO DEBE ser mayor al Total de Ingresos")</f>
        <v/>
      </c>
      <c r="BE182" s="29" t="str">
        <f>IF(T182&lt;=S182,"","Los Egresos por Alta DEBEN estar contenidos en el Total de Egresos")</f>
        <v/>
      </c>
      <c r="BF182" s="29" t="str">
        <f>IF(U182&lt;=S182,"","Los Egresos por Abandono DEBEN estar contenidos en el Total de Egresos")</f>
        <v/>
      </c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0">
        <f>IF($C182&lt;&gt;SUM($F182:$O182),1,0)</f>
        <v>0</v>
      </c>
      <c r="BU182" s="30">
        <f>IF($D182&lt;&gt;$F182+$H182+$J182+$L182+$N182,1,0)</f>
        <v>0</v>
      </c>
      <c r="BV182" s="30">
        <f>IF($E182&lt;&gt;$G182+$I182+$K182+$M182+$O182,1,0)</f>
        <v>0</v>
      </c>
      <c r="BW182" s="30">
        <f>IF(R182&lt;=C182,0,1)</f>
        <v>0</v>
      </c>
      <c r="BX182" s="30">
        <f>IF(T182&lt;=S182,0,1)</f>
        <v>0</v>
      </c>
      <c r="BY182" s="30">
        <f>IF(U182&lt;=S182,0,1)</f>
        <v>0</v>
      </c>
      <c r="BZ182" s="3"/>
      <c r="CA182" s="3"/>
      <c r="CB182" s="3"/>
      <c r="CC182" s="3"/>
      <c r="CD182" s="3"/>
      <c r="CE182" s="3"/>
      <c r="CF182" s="3"/>
      <c r="CG182" s="3"/>
      <c r="CH182" s="3"/>
      <c r="CI182" s="3"/>
    </row>
    <row r="183" spans="1:87" s="23" customFormat="1" ht="10.5" x14ac:dyDescent="0.15">
      <c r="A183" s="1048"/>
      <c r="B183" s="263" t="s">
        <v>196</v>
      </c>
      <c r="C183" s="264">
        <f t="shared" ref="C183:C191" si="48">+D183+E183</f>
        <v>0</v>
      </c>
      <c r="D183" s="264">
        <f t="shared" ref="D183:E191" si="49">F183+H183+J183+L183+N183+P183</f>
        <v>0</v>
      </c>
      <c r="E183" s="265">
        <f t="shared" si="49"/>
        <v>0</v>
      </c>
      <c r="F183" s="73"/>
      <c r="G183" s="34"/>
      <c r="H183" s="73"/>
      <c r="I183" s="34"/>
      <c r="J183" s="73"/>
      <c r="K183" s="34"/>
      <c r="L183" s="73"/>
      <c r="M183" s="34"/>
      <c r="N183" s="73"/>
      <c r="O183" s="34"/>
      <c r="P183" s="73"/>
      <c r="Q183" s="134"/>
      <c r="R183" s="261"/>
      <c r="S183" s="262"/>
      <c r="T183" s="134"/>
      <c r="U183" s="47"/>
      <c r="V183" s="233" t="str">
        <f t="shared" ref="V183:V191" si="50">$BA183&amp;" "&amp;$BB183&amp;""&amp;$BC183&amp;""&amp;$BD183&amp;""&amp;$BE183&amp;""&amp;$BF183</f>
        <v xml:space="preserve"> </v>
      </c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BA183" s="29" t="str">
        <f t="shared" ref="BA183:BA191" si="51">IF($C183&lt;&gt;SUM($F183:$Q183),"El Total de los Ingresos NO puede ser diferente a la suma de Hombres y Mujeres por edad.","")</f>
        <v/>
      </c>
      <c r="BB183" s="29" t="str">
        <f t="shared" ref="BB183:BB191" si="52">IF($D183&lt;&gt;$F183+$H183+$J183+$L183+$N183+$P183,"El Total de Hombres Ingresados al Programa NO puede ser distinto a la suma de Hombres por edad.","")</f>
        <v/>
      </c>
      <c r="BC183" s="29" t="str">
        <f t="shared" ref="BC183:BC191" si="53">IF($E183&lt;&gt;$G183+$I183+$K183+$M183+$O183+$Q183,"El Total de Mujeres Ingresadas al Programa NO puede ser distinto a la suma de Mujeres por edad.","")</f>
        <v/>
      </c>
      <c r="BD183" s="29" t="str">
        <f t="shared" ref="BD183:BD191" si="54">IF(R183&lt;=C183,"","El Nº de TRANS ingresados al Programa NO DEBE ser mayor al Total de Ingresos")</f>
        <v/>
      </c>
      <c r="BE183" s="29" t="str">
        <f t="shared" ref="BE183:BE191" si="55">IF(T183&lt;=S183,"","Los Egresos por Alta DEBEN estar contenidos en el Total de Egresos")</f>
        <v/>
      </c>
      <c r="BF183" s="29" t="str">
        <f t="shared" ref="BF183:BF191" si="56">IF(U183&lt;=S183,"","Los Egresos por Abandono DEBEN estar contenidos en el Total de Egresos")</f>
        <v/>
      </c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0">
        <f t="shared" ref="BT183:BT191" si="57">IF($C183&lt;&gt;SUM($F183:$Q183),1,0)</f>
        <v>0</v>
      </c>
      <c r="BU183" s="30">
        <f t="shared" ref="BU183:BU191" si="58">IF($D183&lt;&gt;$F183+$H183+$J183+$L183+$N183+$P183,1,0)</f>
        <v>0</v>
      </c>
      <c r="BV183" s="30">
        <f t="shared" ref="BV183:BV191" si="59">IF($E183&lt;&gt;$G183+$I183+$K183+$M183+$O183+$Q183,1,0)</f>
        <v>0</v>
      </c>
      <c r="BW183" s="30">
        <f t="shared" ref="BW183:BW191" si="60">IF(R183&lt;=C183,0,1)</f>
        <v>0</v>
      </c>
      <c r="BX183" s="30">
        <f t="shared" ref="BX183:BX191" si="61">IF(T183&lt;=S183,0,1)</f>
        <v>0</v>
      </c>
      <c r="BY183" s="30">
        <f t="shared" ref="BY183:BY191" si="62">IF(U183&lt;=S183,0,1)</f>
        <v>0</v>
      </c>
      <c r="BZ183" s="3"/>
      <c r="CA183" s="3"/>
      <c r="CB183" s="3"/>
      <c r="CC183" s="3"/>
      <c r="CD183" s="3"/>
      <c r="CE183" s="3"/>
      <c r="CF183" s="3"/>
      <c r="CG183" s="3"/>
      <c r="CH183" s="3"/>
      <c r="CI183" s="3"/>
    </row>
    <row r="184" spans="1:87" s="23" customFormat="1" ht="10.5" x14ac:dyDescent="0.15">
      <c r="A184" s="1041" t="s">
        <v>197</v>
      </c>
      <c r="B184" s="1042"/>
      <c r="C184" s="266">
        <f t="shared" si="48"/>
        <v>0</v>
      </c>
      <c r="D184" s="266">
        <f t="shared" si="49"/>
        <v>0</v>
      </c>
      <c r="E184" s="265">
        <f t="shared" si="49"/>
        <v>0</v>
      </c>
      <c r="F184" s="73"/>
      <c r="G184" s="75"/>
      <c r="H184" s="73"/>
      <c r="I184" s="75"/>
      <c r="J184" s="73"/>
      <c r="K184" s="75"/>
      <c r="L184" s="73"/>
      <c r="M184" s="75"/>
      <c r="N184" s="73"/>
      <c r="O184" s="75"/>
      <c r="P184" s="73"/>
      <c r="Q184" s="75"/>
      <c r="R184" s="267"/>
      <c r="S184" s="268"/>
      <c r="T184" s="222"/>
      <c r="U184" s="48"/>
      <c r="V184" s="233" t="str">
        <f t="shared" si="50"/>
        <v xml:space="preserve"> </v>
      </c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BA184" s="29" t="str">
        <f t="shared" si="51"/>
        <v/>
      </c>
      <c r="BB184" s="29" t="str">
        <f t="shared" si="52"/>
        <v/>
      </c>
      <c r="BC184" s="29" t="str">
        <f t="shared" si="53"/>
        <v/>
      </c>
      <c r="BD184" s="29" t="str">
        <f t="shared" si="54"/>
        <v/>
      </c>
      <c r="BE184" s="29" t="str">
        <f t="shared" si="55"/>
        <v/>
      </c>
      <c r="BF184" s="29" t="str">
        <f t="shared" si="56"/>
        <v/>
      </c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0">
        <f t="shared" si="57"/>
        <v>0</v>
      </c>
      <c r="BU184" s="30">
        <f t="shared" si="58"/>
        <v>0</v>
      </c>
      <c r="BV184" s="30">
        <f t="shared" si="59"/>
        <v>0</v>
      </c>
      <c r="BW184" s="30">
        <f t="shared" si="60"/>
        <v>0</v>
      </c>
      <c r="BX184" s="30">
        <f t="shared" si="61"/>
        <v>0</v>
      </c>
      <c r="BY184" s="30">
        <f t="shared" si="62"/>
        <v>0</v>
      </c>
      <c r="BZ184" s="3"/>
      <c r="CA184" s="3"/>
      <c r="CB184" s="3"/>
      <c r="CC184" s="3"/>
      <c r="CD184" s="3"/>
      <c r="CE184" s="3"/>
      <c r="CF184" s="3"/>
      <c r="CG184" s="3"/>
      <c r="CH184" s="3"/>
      <c r="CI184" s="3"/>
    </row>
    <row r="185" spans="1:87" s="23" customFormat="1" ht="10.5" x14ac:dyDescent="0.15">
      <c r="A185" s="1041" t="s">
        <v>198</v>
      </c>
      <c r="B185" s="1042"/>
      <c r="C185" s="266">
        <f t="shared" si="48"/>
        <v>0</v>
      </c>
      <c r="D185" s="266">
        <f t="shared" si="49"/>
        <v>0</v>
      </c>
      <c r="E185" s="265">
        <f t="shared" si="49"/>
        <v>0</v>
      </c>
      <c r="F185" s="73"/>
      <c r="G185" s="75"/>
      <c r="H185" s="73"/>
      <c r="I185" s="75"/>
      <c r="J185" s="73"/>
      <c r="K185" s="75"/>
      <c r="L185" s="73"/>
      <c r="M185" s="75"/>
      <c r="N185" s="73"/>
      <c r="O185" s="75"/>
      <c r="P185" s="73"/>
      <c r="Q185" s="75"/>
      <c r="R185" s="267"/>
      <c r="S185" s="268"/>
      <c r="T185" s="222"/>
      <c r="U185" s="48"/>
      <c r="V185" s="233" t="str">
        <f t="shared" si="50"/>
        <v xml:space="preserve"> </v>
      </c>
      <c r="W185" s="93"/>
      <c r="X185" s="94"/>
      <c r="Y185" s="94"/>
      <c r="Z185" s="94"/>
      <c r="AA185" s="94"/>
      <c r="AB185" s="94"/>
      <c r="AC185" s="94"/>
      <c r="AD185" s="94"/>
      <c r="AE185" s="94"/>
      <c r="AF185" s="3"/>
      <c r="AG185" s="3"/>
      <c r="AH185" s="3"/>
      <c r="AI185" s="3"/>
      <c r="AJ185" s="3"/>
      <c r="AK185" s="3"/>
      <c r="BA185" s="29" t="str">
        <f t="shared" si="51"/>
        <v/>
      </c>
      <c r="BB185" s="29" t="str">
        <f t="shared" si="52"/>
        <v/>
      </c>
      <c r="BC185" s="29" t="str">
        <f t="shared" si="53"/>
        <v/>
      </c>
      <c r="BD185" s="29" t="str">
        <f t="shared" si="54"/>
        <v/>
      </c>
      <c r="BE185" s="29" t="str">
        <f t="shared" si="55"/>
        <v/>
      </c>
      <c r="BF185" s="29" t="str">
        <f t="shared" si="56"/>
        <v/>
      </c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0">
        <f t="shared" si="57"/>
        <v>0</v>
      </c>
      <c r="BU185" s="30">
        <f t="shared" si="58"/>
        <v>0</v>
      </c>
      <c r="BV185" s="30">
        <f t="shared" si="59"/>
        <v>0</v>
      </c>
      <c r="BW185" s="30">
        <f t="shared" si="60"/>
        <v>0</v>
      </c>
      <c r="BX185" s="30">
        <f t="shared" si="61"/>
        <v>0</v>
      </c>
      <c r="BY185" s="30">
        <f t="shared" si="62"/>
        <v>0</v>
      </c>
      <c r="BZ185" s="3"/>
      <c r="CA185" s="3"/>
      <c r="CB185" s="3"/>
      <c r="CC185" s="3"/>
      <c r="CD185" s="3"/>
      <c r="CE185" s="3"/>
      <c r="CF185" s="3"/>
      <c r="CG185" s="3"/>
      <c r="CH185" s="3"/>
      <c r="CI185" s="3"/>
    </row>
    <row r="186" spans="1:87" s="23" customFormat="1" ht="10.5" x14ac:dyDescent="0.15">
      <c r="A186" s="1041" t="s">
        <v>199</v>
      </c>
      <c r="B186" s="1042"/>
      <c r="C186" s="266">
        <f t="shared" si="48"/>
        <v>0</v>
      </c>
      <c r="D186" s="266">
        <f t="shared" si="49"/>
        <v>0</v>
      </c>
      <c r="E186" s="265">
        <f t="shared" si="49"/>
        <v>0</v>
      </c>
      <c r="F186" s="32"/>
      <c r="G186" s="34"/>
      <c r="H186" s="32"/>
      <c r="I186" s="34"/>
      <c r="J186" s="32"/>
      <c r="K186" s="34"/>
      <c r="L186" s="32"/>
      <c r="M186" s="34"/>
      <c r="N186" s="32"/>
      <c r="O186" s="34"/>
      <c r="P186" s="32"/>
      <c r="Q186" s="34"/>
      <c r="R186" s="261"/>
      <c r="S186" s="262"/>
      <c r="T186" s="134"/>
      <c r="U186" s="47"/>
      <c r="V186" s="233" t="str">
        <f t="shared" si="50"/>
        <v xml:space="preserve"> </v>
      </c>
      <c r="W186" s="93"/>
      <c r="X186" s="94"/>
      <c r="Y186" s="94"/>
      <c r="Z186" s="94"/>
      <c r="AA186" s="94"/>
      <c r="AB186" s="94"/>
      <c r="AC186" s="94"/>
      <c r="AD186" s="94"/>
      <c r="AE186" s="94"/>
      <c r="AF186" s="3"/>
      <c r="AG186" s="3"/>
      <c r="AH186" s="3"/>
      <c r="AI186" s="3"/>
      <c r="AJ186" s="3"/>
      <c r="AK186" s="3"/>
      <c r="BA186" s="29" t="str">
        <f t="shared" si="51"/>
        <v/>
      </c>
      <c r="BB186" s="29" t="str">
        <f t="shared" si="52"/>
        <v/>
      </c>
      <c r="BC186" s="29" t="str">
        <f t="shared" si="53"/>
        <v/>
      </c>
      <c r="BD186" s="29" t="str">
        <f t="shared" si="54"/>
        <v/>
      </c>
      <c r="BE186" s="29" t="str">
        <f t="shared" si="55"/>
        <v/>
      </c>
      <c r="BF186" s="29" t="str">
        <f t="shared" si="56"/>
        <v/>
      </c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0">
        <f t="shared" si="57"/>
        <v>0</v>
      </c>
      <c r="BU186" s="30">
        <f t="shared" si="58"/>
        <v>0</v>
      </c>
      <c r="BV186" s="30">
        <f t="shared" si="59"/>
        <v>0</v>
      </c>
      <c r="BW186" s="30">
        <f t="shared" si="60"/>
        <v>0</v>
      </c>
      <c r="BX186" s="30">
        <f t="shared" si="61"/>
        <v>0</v>
      </c>
      <c r="BY186" s="30">
        <f t="shared" si="62"/>
        <v>0</v>
      </c>
      <c r="BZ186" s="3"/>
      <c r="CA186" s="3"/>
      <c r="CB186" s="3"/>
      <c r="CC186" s="3"/>
      <c r="CD186" s="3"/>
      <c r="CE186" s="3"/>
      <c r="CF186" s="3"/>
      <c r="CG186" s="3"/>
      <c r="CH186" s="3"/>
      <c r="CI186" s="3"/>
    </row>
    <row r="187" spans="1:87" s="23" customFormat="1" ht="10.5" x14ac:dyDescent="0.15">
      <c r="A187" s="1041" t="s">
        <v>200</v>
      </c>
      <c r="B187" s="1042"/>
      <c r="C187" s="266">
        <f t="shared" si="48"/>
        <v>0</v>
      </c>
      <c r="D187" s="266">
        <f t="shared" si="49"/>
        <v>0</v>
      </c>
      <c r="E187" s="265">
        <f t="shared" si="49"/>
        <v>0</v>
      </c>
      <c r="F187" s="73"/>
      <c r="G187" s="75"/>
      <c r="H187" s="73"/>
      <c r="I187" s="75"/>
      <c r="J187" s="73"/>
      <c r="K187" s="75"/>
      <c r="L187" s="73"/>
      <c r="M187" s="75"/>
      <c r="N187" s="73"/>
      <c r="O187" s="75"/>
      <c r="P187" s="73"/>
      <c r="Q187" s="75"/>
      <c r="R187" s="267"/>
      <c r="S187" s="268"/>
      <c r="T187" s="222"/>
      <c r="U187" s="48"/>
      <c r="V187" s="233" t="str">
        <f t="shared" si="50"/>
        <v xml:space="preserve"> </v>
      </c>
      <c r="W187" s="93"/>
      <c r="X187" s="94"/>
      <c r="Y187" s="94"/>
      <c r="Z187" s="94"/>
      <c r="AA187" s="94"/>
      <c r="AB187" s="94"/>
      <c r="AC187" s="94"/>
      <c r="AD187" s="94"/>
      <c r="AE187" s="94"/>
      <c r="AF187" s="3"/>
      <c r="AG187" s="3"/>
      <c r="AH187" s="3"/>
      <c r="AI187" s="3"/>
      <c r="AJ187" s="3"/>
      <c r="AK187" s="3"/>
      <c r="BA187" s="29" t="str">
        <f t="shared" si="51"/>
        <v/>
      </c>
      <c r="BB187" s="29" t="str">
        <f t="shared" si="52"/>
        <v/>
      </c>
      <c r="BC187" s="29" t="str">
        <f t="shared" si="53"/>
        <v/>
      </c>
      <c r="BD187" s="29" t="str">
        <f t="shared" si="54"/>
        <v/>
      </c>
      <c r="BE187" s="29" t="str">
        <f t="shared" si="55"/>
        <v/>
      </c>
      <c r="BF187" s="29" t="str">
        <f t="shared" si="56"/>
        <v/>
      </c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0">
        <f t="shared" si="57"/>
        <v>0</v>
      </c>
      <c r="BU187" s="30">
        <f t="shared" si="58"/>
        <v>0</v>
      </c>
      <c r="BV187" s="30">
        <f t="shared" si="59"/>
        <v>0</v>
      </c>
      <c r="BW187" s="30">
        <f t="shared" si="60"/>
        <v>0</v>
      </c>
      <c r="BX187" s="30">
        <f t="shared" si="61"/>
        <v>0</v>
      </c>
      <c r="BY187" s="30">
        <f t="shared" si="62"/>
        <v>0</v>
      </c>
      <c r="BZ187" s="3"/>
      <c r="CA187" s="3"/>
      <c r="CB187" s="3"/>
      <c r="CC187" s="3"/>
      <c r="CD187" s="3"/>
      <c r="CE187" s="3"/>
      <c r="CF187" s="3"/>
      <c r="CG187" s="3"/>
      <c r="CH187" s="3"/>
      <c r="CI187" s="3"/>
    </row>
    <row r="188" spans="1:87" s="23" customFormat="1" ht="10.5" x14ac:dyDescent="0.15">
      <c r="A188" s="1041" t="s">
        <v>201</v>
      </c>
      <c r="B188" s="1042"/>
      <c r="C188" s="266">
        <f t="shared" si="48"/>
        <v>0</v>
      </c>
      <c r="D188" s="266">
        <f t="shared" si="49"/>
        <v>0</v>
      </c>
      <c r="E188" s="265">
        <f t="shared" si="49"/>
        <v>0</v>
      </c>
      <c r="F188" s="73"/>
      <c r="G188" s="75"/>
      <c r="H188" s="73"/>
      <c r="I188" s="75"/>
      <c r="J188" s="73"/>
      <c r="K188" s="75"/>
      <c r="L188" s="73"/>
      <c r="M188" s="75"/>
      <c r="N188" s="73"/>
      <c r="O188" s="75"/>
      <c r="P188" s="73"/>
      <c r="Q188" s="75"/>
      <c r="R188" s="267"/>
      <c r="S188" s="268"/>
      <c r="T188" s="222"/>
      <c r="U188" s="48"/>
      <c r="V188" s="233" t="str">
        <f t="shared" si="50"/>
        <v xml:space="preserve"> </v>
      </c>
      <c r="W188" s="93"/>
      <c r="X188" s="94"/>
      <c r="Y188" s="94"/>
      <c r="Z188" s="94"/>
      <c r="AA188" s="94"/>
      <c r="AB188" s="94"/>
      <c r="AC188" s="94"/>
      <c r="AD188" s="94"/>
      <c r="AE188" s="94"/>
      <c r="AF188" s="3"/>
      <c r="AG188" s="3"/>
      <c r="AH188" s="3"/>
      <c r="AI188" s="3"/>
      <c r="AJ188" s="3"/>
      <c r="AK188" s="3"/>
      <c r="BA188" s="29" t="str">
        <f t="shared" si="51"/>
        <v/>
      </c>
      <c r="BB188" s="29" t="str">
        <f t="shared" si="52"/>
        <v/>
      </c>
      <c r="BC188" s="29" t="str">
        <f t="shared" si="53"/>
        <v/>
      </c>
      <c r="BD188" s="29" t="str">
        <f t="shared" si="54"/>
        <v/>
      </c>
      <c r="BE188" s="29" t="str">
        <f t="shared" si="55"/>
        <v/>
      </c>
      <c r="BF188" s="29" t="str">
        <f t="shared" si="56"/>
        <v/>
      </c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0">
        <f t="shared" si="57"/>
        <v>0</v>
      </c>
      <c r="BU188" s="30">
        <f t="shared" si="58"/>
        <v>0</v>
      </c>
      <c r="BV188" s="30">
        <f t="shared" si="59"/>
        <v>0</v>
      </c>
      <c r="BW188" s="30">
        <f t="shared" si="60"/>
        <v>0</v>
      </c>
      <c r="BX188" s="30">
        <f t="shared" si="61"/>
        <v>0</v>
      </c>
      <c r="BY188" s="30">
        <f t="shared" si="62"/>
        <v>0</v>
      </c>
      <c r="BZ188" s="3"/>
      <c r="CA188" s="3"/>
      <c r="CB188" s="3"/>
      <c r="CC188" s="3"/>
      <c r="CD188" s="3"/>
      <c r="CE188" s="3"/>
      <c r="CF188" s="3"/>
      <c r="CG188" s="3"/>
      <c r="CH188" s="3"/>
      <c r="CI188" s="3"/>
    </row>
    <row r="189" spans="1:87" s="23" customFormat="1" ht="10.5" x14ac:dyDescent="0.15">
      <c r="A189" s="1041" t="s">
        <v>202</v>
      </c>
      <c r="B189" s="1042"/>
      <c r="C189" s="266">
        <f t="shared" si="48"/>
        <v>0</v>
      </c>
      <c r="D189" s="266">
        <f t="shared" si="49"/>
        <v>0</v>
      </c>
      <c r="E189" s="265">
        <f t="shared" si="49"/>
        <v>0</v>
      </c>
      <c r="F189" s="73"/>
      <c r="G189" s="75"/>
      <c r="H189" s="73"/>
      <c r="I189" s="75"/>
      <c r="J189" s="73"/>
      <c r="K189" s="75"/>
      <c r="L189" s="73"/>
      <c r="M189" s="75"/>
      <c r="N189" s="73"/>
      <c r="O189" s="75"/>
      <c r="P189" s="73"/>
      <c r="Q189" s="75"/>
      <c r="R189" s="267"/>
      <c r="S189" s="268"/>
      <c r="T189" s="222"/>
      <c r="U189" s="48"/>
      <c r="V189" s="233" t="str">
        <f t="shared" si="50"/>
        <v xml:space="preserve"> </v>
      </c>
      <c r="W189" s="93"/>
      <c r="X189" s="94"/>
      <c r="Y189" s="94"/>
      <c r="Z189" s="94"/>
      <c r="AA189" s="94"/>
      <c r="AB189" s="94"/>
      <c r="AC189" s="94"/>
      <c r="AD189" s="94"/>
      <c r="AE189" s="94"/>
      <c r="AF189" s="3"/>
      <c r="AG189" s="3"/>
      <c r="AH189" s="3"/>
      <c r="AI189" s="3"/>
      <c r="AJ189" s="3"/>
      <c r="AK189" s="3"/>
      <c r="BA189" s="29" t="str">
        <f t="shared" si="51"/>
        <v/>
      </c>
      <c r="BB189" s="29" t="str">
        <f t="shared" si="52"/>
        <v/>
      </c>
      <c r="BC189" s="29" t="str">
        <f t="shared" si="53"/>
        <v/>
      </c>
      <c r="BD189" s="29" t="str">
        <f t="shared" si="54"/>
        <v/>
      </c>
      <c r="BE189" s="29" t="str">
        <f t="shared" si="55"/>
        <v/>
      </c>
      <c r="BF189" s="29" t="str">
        <f t="shared" si="56"/>
        <v/>
      </c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0">
        <f t="shared" si="57"/>
        <v>0</v>
      </c>
      <c r="BU189" s="30">
        <f t="shared" si="58"/>
        <v>0</v>
      </c>
      <c r="BV189" s="30">
        <f t="shared" si="59"/>
        <v>0</v>
      </c>
      <c r="BW189" s="30">
        <f t="shared" si="60"/>
        <v>0</v>
      </c>
      <c r="BX189" s="30">
        <f t="shared" si="61"/>
        <v>0</v>
      </c>
      <c r="BY189" s="30">
        <f t="shared" si="62"/>
        <v>0</v>
      </c>
      <c r="BZ189" s="3"/>
      <c r="CA189" s="3"/>
      <c r="CB189" s="3"/>
      <c r="CC189" s="3"/>
      <c r="CD189" s="3"/>
      <c r="CE189" s="3"/>
      <c r="CF189" s="3"/>
      <c r="CG189" s="3"/>
      <c r="CH189" s="3"/>
      <c r="CI189" s="3"/>
    </row>
    <row r="190" spans="1:87" s="23" customFormat="1" ht="10.5" x14ac:dyDescent="0.15">
      <c r="A190" s="1041" t="s">
        <v>203</v>
      </c>
      <c r="B190" s="1042"/>
      <c r="C190" s="266">
        <f t="shared" si="48"/>
        <v>0</v>
      </c>
      <c r="D190" s="266">
        <f t="shared" si="49"/>
        <v>0</v>
      </c>
      <c r="E190" s="265">
        <f t="shared" si="49"/>
        <v>0</v>
      </c>
      <c r="F190" s="73"/>
      <c r="G190" s="75"/>
      <c r="H190" s="73"/>
      <c r="I190" s="75"/>
      <c r="J190" s="73"/>
      <c r="K190" s="75"/>
      <c r="L190" s="73"/>
      <c r="M190" s="75"/>
      <c r="N190" s="73"/>
      <c r="O190" s="75"/>
      <c r="P190" s="73"/>
      <c r="Q190" s="75"/>
      <c r="R190" s="267"/>
      <c r="S190" s="268"/>
      <c r="T190" s="222"/>
      <c r="U190" s="48"/>
      <c r="V190" s="233" t="str">
        <f t="shared" si="50"/>
        <v xml:space="preserve"> </v>
      </c>
      <c r="W190" s="93"/>
      <c r="X190" s="94"/>
      <c r="Y190" s="94"/>
      <c r="Z190" s="94"/>
      <c r="AA190" s="94"/>
      <c r="AB190" s="94"/>
      <c r="AC190" s="94"/>
      <c r="AD190" s="94"/>
      <c r="AE190" s="94"/>
      <c r="AF190" s="3"/>
      <c r="AG190" s="3"/>
      <c r="AH190" s="3"/>
      <c r="AI190" s="3"/>
      <c r="AJ190" s="3"/>
      <c r="AK190" s="3"/>
      <c r="BA190" s="29" t="str">
        <f t="shared" si="51"/>
        <v/>
      </c>
      <c r="BB190" s="29" t="str">
        <f t="shared" si="52"/>
        <v/>
      </c>
      <c r="BC190" s="29" t="str">
        <f t="shared" si="53"/>
        <v/>
      </c>
      <c r="BD190" s="29" t="str">
        <f t="shared" si="54"/>
        <v/>
      </c>
      <c r="BE190" s="29" t="str">
        <f t="shared" si="55"/>
        <v/>
      </c>
      <c r="BF190" s="29" t="str">
        <f t="shared" si="56"/>
        <v/>
      </c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0">
        <f t="shared" si="57"/>
        <v>0</v>
      </c>
      <c r="BU190" s="30">
        <f t="shared" si="58"/>
        <v>0</v>
      </c>
      <c r="BV190" s="30">
        <f t="shared" si="59"/>
        <v>0</v>
      </c>
      <c r="BW190" s="30">
        <f t="shared" si="60"/>
        <v>0</v>
      </c>
      <c r="BX190" s="30">
        <f t="shared" si="61"/>
        <v>0</v>
      </c>
      <c r="BY190" s="30">
        <f t="shared" si="62"/>
        <v>0</v>
      </c>
      <c r="BZ190" s="3"/>
      <c r="CA190" s="3"/>
      <c r="CB190" s="3"/>
      <c r="CC190" s="3"/>
      <c r="CD190" s="3"/>
      <c r="CE190" s="3"/>
      <c r="CF190" s="3"/>
      <c r="CG190" s="3"/>
      <c r="CH190" s="3"/>
      <c r="CI190" s="3"/>
    </row>
    <row r="191" spans="1:87" s="23" customFormat="1" ht="10.5" x14ac:dyDescent="0.15">
      <c r="A191" s="1043" t="s">
        <v>204</v>
      </c>
      <c r="B191" s="1044"/>
      <c r="C191" s="269">
        <f t="shared" si="48"/>
        <v>0</v>
      </c>
      <c r="D191" s="269">
        <f t="shared" si="49"/>
        <v>0</v>
      </c>
      <c r="E191" s="212">
        <f t="shared" si="49"/>
        <v>0</v>
      </c>
      <c r="F191" s="37"/>
      <c r="G191" s="39"/>
      <c r="H191" s="37"/>
      <c r="I191" s="39"/>
      <c r="J191" s="37"/>
      <c r="K191" s="39"/>
      <c r="L191" s="37"/>
      <c r="M191" s="39"/>
      <c r="N191" s="37"/>
      <c r="O191" s="39"/>
      <c r="P191" s="37"/>
      <c r="Q191" s="39"/>
      <c r="R191" s="270"/>
      <c r="S191" s="271"/>
      <c r="T191" s="136"/>
      <c r="U191" s="49"/>
      <c r="V191" s="233" t="str">
        <f t="shared" si="50"/>
        <v xml:space="preserve"> </v>
      </c>
      <c r="W191" s="93"/>
      <c r="X191" s="94"/>
      <c r="Y191" s="94"/>
      <c r="Z191" s="94"/>
      <c r="AA191" s="94"/>
      <c r="AB191" s="94"/>
      <c r="AC191" s="94"/>
      <c r="AD191" s="94"/>
      <c r="AE191" s="94"/>
      <c r="AF191" s="3"/>
      <c r="AG191" s="3"/>
      <c r="AH191" s="3"/>
      <c r="AI191" s="3"/>
      <c r="AJ191" s="3"/>
      <c r="AK191" s="3"/>
      <c r="BA191" s="29" t="str">
        <f t="shared" si="51"/>
        <v/>
      </c>
      <c r="BB191" s="29" t="str">
        <f t="shared" si="52"/>
        <v/>
      </c>
      <c r="BC191" s="29" t="str">
        <f t="shared" si="53"/>
        <v/>
      </c>
      <c r="BD191" s="29" t="str">
        <f t="shared" si="54"/>
        <v/>
      </c>
      <c r="BE191" s="29" t="str">
        <f t="shared" si="55"/>
        <v/>
      </c>
      <c r="BF191" s="29" t="str">
        <f t="shared" si="56"/>
        <v/>
      </c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0">
        <f t="shared" si="57"/>
        <v>0</v>
      </c>
      <c r="BU191" s="30">
        <f t="shared" si="58"/>
        <v>0</v>
      </c>
      <c r="BV191" s="30">
        <f t="shared" si="59"/>
        <v>0</v>
      </c>
      <c r="BW191" s="30">
        <f t="shared" si="60"/>
        <v>0</v>
      </c>
      <c r="BX191" s="30">
        <f t="shared" si="61"/>
        <v>0</v>
      </c>
      <c r="BY191" s="30">
        <f t="shared" si="62"/>
        <v>0</v>
      </c>
      <c r="BZ191" s="3"/>
      <c r="CA191" s="3"/>
      <c r="CB191" s="3"/>
      <c r="CC191" s="3"/>
      <c r="CD191" s="3"/>
      <c r="CE191" s="3"/>
      <c r="CF191" s="3"/>
      <c r="CG191" s="3"/>
      <c r="CH191" s="3"/>
      <c r="CI191" s="3"/>
    </row>
    <row r="192" spans="1:87" s="9" customFormat="1" ht="14.25" x14ac:dyDescent="0.2">
      <c r="A192" s="40" t="s">
        <v>205</v>
      </c>
      <c r="B192" s="224"/>
      <c r="C192" s="225"/>
      <c r="D192" s="226"/>
      <c r="E192" s="226"/>
      <c r="F192" s="226"/>
      <c r="G192" s="227"/>
      <c r="H192" s="227"/>
      <c r="I192" s="227"/>
      <c r="J192" s="227"/>
      <c r="K192" s="227"/>
      <c r="L192" s="227"/>
      <c r="M192" s="227"/>
      <c r="N192" s="227"/>
      <c r="O192" s="227"/>
      <c r="P192" s="227"/>
      <c r="Q192" s="227"/>
      <c r="R192" s="227"/>
      <c r="S192" s="227"/>
      <c r="T192" s="228"/>
      <c r="U192" s="229"/>
      <c r="V192" s="229"/>
      <c r="W192" s="229"/>
      <c r="AG192" s="138"/>
      <c r="BY192" s="272">
        <f>IF($H$197&gt;=SUM($H$198:$H$201),0,1)</f>
        <v>0</v>
      </c>
      <c r="BZ192" s="273">
        <f>IF($I$197&gt;=SUM($I$198:$I$201),0,1)</f>
        <v>0</v>
      </c>
    </row>
    <row r="193" spans="1:112" s="22" customFormat="1" ht="10.5" x14ac:dyDescent="0.15">
      <c r="A193" s="1009" t="s">
        <v>45</v>
      </c>
      <c r="B193" s="1010"/>
      <c r="C193" s="1015" t="s">
        <v>189</v>
      </c>
      <c r="D193" s="1015"/>
      <c r="E193" s="1015"/>
      <c r="F193" s="1015" t="s">
        <v>206</v>
      </c>
      <c r="G193" s="1015"/>
      <c r="H193" s="1015"/>
      <c r="I193" s="1015"/>
      <c r="J193" s="1015"/>
      <c r="K193" s="1015"/>
      <c r="L193" s="1015"/>
      <c r="M193" s="1015"/>
      <c r="N193" s="1015"/>
      <c r="O193" s="1015"/>
      <c r="P193" s="1015"/>
      <c r="Q193" s="1015"/>
      <c r="R193" s="1015"/>
      <c r="S193" s="1015"/>
      <c r="T193" s="1015"/>
      <c r="U193" s="1035"/>
      <c r="V193" s="1023" t="s">
        <v>122</v>
      </c>
      <c r="W193" s="1036" t="s">
        <v>191</v>
      </c>
      <c r="X193" s="229"/>
      <c r="Y193" s="229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BA193" s="3"/>
      <c r="BB193" s="3"/>
      <c r="BC193" s="3"/>
      <c r="BD193" s="3"/>
      <c r="BE193" s="3"/>
      <c r="BF193" s="221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274">
        <f>IF($H$198&lt;=$H$197,0,1)</f>
        <v>0</v>
      </c>
      <c r="BZ193" s="275">
        <f>IF($I$198&lt;=$I$197,0,1)</f>
        <v>0</v>
      </c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</row>
    <row r="194" spans="1:112" s="22" customFormat="1" ht="10.5" x14ac:dyDescent="0.15">
      <c r="A194" s="1011"/>
      <c r="B194" s="1012"/>
      <c r="C194" s="1015"/>
      <c r="D194" s="1015"/>
      <c r="E194" s="1015"/>
      <c r="F194" s="1039" t="s">
        <v>207</v>
      </c>
      <c r="G194" s="1039"/>
      <c r="H194" s="1039" t="s">
        <v>208</v>
      </c>
      <c r="I194" s="1039"/>
      <c r="J194" s="1040" t="s">
        <v>209</v>
      </c>
      <c r="K194" s="1040"/>
      <c r="L194" s="1030" t="s">
        <v>179</v>
      </c>
      <c r="M194" s="1030"/>
      <c r="N194" s="1030" t="s">
        <v>70</v>
      </c>
      <c r="O194" s="1030"/>
      <c r="P194" s="1030" t="s">
        <v>8</v>
      </c>
      <c r="Q194" s="1030"/>
      <c r="R194" s="1030" t="s">
        <v>180</v>
      </c>
      <c r="S194" s="1030"/>
      <c r="T194" s="1030" t="s">
        <v>181</v>
      </c>
      <c r="U194" s="1031"/>
      <c r="V194" s="1024"/>
      <c r="W194" s="1037"/>
      <c r="X194" s="229"/>
      <c r="Y194" s="229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BA194" s="3"/>
      <c r="BB194" s="3"/>
      <c r="BC194" s="3"/>
      <c r="BD194" s="3"/>
      <c r="BE194" s="3"/>
      <c r="BF194" s="221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274">
        <f>IF($H$199&lt;=$H$197,0,1)</f>
        <v>0</v>
      </c>
      <c r="BZ194" s="275">
        <f>IF($I$199&lt;=$I$197,0,1)</f>
        <v>0</v>
      </c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</row>
    <row r="195" spans="1:112" s="22" customFormat="1" ht="21" x14ac:dyDescent="0.15">
      <c r="A195" s="1013"/>
      <c r="B195" s="1014"/>
      <c r="C195" s="231" t="s">
        <v>167</v>
      </c>
      <c r="D195" s="231" t="s">
        <v>43</v>
      </c>
      <c r="E195" s="248" t="s">
        <v>64</v>
      </c>
      <c r="F195" s="276" t="s">
        <v>182</v>
      </c>
      <c r="G195" s="276" t="s">
        <v>64</v>
      </c>
      <c r="H195" s="276" t="s">
        <v>182</v>
      </c>
      <c r="I195" s="276" t="s">
        <v>64</v>
      </c>
      <c r="J195" s="276" t="s">
        <v>182</v>
      </c>
      <c r="K195" s="276" t="s">
        <v>64</v>
      </c>
      <c r="L195" s="276" t="s">
        <v>182</v>
      </c>
      <c r="M195" s="276" t="s">
        <v>64</v>
      </c>
      <c r="N195" s="276" t="s">
        <v>182</v>
      </c>
      <c r="O195" s="276" t="s">
        <v>64</v>
      </c>
      <c r="P195" s="276" t="s">
        <v>182</v>
      </c>
      <c r="Q195" s="276" t="s">
        <v>64</v>
      </c>
      <c r="R195" s="276" t="s">
        <v>182</v>
      </c>
      <c r="S195" s="276" t="s">
        <v>64</v>
      </c>
      <c r="T195" s="276" t="s">
        <v>182</v>
      </c>
      <c r="U195" s="277" t="s">
        <v>64</v>
      </c>
      <c r="V195" s="1025"/>
      <c r="W195" s="1038"/>
      <c r="X195" s="229"/>
      <c r="Y195" s="229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BA195" s="3"/>
      <c r="BB195" s="3"/>
      <c r="BC195" s="3"/>
      <c r="BD195" s="3"/>
      <c r="BE195" s="3"/>
      <c r="BF195" s="221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274">
        <f>IF($H$200&lt;=$H$197,0,1)</f>
        <v>0</v>
      </c>
      <c r="BZ195" s="275">
        <f>IF($I$200&lt;=$I$197,0,1)</f>
        <v>0</v>
      </c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</row>
    <row r="196" spans="1:112" s="23" customFormat="1" ht="10.5" x14ac:dyDescent="0.15">
      <c r="A196" s="1032" t="s">
        <v>126</v>
      </c>
      <c r="B196" s="1032"/>
      <c r="C196" s="78">
        <f t="shared" ref="C196:C201" si="63">SUM(D196:E196)</f>
        <v>3</v>
      </c>
      <c r="D196" s="78">
        <f t="shared" ref="D196:E201" si="64">F196+H196+J196+L196+N196+P196+R196+T196</f>
        <v>2</v>
      </c>
      <c r="E196" s="78">
        <f t="shared" si="64"/>
        <v>1</v>
      </c>
      <c r="F196" s="25">
        <v>1</v>
      </c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>
        <v>1</v>
      </c>
      <c r="R196" s="25">
        <v>1</v>
      </c>
      <c r="S196" s="25"/>
      <c r="T196" s="278"/>
      <c r="U196" s="142"/>
      <c r="V196" s="143">
        <v>1</v>
      </c>
      <c r="W196" s="44"/>
      <c r="X196" s="233" t="str">
        <f>$BA196&amp;" "&amp;$BB196&amp;""&amp;$BC196&amp;""&amp;$BD196&amp;""&amp;$BE196</f>
        <v xml:space="preserve"> </v>
      </c>
      <c r="Y196" s="229"/>
      <c r="Z196" s="229"/>
      <c r="AA196" s="229"/>
      <c r="AB196" s="229"/>
      <c r="AC196" s="229"/>
      <c r="AD196" s="229"/>
      <c r="AE196" s="229"/>
      <c r="AF196" s="229"/>
      <c r="AG196" s="229"/>
      <c r="AH196" s="229"/>
      <c r="AI196" s="229"/>
      <c r="AJ196" s="3"/>
      <c r="AK196" s="3"/>
      <c r="BA196" s="29" t="str">
        <f>IF($C196&lt;&gt;SUM($F196:$U196),"El Total de los Ingresos NO puede ser diferente a la suma de Hombres y Mujeres por edad.","")</f>
        <v/>
      </c>
      <c r="BB196" s="29" t="str">
        <f>IF($D196&lt;&gt;$F196+$H196+$J196+$L196+$N196+$P196+$R196+$T196,"El Total de Hombres Ingresados al Programa NO puede ser distinto a la suma de Hombres por edad.","")</f>
        <v/>
      </c>
      <c r="BC196" s="29" t="str">
        <f>IF($E196&lt;&gt;$G196+$I196+$K196+$M196+$O196+$Q196+$S196+$U196,"El Total de Mujeres Ingresadas al Programa NO puede ser distinto a la suma de Mujeres por edad.","")</f>
        <v/>
      </c>
      <c r="BD196" s="29" t="str">
        <f>IF(V196&lt;=E196,"","Las gestantes Ingresadas al Programa NO DEBE ser mayor al Total de Mujeres Ingresadas.")</f>
        <v/>
      </c>
      <c r="BE196" s="279" t="str">
        <f>IF(W196&lt;=C196,"","El Nº de TRANS ingresados al Programa NO DEBE ser mayor al Total de Ingresos.")</f>
        <v/>
      </c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272">
        <f t="shared" ref="BT196:BT201" si="65">IF($C196&lt;&gt;SUM($F196:$U196),1,0)</f>
        <v>0</v>
      </c>
      <c r="BU196" s="280">
        <f t="shared" ref="BU196:BU201" si="66">IF($D196&lt;&gt;$F196+$H196+$J196+$L196+$N196+$P196+$R196+$T196,1,0)</f>
        <v>0</v>
      </c>
      <c r="BV196" s="280">
        <f t="shared" ref="BV196:BV201" si="67">IF($E196&lt;&gt;$G196+$I196+$K196+$M196+$O196+$Q196+$S196+$U196,1,0)</f>
        <v>0</v>
      </c>
      <c r="BW196" s="280">
        <f t="shared" ref="BW196:BW201" si="68">IF(V196&lt;=E196,0,1)</f>
        <v>0</v>
      </c>
      <c r="BX196" s="280">
        <f t="shared" ref="BX196:BX201" si="69">IF(W196&lt;=C196,0,1)</f>
        <v>0</v>
      </c>
      <c r="BY196" s="281">
        <f>IF($H$201&lt;=$H$197,0,1)</f>
        <v>0</v>
      </c>
      <c r="BZ196" s="282">
        <f>IF($I$201&lt;=$I$197,0,1)</f>
        <v>0</v>
      </c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</row>
    <row r="197" spans="1:112" s="23" customFormat="1" ht="11.25" thickBot="1" x14ac:dyDescent="0.2">
      <c r="A197" s="1033" t="s">
        <v>103</v>
      </c>
      <c r="B197" s="1033"/>
      <c r="C197" s="72">
        <f t="shared" si="63"/>
        <v>0</v>
      </c>
      <c r="D197" s="72">
        <f t="shared" si="64"/>
        <v>0</v>
      </c>
      <c r="E197" s="72">
        <f t="shared" si="64"/>
        <v>0</v>
      </c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283"/>
      <c r="U197" s="284"/>
      <c r="V197" s="222"/>
      <c r="W197" s="48"/>
      <c r="X197" s="233" t="str">
        <f>$BA197&amp;" "&amp;$BB197&amp;""&amp;$BC197&amp;""&amp;$BD197&amp;""&amp;$BE197&amp;""&amp;$BF197&amp;""&amp;$BG197&amp;""&amp;$BH197&amp;""&amp;$BI197&amp;""&amp;$BJ197&amp;""&amp;$BK197&amp;""&amp;$BL197&amp;""&amp;$BM197&amp;""&amp;$BN197&amp;""&amp;$BO197&amp;""&amp;$BP197&amp;""&amp;$BQ197&amp;""&amp;$BF197&amp;""&amp;$BE202&amp;""&amp;$BF202&amp;""&amp;$BG202&amp;""&amp;$BH202</f>
        <v xml:space="preserve"> </v>
      </c>
      <c r="Y197" s="229"/>
      <c r="Z197" s="229"/>
      <c r="AA197" s="229"/>
      <c r="AB197" s="229"/>
      <c r="AC197" s="229"/>
      <c r="AD197" s="229"/>
      <c r="AE197" s="229"/>
      <c r="AF197" s="229"/>
      <c r="AG197" s="229"/>
      <c r="AH197" s="229"/>
      <c r="AI197" s="229"/>
      <c r="AJ197" s="3"/>
      <c r="AK197" s="3"/>
      <c r="BA197" s="29" t="str">
        <f>IF($C197&lt;&gt;SUM($F197:$U197),"El Total de los Egresos NO puede ser diferente a la suma de Hombres y Mujeres por edad.","")</f>
        <v/>
      </c>
      <c r="BB197" s="29" t="str">
        <f>IF($D197&lt;&gt;$F197+$H197+$J197+$L197+$N197+$P197+$R197+$T197,"El Total de Hombres Egresados del Programa NO puede ser distinto a la suma de Hombres por edad.","")</f>
        <v/>
      </c>
      <c r="BC197" s="29" t="str">
        <f>IF($E197&lt;&gt;$G197+$I197+$K197+$M197+$O197+$Q197+$S197+$U197,"El Total de Mujeres Egresadas del Programa NO puede ser distinto a la suma de Mujeres por edad.","")</f>
        <v/>
      </c>
      <c r="BD197" s="29" t="str">
        <f>IF(V197&lt;=E197,"","Las gestantes Egresadas del Programa NO DEBE ser mayor al Total de Mujeres Egresadas.")</f>
        <v/>
      </c>
      <c r="BE197" s="279" t="str">
        <f>IF(W197&lt;=C197,"","El Nº de TRANS Egresados del Programa NO DEBE ser mayor al Total de Egresos.")</f>
        <v/>
      </c>
      <c r="BF197" s="29" t="str">
        <f>IF(F197&gt;=SUM(F198:F201),"","El Total de Egresos hombres Menor de 6 meses DEBE ser mayor o igual a la suma de los Egresos por Alta, Abandono de Tratamiento, Abandono de Programa y Fallecimiento.")</f>
        <v/>
      </c>
      <c r="BG197" s="29" t="str">
        <f>IF(G197&gt;=SUM(G198:G201),"","El Total de Egresos mujeres Menor de 6 meses DEBE ser mayor o igual a la suma de los Egresos por Alta, Abandono de Tratamiento, Abandono de Programa y Fallecimiento.")</f>
        <v/>
      </c>
      <c r="BH197" s="29" t="str">
        <f>IF(H197&gt;=SUM(H198:H201),"","El Total de Egresos hombres De 6 meses a 1 año DEBE ser mayor o igual a la suma de los Egresos por Alta, Abandono de Tratamiento, Abandono de Programa y Fallecimiento.")</f>
        <v/>
      </c>
      <c r="BI197" s="29" t="str">
        <f>IF(I197&gt;=SUM(I198:I201),"","El Total de Egresos mujeres De 6 meses a 1 año DEBE ser mayor o igual a la suma de los Egresos por Alta, Abandono de Tratamiento, Abandono de Programa y Fallecimiento.")</f>
        <v/>
      </c>
      <c r="BJ197" s="29" t="str">
        <f>IF(J197&gt;=SUM(J198:J201),"","El Total de Egresos hombres de 2 a 9 años DEBE ser mayor o igual a la suma de los Egresos por Alta, Abandono de Tratamiento, Abandono de Programa y Fallecimiento.")</f>
        <v/>
      </c>
      <c r="BK197" s="29" t="str">
        <f>IF(K197&gt;=SUM(K198:K201),"","El Total de Egresos mujeres de 2 a 9 años DEBE ser mayor o igual a la suma de los Egresos por Alta, Abandono de Tratamiento, Abandono de Programa y Fallecimiento.")</f>
        <v/>
      </c>
      <c r="BL197" s="29" t="str">
        <f>IF(L197&gt;=SUM(L198:L201),"","El Total de Egresos hombres de 10 a 14 años DEBE ser mayor o igual a la suma de los Egresos por Alta, Abandono de Tratamiento, Abandono de Programa y Fallecimiento.")</f>
        <v/>
      </c>
      <c r="BM197" s="29" t="str">
        <f>IF(M197&gt;=SUM(M198:M201),"","El Total de Egresos mujeres de 10 a 14 años DEBE ser mayor o igual a la suma de los Egresos por Alta, Abandono de Tratamiento, Abandono de Programa y Fallecimiento.")</f>
        <v/>
      </c>
      <c r="BN197" s="29" t="str">
        <f>IF(N197&gt;=SUM(N198:N201),"","El Total de Egresos hombres de 15 a 19 años DEBE ser mayor o igual a la suma de los Egresos por Alta, Abandono de Tratamiento, Abandono de Programa y Fallecimiento.")</f>
        <v/>
      </c>
      <c r="BO197" s="29" t="str">
        <f>IF(O197&gt;=SUM(O198:O201),"","El Total de Egresos mujeres de 15 a 19 años DEBE ser mayor o igual a la suma de los Egresos por Alta, Abandono de Tratamiento, Abandono de Programa y Fallecimiento.")</f>
        <v/>
      </c>
      <c r="BP197" s="29" t="str">
        <f>IF(P$197&gt;=SUM(P$198:P$201),"","El Total de Egresos hombres de 20 a 24 años DEBE ser mayor o igual a la suma de los Egresos por Alta, Abandono de Tratamiento, Abandono de Programa y Fallecimiento.")</f>
        <v/>
      </c>
      <c r="BQ197" s="29" t="str">
        <f>IF(Q$197&gt;=SUM(Q$198:Q$201),"","El Total de Egresos mujeres de 20 a 24 años DEBE ser mayor o igual a la suma de los Egresos por Alta, Abandono de Tratamiento, Abandono de Programa y Fallecimiento.")</f>
        <v/>
      </c>
      <c r="BR197" s="3"/>
      <c r="BS197" s="3"/>
      <c r="BT197" s="274">
        <f t="shared" si="65"/>
        <v>0</v>
      </c>
      <c r="BU197" s="285">
        <f t="shared" si="66"/>
        <v>0</v>
      </c>
      <c r="BV197" s="285">
        <f t="shared" si="67"/>
        <v>0</v>
      </c>
      <c r="BW197" s="285">
        <f t="shared" si="68"/>
        <v>0</v>
      </c>
      <c r="BX197" s="275">
        <f t="shared" si="69"/>
        <v>0</v>
      </c>
      <c r="BY197" s="272">
        <f>IF(F197&gt;=SUM(F198:F201),0,1)</f>
        <v>0</v>
      </c>
      <c r="BZ197" s="273">
        <f>IF($G$197&gt;=SUM($G$198:$G$201),0,1)</f>
        <v>0</v>
      </c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</row>
    <row r="198" spans="1:112" s="23" customFormat="1" ht="11.25" thickTop="1" x14ac:dyDescent="0.15">
      <c r="A198" s="1007" t="s">
        <v>210</v>
      </c>
      <c r="B198" s="1007"/>
      <c r="C198" s="286">
        <f t="shared" si="63"/>
        <v>0</v>
      </c>
      <c r="D198" s="286">
        <f t="shared" si="64"/>
        <v>0</v>
      </c>
      <c r="E198" s="286">
        <f t="shared" si="64"/>
        <v>0</v>
      </c>
      <c r="F198" s="287"/>
      <c r="G198" s="287"/>
      <c r="H198" s="287"/>
      <c r="I198" s="287"/>
      <c r="J198" s="288"/>
      <c r="K198" s="288"/>
      <c r="L198" s="288"/>
      <c r="M198" s="288"/>
      <c r="N198" s="288"/>
      <c r="O198" s="288"/>
      <c r="P198" s="288"/>
      <c r="Q198" s="288"/>
      <c r="R198" s="288"/>
      <c r="S198" s="288"/>
      <c r="T198" s="288"/>
      <c r="U198" s="288"/>
      <c r="V198" s="288"/>
      <c r="W198" s="288"/>
      <c r="X198" s="233" t="str">
        <f>$BA198&amp;" "&amp;$BB198&amp;""&amp;$BC198&amp;""&amp;$BD198&amp;""&amp;$BE198&amp;""&amp;$BF198&amp;""&amp;$BG198&amp;""&amp;$BH198&amp;""&amp;$BI198&amp;""&amp;$BJ198&amp;""&amp;$BK198&amp;""&amp;$BL198&amp;""&amp;$BM198&amp;""&amp;$BN198&amp;""&amp;$BO198&amp;""&amp;$BP198&amp;""&amp;$BQ198&amp;""&amp;$BF198&amp;""&amp;$BE203&amp;""&amp;$BF203&amp;""&amp;$BG203&amp;""&amp;$BH203</f>
        <v xml:space="preserve"> </v>
      </c>
      <c r="Y198" s="229"/>
      <c r="Z198" s="229"/>
      <c r="AA198" s="229"/>
      <c r="AB198" s="229"/>
      <c r="AC198" s="229"/>
      <c r="AD198" s="229"/>
      <c r="AE198" s="229"/>
      <c r="AF198" s="229"/>
      <c r="AG198" s="229"/>
      <c r="AH198" s="229"/>
      <c r="AI198" s="229"/>
      <c r="AJ198" s="3"/>
      <c r="AK198" s="3"/>
      <c r="BA198" s="29" t="str">
        <f>IF($C198&lt;&gt;SUM($F198:$U198),"El Total de los Egresos NO puede ser diferente a la suma de Hombres y Mujeres por edad.","")</f>
        <v/>
      </c>
      <c r="BB198" s="29" t="str">
        <f>IF($D198&lt;&gt;$F198+$H198+$J198+$L198+$N198+$P198+$R198+$T198,"El Total de Hombres Egresados del Programa NO puede ser distinto a la suma de Hombres por edad.","")</f>
        <v/>
      </c>
      <c r="BC198" s="29" t="str">
        <f>IF($E198&lt;&gt;$G198+$I198+$K198+$M198+$O198+$Q198+$S198+$U198,"El Total de Mujeres Egresadas del Programa NO puede ser distinto a la suma de Mujeres por edad.","")</f>
        <v/>
      </c>
      <c r="BD198" s="29" t="str">
        <f>IF(V198&lt;=E198,"","Las gestantes Egresadas del Programa NO DEBE ser mayor al Total de Mujeres Egresadas.")</f>
        <v/>
      </c>
      <c r="BE198" s="279" t="str">
        <f>IF(W198&lt;=C198,"","El Nº de TRANS Egresados del Programa NO DEBE ser mayor al Total de Egresos.")</f>
        <v/>
      </c>
      <c r="BF198" s="29" t="str">
        <f>IF(F198&lt;=F197,"","Los Egresos por Alta de hombres Menores de 6 meses DEBEN estar contenidos en el Total de Egresos.")</f>
        <v/>
      </c>
      <c r="BG198" s="29" t="str">
        <f>IF(G198&lt;=G197,"","Los Egresos por Alta de mujeres Menores de 6 meses DEBEN estar contenidos en el Total de Egresos.")</f>
        <v/>
      </c>
      <c r="BH198" s="29" t="str">
        <f>IF(H198&lt;=H197,"","Los Egresos por Alta de hombres De 6 meses a 1 año DEBEN estar contenidos en el Total de Egresos.")</f>
        <v/>
      </c>
      <c r="BI198" s="29" t="str">
        <f>IF(I198&lt;=I197,"","Los Egresos por Alta de mujeres De 6 meses a 1 año DEBEN estar contenidos en el Total de Egresos.")</f>
        <v/>
      </c>
      <c r="BJ198" s="29" t="str">
        <f>IF(J198&lt;=J197,"","Los Egresos por Alta de hombres de 2 a 9 años DEBEN estar contenidos en el Total de Egresos.")</f>
        <v/>
      </c>
      <c r="BK198" s="29" t="str">
        <f>IF(K198&lt;=K197,"","Los Egresos por Alta de mujeres de 2 a 9 años DEBEN estar contenidos en el Total de Egresos.")</f>
        <v/>
      </c>
      <c r="BL198" s="29" t="str">
        <f>IF(L198&lt;=L197,"","Los Egresos por Alta de hombres de 10 a 14 años DEBEN estar contenidos en el Total de Egresos.")</f>
        <v/>
      </c>
      <c r="BM198" s="29" t="str">
        <f>IF(M198&lt;=M197,"","Los Egresos por Alta de mujeres de 10 a 14 años DEBEN estar contenidos en el Total de Egresos.")</f>
        <v/>
      </c>
      <c r="BN198" s="29" t="str">
        <f>IF(N198&lt;=N197,"","Los Egresos por Alta de hombres de 15 a 19 años DEBEN estar contenidos en el Total de Egresos.")</f>
        <v/>
      </c>
      <c r="BO198" s="29" t="str">
        <f>IF(O198&lt;=O197,"","Los Egresos por Alta de mujeres de 15 a 19 años DEBEN estar contenidos en el Total de Egresos.")</f>
        <v/>
      </c>
      <c r="BP198" s="29" t="str">
        <f>IF(P$198&lt;=P$197,"","Los Egresos por Alta de hombres de 20 a 24 años DEBEN estar contenidos en el Total de Egresos.")</f>
        <v/>
      </c>
      <c r="BQ198" s="29" t="str">
        <f>IF(Q$198&lt;=Q$197,"","Los Egresos por Alta de mujeres de 20 a 24 años DEBEN estar contenidos en el Total de Egresos.")</f>
        <v/>
      </c>
      <c r="BR198" s="3"/>
      <c r="BS198" s="3"/>
      <c r="BT198" s="274">
        <f t="shared" si="65"/>
        <v>0</v>
      </c>
      <c r="BU198" s="285">
        <f t="shared" si="66"/>
        <v>0</v>
      </c>
      <c r="BV198" s="285">
        <f t="shared" si="67"/>
        <v>0</v>
      </c>
      <c r="BW198" s="285">
        <f t="shared" si="68"/>
        <v>0</v>
      </c>
      <c r="BX198" s="275">
        <f t="shared" si="69"/>
        <v>0</v>
      </c>
      <c r="BY198" s="274">
        <f>IF(F198&lt;=F197,0,1)</f>
        <v>0</v>
      </c>
      <c r="BZ198" s="275">
        <f>IF($G$198&lt;=$G$197,0,1)</f>
        <v>0</v>
      </c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</row>
    <row r="199" spans="1:112" s="23" customFormat="1" ht="10.5" x14ac:dyDescent="0.15">
      <c r="A199" s="116" t="s">
        <v>211</v>
      </c>
      <c r="B199" s="116"/>
      <c r="C199" s="71">
        <f t="shared" si="63"/>
        <v>0</v>
      </c>
      <c r="D199" s="71">
        <f t="shared" si="64"/>
        <v>0</v>
      </c>
      <c r="E199" s="71">
        <f t="shared" si="64"/>
        <v>0</v>
      </c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289"/>
      <c r="U199" s="144"/>
      <c r="V199" s="134"/>
      <c r="W199" s="47"/>
      <c r="X199" s="233" t="str">
        <f>$BA199&amp;" "&amp;$BB199&amp;""&amp;$BC199&amp;""&amp;$BD199&amp;""&amp;$BE199&amp;""&amp;$BF199&amp;""&amp;$BG199&amp;""&amp;$BH199&amp;""&amp;$BI199&amp;""&amp;$BJ199&amp;""&amp;$BK199&amp;""&amp;$BL199&amp;""&amp;$BM199&amp;""&amp;$BN199&amp;""&amp;$BO199&amp;""&amp;$BP199&amp;""&amp;$BQ199&amp;""&amp;$BF199&amp;""&amp;$BE204&amp;""&amp;$BF204&amp;""&amp;$BG204&amp;""&amp;$BH204</f>
        <v xml:space="preserve"> </v>
      </c>
      <c r="Y199" s="229"/>
      <c r="Z199" s="229"/>
      <c r="AA199" s="229"/>
      <c r="AB199" s="229"/>
      <c r="AC199" s="229"/>
      <c r="AD199" s="229"/>
      <c r="AE199" s="229"/>
      <c r="AF199" s="229"/>
      <c r="AG199" s="229"/>
      <c r="AH199" s="229"/>
      <c r="AI199" s="229"/>
      <c r="AJ199" s="3"/>
      <c r="AK199" s="3"/>
      <c r="BA199" s="29" t="str">
        <f>IF($C199&lt;&gt;SUM($F199:$U199),"El Total de los Egresos NO puede ser diferente a la suma de Hombres y Mujeres por edad.","")</f>
        <v/>
      </c>
      <c r="BB199" s="29" t="str">
        <f>IF($D199&lt;&gt;$F199+$H199+$J199+$L199+$N199+$P199+$R199+$T199,"El Total de Hombres Egresados del Programa NO puede ser distinto a la suma de Hombres por edad.","")</f>
        <v/>
      </c>
      <c r="BC199" s="29" t="str">
        <f>IF($E199&lt;&gt;$G199+$I199+$K199+$M199+$O199+$Q199+$S199+$U199,"El Total de Mujeres Egresadas del Programa NO puede ser distinto a la suma de Mujeres por edad.","")</f>
        <v/>
      </c>
      <c r="BD199" s="29" t="str">
        <f>IF(V199&lt;=E199,"","Las gestantes Egresadas del Programa NO DEBE ser mayor al Total de Mujeres Egresadas.")</f>
        <v/>
      </c>
      <c r="BE199" s="279" t="str">
        <f>IF(W199&lt;=C199,"","El Nº de TRANS Egresados del Programa NO DEBE ser mayor al Total de Egresos.")</f>
        <v/>
      </c>
      <c r="BF199" s="29" t="str">
        <f>IF(F199&lt;=F197,"","Los Egresos por Abandono de Tratamiento de hombres Menores de 6 meses DEBEN estar contenidos en el Total de Egresos.")</f>
        <v/>
      </c>
      <c r="BG199" s="29" t="str">
        <f>IF(G199&lt;=G197,"","Los Egresos por Abandono de Tratamiento de mujeres Menores de 6 meses DEBEN estar contenidos en el Total de Egresos.")</f>
        <v/>
      </c>
      <c r="BH199" s="29" t="str">
        <f>IF(H199&lt;=H197,"","Los Egresos por Abandono de Tratamiento de hombres De 6 meses a 1 año DEBEN estar contenidos en el Total de Egresos.")</f>
        <v/>
      </c>
      <c r="BI199" s="29" t="str">
        <f>IF(I199&lt;=I197,"","Los Egresos por Abandono de Tratamiento de mujeres De 6 meses a 1 año DEBEN estar contenidos en el Total de Egresos.")</f>
        <v/>
      </c>
      <c r="BJ199" s="29" t="str">
        <f>IF(J199&lt;=J197,"","Los Egresos por Abandono de Tratamiento de hombres de 2 a 9 años DEBEN estar contenidos en el Total de Egresos.")</f>
        <v/>
      </c>
      <c r="BK199" s="29" t="str">
        <f>IF(K199&lt;=K197,"","Los Egresos por Abandono de Tratamiento de mujeres de 2 a 9 años DEBEN estar contenidos en el Total de Egresos.")</f>
        <v/>
      </c>
      <c r="BL199" s="29" t="str">
        <f>IF(L199&lt;=L197,"","Los Egresos por Abandono de Tratamiento de hombres de 10 a 14 años DEBEN estar contenidos en el Total de Egresos.")</f>
        <v/>
      </c>
      <c r="BM199" s="29" t="str">
        <f>IF(M199&lt;=M197,"","Los Egresos por Abandono de Tratamiento de mujeres de 10 a 14 años DEBEN estar contenidos en el Total de Egresos.")</f>
        <v/>
      </c>
      <c r="BN199" s="29" t="str">
        <f>IF(N199&lt;=N197,"","Los Egresos por Abandono de Tratamiento de hombres de 15 a 19 años DEBEN estar contenidos en el Total de Egresos.")</f>
        <v/>
      </c>
      <c r="BO199" s="29" t="str">
        <f>IF(O199&lt;=O197,"","Los Egresos por Abandono de Tratamiento de mujeres de 15 a 19 años DEBEN estar contenidos en el Total de Egresos.")</f>
        <v/>
      </c>
      <c r="BP199" s="29" t="str">
        <f>IF(P$199&lt;=P$197,"","Los Egresos por Abandono de Tratamiento de hombres de 20 a 24 años DEBEN estar contenidos en el Total de Egresos.")</f>
        <v/>
      </c>
      <c r="BQ199" s="29" t="str">
        <f>IF(Q$199&lt;=Q$197,"","Los Egresos por Abandono de Tratamiento de mujeres de 20 a 24 años DEBEN estar contenidos en el Total de Egresos.")</f>
        <v/>
      </c>
      <c r="BR199" s="3"/>
      <c r="BS199" s="3"/>
      <c r="BT199" s="274">
        <f t="shared" si="65"/>
        <v>0</v>
      </c>
      <c r="BU199" s="285">
        <f t="shared" si="66"/>
        <v>0</v>
      </c>
      <c r="BV199" s="285">
        <f t="shared" si="67"/>
        <v>0</v>
      </c>
      <c r="BW199" s="285">
        <f t="shared" si="68"/>
        <v>0</v>
      </c>
      <c r="BX199" s="275">
        <f t="shared" si="69"/>
        <v>0</v>
      </c>
      <c r="BY199" s="274">
        <f>IF(F199&lt;=F197,0,1)</f>
        <v>0</v>
      </c>
      <c r="BZ199" s="275">
        <f>IF($G$199&lt;=$G$197,0,1)</f>
        <v>0</v>
      </c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22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</row>
    <row r="200" spans="1:112" s="23" customFormat="1" ht="10.5" x14ac:dyDescent="0.15">
      <c r="A200" s="1034" t="s">
        <v>212</v>
      </c>
      <c r="B200" s="1034"/>
      <c r="C200" s="71">
        <f t="shared" si="63"/>
        <v>0</v>
      </c>
      <c r="D200" s="71">
        <f t="shared" si="64"/>
        <v>0</v>
      </c>
      <c r="E200" s="71">
        <f t="shared" si="64"/>
        <v>0</v>
      </c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289"/>
      <c r="U200" s="144"/>
      <c r="V200" s="134"/>
      <c r="W200" s="47"/>
      <c r="X200" s="233" t="str">
        <f>$BA200&amp;" "&amp;$BB200&amp;""&amp;$BC200&amp;""&amp;$BD200&amp;""&amp;$BE200&amp;""&amp;$BF200&amp;""&amp;$BG200&amp;""&amp;$BH200&amp;""&amp;$BI200&amp;""&amp;$BJ200&amp;""&amp;$BK200&amp;""&amp;$BL200&amp;""&amp;$BM200&amp;""&amp;$BN200&amp;""&amp;$BO200&amp;""&amp;$BP200&amp;""&amp;$BQ200&amp;""&amp;$BF200&amp;""&amp;$BE205&amp;""&amp;$BF205&amp;""&amp;$BG205&amp;""&amp;$BH205</f>
        <v xml:space="preserve"> </v>
      </c>
      <c r="Y200" s="229"/>
      <c r="Z200" s="229"/>
      <c r="AA200" s="229"/>
      <c r="AB200" s="229"/>
      <c r="AC200" s="229"/>
      <c r="AD200" s="229"/>
      <c r="AE200" s="229"/>
      <c r="AF200" s="229"/>
      <c r="AG200" s="229"/>
      <c r="AH200" s="229"/>
      <c r="AI200" s="229"/>
      <c r="AJ200" s="3"/>
      <c r="AK200" s="3"/>
      <c r="BA200" s="29" t="str">
        <f>IF($C200&lt;&gt;SUM($F200:$U200),"El Total de los Egresos NO puede ser diferente a la suma de Hombres y Mujeres por edad.","")</f>
        <v/>
      </c>
      <c r="BB200" s="29" t="str">
        <f>IF($D200&lt;&gt;$F200+$H200+$J200+$L200+$N200+$P200+$R200+$T200,"El Total de Hombres Egresados del Programa NO puede ser distinto a la suma de Hombres por edad.","")</f>
        <v/>
      </c>
      <c r="BC200" s="29" t="str">
        <f>IF($E200&lt;&gt;$G200+$I200+$K200+$M200+$O200+$Q200+$S200+$U200,"El Total de Mujeres Egresadas del Programa NO puede ser distinto a la suma de Mujeres por edad.","")</f>
        <v/>
      </c>
      <c r="BD200" s="29" t="str">
        <f>IF(V200&lt;=E200,"","Las gestantes Egresadas del Programa NO DEBE ser mayor al Total de Mujeres Egresadas.")</f>
        <v/>
      </c>
      <c r="BE200" s="279" t="str">
        <f>IF(W200&lt;=C200,"","El Nº de TRANS Egresados del Programa NO DEBE ser mayor al Total de Egresos.")</f>
        <v/>
      </c>
      <c r="BF200" s="29" t="str">
        <f>IF(F200&lt;=F197,"","Los Egresos por Abandono del Programa de hombres Menores de 6 meses DEBEN estar contenidos en el Total de Egresos.")</f>
        <v/>
      </c>
      <c r="BG200" s="29" t="str">
        <f>IF(G200&lt;=G197,"","Los Egresos por Abandono del Programa de mujeres Menores de 6 meses DEBEN estar contenidos en el Total de Egresos.")</f>
        <v/>
      </c>
      <c r="BH200" s="29" t="str">
        <f>IF(H200&lt;=H197,"","Los Egresos por Abandono del Programa de hombres De 6 meses a 1 año DEBEN estar contenidos en el Total de Egresos.")</f>
        <v/>
      </c>
      <c r="BI200" s="29" t="str">
        <f>IF(I200&lt;=I197,"","Los Egresos por Abandono del Programa de mujeres De 6 meses a 1 año DEBEN estar contenidos en el Total de Egresos.")</f>
        <v/>
      </c>
      <c r="BJ200" s="29" t="str">
        <f>IF(J200&lt;=J197,"","Los Egresos por Abandono del Programa de hombres de 2 a 9 años DEBEN estar contenidos en el Total de Egresos.")</f>
        <v/>
      </c>
      <c r="BK200" s="29" t="str">
        <f>IF(K200&lt;=K197,"","Los Egresos por Abandono del Programa de mujeres de 2 a 9 años DEBEN estar contenidos en el Total de Egresos.")</f>
        <v/>
      </c>
      <c r="BL200" s="29" t="str">
        <f>IF(L200&lt;=L197,"","Los Egresos por Abandono del Programa de hombres de 10 a 14 años DEBEN estar contenidos en el Total de Egresos.")</f>
        <v/>
      </c>
      <c r="BM200" s="29" t="str">
        <f>IF(M200&lt;=M197,"","Los Egresos por Abandono del Programa de mujeres de 10 a 14 años DEBEN estar contenidos en el Total de Egresos.")</f>
        <v/>
      </c>
      <c r="BN200" s="29" t="str">
        <f>IF(N200&lt;=N197,"","Los Egresos por Abandono del Programa de hombres de 15 a 19 años DEBEN estar contenidos en el Total de Egresos.")</f>
        <v/>
      </c>
      <c r="BO200" s="29" t="str">
        <f>IF(O200&lt;=O197,"","Los Egresos por Abandono del Programa de mujeres de 15 a 19 años DEBEN estar contenidos en el Total de Egresos.")</f>
        <v/>
      </c>
      <c r="BP200" s="29" t="str">
        <f>IF(P$200&lt;=P$197,"","Los Egresos por Abandono del Programa de hombres de 20 a 24 años DEBEN estar contenidos en el Total de Egresos.")</f>
        <v/>
      </c>
      <c r="BQ200" s="29" t="str">
        <f>IF(Q$200&lt;=Q$197,"","Los Egresos por Abandono del Programa de mujeres de 20 a 24 años DEBEN estar contenidos en el Total de Egresos.")</f>
        <v/>
      </c>
      <c r="BR200" s="3"/>
      <c r="BS200" s="3"/>
      <c r="BT200" s="274">
        <f t="shared" si="65"/>
        <v>0</v>
      </c>
      <c r="BU200" s="285">
        <f t="shared" si="66"/>
        <v>0</v>
      </c>
      <c r="BV200" s="285">
        <f t="shared" si="67"/>
        <v>0</v>
      </c>
      <c r="BW200" s="285">
        <f t="shared" si="68"/>
        <v>0</v>
      </c>
      <c r="BX200" s="275">
        <f t="shared" si="69"/>
        <v>0</v>
      </c>
      <c r="BY200" s="274">
        <f>IF(F200&lt;=F197,0,1)</f>
        <v>0</v>
      </c>
      <c r="BZ200" s="275">
        <f>IF($G$200&lt;=$G$197,0,1)</f>
        <v>0</v>
      </c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</row>
    <row r="201" spans="1:112" s="23" customFormat="1" ht="10.5" x14ac:dyDescent="0.15">
      <c r="A201" s="1008" t="s">
        <v>213</v>
      </c>
      <c r="B201" s="1008"/>
      <c r="C201" s="80">
        <f t="shared" si="63"/>
        <v>0</v>
      </c>
      <c r="D201" s="80">
        <f t="shared" si="64"/>
        <v>0</v>
      </c>
      <c r="E201" s="80">
        <f t="shared" si="64"/>
        <v>0</v>
      </c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290"/>
      <c r="U201" s="291"/>
      <c r="V201" s="136"/>
      <c r="W201" s="49"/>
      <c r="X201" s="233" t="str">
        <f>$BA201&amp;" "&amp;$BB201&amp;""&amp;$BC201&amp;""&amp;$BD201&amp;""&amp;$BE201&amp;""&amp;$BF201&amp;""&amp;$BG201&amp;""&amp;$BH201&amp;""&amp;$BI201&amp;""&amp;$BJ201&amp;""&amp;$BK201&amp;""&amp;$BL201&amp;""&amp;$BM201&amp;""&amp;$BN201&amp;""&amp;$BO201&amp;""&amp;$BP201&amp;""&amp;$BQ201&amp;""&amp;$BF201&amp;""&amp;$BE206&amp;""&amp;$BF206&amp;""&amp;$BG206&amp;""&amp;$BH206</f>
        <v xml:space="preserve"> </v>
      </c>
      <c r="Y201" s="229"/>
      <c r="Z201" s="229"/>
      <c r="AA201" s="229"/>
      <c r="AB201" s="229"/>
      <c r="AC201" s="229"/>
      <c r="AD201" s="229"/>
      <c r="AE201" s="229"/>
      <c r="AF201" s="229"/>
      <c r="AG201" s="229"/>
      <c r="AH201" s="229"/>
      <c r="AI201" s="229"/>
      <c r="AJ201" s="3"/>
      <c r="AK201" s="3"/>
      <c r="BA201" s="29" t="str">
        <f>IF($C201&lt;&gt;SUM($F201:$U201),"El Total de los Egresos NO puede ser diferente a la suma de Hombres y Mujeres por edad.","")</f>
        <v/>
      </c>
      <c r="BB201" s="29" t="str">
        <f>IF($D201&lt;&gt;$F201+$H201+$J201+$L201+$N201+$P201+$R201+$T201,"El Total de Hombres Egresados del Programa NO puede ser distinto a la suma de Hombres por edad.","")</f>
        <v/>
      </c>
      <c r="BC201" s="29" t="str">
        <f>IF($E201&lt;&gt;$G201+$I201+$K201+$M201+$O201+$Q201+$S201+$U201,"El Total de Mujeres Egresadas del Programa NO puede ser distinto a la suma de Mujeres por edad.","")</f>
        <v/>
      </c>
      <c r="BD201" s="29" t="str">
        <f>IF(V201&lt;=E201,"","Las gestantes Egresadas del Programa NO DEBE ser mayor al Total de Mujeres Egresadas.")</f>
        <v/>
      </c>
      <c r="BE201" s="292" t="str">
        <f>IF(W201&lt;=C201,"","El Nº de TRANS Egresados del Programa NO DEBE ser mayor al Total de Egresos.")</f>
        <v/>
      </c>
      <c r="BF201" s="29" t="str">
        <f>IF(F201&lt;=F197,"","Los Egresos por Fallecimiento de hombres Menores de 6 meses DEBEN estar contenidos en el Total de Egresos.")</f>
        <v/>
      </c>
      <c r="BG201" s="29" t="str">
        <f>IF(G201&lt;=G197,"","Los Egresos por Fallecimiento de mujeres Menores de 6 meses DEBEN estar contenidos en el Total de Egresos.")</f>
        <v/>
      </c>
      <c r="BH201" s="29" t="str">
        <f>IF(H201&lt;=H197,"","Los Egresos por Fallecimiento de hombres De 6 meses a 1 año DEBEN estar contenidos en el Total de Egresos.")</f>
        <v/>
      </c>
      <c r="BI201" s="29" t="str">
        <f>IF(I201&lt;=I197,"","Los Egresos por Fallecimiento de mujeres De 6 meses a 1 año DEBEN estar contenidos en el Total de Egresos.")</f>
        <v/>
      </c>
      <c r="BJ201" s="29" t="str">
        <f>IF(J201&lt;=J197,"","Los Egresos por Fallecimiento de hombres de 2 a 9 años DEBEN estar contenidos en el Total de Egresos.")</f>
        <v/>
      </c>
      <c r="BK201" s="29" t="str">
        <f>IF(K201&lt;=K197,"","Los Egresos por Fallecimiento de mujeres de 2 a 9 años DEBEN estar contenidos en el Total de Egresos.")</f>
        <v/>
      </c>
      <c r="BL201" s="29" t="str">
        <f>IF(L201&lt;=L197,"","Los Egresos por Fallecimiento de hombres de 10 a 14 años DEBEN estar contenidos en el Total de Egresos.")</f>
        <v/>
      </c>
      <c r="BM201" s="29" t="str">
        <f>IF(M201&lt;=M197,"","Los Egresos por Fallecimiento de mujeres de 10 a 14 años DEBEN estar contenidos en el Total de Egresos.")</f>
        <v/>
      </c>
      <c r="BN201" s="29" t="str">
        <f>IF(N201&lt;=N197,"","Los Egresos por Fallecimiento de hombres de 15 a 19 años DEBEN estar contenidos en el Total de Egresos.")</f>
        <v/>
      </c>
      <c r="BO201" s="29" t="str">
        <f>IF(O201&lt;=O197,"","Los Egresos por Fallecimiento de mujeres de 15 a 19 años DEBEN estar contenidos en el Total de Egresos.")</f>
        <v/>
      </c>
      <c r="BP201" s="29" t="str">
        <f>IF(P$201&lt;=P$197,"","Los Egresos por Fallecimiento de hombres de 20 a 24 años DEBEN estar contenidos en el Total de Egresos.")</f>
        <v/>
      </c>
      <c r="BQ201" s="29" t="str">
        <f>IF(Q$201&lt;=Q$197,"","Los Egresos por Fallecimiento de mujeres de 20 a 24 años DEBEN estar contenidos en el Total de Egresos.")</f>
        <v/>
      </c>
      <c r="BR201" s="3"/>
      <c r="BS201" s="3"/>
      <c r="BT201" s="281">
        <f t="shared" si="65"/>
        <v>0</v>
      </c>
      <c r="BU201" s="293">
        <f t="shared" si="66"/>
        <v>0</v>
      </c>
      <c r="BV201" s="293">
        <f t="shared" si="67"/>
        <v>0</v>
      </c>
      <c r="BW201" s="293">
        <f t="shared" si="68"/>
        <v>0</v>
      </c>
      <c r="BX201" s="282">
        <f t="shared" si="69"/>
        <v>0</v>
      </c>
      <c r="BY201" s="281">
        <f>IF(F201&lt;=F197,0,1)</f>
        <v>0</v>
      </c>
      <c r="BZ201" s="282">
        <f>IF($G$201&lt;=$G$197,0,1)</f>
        <v>0</v>
      </c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22"/>
      <c r="CM201" s="22"/>
      <c r="CN201" s="22"/>
      <c r="CO201" s="22"/>
      <c r="CP201" s="22"/>
      <c r="CQ201" s="22"/>
      <c r="CR201" s="22"/>
      <c r="CS201" s="22"/>
      <c r="CT201" s="22"/>
      <c r="CU201" s="22"/>
      <c r="CV201" s="22"/>
      <c r="CW201" s="22"/>
      <c r="CX201" s="22"/>
      <c r="CY201" s="22"/>
      <c r="CZ201" s="22"/>
      <c r="DA201" s="22"/>
      <c r="DB201" s="22"/>
      <c r="DC201" s="22"/>
      <c r="DD201" s="22"/>
      <c r="DE201" s="22"/>
      <c r="DF201" s="22"/>
      <c r="DG201" s="22"/>
      <c r="DH201" s="22"/>
    </row>
    <row r="202" spans="1:112" s="9" customFormat="1" ht="14.25" x14ac:dyDescent="0.2">
      <c r="A202" s="40" t="s">
        <v>214</v>
      </c>
      <c r="B202" s="224"/>
      <c r="C202" s="225"/>
      <c r="D202" s="226"/>
      <c r="E202" s="226"/>
      <c r="F202" s="226"/>
      <c r="G202" s="227"/>
      <c r="H202" s="227"/>
      <c r="I202" s="227"/>
      <c r="J202" s="227"/>
      <c r="K202" s="227"/>
      <c r="L202" s="227"/>
      <c r="M202" s="227"/>
      <c r="N202" s="227"/>
      <c r="O202" s="227"/>
      <c r="P202" s="227"/>
      <c r="Q202" s="227"/>
      <c r="R202" s="227"/>
      <c r="S202" s="227"/>
      <c r="T202" s="228"/>
      <c r="U202" s="229"/>
      <c r="V202" s="229"/>
      <c r="W202" s="229"/>
      <c r="BE202" s="29" t="str">
        <f>IF(R$197&gt;=SUM(R$198:R$201),"","El Total de Egresos hombres de 25 a 64 años DEBE ser mayor o igual a la suma de los Egresos por Alta, Abandono de Tratamiento, Abandono de Programa y Fallecimiento.")</f>
        <v/>
      </c>
      <c r="BF202" s="29" t="str">
        <f>IF(S$197&gt;=SUM(S$198:S$201),"","El Total de Egresos mujeres de 25 a 64 años DEBE ser mayor o igual a la suma de los Egresos por Alta, Abandono de Tratamiento, Abandono de Programa y Fallecimiento.")</f>
        <v/>
      </c>
      <c r="BG202" s="29" t="str">
        <f>IF(T$197&gt;=SUM(T$198:T$201),"","El Total de Egresos hombres de 65 y más años DEBE ser mayor o igual a la suma de los Egresos por Alta, Abandono de Tratamiento, Abandono de Programa y Fallecimiento.")</f>
        <v/>
      </c>
      <c r="BH202" s="29" t="str">
        <f>IF(U$197&gt;=SUM(U$198:U$201),"","El Total de Egresos mujeres de 65 y más años DEBE ser mayor o igual a la suma de los Egresos por Alta, Abandono de Tratamiento, Abandono de Programa y Fallecimiento.")</f>
        <v/>
      </c>
      <c r="BX202" s="272">
        <f>IF($J$197&gt;=SUM($J$198:$J$201),0,1)</f>
        <v>0</v>
      </c>
      <c r="BY202" s="273">
        <f>IF($K$197&gt;=SUM($K$198:$K$201),0,1)</f>
        <v>0</v>
      </c>
      <c r="BZ202" s="30">
        <f>IF($L$197&gt;=SUM($L$198:$L$201),0,1)</f>
        <v>0</v>
      </c>
    </row>
    <row r="203" spans="1:112" s="22" customFormat="1" ht="10.5" x14ac:dyDescent="0.15">
      <c r="A203" s="1009" t="s">
        <v>45</v>
      </c>
      <c r="B203" s="1010"/>
      <c r="C203" s="1015" t="s">
        <v>189</v>
      </c>
      <c r="D203" s="1015"/>
      <c r="E203" s="1015"/>
      <c r="F203" s="1016" t="s">
        <v>56</v>
      </c>
      <c r="G203" s="1017"/>
      <c r="H203" s="1017"/>
      <c r="I203" s="1017"/>
      <c r="J203" s="1017"/>
      <c r="K203" s="1017"/>
      <c r="L203" s="1017"/>
      <c r="M203" s="1022"/>
      <c r="N203" s="1023" t="s">
        <v>191</v>
      </c>
      <c r="O203" s="228"/>
      <c r="P203" s="229"/>
      <c r="Q203" s="229"/>
      <c r="R203" s="229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BA203" s="3"/>
      <c r="BB203" s="3"/>
      <c r="BC203" s="3"/>
      <c r="BD203" s="3"/>
      <c r="BE203" s="29" t="str">
        <f>IF(R$198&lt;=R$197,"","Los Egresos por Alta de hombres de 25 a 64 años DEBEN estar contenidos en el Total de Egresos.")</f>
        <v/>
      </c>
      <c r="BF203" s="29" t="str">
        <f>IF(S$198&lt;=S$197,"","Los Egresos por Alta de mujeres de 25 a 64 años DEBEN estar contenidos en el Total de Egresos.")</f>
        <v/>
      </c>
      <c r="BG203" s="29" t="str">
        <f>IF(T$198&lt;=T$197,"","Los Egresos por Alta de hombres de 65 y más años DEBEN estar contenidos en el Total de Egresos.")</f>
        <v/>
      </c>
      <c r="BH203" s="29" t="str">
        <f>IF(U$198&lt;=U$197,"","Los Egresos por Alta de mujeres de 65 y más años DEBEN estar contenidos en el Total de Egresos.")</f>
        <v/>
      </c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274">
        <f>IF($J$198&lt;=$J$197,0,1)</f>
        <v>0</v>
      </c>
      <c r="BY203" s="275">
        <f>IF($K$198&lt;=$K$197,0,1)</f>
        <v>0</v>
      </c>
      <c r="BZ203" s="30">
        <f>IF($L$198&lt;=$L$197,0,1)</f>
        <v>0</v>
      </c>
      <c r="CA203" s="3"/>
      <c r="CB203" s="3"/>
      <c r="CC203" s="3"/>
    </row>
    <row r="204" spans="1:112" s="22" customFormat="1" ht="10.5" x14ac:dyDescent="0.15">
      <c r="A204" s="1011"/>
      <c r="B204" s="1012"/>
      <c r="C204" s="1015"/>
      <c r="D204" s="1015"/>
      <c r="E204" s="1015"/>
      <c r="F204" s="1026" t="s">
        <v>70</v>
      </c>
      <c r="G204" s="1027"/>
      <c r="H204" s="1028" t="s">
        <v>8</v>
      </c>
      <c r="I204" s="1028"/>
      <c r="J204" s="1026" t="s">
        <v>180</v>
      </c>
      <c r="K204" s="1027"/>
      <c r="L204" s="1028" t="s">
        <v>181</v>
      </c>
      <c r="M204" s="1029"/>
      <c r="N204" s="1024"/>
      <c r="O204" s="228"/>
      <c r="P204" s="229"/>
      <c r="Q204" s="229"/>
      <c r="R204" s="229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BA204" s="3"/>
      <c r="BB204" s="3"/>
      <c r="BC204" s="3"/>
      <c r="BD204" s="3"/>
      <c r="BE204" s="29" t="str">
        <f>IF(R$199&lt;=R$197,"","Los Egresos por Abandono de Tratamiento de hombres de 25 a 64 años DEBEN estar contenidos en el Total de Egresos.")</f>
        <v/>
      </c>
      <c r="BF204" s="29" t="str">
        <f>IF(S$199&lt;=S$197,"","Los Egresos por Abandono de Tratamiento de mujeres de 25 a 64 años DEBEN estar contenidos en el Total de Egresos.")</f>
        <v/>
      </c>
      <c r="BG204" s="29" t="str">
        <f>IF(T$199&lt;=T$197,"","Los Egresos por Abandono de Tratamiento de hombres de 65 y más años DEBEN estar contenidos en el Total de Egresos.")</f>
        <v/>
      </c>
      <c r="BH204" s="29" t="str">
        <f>IF(U$199&lt;=U$197,"","Los Egresos por Abandono de Tratamiento de mujeres de 65 y más años DEBEN estar contenidos en el Total de Egresos.")</f>
        <v/>
      </c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274">
        <f>IF($J$199&lt;=$J$197,0,1)</f>
        <v>0</v>
      </c>
      <c r="BY204" s="275">
        <f>IF($K$199&lt;=$K$197,0,1)</f>
        <v>0</v>
      </c>
      <c r="BZ204" s="30">
        <f>IF($L$199&lt;=$L$197,0,1)</f>
        <v>0</v>
      </c>
      <c r="CA204" s="3"/>
      <c r="CB204" s="3"/>
      <c r="CC204" s="3"/>
    </row>
    <row r="205" spans="1:112" s="23" customFormat="1" ht="21" x14ac:dyDescent="0.15">
      <c r="A205" s="1013"/>
      <c r="B205" s="1014"/>
      <c r="C205" s="231" t="s">
        <v>167</v>
      </c>
      <c r="D205" s="231" t="s">
        <v>43</v>
      </c>
      <c r="E205" s="248" t="s">
        <v>64</v>
      </c>
      <c r="F205" s="96" t="s">
        <v>182</v>
      </c>
      <c r="G205" s="99" t="s">
        <v>64</v>
      </c>
      <c r="H205" s="96" t="s">
        <v>182</v>
      </c>
      <c r="I205" s="99" t="s">
        <v>64</v>
      </c>
      <c r="J205" s="96" t="s">
        <v>182</v>
      </c>
      <c r="K205" s="99" t="s">
        <v>64</v>
      </c>
      <c r="L205" s="96" t="s">
        <v>182</v>
      </c>
      <c r="M205" s="294" t="s">
        <v>64</v>
      </c>
      <c r="N205" s="1025"/>
      <c r="O205" s="229"/>
      <c r="P205" s="229"/>
      <c r="Q205" s="229"/>
      <c r="R205" s="229"/>
      <c r="S205" s="229"/>
      <c r="T205" s="229"/>
      <c r="U205" s="229"/>
      <c r="V205" s="229"/>
      <c r="W205" s="228"/>
      <c r="X205" s="229"/>
      <c r="Y205" s="229"/>
      <c r="Z205" s="229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BA205" s="3"/>
      <c r="BB205" s="3"/>
      <c r="BC205" s="3"/>
      <c r="BD205" s="3"/>
      <c r="BE205" s="29" t="str">
        <f>IF(R$200&lt;=R$197,"","Los Egresos por Abandono del Programa de hombres de 25 a 64 años DEBEN estar contenidos en el Total de Egresos.")</f>
        <v/>
      </c>
      <c r="BF205" s="29" t="str">
        <f>IF(S$200&lt;=S$197,"","Los Egresos por Abandono del Programa de mujeres de 25 a 64 años DEBEN estar contenidos en el Total de Egresos.")</f>
        <v/>
      </c>
      <c r="BG205" s="29" t="str">
        <f>IF(T$200&lt;=T$197,"","Los Egresos por Abandono del Programa de hombres de 65 y más años DEBEN estar contenidos en el Total de Egresos.")</f>
        <v/>
      </c>
      <c r="BH205" s="29" t="str">
        <f>IF(U$200&lt;=U$197,"","Los Egresos por Abandono del Programa de mujeres de 65 y más años DEBEN estar contenidos en el Total de Egresos.")</f>
        <v/>
      </c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274">
        <f>IF($J$200&lt;=$J$197,0,1)</f>
        <v>0</v>
      </c>
      <c r="BY205" s="275">
        <f>IF($K$200&lt;=$K$197,0,1)</f>
        <v>0</v>
      </c>
      <c r="BZ205" s="30">
        <f>IF($L$200&lt;=$L$197,0,1)</f>
        <v>0</v>
      </c>
      <c r="CA205" s="3"/>
      <c r="CB205" s="3"/>
      <c r="CC205" s="3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</row>
    <row r="206" spans="1:112" s="23" customFormat="1" ht="11.25" thickBot="1" x14ac:dyDescent="0.2">
      <c r="A206" s="1006" t="s">
        <v>126</v>
      </c>
      <c r="B206" s="1006"/>
      <c r="C206" s="295">
        <f>SUM(D206:E206)</f>
        <v>0</v>
      </c>
      <c r="D206" s="295">
        <f t="shared" ref="D206:E208" si="70">F206+H206+J206+L206</f>
        <v>0</v>
      </c>
      <c r="E206" s="168">
        <f t="shared" si="70"/>
        <v>0</v>
      </c>
      <c r="F206" s="171"/>
      <c r="G206" s="175"/>
      <c r="H206" s="175"/>
      <c r="I206" s="296"/>
      <c r="J206" s="171"/>
      <c r="K206" s="175"/>
      <c r="L206" s="296"/>
      <c r="M206" s="174"/>
      <c r="N206" s="175"/>
      <c r="O206" s="233" t="str">
        <f>$BA206&amp;" "&amp;$BB206&amp;""&amp;$BC206&amp;""&amp;$BD206</f>
        <v xml:space="preserve"> </v>
      </c>
      <c r="P206" s="229"/>
      <c r="Q206" s="229"/>
      <c r="R206" s="229"/>
      <c r="S206" s="229"/>
      <c r="T206" s="229"/>
      <c r="U206" s="229"/>
      <c r="V206" s="229"/>
      <c r="W206" s="228"/>
      <c r="X206" s="229"/>
      <c r="Y206" s="229"/>
      <c r="Z206" s="229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BA206" s="29" t="str">
        <f>IF($C206&lt;&gt;SUM($F206:$M206),"El Total de Ingresos NO puede ser diferente a la suma de Hombres y Mujeres por edad.","")</f>
        <v/>
      </c>
      <c r="BB206" s="29" t="str">
        <f>IF($D206&lt;&gt;$F206+$H206+$J206+$L206,"El Total de Hombres Ingresados al Programa NO puede ser distinto a la suma de Hombres por edad.","")</f>
        <v/>
      </c>
      <c r="BC206" s="29" t="str">
        <f>IF($E206&lt;&gt;$G206+$I206+$K206+$M206,"El Total de Mujeres Ingresadas al Programa NO puede ser distinto a la suma de Mujeres por edad.","")</f>
        <v/>
      </c>
      <c r="BD206" s="29" t="str">
        <f>IF(N206&lt;=C206,"","El Nº de TRANS Ingresados al Programa NO DEBE ser mayor al Total de Ingresos.")</f>
        <v/>
      </c>
      <c r="BE206" s="29" t="str">
        <f>IF(R$201&lt;=R$197,"","Los Egresos por Fallecimiento de hombres de 25 a 64 años DEBEN estar contenidos en el Total de Egresos.")</f>
        <v/>
      </c>
      <c r="BF206" s="29" t="str">
        <f>IF(S$201&lt;=S$197,"","Los Egresos por Fallecimiento de mujeres de 25 a 64 años DEBEN estar contenidos en el Total de Egresos.")</f>
        <v/>
      </c>
      <c r="BG206" s="29" t="str">
        <f>IF(T$201&lt;=T$197,"","Los Egresos por Fallecimiento de hombres de 65 y más años DEBEN estar contenidos en el Total de Egresos.")</f>
        <v/>
      </c>
      <c r="BH206" s="29" t="str">
        <f>IF(U$201&lt;=U$197,"","Los Egresos por Fallecimiento de mujeres de 65 y más años DEBEN estar contenidos en el Total de Egresos.")</f>
        <v/>
      </c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0">
        <f>IF($C206&lt;&gt;SUM($F206:$M206),1,0)</f>
        <v>0</v>
      </c>
      <c r="BU206" s="30">
        <f>IF($D206&lt;&gt;$F206+$H206+$J206+$L206,1,0)</f>
        <v>0</v>
      </c>
      <c r="BV206" s="30">
        <f>IF($E206&lt;&gt;$G206+$I206+$K206+$M206,1,0)</f>
        <v>0</v>
      </c>
      <c r="BW206" s="30">
        <f>IF(N206&lt;=C206,0,1)</f>
        <v>0</v>
      </c>
      <c r="BX206" s="281">
        <f>IF($J$201&lt;=$J$197,0,1)</f>
        <v>0</v>
      </c>
      <c r="BY206" s="282">
        <f>IF($K$201&lt;=$K$197,0,1)</f>
        <v>0</v>
      </c>
      <c r="BZ206" s="30">
        <f>IF($L$201&lt;=$L$197,0,1)</f>
        <v>0</v>
      </c>
      <c r="CA206" s="3"/>
      <c r="CB206" s="3"/>
      <c r="CC206" s="3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</row>
    <row r="207" spans="1:112" s="23" customFormat="1" ht="11.25" thickTop="1" x14ac:dyDescent="0.15">
      <c r="A207" s="1007" t="s">
        <v>103</v>
      </c>
      <c r="B207" s="1007"/>
      <c r="C207" s="286">
        <f>SUM(D207:E207)</f>
        <v>0</v>
      </c>
      <c r="D207" s="286">
        <f t="shared" si="70"/>
        <v>0</v>
      </c>
      <c r="E207" s="297">
        <f t="shared" si="70"/>
        <v>0</v>
      </c>
      <c r="F207" s="287"/>
      <c r="G207" s="298"/>
      <c r="H207" s="298"/>
      <c r="I207" s="299"/>
      <c r="J207" s="287"/>
      <c r="K207" s="298"/>
      <c r="L207" s="299"/>
      <c r="M207" s="300"/>
      <c r="N207" s="298"/>
      <c r="O207" s="233" t="str">
        <f>$BA207&amp;" "&amp;$BB207&amp;""&amp;$BC207&amp;""&amp;$BD207</f>
        <v xml:space="preserve"> </v>
      </c>
      <c r="P207" s="229"/>
      <c r="Q207" s="229"/>
      <c r="R207" s="229"/>
      <c r="S207" s="229"/>
      <c r="T207" s="229"/>
      <c r="U207" s="229"/>
      <c r="V207" s="229"/>
      <c r="W207" s="228"/>
      <c r="X207" s="229"/>
      <c r="Y207" s="229"/>
      <c r="Z207" s="229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BA207" s="29" t="str">
        <f>IF($C207&lt;&gt;SUM($F207:$M207),"El Total de Egresos NO puede ser diferente a la suma de Hombres y Mujeres por edad.","")</f>
        <v/>
      </c>
      <c r="BB207" s="29" t="str">
        <f>IF($D207&lt;&gt;$F207+$H207+$J207+$L207,"El Total de Hombres Egresados del Programa NO puede ser distinto a la suma de Hombres por edad.","")</f>
        <v/>
      </c>
      <c r="BC207" s="29" t="str">
        <f>IF($E207&lt;&gt;$G207+$I207+$K207+$M207,"El Total de Mujeres Egresadas del Programa NO puede ser distinto a la suma de Mujeres por edad.","")</f>
        <v/>
      </c>
      <c r="BD207" s="29" t="str">
        <f>IF(N207&lt;=C207,"","El Nº de TRANS Egresados del Programa NO DEBE ser mayor al Total de Ingresos.")</f>
        <v/>
      </c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0">
        <f>IF($C207&lt;&gt;SUM($F207:$M207),1,0)</f>
        <v>0</v>
      </c>
      <c r="BU207" s="30">
        <f>IF($D207&lt;&gt;$F207+$H207+$J207+$L207,1,0)</f>
        <v>0</v>
      </c>
      <c r="BV207" s="30">
        <f>IF($E207&lt;&gt;$G207+$I207+$K207+$M207,1,0)</f>
        <v>0</v>
      </c>
      <c r="BW207" s="30">
        <f>IF(N207&lt;=C207,0,1)</f>
        <v>0</v>
      </c>
      <c r="BX207" s="3"/>
      <c r="BY207" s="3"/>
      <c r="BZ207" s="3"/>
      <c r="CA207" s="3"/>
      <c r="CB207" s="3"/>
      <c r="CC207" s="3"/>
      <c r="CD207" s="22"/>
      <c r="CE207" s="22"/>
      <c r="CF207" s="22"/>
      <c r="CG207" s="22"/>
      <c r="CH207" s="22"/>
      <c r="CI207" s="22"/>
      <c r="CJ207" s="22"/>
      <c r="CK207" s="22"/>
      <c r="CL207" s="22"/>
      <c r="CM207" s="22"/>
      <c r="CN207" s="22"/>
      <c r="CO207" s="22"/>
      <c r="CP207" s="22"/>
      <c r="CQ207" s="22"/>
      <c r="CR207" s="22"/>
      <c r="CS207" s="22"/>
      <c r="CT207" s="22"/>
      <c r="CU207" s="22"/>
      <c r="CV207" s="22"/>
      <c r="CW207" s="22"/>
      <c r="CX207" s="22"/>
      <c r="CY207" s="22"/>
    </row>
    <row r="208" spans="1:112" s="23" customFormat="1" ht="10.5" x14ac:dyDescent="0.15">
      <c r="A208" s="1008" t="s">
        <v>164</v>
      </c>
      <c r="B208" s="1008"/>
      <c r="C208" s="80">
        <f>SUM(D208:E208)</f>
        <v>0</v>
      </c>
      <c r="D208" s="80">
        <f t="shared" si="70"/>
        <v>0</v>
      </c>
      <c r="E208" s="301">
        <f t="shared" si="70"/>
        <v>0</v>
      </c>
      <c r="F208" s="37"/>
      <c r="G208" s="136"/>
      <c r="H208" s="136"/>
      <c r="I208" s="302"/>
      <c r="J208" s="37"/>
      <c r="K208" s="136"/>
      <c r="L208" s="302"/>
      <c r="M208" s="135"/>
      <c r="N208" s="136"/>
      <c r="O208" s="233" t="str">
        <f>$BA208&amp;" "&amp;$BB208&amp;""&amp;$BC208&amp;""&amp;$BD208&amp;""&amp;$BE208&amp;""&amp;$BF208&amp;""&amp;$BA209&amp;""&amp;$BB209&amp;""&amp;$BC209&amp;""&amp;$BD209&amp;""&amp;$BE209&amp;""&amp;$BF209</f>
        <v xml:space="preserve"> </v>
      </c>
      <c r="P208" s="229"/>
      <c r="Q208" s="229"/>
      <c r="R208" s="229"/>
      <c r="S208" s="229"/>
      <c r="T208" s="229"/>
      <c r="U208" s="229"/>
      <c r="V208" s="229"/>
      <c r="W208" s="228"/>
      <c r="X208" s="229"/>
      <c r="Y208" s="229"/>
      <c r="Z208" s="229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BA208" s="29" t="str">
        <f>IF($C208&lt;&gt;SUM($F208:$M208),"El Total de Egresos NO puede ser diferente a la suma de Hombres y Mujeres por edad.","")</f>
        <v/>
      </c>
      <c r="BB208" s="29" t="str">
        <f>IF($D208&lt;&gt;$F208+$H208+$J208+$L208,"El Total de Hombres Egresados del Programa NO puede ser distinto a la suma de Hombres por edad.","")</f>
        <v/>
      </c>
      <c r="BC208" s="29" t="str">
        <f>IF($E208&lt;&gt;$G208+$I208+$K208+$M208,"El Total de Mujeres Egresadas del Programa NO puede ser distinto a la suma de Mujeres por edad.","")</f>
        <v/>
      </c>
      <c r="BD208" s="29" t="str">
        <f>IF(N208&lt;=C208,"","El Nº de TRANS Egresados del Programa NO DEBE ser mayor al Total de Ingresos.")</f>
        <v/>
      </c>
      <c r="BE208" s="29" t="str">
        <f>IF(J208&lt;=J207,"","Los Egresos por abandono hombres de 25 a 64 años DEBEN estar incluidos en el Total de Egresos.")</f>
        <v/>
      </c>
      <c r="BF208" s="29" t="str">
        <f>IF(L208&lt;=L207,"","Los Egresos por abandono hombres de 65 y más años DEBEN estar incluidos en el Total de Egresos.")</f>
        <v/>
      </c>
      <c r="BG208" s="22"/>
      <c r="BH208" s="22"/>
      <c r="BM208" s="3"/>
      <c r="BN208" s="3"/>
      <c r="BO208" s="3"/>
      <c r="BP208" s="3"/>
      <c r="BQ208" s="3"/>
      <c r="BR208" s="3"/>
      <c r="BS208" s="3"/>
      <c r="BT208" s="30">
        <f>IF($C208&lt;&gt;SUM($F208:$M208),1,0)</f>
        <v>0</v>
      </c>
      <c r="BU208" s="30">
        <f>IF($D208&lt;&gt;$F208+$H208+$J208+$L208,1,0)</f>
        <v>0</v>
      </c>
      <c r="BV208" s="30">
        <f>IF($E208&lt;&gt;$G208+$I208+$K208+$M208,1,0)</f>
        <v>0</v>
      </c>
      <c r="BW208" s="30">
        <f>IF(N208&lt;=C208,0,1)</f>
        <v>0</v>
      </c>
      <c r="BX208" s="30">
        <f>IF(F208&lt;=F207,0,1)</f>
        <v>0</v>
      </c>
      <c r="BY208" s="30">
        <f>IF(G208&lt;=G207,0,1)</f>
        <v>0</v>
      </c>
      <c r="BZ208" s="30">
        <f>IF(H208&lt;=H207,0,1)</f>
        <v>0</v>
      </c>
      <c r="CA208" s="3"/>
      <c r="CB208" s="3"/>
      <c r="CC208" s="3"/>
      <c r="CD208" s="22"/>
      <c r="CE208" s="22"/>
      <c r="CF208" s="22"/>
      <c r="CG208" s="22"/>
      <c r="CH208" s="22"/>
      <c r="CI208" s="22"/>
      <c r="CJ208" s="22"/>
      <c r="CK208" s="22"/>
      <c r="CL208" s="22"/>
      <c r="CM208" s="22"/>
      <c r="CN208" s="22"/>
      <c r="CO208" s="22"/>
      <c r="CP208" s="22"/>
      <c r="CQ208" s="22"/>
      <c r="CR208" s="22"/>
      <c r="CS208" s="22"/>
      <c r="CT208" s="22"/>
      <c r="CU208" s="22"/>
      <c r="CV208" s="22"/>
      <c r="CW208" s="22"/>
      <c r="CX208" s="22"/>
      <c r="CY208" s="22"/>
    </row>
    <row r="209" spans="1:118" s="9" customFormat="1" ht="30" customHeight="1" x14ac:dyDescent="0.2">
      <c r="A209" s="40" t="s">
        <v>215</v>
      </c>
      <c r="B209" s="224"/>
      <c r="C209" s="225"/>
      <c r="D209" s="226"/>
      <c r="E209" s="226"/>
      <c r="F209" s="226"/>
      <c r="G209" s="227"/>
      <c r="H209" s="227"/>
      <c r="I209" s="227"/>
      <c r="J209" s="227"/>
      <c r="K209" s="227"/>
      <c r="L209" s="227"/>
      <c r="M209" s="227"/>
      <c r="N209" s="227"/>
      <c r="O209" s="227"/>
      <c r="P209" s="227"/>
      <c r="Q209" s="227"/>
      <c r="R209" s="227"/>
      <c r="S209" s="227"/>
      <c r="T209" s="228"/>
      <c r="U209" s="229"/>
      <c r="V209" s="229"/>
      <c r="W209" s="229"/>
      <c r="BA209" s="29" t="str">
        <f>IF(F208&lt;=F207,"","Los Egresos por abandono hombres de 15 a 19 años DEBEN estar incluidos en el Total de Egresos.")</f>
        <v/>
      </c>
      <c r="BB209" s="29" t="str">
        <f>IF(G208&lt;=G207,"","Los Egresos por abandono mujeres de 15 a 19 años DEBEN estar incluidos en el Total de Egresos.")</f>
        <v/>
      </c>
      <c r="BC209" s="29" t="str">
        <f>IF(H208&lt;=H207,"","Los Egresos por abandono hombres de 20 a 24 años DEBEN estar incluidos en el Total de Egresos.")</f>
        <v/>
      </c>
      <c r="BD209" s="29" t="str">
        <f>IF(I208&lt;=I207,"","Los Egresos por abandono mujeres de 20 a 24 años DEBEN estar incluidos en el Total de Egresos.")</f>
        <v/>
      </c>
      <c r="BE209" s="29" t="str">
        <f>IF(K208&lt;=K207,"","Los Egresos por abandono mujeres de 25 a 64 años DEBEN estar incluidos en el Total de Egresos.")</f>
        <v/>
      </c>
      <c r="BF209" s="29" t="str">
        <f>IF(M208&lt;=M207,"","Los Egresos por abandono mujeres de 65 y más años DEBEN estar incluidos en el Total de Egresos.")</f>
        <v/>
      </c>
      <c r="BT209" s="30">
        <f>IF(I208&lt;=I207,0,1)</f>
        <v>0</v>
      </c>
      <c r="BU209" s="30">
        <f>IF(J208&lt;=J207,0,1)</f>
        <v>0</v>
      </c>
      <c r="BV209" s="30">
        <f>IF(K208&lt;=K207,0,1)</f>
        <v>0</v>
      </c>
      <c r="BW209" s="30">
        <f>IF(L208&lt;=L207,0,1)</f>
        <v>0</v>
      </c>
      <c r="BX209" s="30"/>
      <c r="BY209" s="9">
        <f>IF(M208&lt;=M207,0,1)</f>
        <v>0</v>
      </c>
    </row>
    <row r="210" spans="1:118" s="3" customFormat="1" ht="10.5" x14ac:dyDescent="0.15">
      <c r="A210" s="1009" t="s">
        <v>45</v>
      </c>
      <c r="B210" s="1010"/>
      <c r="C210" s="1015" t="s">
        <v>189</v>
      </c>
      <c r="D210" s="1015"/>
      <c r="E210" s="1015"/>
      <c r="F210" s="1016" t="s">
        <v>56</v>
      </c>
      <c r="G210" s="1017"/>
      <c r="H210" s="1017"/>
      <c r="I210" s="1017"/>
      <c r="J210" s="1017"/>
      <c r="K210" s="1017"/>
      <c r="L210" s="1017"/>
      <c r="M210" s="1018"/>
    </row>
    <row r="211" spans="1:118" s="3" customFormat="1" ht="10.5" x14ac:dyDescent="0.15">
      <c r="A211" s="1011"/>
      <c r="B211" s="1012"/>
      <c r="C211" s="1015"/>
      <c r="D211" s="1015"/>
      <c r="E211" s="1015"/>
      <c r="F211" s="1019" t="s">
        <v>216</v>
      </c>
      <c r="G211" s="1020"/>
      <c r="H211" s="1019" t="s">
        <v>217</v>
      </c>
      <c r="I211" s="1020"/>
      <c r="J211" s="1019" t="s">
        <v>218</v>
      </c>
      <c r="K211" s="1020"/>
      <c r="L211" s="1021" t="s">
        <v>219</v>
      </c>
      <c r="M211" s="1020"/>
    </row>
    <row r="212" spans="1:118" s="3" customFormat="1" ht="21" x14ac:dyDescent="0.15">
      <c r="A212" s="1013"/>
      <c r="B212" s="1014"/>
      <c r="C212" s="231" t="s">
        <v>167</v>
      </c>
      <c r="D212" s="231" t="s">
        <v>43</v>
      </c>
      <c r="E212" s="248" t="s">
        <v>64</v>
      </c>
      <c r="F212" s="276" t="s">
        <v>182</v>
      </c>
      <c r="G212" s="276" t="s">
        <v>64</v>
      </c>
      <c r="H212" s="276" t="s">
        <v>182</v>
      </c>
      <c r="I212" s="276" t="s">
        <v>64</v>
      </c>
      <c r="J212" s="276" t="s">
        <v>182</v>
      </c>
      <c r="K212" s="276" t="s">
        <v>64</v>
      </c>
      <c r="L212" s="249" t="s">
        <v>182</v>
      </c>
      <c r="M212" s="276" t="s">
        <v>64</v>
      </c>
      <c r="BT212" s="22"/>
      <c r="BU212" s="22"/>
      <c r="BV212" s="22"/>
    </row>
    <row r="213" spans="1:118" s="3" customFormat="1" ht="15" customHeight="1" x14ac:dyDescent="0.15">
      <c r="A213" s="1000" t="s">
        <v>126</v>
      </c>
      <c r="B213" s="1001"/>
      <c r="C213" s="303"/>
      <c r="D213" s="303"/>
      <c r="E213" s="304"/>
      <c r="F213" s="305"/>
      <c r="G213" s="306"/>
      <c r="H213" s="305"/>
      <c r="I213" s="306"/>
      <c r="J213" s="305"/>
      <c r="K213" s="306"/>
      <c r="L213" s="307"/>
      <c r="M213" s="306"/>
      <c r="N213" s="233"/>
      <c r="BA213" s="22"/>
      <c r="BB213" s="22"/>
      <c r="BC213" s="22"/>
      <c r="BT213" s="22"/>
      <c r="BU213" s="22"/>
      <c r="BV213" s="22"/>
    </row>
    <row r="214" spans="1:118" s="3" customFormat="1" ht="15" customHeight="1" thickBot="1" x14ac:dyDescent="0.2">
      <c r="A214" s="1000" t="s">
        <v>220</v>
      </c>
      <c r="B214" s="1001"/>
      <c r="C214" s="303"/>
      <c r="D214" s="303"/>
      <c r="E214" s="304"/>
      <c r="F214" s="308"/>
      <c r="G214" s="309"/>
      <c r="H214" s="308"/>
      <c r="I214" s="309"/>
      <c r="J214" s="308"/>
      <c r="K214" s="309"/>
      <c r="L214" s="310"/>
      <c r="M214" s="309"/>
      <c r="N214" s="233"/>
      <c r="BA214" s="22"/>
      <c r="BB214" s="22"/>
      <c r="BC214" s="22"/>
      <c r="BT214" s="22"/>
      <c r="BU214" s="22"/>
      <c r="BV214" s="22"/>
    </row>
    <row r="215" spans="1:118" s="3" customFormat="1" ht="15" customHeight="1" thickTop="1" x14ac:dyDescent="0.15">
      <c r="A215" s="1002" t="s">
        <v>221</v>
      </c>
      <c r="B215" s="1003"/>
      <c r="C215" s="311"/>
      <c r="D215" s="311"/>
      <c r="E215" s="312"/>
      <c r="F215" s="313"/>
      <c r="G215" s="314"/>
      <c r="H215" s="315"/>
      <c r="I215" s="314"/>
      <c r="J215" s="315"/>
      <c r="K215" s="314"/>
      <c r="L215" s="316"/>
      <c r="M215" s="314"/>
      <c r="N215" s="233"/>
      <c r="BA215" s="22"/>
      <c r="BB215" s="22"/>
      <c r="BC215" s="22"/>
      <c r="BD215" s="22"/>
      <c r="BE215" s="22"/>
      <c r="BF215" s="22"/>
      <c r="BG215" s="22"/>
      <c r="BH215" s="22"/>
      <c r="BI215" s="22"/>
      <c r="BT215" s="22"/>
      <c r="BU215" s="22"/>
      <c r="BV215" s="22"/>
      <c r="BW215" s="22"/>
      <c r="BX215" s="22"/>
      <c r="BY215" s="22"/>
      <c r="BZ215" s="22"/>
      <c r="CA215" s="22"/>
      <c r="CB215" s="22"/>
    </row>
    <row r="216" spans="1:118" s="3" customFormat="1" ht="15" customHeight="1" x14ac:dyDescent="0.15">
      <c r="A216" s="1004" t="s">
        <v>222</v>
      </c>
      <c r="B216" s="1005"/>
      <c r="C216" s="317"/>
      <c r="D216" s="317"/>
      <c r="E216" s="318"/>
      <c r="F216" s="319"/>
      <c r="G216" s="320"/>
      <c r="H216" s="319"/>
      <c r="I216" s="321"/>
      <c r="J216" s="319"/>
      <c r="K216" s="321"/>
      <c r="L216" s="322"/>
      <c r="M216" s="321"/>
      <c r="N216" s="233"/>
      <c r="BA216" s="22"/>
      <c r="BB216" s="22"/>
      <c r="BC216" s="22"/>
      <c r="BD216" s="22"/>
      <c r="BE216" s="22"/>
      <c r="BF216" s="22"/>
      <c r="BG216" s="22"/>
      <c r="BH216" s="22"/>
      <c r="BT216" s="22"/>
      <c r="BU216" s="22"/>
      <c r="BV216" s="22"/>
      <c r="BW216" s="22"/>
      <c r="BX216" s="22"/>
      <c r="BY216" s="22"/>
      <c r="BZ216" s="22"/>
    </row>
    <row r="217" spans="1:118" s="9" customFormat="1" x14ac:dyDescent="0.2">
      <c r="A217" s="32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</row>
    <row r="218" spans="1:118" s="9" customFormat="1" x14ac:dyDescent="0.2">
      <c r="A218" s="32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</row>
    <row r="219" spans="1:118" s="9" customFormat="1" x14ac:dyDescent="0.2">
      <c r="A219" s="32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</row>
    <row r="220" spans="1:118" s="9" customFormat="1" x14ac:dyDescent="0.2">
      <c r="A220" s="32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0">
        <f>IF($M$197&gt;=SUM($M$198:$M$201),0,1)</f>
        <v>0</v>
      </c>
      <c r="BU220" s="272">
        <f>IF($N$197&gt;=SUM($N$198:$N$201),0,1)</f>
        <v>0</v>
      </c>
      <c r="BV220" s="273">
        <f>IF($O$197&gt;=SUM($O$198:$O$201),0,1)</f>
        <v>0</v>
      </c>
      <c r="BW220" s="272">
        <f>IF($P$197&gt;=SUM($P$198:$P$201),0,1)</f>
        <v>0</v>
      </c>
      <c r="BX220" s="273">
        <f>IF($Q$197&gt;=SUM($Q$198:$Q$201),0,1)</f>
        <v>0</v>
      </c>
      <c r="BY220" s="272">
        <f>IF($R$197&gt;=SUM($R$198:$R$201),0,1)</f>
        <v>0</v>
      </c>
      <c r="BZ220" s="273">
        <f>IF($S$197&gt;=SUM($S$198:$S$201),0,1)</f>
        <v>0</v>
      </c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</row>
    <row r="221" spans="1:118" s="9" customFormat="1" x14ac:dyDescent="0.2">
      <c r="A221" s="32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0">
        <f>IF($M$198&lt;=$M$197,0,1)</f>
        <v>0</v>
      </c>
      <c r="BU221" s="274">
        <f>IF($N$198&lt;=$N$197,0,1)</f>
        <v>0</v>
      </c>
      <c r="BV221" s="275">
        <f>IF($O$198&lt;=$O$197,0,1)</f>
        <v>0</v>
      </c>
      <c r="BW221" s="274">
        <f>IF($P$198&lt;=$P$197,0,1)</f>
        <v>0</v>
      </c>
      <c r="BX221" s="275">
        <f>IF($Q$198&lt;=$Q$197,0,1)</f>
        <v>0</v>
      </c>
      <c r="BY221" s="274">
        <f>IF($R$198&lt;=$R$197,0,1)</f>
        <v>0</v>
      </c>
      <c r="BZ221" s="275">
        <f>IF($S$198&lt;=$S$197,0,1)</f>
        <v>0</v>
      </c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</row>
    <row r="222" spans="1:118" s="9" customFormat="1" x14ac:dyDescent="0.2">
      <c r="A222" s="32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0">
        <f>IF($M$199&lt;=$M$197,0,1)</f>
        <v>0</v>
      </c>
      <c r="BU222" s="274">
        <f>IF($N$199&lt;=$N$197,0,1)</f>
        <v>0</v>
      </c>
      <c r="BV222" s="275">
        <f>IF($O$199&lt;=$O$197,0,1)</f>
        <v>0</v>
      </c>
      <c r="BW222" s="274">
        <f>IF($P$199&lt;=$P$197,0,1)</f>
        <v>0</v>
      </c>
      <c r="BX222" s="275">
        <f>IF($Q$199&lt;=$Q$197,0,1)</f>
        <v>0</v>
      </c>
      <c r="BY222" s="274">
        <f>IF($R$199&lt;=$R$197,0,1)</f>
        <v>0</v>
      </c>
      <c r="BZ222" s="275">
        <f>IF($S$199&lt;=$S$197,0,1)</f>
        <v>0</v>
      </c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</row>
    <row r="223" spans="1:118" s="9" customFormat="1" x14ac:dyDescent="0.2">
      <c r="A223" s="32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0">
        <f>IF($M$200&lt;=$M$197,0,1)</f>
        <v>0</v>
      </c>
      <c r="BU223" s="274">
        <f>IF($N$200&lt;=$N$197,0,1)</f>
        <v>0</v>
      </c>
      <c r="BV223" s="275">
        <f>IF($O$200&lt;=$O$197,0,1)</f>
        <v>0</v>
      </c>
      <c r="BW223" s="274">
        <f>IF($P$200&lt;=$P$197,0,1)</f>
        <v>0</v>
      </c>
      <c r="BX223" s="275">
        <f>IF($Q$200&lt;=$Q$197,0,1)</f>
        <v>0</v>
      </c>
      <c r="BY223" s="274">
        <f>IF($R$200&lt;=$R$197,0,1)</f>
        <v>0</v>
      </c>
      <c r="BZ223" s="275">
        <f>IF($S$200&lt;=$S$197,0,1)</f>
        <v>0</v>
      </c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</row>
    <row r="224" spans="1:118" s="9" customFormat="1" x14ac:dyDescent="0.2">
      <c r="A224" s="32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0">
        <f>IF($M$201&lt;=$M$197,0,1)</f>
        <v>0</v>
      </c>
      <c r="BU224" s="274">
        <f>IF($N$201&lt;=$N$197,0,1)</f>
        <v>0</v>
      </c>
      <c r="BV224" s="282">
        <f>IF($O$201&lt;=$O$197,0,1)</f>
        <v>0</v>
      </c>
      <c r="BW224" s="281">
        <f>IF($P$201&lt;=$P$197,0,1)</f>
        <v>0</v>
      </c>
      <c r="BX224" s="282">
        <f>IF($Q$201&lt;=$Q$197,0,1)</f>
        <v>0</v>
      </c>
      <c r="BY224" s="281">
        <f>IF($R$201&lt;=$R$197,0,1)</f>
        <v>0</v>
      </c>
      <c r="BZ224" s="282">
        <f>IF($S$201&lt;=$S$197,0,1)</f>
        <v>0</v>
      </c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</row>
    <row r="225" spans="1:118" s="9" customFormat="1" x14ac:dyDescent="0.2">
      <c r="A225" s="32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272">
        <f>IF($T$197&gt;=SUM($T$198:$T$201),0,1)</f>
        <v>0</v>
      </c>
      <c r="BU225" s="273">
        <f>IF($U$197&gt;=SUM($U$198:$U$201),0,1)</f>
        <v>0</v>
      </c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</row>
    <row r="226" spans="1:118" s="9" customFormat="1" x14ac:dyDescent="0.2">
      <c r="A226" s="32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274">
        <f>IF($T$198&lt;=$T$197,0,1)</f>
        <v>0</v>
      </c>
      <c r="BU226" s="275">
        <f>IF($U$198&lt;=$U$197,0,1)</f>
        <v>0</v>
      </c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</row>
    <row r="227" spans="1:118" s="9" customFormat="1" x14ac:dyDescent="0.2">
      <c r="A227" s="32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274">
        <f>IF($T$199&lt;=$T$197,0,1)</f>
        <v>0</v>
      </c>
      <c r="BU227" s="275">
        <f>IF($U$199&lt;=$U$197,0,1)</f>
        <v>0</v>
      </c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</row>
    <row r="228" spans="1:118" s="9" customFormat="1" x14ac:dyDescent="0.2">
      <c r="A228" s="32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274">
        <f>IF($T$200&lt;=$T$197,0,1)</f>
        <v>0</v>
      </c>
      <c r="BU228" s="275">
        <f>IF($U$200&lt;=$U$197,0,1)</f>
        <v>0</v>
      </c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</row>
    <row r="229" spans="1:118" s="9" customFormat="1" x14ac:dyDescent="0.2">
      <c r="A229" s="32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281">
        <f>IF($T$201&lt;=$T$197,0,1)</f>
        <v>0</v>
      </c>
      <c r="BU229" s="282">
        <f>IF($U$201&lt;=$U$197,0,1)</f>
        <v>0</v>
      </c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</row>
    <row r="230" spans="1:118" s="9" customFormat="1" x14ac:dyDescent="0.2">
      <c r="A230" s="32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</row>
    <row r="231" spans="1:118" s="9" customFormat="1" x14ac:dyDescent="0.2">
      <c r="A231" s="32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</row>
    <row r="232" spans="1:118" s="9" customFormat="1" x14ac:dyDescent="0.2">
      <c r="A232" s="32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</row>
    <row r="233" spans="1:118" s="9" customFormat="1" x14ac:dyDescent="0.2">
      <c r="A233" s="32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</row>
    <row r="234" spans="1:118" s="9" customFormat="1" x14ac:dyDescent="0.2">
      <c r="A234" s="32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</row>
    <row r="235" spans="1:118" s="9" customFormat="1" x14ac:dyDescent="0.2">
      <c r="A235" s="32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</row>
    <row r="236" spans="1:118" s="9" customFormat="1" x14ac:dyDescent="0.2">
      <c r="A236" s="32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</row>
    <row r="237" spans="1:118" s="9" customFormat="1" x14ac:dyDescent="0.2">
      <c r="A237" s="32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</row>
    <row r="238" spans="1:118" s="9" customFormat="1" x14ac:dyDescent="0.2">
      <c r="A238" s="32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</row>
    <row r="239" spans="1:118" s="9" customFormat="1" x14ac:dyDescent="0.2">
      <c r="A239" s="32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</row>
    <row r="240" spans="1:118" s="9" customFormat="1" x14ac:dyDescent="0.2">
      <c r="A240" s="32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</row>
    <row r="241" spans="1:118" s="9" customFormat="1" x14ac:dyDescent="0.2">
      <c r="A241" s="32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</row>
    <row r="242" spans="1:118" s="9" customFormat="1" x14ac:dyDescent="0.2">
      <c r="A242" s="32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</row>
    <row r="243" spans="1:118" s="9" customFormat="1" x14ac:dyDescent="0.2">
      <c r="A243" s="32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</row>
    <row r="244" spans="1:118" s="9" customFormat="1" x14ac:dyDescent="0.2">
      <c r="A244" s="32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</row>
    <row r="245" spans="1:118" s="9" customFormat="1" x14ac:dyDescent="0.2">
      <c r="A245" s="32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</row>
    <row r="246" spans="1:118" s="9" customFormat="1" x14ac:dyDescent="0.2">
      <c r="A246" s="32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</row>
    <row r="247" spans="1:118" s="9" customFormat="1" x14ac:dyDescent="0.2">
      <c r="A247" s="324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</row>
    <row r="248" spans="1:118" s="9" customFormat="1" x14ac:dyDescent="0.2">
      <c r="A248" s="32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</row>
    <row r="249" spans="1:118" s="9" customFormat="1" x14ac:dyDescent="0.2">
      <c r="A249" s="32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</row>
    <row r="250" spans="1:118" s="9" customFormat="1" x14ac:dyDescent="0.2">
      <c r="A250" s="32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</row>
    <row r="251" spans="1:118" s="9" customFormat="1" x14ac:dyDescent="0.2">
      <c r="A251" s="32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</row>
    <row r="252" spans="1:118" s="9" customFormat="1" x14ac:dyDescent="0.2">
      <c r="A252" s="32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</row>
    <row r="253" spans="1:118" s="9" customFormat="1" x14ac:dyDescent="0.2">
      <c r="A253" s="32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2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</row>
    <row r="254" spans="1:118" s="17" customFormat="1" x14ac:dyDescent="0.2">
      <c r="A254" s="325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2"/>
      <c r="W254" s="22"/>
      <c r="X254" s="22"/>
      <c r="Y254" s="22"/>
      <c r="Z254" s="22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2"/>
      <c r="AL254" s="22"/>
      <c r="AM254" s="22"/>
      <c r="AN254" s="22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</row>
    <row r="255" spans="1:118" s="17" customFormat="1" x14ac:dyDescent="0.2">
      <c r="A255" s="325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2"/>
      <c r="W255" s="22"/>
      <c r="X255" s="22"/>
      <c r="Y255" s="22"/>
      <c r="Z255" s="22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2"/>
      <c r="AL255" s="22"/>
      <c r="AM255" s="22"/>
      <c r="AN255" s="22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</row>
    <row r="256" spans="1:118" s="17" customFormat="1" x14ac:dyDescent="0.2">
      <c r="A256" s="325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2"/>
      <c r="W256" s="22"/>
      <c r="X256" s="22"/>
      <c r="Y256" s="22"/>
      <c r="Z256" s="22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2"/>
      <c r="AL256" s="22"/>
      <c r="AM256" s="22"/>
      <c r="AN256" s="22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</row>
    <row r="257" spans="1:118" s="17" customFormat="1" x14ac:dyDescent="0.2">
      <c r="A257" s="325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2"/>
      <c r="W257" s="22"/>
      <c r="X257" s="22"/>
      <c r="Y257" s="22"/>
      <c r="Z257" s="22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2"/>
      <c r="AL257" s="22"/>
      <c r="AM257" s="22"/>
      <c r="AN257" s="22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</row>
    <row r="258" spans="1:118" s="17" customFormat="1" x14ac:dyDescent="0.2">
      <c r="A258" s="325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2"/>
      <c r="W258" s="22"/>
      <c r="X258" s="22"/>
      <c r="Y258" s="22"/>
      <c r="Z258" s="22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2"/>
      <c r="AL258" s="22"/>
      <c r="AM258" s="22"/>
      <c r="AN258" s="22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</row>
    <row r="259" spans="1:118" s="17" customFormat="1" x14ac:dyDescent="0.2">
      <c r="A259" s="325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2"/>
      <c r="W259" s="22"/>
      <c r="X259" s="22"/>
      <c r="Y259" s="22"/>
      <c r="Z259" s="22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2"/>
      <c r="AL259" s="22"/>
      <c r="AM259" s="22"/>
      <c r="AN259" s="22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</row>
    <row r="260" spans="1:118" s="17" customFormat="1" x14ac:dyDescent="0.2">
      <c r="A260" s="325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2"/>
      <c r="W260" s="22"/>
      <c r="X260" s="22"/>
      <c r="Y260" s="22"/>
      <c r="Z260" s="22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2"/>
      <c r="AL260" s="22"/>
      <c r="AM260" s="22"/>
      <c r="AN260" s="22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</row>
    <row r="300" spans="1:72" s="330" customFormat="1" x14ac:dyDescent="0.2">
      <c r="A300" s="326">
        <f>SUM(A7:X216)</f>
        <v>10</v>
      </c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327"/>
      <c r="V300" s="328"/>
      <c r="W300" s="328"/>
      <c r="X300" s="328"/>
      <c r="Y300" s="328"/>
      <c r="Z300" s="328"/>
      <c r="AA300" s="327"/>
      <c r="AB300" s="327"/>
      <c r="AC300" s="327"/>
      <c r="AD300" s="327"/>
      <c r="AE300" s="327"/>
      <c r="AF300" s="327"/>
      <c r="AG300" s="327"/>
      <c r="AH300" s="327"/>
      <c r="AI300" s="327"/>
      <c r="AJ300" s="327"/>
      <c r="AK300" s="328"/>
      <c r="AL300" s="328"/>
      <c r="AM300" s="328"/>
      <c r="AN300" s="328"/>
      <c r="AO300" s="327"/>
      <c r="AP300" s="327"/>
      <c r="AQ300" s="327"/>
      <c r="AR300" s="327"/>
      <c r="AS300" s="327"/>
      <c r="AT300" s="327"/>
      <c r="AU300" s="327"/>
      <c r="AV300" s="327"/>
      <c r="AW300" s="327"/>
      <c r="AX300" s="327"/>
      <c r="AY300" s="327"/>
      <c r="AZ300" s="327"/>
      <c r="BA300" s="327"/>
      <c r="BB300" s="327"/>
      <c r="BC300" s="327"/>
      <c r="BD300" s="327"/>
      <c r="BE300" s="327"/>
      <c r="BF300" s="327"/>
      <c r="BG300" s="327"/>
      <c r="BH300" s="327"/>
      <c r="BI300" s="327"/>
      <c r="BJ300" s="327"/>
      <c r="BK300" s="327"/>
      <c r="BL300" s="327"/>
      <c r="BM300" s="327"/>
      <c r="BN300" s="327"/>
      <c r="BO300" s="327"/>
      <c r="BP300" s="327"/>
      <c r="BQ300" s="327"/>
      <c r="BR300" s="327"/>
      <c r="BS300" s="327"/>
      <c r="BT300" s="329">
        <v>0</v>
      </c>
    </row>
  </sheetData>
  <mergeCells count="276">
    <mergeCell ref="A213:B213"/>
    <mergeCell ref="A214:B214"/>
    <mergeCell ref="A215:B215"/>
    <mergeCell ref="A216:B216"/>
    <mergeCell ref="A206:B206"/>
    <mergeCell ref="A207:B207"/>
    <mergeCell ref="A208:B208"/>
    <mergeCell ref="A210:B212"/>
    <mergeCell ref="C210:E211"/>
    <mergeCell ref="F210:M210"/>
    <mergeCell ref="F211:G211"/>
    <mergeCell ref="H211:I211"/>
    <mergeCell ref="J211:K211"/>
    <mergeCell ref="L211:M211"/>
    <mergeCell ref="A203:B205"/>
    <mergeCell ref="C203:E204"/>
    <mergeCell ref="F203:M203"/>
    <mergeCell ref="N203:N205"/>
    <mergeCell ref="F204:G204"/>
    <mergeCell ref="H204:I204"/>
    <mergeCell ref="J204:K204"/>
    <mergeCell ref="L204:M204"/>
    <mergeCell ref="T194:U194"/>
    <mergeCell ref="A196:B196"/>
    <mergeCell ref="A197:B197"/>
    <mergeCell ref="A198:B198"/>
    <mergeCell ref="A200:B200"/>
    <mergeCell ref="A201:B201"/>
    <mergeCell ref="F193:U193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A188:B188"/>
    <mergeCell ref="A189:B189"/>
    <mergeCell ref="A190:B190"/>
    <mergeCell ref="A191:B191"/>
    <mergeCell ref="A193:B195"/>
    <mergeCell ref="C193:E194"/>
    <mergeCell ref="A181:B181"/>
    <mergeCell ref="A182:A183"/>
    <mergeCell ref="A184:B184"/>
    <mergeCell ref="A185:B185"/>
    <mergeCell ref="A186:B186"/>
    <mergeCell ref="A187:B187"/>
    <mergeCell ref="T178:T180"/>
    <mergeCell ref="U178:U180"/>
    <mergeCell ref="F179:G179"/>
    <mergeCell ref="H179:I179"/>
    <mergeCell ref="J179:K179"/>
    <mergeCell ref="L179:M179"/>
    <mergeCell ref="N179:O179"/>
    <mergeCell ref="P179:Q179"/>
    <mergeCell ref="A175:A176"/>
    <mergeCell ref="A178:B180"/>
    <mergeCell ref="C178:E179"/>
    <mergeCell ref="F178:Q178"/>
    <mergeCell ref="R178:R180"/>
    <mergeCell ref="S178:S180"/>
    <mergeCell ref="A171:B172"/>
    <mergeCell ref="C171:C172"/>
    <mergeCell ref="D171:I171"/>
    <mergeCell ref="J171:K171"/>
    <mergeCell ref="L171:L172"/>
    <mergeCell ref="A173:A174"/>
    <mergeCell ref="N165:O165"/>
    <mergeCell ref="P165:Q165"/>
    <mergeCell ref="R165:R166"/>
    <mergeCell ref="A167:B167"/>
    <mergeCell ref="A168:B168"/>
    <mergeCell ref="A169:B169"/>
    <mergeCell ref="A165:B166"/>
    <mergeCell ref="C165:E165"/>
    <mergeCell ref="F165:G165"/>
    <mergeCell ref="H165:I165"/>
    <mergeCell ref="J165:K165"/>
    <mergeCell ref="L165:M165"/>
    <mergeCell ref="L159:M159"/>
    <mergeCell ref="N159:O159"/>
    <mergeCell ref="P159:Q159"/>
    <mergeCell ref="A161:B161"/>
    <mergeCell ref="A162:B162"/>
    <mergeCell ref="A163:B163"/>
    <mergeCell ref="A157:C157"/>
    <mergeCell ref="A159:B160"/>
    <mergeCell ref="C159:E159"/>
    <mergeCell ref="F159:G159"/>
    <mergeCell ref="H159:I159"/>
    <mergeCell ref="J159:K159"/>
    <mergeCell ref="A151:C151"/>
    <mergeCell ref="A152:C152"/>
    <mergeCell ref="A153:C153"/>
    <mergeCell ref="A154:C154"/>
    <mergeCell ref="A155:C155"/>
    <mergeCell ref="A156:C156"/>
    <mergeCell ref="A145:A147"/>
    <mergeCell ref="B146:C146"/>
    <mergeCell ref="B147:C147"/>
    <mergeCell ref="A148:C148"/>
    <mergeCell ref="A149:C149"/>
    <mergeCell ref="A150:C150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32:C132"/>
    <mergeCell ref="A133:C133"/>
    <mergeCell ref="A134:C134"/>
    <mergeCell ref="A135:A136"/>
    <mergeCell ref="B135:C135"/>
    <mergeCell ref="B136:C13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A124:C124"/>
    <mergeCell ref="A126:C127"/>
    <mergeCell ref="D126:F126"/>
    <mergeCell ref="G126:H126"/>
    <mergeCell ref="I126:J126"/>
    <mergeCell ref="K126:L126"/>
    <mergeCell ref="A118:C118"/>
    <mergeCell ref="A119:C119"/>
    <mergeCell ref="A120:C120"/>
    <mergeCell ref="A121:C121"/>
    <mergeCell ref="A122:C122"/>
    <mergeCell ref="A123:C123"/>
    <mergeCell ref="A112:A114"/>
    <mergeCell ref="B113:C113"/>
    <mergeCell ref="B114:C114"/>
    <mergeCell ref="A115:C115"/>
    <mergeCell ref="A116:C116"/>
    <mergeCell ref="A117:C117"/>
    <mergeCell ref="A107:A111"/>
    <mergeCell ref="B107:C107"/>
    <mergeCell ref="B108:C108"/>
    <mergeCell ref="B109:C109"/>
    <mergeCell ref="B110:C110"/>
    <mergeCell ref="B111:C111"/>
    <mergeCell ref="A102:A103"/>
    <mergeCell ref="B102:C102"/>
    <mergeCell ref="B103:C103"/>
    <mergeCell ref="B104:C104"/>
    <mergeCell ref="A105:C105"/>
    <mergeCell ref="A106:C106"/>
    <mergeCell ref="A97:A98"/>
    <mergeCell ref="B97:C97"/>
    <mergeCell ref="B98:C98"/>
    <mergeCell ref="A99:C99"/>
    <mergeCell ref="A100:C100"/>
    <mergeCell ref="A101:C101"/>
    <mergeCell ref="O93:P93"/>
    <mergeCell ref="Q93:R93"/>
    <mergeCell ref="S93:S94"/>
    <mergeCell ref="T93:T94"/>
    <mergeCell ref="U93:V93"/>
    <mergeCell ref="A96:C96"/>
    <mergeCell ref="A93:C94"/>
    <mergeCell ref="D93:F93"/>
    <mergeCell ref="G93:H93"/>
    <mergeCell ref="I93:J93"/>
    <mergeCell ref="K93:L93"/>
    <mergeCell ref="M93:N93"/>
    <mergeCell ref="A86:B86"/>
    <mergeCell ref="A87:B87"/>
    <mergeCell ref="A88:B88"/>
    <mergeCell ref="A89:B89"/>
    <mergeCell ref="A90:B90"/>
    <mergeCell ref="A91:B91"/>
    <mergeCell ref="D80:D81"/>
    <mergeCell ref="E80:E81"/>
    <mergeCell ref="A82:B82"/>
    <mergeCell ref="A83:B83"/>
    <mergeCell ref="A84:B84"/>
    <mergeCell ref="A85:B85"/>
    <mergeCell ref="A74:B74"/>
    <mergeCell ref="A75:B75"/>
    <mergeCell ref="A76:A77"/>
    <mergeCell ref="A78:B78"/>
    <mergeCell ref="A80:B81"/>
    <mergeCell ref="C80:C81"/>
    <mergeCell ref="X64:X65"/>
    <mergeCell ref="A66:B66"/>
    <mergeCell ref="A67:A69"/>
    <mergeCell ref="A71:B73"/>
    <mergeCell ref="C71:C73"/>
    <mergeCell ref="D71:I71"/>
    <mergeCell ref="J71:J73"/>
    <mergeCell ref="D72:E72"/>
    <mergeCell ref="F72:G72"/>
    <mergeCell ref="H72:I72"/>
    <mergeCell ref="N64:O64"/>
    <mergeCell ref="P64:Q64"/>
    <mergeCell ref="R64:S64"/>
    <mergeCell ref="T64:U64"/>
    <mergeCell ref="V64:V65"/>
    <mergeCell ref="W64:W65"/>
    <mergeCell ref="A58:B58"/>
    <mergeCell ref="A59:A61"/>
    <mergeCell ref="A63:B65"/>
    <mergeCell ref="C63:E64"/>
    <mergeCell ref="F63:U63"/>
    <mergeCell ref="V63:X63"/>
    <mergeCell ref="F64:G64"/>
    <mergeCell ref="H64:I64"/>
    <mergeCell ref="J64:K64"/>
    <mergeCell ref="L64:M64"/>
    <mergeCell ref="A50:B50"/>
    <mergeCell ref="A51:B51"/>
    <mergeCell ref="A52:B52"/>
    <mergeCell ref="A53:B53"/>
    <mergeCell ref="A55:B57"/>
    <mergeCell ref="C55:E56"/>
    <mergeCell ref="A45:B45"/>
    <mergeCell ref="A46:B46"/>
    <mergeCell ref="A48:B49"/>
    <mergeCell ref="C48:C49"/>
    <mergeCell ref="D48:I48"/>
    <mergeCell ref="F55:U55"/>
    <mergeCell ref="F56:G56"/>
    <mergeCell ref="H56:I56"/>
    <mergeCell ref="J56:K56"/>
    <mergeCell ref="L56:M56"/>
    <mergeCell ref="N56:O56"/>
    <mergeCell ref="P56:Q56"/>
    <mergeCell ref="R56:S56"/>
    <mergeCell ref="T56:U56"/>
    <mergeCell ref="J48:K48"/>
    <mergeCell ref="C30:C31"/>
    <mergeCell ref="D30:I30"/>
    <mergeCell ref="K30:L30"/>
    <mergeCell ref="A32:B32"/>
    <mergeCell ref="A34:A38"/>
    <mergeCell ref="A39:A40"/>
    <mergeCell ref="A24:B24"/>
    <mergeCell ref="A25:B25"/>
    <mergeCell ref="A26:B26"/>
    <mergeCell ref="A27:B27"/>
    <mergeCell ref="A28:B28"/>
    <mergeCell ref="A30:B31"/>
    <mergeCell ref="A20:B20"/>
    <mergeCell ref="A21:B21"/>
    <mergeCell ref="A22:B22"/>
    <mergeCell ref="A23:B23"/>
    <mergeCell ref="A11:B11"/>
    <mergeCell ref="A12:B12"/>
    <mergeCell ref="A13:B13"/>
    <mergeCell ref="A14:B14"/>
    <mergeCell ref="A16:B17"/>
    <mergeCell ref="C16:C17"/>
    <mergeCell ref="A6:P6"/>
    <mergeCell ref="A8:B9"/>
    <mergeCell ref="C8:C9"/>
    <mergeCell ref="D8:I8"/>
    <mergeCell ref="J8:K8"/>
    <mergeCell ref="A10:B10"/>
    <mergeCell ref="A18:B18"/>
    <mergeCell ref="A19:B19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workbookViewId="0">
      <selection sqref="A1:XFD1048576"/>
    </sheetView>
  </sheetViews>
  <sheetFormatPr baseColWidth="10" defaultRowHeight="12.75" x14ac:dyDescent="0.2"/>
  <cols>
    <col min="1" max="1" width="22.7109375" style="325" customWidth="1"/>
    <col min="2" max="2" width="22.140625" style="23" customWidth="1"/>
    <col min="3" max="4" width="10.28515625" style="23" customWidth="1"/>
    <col min="5" max="5" width="10.85546875" style="23" customWidth="1"/>
    <col min="6" max="9" width="10.28515625" style="23" customWidth="1"/>
    <col min="10" max="10" width="11.42578125" style="23"/>
    <col min="11" max="11" width="10.28515625" style="23" customWidth="1"/>
    <col min="12" max="12" width="11" style="23" customWidth="1"/>
    <col min="13" max="13" width="13" style="23" customWidth="1"/>
    <col min="14" max="15" width="10.28515625" style="23" customWidth="1"/>
    <col min="16" max="16" width="11" style="23" customWidth="1"/>
    <col min="17" max="20" width="10.28515625" style="23" customWidth="1"/>
    <col min="21" max="21" width="10.28515625" style="327" customWidth="1"/>
    <col min="22" max="22" width="12.28515625" style="328" bestFit="1" customWidth="1"/>
    <col min="23" max="26" width="12.140625" style="328" customWidth="1"/>
    <col min="27" max="36" width="12.140625" style="327" customWidth="1"/>
    <col min="37" max="40" width="12.140625" style="328" customWidth="1"/>
    <col min="41" max="51" width="12.140625" style="327" customWidth="1"/>
    <col min="52" max="52" width="12.28515625" style="327" customWidth="1"/>
    <col min="53" max="78" width="12.140625" style="327" hidden="1" customWidth="1"/>
    <col min="79" max="93" width="12.140625" style="327" customWidth="1"/>
    <col min="94" max="118" width="11.42578125" style="327"/>
    <col min="119" max="16384" width="11.42578125" style="330"/>
  </cols>
  <sheetData>
    <row r="1" spans="1:100" s="3" customFormat="1" ht="15" x14ac:dyDescent="0.2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M1" s="4"/>
    </row>
    <row r="2" spans="1:100" s="3" customFormat="1" ht="15" x14ac:dyDescent="0.2">
      <c r="A2" s="1" t="str">
        <f>CONCATENATE("COMUNA: ",[1]NOMBRE!B2," - ","( ",[1]NOMBRE!C2,[1]NOMBRE!D2,[1]NOMBRE!E2,[1]NOMBRE!F2,[1]NOMBRE!G2," )")</f>
        <v>COMUNA: LINARES 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M2" s="4"/>
    </row>
    <row r="3" spans="1:100" s="3" customFormat="1" ht="15" x14ac:dyDescent="0.2">
      <c r="A3" s="1" t="str">
        <f>CONCATENATE("ESTABLECIMIENTO: ",[1]NOMBRE!B3," - ","( ",[1]NOMBRE!C3,[1]NOMBRE!D3,[1]NOMBRE!E3,[1]NOMBRE!F3,[1]NOMBRE!G3," )")</f>
        <v>ESTABLECIMIENTO: HOSPITAL DE LINARES  - ( 16108 )</v>
      </c>
      <c r="B3" s="2"/>
      <c r="C3" s="2"/>
      <c r="D3" s="5"/>
      <c r="E3" s="2"/>
      <c r="F3" s="2"/>
      <c r="G3" s="2"/>
      <c r="H3" s="2"/>
      <c r="I3" s="2"/>
      <c r="J3" s="2"/>
      <c r="K3" s="2"/>
      <c r="M3" s="4"/>
    </row>
    <row r="4" spans="1:100" s="3" customFormat="1" ht="15" x14ac:dyDescent="0.2">
      <c r="A4" s="1" t="str">
        <f>CONCATENATE("MES: ",[1]NOMBRE!B6," - ","( ",[1]NOMBRE!C6,[1]NOMBRE!D6," )")</f>
        <v>MES: ENERO - ( 01 )</v>
      </c>
      <c r="B4" s="2"/>
      <c r="C4" s="2"/>
      <c r="D4" s="2"/>
      <c r="E4" s="2"/>
      <c r="F4" s="2"/>
      <c r="G4" s="2"/>
      <c r="H4" s="2"/>
      <c r="I4" s="2"/>
      <c r="J4" s="2"/>
      <c r="K4" s="2"/>
      <c r="M4" s="4"/>
    </row>
    <row r="5" spans="1:100" s="3" customFormat="1" ht="15" x14ac:dyDescent="0.2">
      <c r="A5" s="6" t="str">
        <f>CONCATENATE("AÑO: ",[1]NOMBRE!B7)</f>
        <v>AÑO: 2013</v>
      </c>
      <c r="B5" s="2"/>
      <c r="C5" s="2"/>
      <c r="D5" s="2"/>
      <c r="E5" s="2"/>
      <c r="F5" s="2"/>
      <c r="G5" s="2"/>
      <c r="H5" s="2"/>
      <c r="I5" s="2"/>
      <c r="J5" s="2"/>
      <c r="K5" s="2"/>
      <c r="M5" s="4"/>
    </row>
    <row r="6" spans="1:100" s="9" customFormat="1" ht="15" x14ac:dyDescent="0.2">
      <c r="A6" s="1197" t="s">
        <v>1</v>
      </c>
      <c r="B6" s="1197"/>
      <c r="C6" s="1197"/>
      <c r="D6" s="1197"/>
      <c r="E6" s="1197"/>
      <c r="F6" s="1197"/>
      <c r="G6" s="1197"/>
      <c r="H6" s="1197"/>
      <c r="I6" s="1197"/>
      <c r="J6" s="1197"/>
      <c r="K6" s="1197"/>
      <c r="L6" s="1197"/>
      <c r="M6" s="1197"/>
      <c r="N6" s="1197"/>
      <c r="O6" s="1197"/>
      <c r="P6" s="1197"/>
      <c r="Q6" s="7"/>
      <c r="R6" s="7"/>
      <c r="S6" s="7"/>
      <c r="T6" s="7"/>
      <c r="U6" s="7"/>
      <c r="V6" s="7"/>
      <c r="W6" s="8"/>
    </row>
    <row r="7" spans="1:100" s="9" customFormat="1" ht="14.25" x14ac:dyDescent="0.2">
      <c r="A7" s="10" t="s">
        <v>2</v>
      </c>
      <c r="B7" s="11"/>
      <c r="C7" s="11"/>
      <c r="D7" s="12"/>
      <c r="E7" s="13"/>
      <c r="F7" s="3"/>
      <c r="G7" s="3"/>
      <c r="H7" s="3"/>
      <c r="I7" s="2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</row>
    <row r="8" spans="1:100" s="17" customFormat="1" x14ac:dyDescent="0.2">
      <c r="A8" s="1187" t="s">
        <v>3</v>
      </c>
      <c r="B8" s="1188"/>
      <c r="C8" s="1052" t="s">
        <v>4</v>
      </c>
      <c r="D8" s="1173" t="s">
        <v>5</v>
      </c>
      <c r="E8" s="1174"/>
      <c r="F8" s="1174"/>
      <c r="G8" s="1174"/>
      <c r="H8" s="1174"/>
      <c r="I8" s="1175"/>
      <c r="J8" s="1176"/>
      <c r="K8" s="1176"/>
      <c r="L8" s="15"/>
      <c r="M8" s="2"/>
      <c r="N8" s="2"/>
      <c r="O8" s="2"/>
      <c r="P8" s="2"/>
      <c r="Q8" s="2"/>
      <c r="R8" s="2"/>
      <c r="S8" s="2"/>
      <c r="T8" s="2"/>
      <c r="U8" s="2"/>
      <c r="V8" s="2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</row>
    <row r="9" spans="1:100" s="23" customFormat="1" ht="21" x14ac:dyDescent="0.15">
      <c r="A9" s="1189"/>
      <c r="B9" s="1190"/>
      <c r="C9" s="1054"/>
      <c r="D9" s="18" t="s">
        <v>6</v>
      </c>
      <c r="E9" s="19" t="s">
        <v>7</v>
      </c>
      <c r="F9" s="19" t="s">
        <v>8</v>
      </c>
      <c r="G9" s="19" t="s">
        <v>9</v>
      </c>
      <c r="H9" s="19" t="s">
        <v>10</v>
      </c>
      <c r="I9" s="20" t="s">
        <v>11</v>
      </c>
      <c r="J9" s="21"/>
      <c r="K9" s="21"/>
      <c r="L9" s="21"/>
      <c r="M9" s="15"/>
      <c r="N9" s="2"/>
      <c r="O9" s="2"/>
      <c r="P9" s="2"/>
      <c r="Q9" s="2"/>
      <c r="R9" s="2"/>
      <c r="S9" s="2"/>
      <c r="T9" s="2"/>
      <c r="U9" s="2"/>
      <c r="V9" s="2"/>
      <c r="W9" s="2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</row>
    <row r="10" spans="1:100" s="23" customFormat="1" ht="10.5" x14ac:dyDescent="0.15">
      <c r="A10" s="1198" t="s">
        <v>12</v>
      </c>
      <c r="B10" s="1199"/>
      <c r="C10" s="24">
        <f>SUM(D10:I10)</f>
        <v>0</v>
      </c>
      <c r="D10" s="25"/>
      <c r="E10" s="26"/>
      <c r="F10" s="26"/>
      <c r="G10" s="26"/>
      <c r="H10" s="26"/>
      <c r="I10" s="27"/>
      <c r="J10" s="28" t="str">
        <f>$BA10&amp;""&amp;BB10</f>
        <v/>
      </c>
      <c r="K10" s="2"/>
      <c r="L10" s="2"/>
      <c r="M10" s="2"/>
      <c r="N10" s="2"/>
      <c r="O10" s="2"/>
      <c r="P10" s="2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9" t="str">
        <f>IF($C10&gt;=[1]A03!$C82,"","Total Gestantes Ingresadas debe ser MAYOR o IGUAL que el Total de Aplicaciones a Gestantes REM A03 Sección G")</f>
        <v/>
      </c>
      <c r="BB10" s="29" t="str">
        <f>IF($C10&gt;=[1]A03!$C85,"","Total Gestantes ingresadas a control prenatal debe ser MAYOR o IGUAL que el Total de Evaluaciones a Gestantes de REM A03 Sección H")</f>
        <v/>
      </c>
      <c r="BC10" s="3"/>
      <c r="BD10" s="3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30">
        <f>IF($C10&lt;$C11,1,0)</f>
        <v>0</v>
      </c>
      <c r="BU10" s="30">
        <f>IF($C10&gt;=[1]A03!$C82,0,1)</f>
        <v>0</v>
      </c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</row>
    <row r="11" spans="1:100" s="23" customFormat="1" ht="10.5" x14ac:dyDescent="0.15">
      <c r="A11" s="1034" t="s">
        <v>13</v>
      </c>
      <c r="B11" s="1034"/>
      <c r="C11" s="31">
        <f>SUM(D11:I11)</f>
        <v>0</v>
      </c>
      <c r="D11" s="32"/>
      <c r="E11" s="33"/>
      <c r="F11" s="33"/>
      <c r="G11" s="33"/>
      <c r="H11" s="33"/>
      <c r="I11" s="34"/>
      <c r="J11" s="35" t="str">
        <f>+$BA11</f>
        <v/>
      </c>
      <c r="K11" s="2"/>
      <c r="L11" s="2"/>
      <c r="M11" s="2"/>
      <c r="N11" s="2"/>
      <c r="O11" s="2"/>
      <c r="P11" s="2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P11" s="3"/>
      <c r="AQ11" s="3"/>
      <c r="AS11" s="22"/>
      <c r="AT11" s="22"/>
      <c r="AU11" s="22"/>
      <c r="AV11" s="22"/>
      <c r="AW11" s="22"/>
      <c r="AX11" s="22"/>
      <c r="AY11" s="22"/>
      <c r="AZ11" s="22"/>
      <c r="BA11" s="29" t="str">
        <f>IF($C10&lt;$C11," Total Gestantes es menor que primigestas","")</f>
        <v/>
      </c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30">
        <f>IF($C10&lt;$C12,1,0)</f>
        <v>0</v>
      </c>
      <c r="BU11" s="30">
        <f>IF($C10&gt;=[1]A03!$C85,0,1)</f>
        <v>0</v>
      </c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</row>
    <row r="12" spans="1:100" s="23" customFormat="1" ht="10.5" x14ac:dyDescent="0.15">
      <c r="A12" s="1191" t="s">
        <v>14</v>
      </c>
      <c r="B12" s="1192"/>
      <c r="C12" s="31">
        <f>SUM(D12:I12)</f>
        <v>0</v>
      </c>
      <c r="D12" s="32"/>
      <c r="E12" s="33"/>
      <c r="F12" s="33"/>
      <c r="G12" s="33"/>
      <c r="H12" s="33"/>
      <c r="I12" s="34"/>
      <c r="J12" s="28" t="str">
        <f>$BA12</f>
        <v/>
      </c>
      <c r="K12" s="2"/>
      <c r="L12" s="2"/>
      <c r="M12" s="2"/>
      <c r="N12" s="2"/>
      <c r="O12" s="2"/>
      <c r="P12" s="2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P12" s="3"/>
      <c r="AQ12" s="3"/>
      <c r="AR12" s="3"/>
      <c r="AS12" s="22"/>
      <c r="AT12" s="22"/>
      <c r="AU12" s="22"/>
      <c r="AV12" s="22"/>
      <c r="AW12" s="22"/>
      <c r="AX12" s="22"/>
      <c r="AY12" s="22"/>
      <c r="AZ12" s="22"/>
      <c r="BA12" s="29" t="str">
        <f>IF($C10&lt;$C12," Total Gestantes es menor que gestantes ingresadas antes de las 14 semanas","")</f>
        <v/>
      </c>
      <c r="BC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</row>
    <row r="13" spans="1:100" s="23" customFormat="1" ht="10.5" x14ac:dyDescent="0.15">
      <c r="A13" s="1191" t="s">
        <v>15</v>
      </c>
      <c r="B13" s="1192"/>
      <c r="C13" s="31">
        <f>SUM(D13:I13)</f>
        <v>0</v>
      </c>
      <c r="D13" s="32"/>
      <c r="E13" s="33"/>
      <c r="F13" s="33"/>
      <c r="G13" s="33"/>
      <c r="H13" s="33"/>
      <c r="I13" s="34"/>
      <c r="J13" s="2"/>
      <c r="K13" s="2"/>
      <c r="L13" s="2"/>
      <c r="M13" s="2"/>
      <c r="N13" s="2"/>
      <c r="O13" s="2"/>
      <c r="P13" s="2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</row>
    <row r="14" spans="1:100" s="23" customFormat="1" ht="10.5" x14ac:dyDescent="0.15">
      <c r="A14" s="1193" t="s">
        <v>16</v>
      </c>
      <c r="B14" s="1194"/>
      <c r="C14" s="36">
        <f>SUM(D14:I14)</f>
        <v>0</v>
      </c>
      <c r="D14" s="37"/>
      <c r="E14" s="38"/>
      <c r="F14" s="38"/>
      <c r="G14" s="38"/>
      <c r="H14" s="38"/>
      <c r="I14" s="39"/>
      <c r="J14" s="2"/>
      <c r="K14" s="2"/>
      <c r="L14" s="2"/>
      <c r="M14" s="2"/>
      <c r="N14" s="2"/>
      <c r="O14" s="2"/>
      <c r="P14" s="2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</row>
    <row r="15" spans="1:100" s="42" customFormat="1" ht="14.25" x14ac:dyDescent="0.2">
      <c r="A15" s="40" t="s">
        <v>17</v>
      </c>
      <c r="B15" s="41"/>
      <c r="C15" s="41"/>
      <c r="D15" s="41"/>
      <c r="E15" s="40"/>
      <c r="F15" s="40"/>
      <c r="G15" s="40"/>
      <c r="H15" s="41"/>
      <c r="I15" s="41"/>
      <c r="J15" s="41"/>
      <c r="K15" s="41"/>
      <c r="L15" s="41"/>
      <c r="M15" s="41"/>
      <c r="N15" s="41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</row>
    <row r="16" spans="1:100" s="23" customFormat="1" ht="10.5" x14ac:dyDescent="0.15">
      <c r="A16" s="1009" t="s">
        <v>18</v>
      </c>
      <c r="B16" s="1010"/>
      <c r="C16" s="1195" t="s">
        <v>19</v>
      </c>
      <c r="D16" s="4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</row>
    <row r="17" spans="1:101" s="23" customFormat="1" ht="10.5" x14ac:dyDescent="0.15">
      <c r="A17" s="1013"/>
      <c r="B17" s="1014"/>
      <c r="C17" s="1196"/>
      <c r="D17" s="4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</row>
    <row r="18" spans="1:101" s="23" customFormat="1" ht="10.5" x14ac:dyDescent="0.15">
      <c r="A18" s="1200" t="s">
        <v>20</v>
      </c>
      <c r="B18" s="1201"/>
      <c r="C18" s="44"/>
      <c r="D18" s="28" t="str">
        <f>$BA18</f>
        <v/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9" t="str">
        <f>IF(AND(SUM($C19:$C28)&lt;&gt;0,OR($C18&lt;=0)),"No  olvide registrar el número de gestantes ingresadas. ","")</f>
        <v/>
      </c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T18" s="30">
        <f>IF(AND(SUM($C19:$C28)&lt;&gt;0,OR($C18&lt;=0)),1,0)</f>
        <v>0</v>
      </c>
    </row>
    <row r="19" spans="1:101" s="23" customFormat="1" ht="10.5" x14ac:dyDescent="0.15">
      <c r="A19" s="1202" t="s">
        <v>21</v>
      </c>
      <c r="B19" s="1203"/>
      <c r="C19" s="44"/>
      <c r="D19" s="2"/>
      <c r="E19" s="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45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</row>
    <row r="20" spans="1:101" s="23" customFormat="1" ht="10.5" x14ac:dyDescent="0.15">
      <c r="A20" s="1181" t="s">
        <v>22</v>
      </c>
      <c r="B20" s="1182"/>
      <c r="C20" s="46"/>
      <c r="D20" s="2"/>
      <c r="E20" s="2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</row>
    <row r="21" spans="1:101" s="23" customFormat="1" ht="10.5" x14ac:dyDescent="0.15">
      <c r="A21" s="1181" t="s">
        <v>23</v>
      </c>
      <c r="B21" s="1182"/>
      <c r="C21" s="47"/>
      <c r="D21" s="2"/>
      <c r="E21" s="2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</row>
    <row r="22" spans="1:101" s="23" customFormat="1" ht="10.5" x14ac:dyDescent="0.15">
      <c r="A22" s="1181" t="s">
        <v>24</v>
      </c>
      <c r="B22" s="1182"/>
      <c r="C22" s="47"/>
      <c r="D22" s="2"/>
      <c r="E22" s="2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</row>
    <row r="23" spans="1:101" s="23" customFormat="1" ht="10.5" x14ac:dyDescent="0.15">
      <c r="A23" s="1181" t="s">
        <v>25</v>
      </c>
      <c r="B23" s="1182"/>
      <c r="C23" s="47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</row>
    <row r="24" spans="1:101" s="23" customFormat="1" ht="10.5" x14ac:dyDescent="0.15">
      <c r="A24" s="1181" t="s">
        <v>26</v>
      </c>
      <c r="B24" s="1182"/>
      <c r="C24" s="46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</row>
    <row r="25" spans="1:101" s="23" customFormat="1" ht="10.5" x14ac:dyDescent="0.15">
      <c r="A25" s="1181" t="s">
        <v>27</v>
      </c>
      <c r="B25" s="1182"/>
      <c r="C25" s="47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</row>
    <row r="26" spans="1:101" s="23" customFormat="1" ht="10.5" x14ac:dyDescent="0.15">
      <c r="A26" s="1181" t="s">
        <v>28</v>
      </c>
      <c r="B26" s="1182"/>
      <c r="C26" s="47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</row>
    <row r="27" spans="1:101" s="23" customFormat="1" ht="10.5" x14ac:dyDescent="0.15">
      <c r="A27" s="1183" t="s">
        <v>29</v>
      </c>
      <c r="B27" s="1184"/>
      <c r="C27" s="48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</row>
    <row r="28" spans="1:101" s="23" customFormat="1" ht="10.5" x14ac:dyDescent="0.15">
      <c r="A28" s="1185" t="s">
        <v>30</v>
      </c>
      <c r="B28" s="1186"/>
      <c r="C28" s="49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</row>
    <row r="29" spans="1:101" s="9" customFormat="1" ht="14.25" x14ac:dyDescent="0.2">
      <c r="A29" s="10" t="s">
        <v>31</v>
      </c>
      <c r="B29" s="50"/>
      <c r="C29" s="51"/>
      <c r="D29" s="52"/>
      <c r="E29" s="53"/>
      <c r="F29" s="54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01" s="17" customFormat="1" x14ac:dyDescent="0.2">
      <c r="A30" s="1187" t="s">
        <v>32</v>
      </c>
      <c r="B30" s="1188"/>
      <c r="C30" s="1052" t="s">
        <v>4</v>
      </c>
      <c r="D30" s="1173" t="s">
        <v>5</v>
      </c>
      <c r="E30" s="1174"/>
      <c r="F30" s="1174"/>
      <c r="G30" s="1174"/>
      <c r="H30" s="1174"/>
      <c r="I30" s="1175"/>
      <c r="J30" s="21"/>
      <c r="K30" s="1176"/>
      <c r="L30" s="1176"/>
      <c r="M30" s="15"/>
      <c r="N30" s="2"/>
      <c r="O30" s="2"/>
      <c r="P30" s="2"/>
      <c r="Q30" s="2"/>
      <c r="R30" s="2"/>
      <c r="S30" s="2"/>
      <c r="T30" s="2"/>
      <c r="U30" s="2"/>
      <c r="V30" s="2"/>
      <c r="W30" s="2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</row>
    <row r="31" spans="1:101" s="23" customFormat="1" ht="21" x14ac:dyDescent="0.15">
      <c r="A31" s="1189"/>
      <c r="B31" s="1190"/>
      <c r="C31" s="1054"/>
      <c r="D31" s="18" t="s">
        <v>6</v>
      </c>
      <c r="E31" s="19" t="s">
        <v>7</v>
      </c>
      <c r="F31" s="19" t="s">
        <v>8</v>
      </c>
      <c r="G31" s="19" t="s">
        <v>9</v>
      </c>
      <c r="H31" s="19" t="s">
        <v>10</v>
      </c>
      <c r="I31" s="20" t="s">
        <v>11</v>
      </c>
      <c r="J31" s="55"/>
      <c r="K31" s="21"/>
      <c r="L31" s="21"/>
      <c r="M31" s="21"/>
      <c r="N31" s="15"/>
      <c r="O31" s="2"/>
      <c r="P31" s="2"/>
      <c r="Q31" s="2"/>
      <c r="R31" s="2"/>
      <c r="S31" s="2"/>
      <c r="T31" s="2"/>
      <c r="U31" s="2"/>
      <c r="V31" s="2"/>
      <c r="W31" s="2"/>
      <c r="X31" s="2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</row>
    <row r="32" spans="1:101" s="23" customFormat="1" ht="10.5" x14ac:dyDescent="0.15">
      <c r="A32" s="1015" t="s">
        <v>33</v>
      </c>
      <c r="B32" s="1015"/>
      <c r="C32" s="56">
        <f t="shared" ref="C32:C40" si="0">SUM(D32:I32)</f>
        <v>0</v>
      </c>
      <c r="D32" s="57">
        <f t="shared" ref="D32:I32" si="1">SUM(D33:D40)</f>
        <v>0</v>
      </c>
      <c r="E32" s="58">
        <f t="shared" si="1"/>
        <v>0</v>
      </c>
      <c r="F32" s="58">
        <f t="shared" si="1"/>
        <v>0</v>
      </c>
      <c r="G32" s="58">
        <f t="shared" si="1"/>
        <v>0</v>
      </c>
      <c r="H32" s="58">
        <f t="shared" si="1"/>
        <v>0</v>
      </c>
      <c r="I32" s="59">
        <f t="shared" si="1"/>
        <v>0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</row>
    <row r="33" spans="1:101" s="23" customFormat="1" ht="10.5" x14ac:dyDescent="0.15">
      <c r="A33" s="60" t="s">
        <v>34</v>
      </c>
      <c r="B33" s="61"/>
      <c r="C33" s="56">
        <f t="shared" si="0"/>
        <v>0</v>
      </c>
      <c r="D33" s="62"/>
      <c r="E33" s="63"/>
      <c r="F33" s="63"/>
      <c r="G33" s="63"/>
      <c r="H33" s="63"/>
      <c r="I33" s="6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</row>
    <row r="34" spans="1:101" s="23" customFormat="1" ht="10.5" x14ac:dyDescent="0.15">
      <c r="A34" s="1177" t="s">
        <v>35</v>
      </c>
      <c r="B34" s="65" t="s">
        <v>36</v>
      </c>
      <c r="C34" s="66">
        <f t="shared" si="0"/>
        <v>0</v>
      </c>
      <c r="D34" s="67"/>
      <c r="E34" s="68"/>
      <c r="F34" s="68"/>
      <c r="G34" s="68"/>
      <c r="H34" s="68"/>
      <c r="I34" s="69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</row>
    <row r="35" spans="1:101" s="23" customFormat="1" ht="10.5" x14ac:dyDescent="0.15">
      <c r="A35" s="1178"/>
      <c r="B35" s="70" t="s">
        <v>37</v>
      </c>
      <c r="C35" s="71">
        <f t="shared" si="0"/>
        <v>0</v>
      </c>
      <c r="D35" s="32"/>
      <c r="E35" s="33"/>
      <c r="F35" s="33"/>
      <c r="G35" s="33"/>
      <c r="H35" s="33"/>
      <c r="I35" s="3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</row>
    <row r="36" spans="1:101" s="23" customFormat="1" ht="10.5" x14ac:dyDescent="0.15">
      <c r="A36" s="1178"/>
      <c r="B36" s="70" t="s">
        <v>38</v>
      </c>
      <c r="C36" s="71">
        <f t="shared" si="0"/>
        <v>0</v>
      </c>
      <c r="D36" s="32"/>
      <c r="E36" s="33"/>
      <c r="F36" s="33"/>
      <c r="G36" s="33"/>
      <c r="H36" s="33"/>
      <c r="I36" s="3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</row>
    <row r="37" spans="1:101" s="23" customFormat="1" ht="10.5" x14ac:dyDescent="0.15">
      <c r="A37" s="1179"/>
      <c r="B37" s="70" t="s">
        <v>39</v>
      </c>
      <c r="C37" s="72">
        <f t="shared" si="0"/>
        <v>0</v>
      </c>
      <c r="D37" s="73"/>
      <c r="E37" s="74"/>
      <c r="F37" s="74"/>
      <c r="G37" s="74"/>
      <c r="H37" s="74"/>
      <c r="I37" s="75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</row>
    <row r="38" spans="1:101" s="23" customFormat="1" ht="10.5" x14ac:dyDescent="0.15">
      <c r="A38" s="1179"/>
      <c r="B38" s="76" t="s">
        <v>40</v>
      </c>
      <c r="C38" s="72">
        <f t="shared" si="0"/>
        <v>0</v>
      </c>
      <c r="D38" s="73"/>
      <c r="E38" s="74"/>
      <c r="F38" s="74"/>
      <c r="G38" s="74"/>
      <c r="H38" s="74"/>
      <c r="I38" s="75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</row>
    <row r="39" spans="1:101" s="23" customFormat="1" ht="10.5" x14ac:dyDescent="0.15">
      <c r="A39" s="1177" t="s">
        <v>41</v>
      </c>
      <c r="B39" s="77" t="s">
        <v>42</v>
      </c>
      <c r="C39" s="78">
        <f t="shared" si="0"/>
        <v>0</v>
      </c>
      <c r="D39" s="25"/>
      <c r="E39" s="26"/>
      <c r="F39" s="26"/>
      <c r="G39" s="26"/>
      <c r="H39" s="26"/>
      <c r="I39" s="27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</row>
    <row r="40" spans="1:101" s="23" customFormat="1" ht="10.5" x14ac:dyDescent="0.15">
      <c r="A40" s="1180"/>
      <c r="B40" s="79" t="s">
        <v>43</v>
      </c>
      <c r="C40" s="80">
        <f t="shared" si="0"/>
        <v>0</v>
      </c>
      <c r="D40" s="37"/>
      <c r="E40" s="38"/>
      <c r="F40" s="38"/>
      <c r="G40" s="38"/>
      <c r="H40" s="38"/>
      <c r="I40" s="39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</row>
    <row r="41" spans="1:101" s="9" customFormat="1" ht="14.25" x14ac:dyDescent="0.2">
      <c r="A41" s="81" t="s">
        <v>44</v>
      </c>
      <c r="B41" s="42"/>
      <c r="C41" s="42"/>
      <c r="D41" s="42"/>
      <c r="E41" s="42"/>
      <c r="F41" s="42"/>
      <c r="G41" s="42"/>
      <c r="H41" s="14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2"/>
      <c r="T41" s="2"/>
      <c r="U41" s="42"/>
      <c r="V41" s="42"/>
      <c r="W41" s="42"/>
    </row>
    <row r="42" spans="1:101" s="17" customFormat="1" x14ac:dyDescent="0.2">
      <c r="A42" s="82" t="s">
        <v>45</v>
      </c>
      <c r="B42" s="230" t="s">
        <v>46</v>
      </c>
      <c r="C42" s="21"/>
      <c r="D42" s="21"/>
      <c r="E42" s="21"/>
      <c r="F42" s="21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2"/>
      <c r="T42" s="2"/>
      <c r="U42" s="3"/>
      <c r="V42" s="3"/>
      <c r="W42" s="3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</row>
    <row r="43" spans="1:101" s="17" customFormat="1" x14ac:dyDescent="0.2">
      <c r="A43" s="141" t="s">
        <v>47</v>
      </c>
      <c r="B43" s="85"/>
      <c r="C43" s="86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2"/>
      <c r="T43" s="2"/>
      <c r="U43" s="3"/>
      <c r="V43" s="3"/>
      <c r="W43" s="3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</row>
    <row r="44" spans="1:101" s="17" customFormat="1" ht="14.25" x14ac:dyDescent="0.2">
      <c r="A44" s="87" t="s">
        <v>48</v>
      </c>
      <c r="B44" s="88"/>
      <c r="C44" s="89"/>
      <c r="D44" s="89"/>
      <c r="E44" s="89"/>
      <c r="F44" s="14"/>
      <c r="G44" s="42"/>
      <c r="H44" s="42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</row>
    <row r="45" spans="1:101" s="23" customFormat="1" ht="10.5" x14ac:dyDescent="0.15">
      <c r="A45" s="1074" t="s">
        <v>49</v>
      </c>
      <c r="B45" s="1075"/>
      <c r="C45" s="230" t="s">
        <v>46</v>
      </c>
      <c r="D45" s="18" t="s">
        <v>50</v>
      </c>
      <c r="E45" s="90" t="s">
        <v>51</v>
      </c>
      <c r="F45" s="13"/>
      <c r="G45" s="2"/>
      <c r="H45" s="3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</row>
    <row r="46" spans="1:101" s="23" customFormat="1" ht="10.5" x14ac:dyDescent="0.15">
      <c r="A46" s="1148" t="s">
        <v>52</v>
      </c>
      <c r="B46" s="1149"/>
      <c r="C46" s="56">
        <f>SUM(D46:E46)</f>
        <v>0</v>
      </c>
      <c r="D46" s="62"/>
      <c r="E46" s="64"/>
      <c r="F46" s="91" t="str">
        <f>BA46</f>
        <v/>
      </c>
      <c r="G46" s="35"/>
      <c r="H46" s="3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Q46" s="3"/>
      <c r="AR46" s="3"/>
      <c r="AS46" s="3"/>
      <c r="AT46" s="3"/>
      <c r="AU46" s="3"/>
      <c r="AV46" s="3"/>
      <c r="AW46" s="3"/>
      <c r="AX46" s="3"/>
      <c r="AY46" s="22"/>
      <c r="AZ46" s="22"/>
      <c r="BA46" s="29" t="str">
        <f>IF(AND(([1]A01!$C16+[1]A01!$C17+[1]A01!$C18+[1]A01!$C19+[1]A01!$D29+[1]A01!$D30+[1]A01!$D31)&lt;&gt;0,C46=0),"Si hubo Controles (Control Diada,Control Ciclo Vital menores de 1 mes ), NO olvide registrar el Ingreso a Control de Salud de los respectivos RN","")</f>
        <v/>
      </c>
      <c r="BB46" s="3"/>
      <c r="BC46" s="3"/>
      <c r="BD46" s="3"/>
      <c r="BE46" s="3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30">
        <f>IF(AND(([1]A01!$C16+[1]A01!$C17+[1]A01!$C18+[1]A01!$C19+[1]A01!$D29+[1]A01!$D30+[1]A01!$D31)&lt;&gt;0,C46=0),1,0)</f>
        <v>0</v>
      </c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</row>
    <row r="47" spans="1:101" s="9" customFormat="1" ht="14.25" x14ac:dyDescent="0.2">
      <c r="A47" s="81" t="s">
        <v>53</v>
      </c>
      <c r="B47" s="89"/>
      <c r="C47" s="89"/>
      <c r="D47" s="89"/>
      <c r="E47" s="89"/>
      <c r="F47" s="14"/>
      <c r="G47" s="42"/>
      <c r="H47" s="42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</row>
    <row r="48" spans="1:101" s="95" customFormat="1" ht="10.5" x14ac:dyDescent="0.15">
      <c r="A48" s="1146" t="s">
        <v>54</v>
      </c>
      <c r="B48" s="1023"/>
      <c r="C48" s="1072" t="s">
        <v>55</v>
      </c>
      <c r="D48" s="1016" t="s">
        <v>56</v>
      </c>
      <c r="E48" s="1017"/>
      <c r="F48" s="1017"/>
      <c r="G48" s="1017"/>
      <c r="H48" s="1017"/>
      <c r="I48" s="1018"/>
      <c r="J48" s="1026" t="s">
        <v>57</v>
      </c>
      <c r="K48" s="1027"/>
      <c r="L48" s="92"/>
      <c r="M48" s="93"/>
      <c r="N48" s="93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Q48" s="94"/>
      <c r="AR48" s="94"/>
      <c r="AS48" s="94"/>
      <c r="AT48" s="94"/>
      <c r="AU48" s="94"/>
      <c r="AV48" s="94"/>
      <c r="AW48" s="94"/>
      <c r="AX48" s="94"/>
      <c r="AY48" s="3"/>
      <c r="AZ48" s="94"/>
      <c r="BA48" s="94"/>
      <c r="BB48" s="94"/>
      <c r="BC48" s="94"/>
      <c r="BD48" s="94"/>
      <c r="BE48" s="94"/>
    </row>
    <row r="49" spans="1:118" s="95" customFormat="1" ht="22.5" customHeight="1" x14ac:dyDescent="0.15">
      <c r="A49" s="1147"/>
      <c r="B49" s="1025"/>
      <c r="C49" s="1073"/>
      <c r="D49" s="96" t="s">
        <v>58</v>
      </c>
      <c r="E49" s="97" t="s">
        <v>59</v>
      </c>
      <c r="F49" s="97" t="s">
        <v>60</v>
      </c>
      <c r="G49" s="97" t="s">
        <v>61</v>
      </c>
      <c r="H49" s="98" t="s">
        <v>62</v>
      </c>
      <c r="I49" s="99" t="s">
        <v>63</v>
      </c>
      <c r="J49" s="96" t="s">
        <v>43</v>
      </c>
      <c r="K49" s="99" t="s">
        <v>64</v>
      </c>
      <c r="L49" s="92"/>
      <c r="M49" s="93"/>
      <c r="N49" s="93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Q49" s="94"/>
      <c r="AR49" s="94"/>
      <c r="AS49" s="94"/>
      <c r="AT49" s="94"/>
      <c r="AU49" s="94"/>
      <c r="AV49" s="94"/>
      <c r="AW49" s="94"/>
      <c r="AX49" s="94"/>
      <c r="AY49" s="3"/>
      <c r="AZ49" s="94"/>
      <c r="BA49" s="94"/>
      <c r="BB49" s="94"/>
      <c r="BC49" s="94"/>
      <c r="BD49" s="94"/>
      <c r="BE49" s="94"/>
    </row>
    <row r="50" spans="1:118" s="95" customFormat="1" ht="15.95" customHeight="1" x14ac:dyDescent="0.15">
      <c r="A50" s="1167" t="s">
        <v>65</v>
      </c>
      <c r="B50" s="1168"/>
      <c r="C50" s="78">
        <f>SUM(D50:I50)</f>
        <v>0</v>
      </c>
      <c r="D50" s="25"/>
      <c r="E50" s="100"/>
      <c r="F50" s="26"/>
      <c r="G50" s="26"/>
      <c r="H50" s="101"/>
      <c r="I50" s="27"/>
      <c r="J50" s="25"/>
      <c r="K50" s="27"/>
      <c r="L50" s="28" t="str">
        <f>$BA50&amp;" "&amp;$BB50&amp;" "&amp;$BC50&amp;" "&amp;$BD50&amp;" "&amp;$BE50&amp;" "&amp;$BF50</f>
        <v xml:space="preserve">     </v>
      </c>
      <c r="M50" s="93"/>
      <c r="N50" s="93"/>
      <c r="O50" s="94"/>
      <c r="P50" s="94"/>
      <c r="Q50" s="94"/>
      <c r="R50" s="94"/>
      <c r="S50" s="94"/>
      <c r="T50" s="94"/>
      <c r="U50" s="94"/>
      <c r="V50" s="94"/>
      <c r="W50" s="94"/>
      <c r="X50" s="3"/>
      <c r="Y50" s="3"/>
      <c r="Z50" s="3"/>
      <c r="AA50" s="3"/>
      <c r="AB50" s="94"/>
      <c r="AC50" s="94"/>
      <c r="AD50" s="3"/>
      <c r="AE50" s="94"/>
      <c r="AF50" s="94"/>
      <c r="AG50" s="94"/>
      <c r="AH50" s="94"/>
      <c r="AI50" s="94"/>
      <c r="AJ50" s="94"/>
      <c r="AK50" s="94"/>
      <c r="AQ50" s="94"/>
      <c r="AR50" s="94"/>
      <c r="AS50" s="94"/>
      <c r="AT50" s="94"/>
      <c r="AU50" s="94"/>
      <c r="AV50" s="94"/>
      <c r="AW50" s="94"/>
      <c r="AX50" s="94"/>
      <c r="AY50" s="3"/>
      <c r="AZ50" s="94"/>
      <c r="BA50" s="29" t="str">
        <f>IF($C50&lt;&gt;($J50+$K50)," El número de ingresos según sexo NO puede ser diferente al Total.","")</f>
        <v/>
      </c>
      <c r="BB50" s="29" t="str">
        <f>IF($E50&lt;=[1]A03!$E33,""," El Total de ingresos de niños(as) de 7 a 11 meses Normal con Rezago debe ser MENOR O IGUAL al número de niños (as) Normal con Rezago misma edad derivados a alguna modalidad de estimulación REM A03 Sección C .")</f>
        <v/>
      </c>
      <c r="BC50" s="29" t="str">
        <f>IF($F50&lt;=[1]A03!$F33,""," El Total de ingresos de niños(as) de 12 a 17 meses Normal con Rezago debe ser MENOR O IGUAL al número de niños (as) Normal con Rezago misma edad derivados a alguna modalidad de estimulación REM A03 Sección C .")</f>
        <v/>
      </c>
      <c r="BD50" s="29" t="str">
        <f>IF($G50&lt;=[1]A03!$G33,""," El Total de ingresos de niños(as) de 18 a 23 meses Normal con Rezago debe ser MENOR O IGUAL al número de niños (as) Normal con Rezago misma edad derivados a alguna modalidad de estimulación REM A03 Sección C .")</f>
        <v/>
      </c>
      <c r="BE50" s="29" t="str">
        <f>IF($H50&lt;=[1]A03!$H33,""," El Total de ingresos de niños(as) de 24 a 47 meses Normal con Rezago debe ser MENOR O IGUAL al número de niños (as) Normal con Rezago misma edad derivados a alguna modalidad de estimulación REM A03 Sección C .")</f>
        <v/>
      </c>
      <c r="BF50" s="29" t="str">
        <f>IF($I50&lt;=[1]A03!$I33,""," El Total de ingresos de niños(as) de 48 a 59 meses Normal con Rezago debe ser MENOR O IGUAL al número de niños (as) Normal con Rezago misma edad derivados a alguna modalidad de estimulación REM A03 Sección C .")</f>
        <v/>
      </c>
      <c r="BT50" s="30">
        <f>IF($C50&lt;&gt;($J50+$K50),1,0)</f>
        <v>0</v>
      </c>
      <c r="BU50" s="30">
        <f>IF($E50&lt;=[1]A03!$E33,0,1)</f>
        <v>0</v>
      </c>
      <c r="BV50" s="30">
        <f>IF($F50&lt;=[1]A03!$F33,0,1)</f>
        <v>0</v>
      </c>
      <c r="BW50" s="30">
        <f>IF($G50&lt;=[1]A03!$G33,0,1)</f>
        <v>0</v>
      </c>
      <c r="BX50" s="30">
        <f>IF($H50&lt;=[1]A03!$H33,0,1)</f>
        <v>0</v>
      </c>
      <c r="BY50" s="30">
        <f>IF($I50&lt;=[1]A03!$I33,0,1)</f>
        <v>0</v>
      </c>
    </row>
    <row r="51" spans="1:118" s="95" customFormat="1" ht="15.95" customHeight="1" x14ac:dyDescent="0.15">
      <c r="A51" s="1080" t="s">
        <v>66</v>
      </c>
      <c r="B51" s="1082"/>
      <c r="C51" s="66">
        <f>SUM(D51:I51)</f>
        <v>0</v>
      </c>
      <c r="D51" s="32"/>
      <c r="E51" s="102"/>
      <c r="F51" s="68"/>
      <c r="G51" s="68"/>
      <c r="H51" s="103"/>
      <c r="I51" s="69"/>
      <c r="J51" s="67"/>
      <c r="K51" s="69"/>
      <c r="L51" s="28" t="str">
        <f>$BA51&amp;" "&amp;$BB51&amp;" "&amp;$BC51&amp;" "&amp;$BD51&amp;" "&amp;$BE51&amp;" "&amp;$BF51</f>
        <v xml:space="preserve">     </v>
      </c>
      <c r="M51" s="93"/>
      <c r="N51" s="93"/>
      <c r="O51" s="94"/>
      <c r="P51" s="94"/>
      <c r="Q51" s="94"/>
      <c r="R51" s="94"/>
      <c r="S51" s="94"/>
      <c r="T51" s="94"/>
      <c r="U51" s="94"/>
      <c r="V51" s="94"/>
      <c r="W51" s="94"/>
      <c r="X51" s="3"/>
      <c r="Y51" s="3"/>
      <c r="Z51" s="3"/>
      <c r="AA51" s="3"/>
      <c r="AB51" s="94"/>
      <c r="AC51" s="94"/>
      <c r="AD51" s="3"/>
      <c r="AE51" s="94"/>
      <c r="AF51" s="94"/>
      <c r="AG51" s="94"/>
      <c r="AH51" s="94"/>
      <c r="AI51" s="94"/>
      <c r="AJ51" s="94"/>
      <c r="AK51" s="94"/>
      <c r="AQ51" s="94"/>
      <c r="AR51" s="94"/>
      <c r="AS51" s="94"/>
      <c r="AT51" s="94"/>
      <c r="AU51" s="94"/>
      <c r="AV51" s="94"/>
      <c r="AW51" s="94"/>
      <c r="AX51" s="94"/>
      <c r="AY51" s="3"/>
      <c r="AZ51" s="94"/>
      <c r="BA51" s="29" t="str">
        <f>IF($C51&lt;&gt;($J51+$K51)," El número de ingresos según sexo NO puede ser diferente al Total.","")</f>
        <v/>
      </c>
      <c r="BB51" s="29" t="str">
        <f>IF($E51&lt;=[1]A03!$E34,""," El Total de ingresos de niños(as) de 7 a 11 meses con Riesgo debe ser MENOR O IGUAL al número de niños (as) con Riesgo misma edad derivados a alguna modalidad de estimulación REM A03 Sección C .")</f>
        <v/>
      </c>
      <c r="BC51" s="29" t="str">
        <f>IF($F51&lt;=[1]A03!$F34,""," El Total de ingresos de niños(as) de 12 a 17 meses con Riesgo debe ser MENOR O IGUAL al número de niños (as) con Riesgo misma edad derivados a alguna modalidad de estimulación REM A03 Sección C .")</f>
        <v/>
      </c>
      <c r="BD51" s="29" t="str">
        <f>IF($G51&lt;=[1]A03!$G34,""," El Total de ingresos de niños(as) de 18 a 23 meses con Riesgo debe ser MENOR O IGUAL al número de niños (as) con Riesgo misma edad derivados a alguna modalidad de estimulación REM A03 Sección C .")</f>
        <v/>
      </c>
      <c r="BE51" s="29" t="str">
        <f>IF($H51&lt;=[1]A03!$H34,""," El Total de ingresos de niños(as) de 24 a 47 meses con Riesgo debe ser MENOR O IGUAL al número de niños (as) con Riesgo misma edad derivados a alguna modalidad de estimulación REM A03 Sección C .")</f>
        <v/>
      </c>
      <c r="BF51" s="29" t="str">
        <f>IF($I51&lt;=[1]A03!$I34,""," El Total de ingresos de niños(as) de 48 a 59 meses con Riesgo debe ser MENOR O IGUAL al número de niños (as) con Riesgo misma edad derivados a alguna modalidad de estimulación REM A03 Sección C .")</f>
        <v/>
      </c>
      <c r="BT51" s="30">
        <f>IF($C51&lt;&gt;($J51+$K51),1,0)</f>
        <v>0</v>
      </c>
      <c r="BU51" s="30">
        <f>IF($E51&lt;=[1]A03!$E34,0,1)</f>
        <v>0</v>
      </c>
      <c r="BV51" s="30">
        <f>IF($F51&lt;=[1]A03!$F34,0,1)</f>
        <v>0</v>
      </c>
      <c r="BW51" s="30">
        <f>IF($G51&lt;=[1]A03!$G34,0,1)</f>
        <v>0</v>
      </c>
      <c r="BX51" s="30">
        <f>IF($H51&lt;=[1]A03!$H34,0,1)</f>
        <v>0</v>
      </c>
      <c r="BY51" s="30">
        <f>IF($I51&lt;=[1]A03!$I34,0,1)</f>
        <v>0</v>
      </c>
    </row>
    <row r="52" spans="1:118" s="95" customFormat="1" ht="15.95" customHeight="1" x14ac:dyDescent="0.15">
      <c r="A52" s="1169" t="s">
        <v>67</v>
      </c>
      <c r="B52" s="1170"/>
      <c r="C52" s="80">
        <f>SUM(D52:I52)</f>
        <v>0</v>
      </c>
      <c r="D52" s="37"/>
      <c r="E52" s="104"/>
      <c r="F52" s="38"/>
      <c r="G52" s="38"/>
      <c r="H52" s="105"/>
      <c r="I52" s="39"/>
      <c r="J52" s="37"/>
      <c r="K52" s="39"/>
      <c r="L52" s="28" t="str">
        <f>$BA52&amp;" "&amp;$BB52&amp;" "&amp;$BC52&amp;" "&amp;$BD52&amp;" "&amp;$BE52&amp;" "&amp;$BF52</f>
        <v xml:space="preserve">     </v>
      </c>
      <c r="M52" s="93"/>
      <c r="N52" s="93"/>
      <c r="O52" s="94"/>
      <c r="P52" s="94"/>
      <c r="Q52" s="94"/>
      <c r="R52" s="94"/>
      <c r="S52" s="94"/>
      <c r="T52" s="94"/>
      <c r="U52" s="94"/>
      <c r="V52" s="94"/>
      <c r="W52" s="94"/>
      <c r="X52" s="3"/>
      <c r="Y52" s="3"/>
      <c r="Z52" s="3"/>
      <c r="AA52" s="3"/>
      <c r="AB52" s="94"/>
      <c r="AC52" s="94"/>
      <c r="AD52" s="3"/>
      <c r="AE52" s="94"/>
      <c r="AF52" s="94"/>
      <c r="AG52" s="94"/>
      <c r="AH52" s="94"/>
      <c r="AI52" s="94"/>
      <c r="AJ52" s="94"/>
      <c r="AK52" s="94"/>
      <c r="AQ52" s="94"/>
      <c r="AR52" s="94"/>
      <c r="AS52" s="94"/>
      <c r="AT52" s="94"/>
      <c r="AU52" s="94"/>
      <c r="AV52" s="94"/>
      <c r="AW52" s="94"/>
      <c r="AX52" s="94"/>
      <c r="AY52" s="3"/>
      <c r="AZ52" s="94"/>
      <c r="BA52" s="29" t="str">
        <f>IF($C52&lt;&gt;($J52+$K52)," El número de ingresos según sexo NO puede ser diferente al Total.","")</f>
        <v/>
      </c>
      <c r="BB52" s="29" t="str">
        <f>IF($E52&lt;=[1]A03!$E35,""," El Total de ingresos de niños(as) de 7 a 11 meses con Retraso debe ser MENOR O IGUAL al número de niños (as) con Retraso misma edad derivados a alguna modalidad de estimulación REM A03 Sección C .")</f>
        <v/>
      </c>
      <c r="BC52" s="29" t="str">
        <f>IF($F52&lt;=[1]A03!$F35,""," El Total de ingresos de niños(as) de 12 a 17 meses con Retraso debe ser MENOR O IGUAL al número de niños (as) con Retraso misma edad derivados a alguna modalidad de estimulación REM A03 Sección C .")</f>
        <v/>
      </c>
      <c r="BD52" s="29" t="str">
        <f>IF($G52&lt;=[1]A03!$G35,"","El Total de ingresos de niños(as) de 18 a 23 meses con Retraso debe ser MENOR O IGUAL al número de niños (as) con Retraso misma edad derivados a alguna modalidad de estimulación REM A03 Sección C .")</f>
        <v/>
      </c>
      <c r="BE52" s="29" t="str">
        <f>IF($H52&lt;=[1]A03!$H35,""," El Total de ingresos de niños(as) de 24 a 47 meses con Retraso debe ser MENOR O IGUAL al número de niños (as) con Retraso misma edad derivados a alguna modalidad de estimulación REM A03 Sección C .")</f>
        <v/>
      </c>
      <c r="BF52" s="29" t="str">
        <f>IF($I52&lt;=[1]A03!$I35,""," El Total de ingresos de niños(as) de 48 a 59 meses con Retraso debe ser MENOR O IGUAL al número de niños (as) con Retraso misma edad derivados a alguna modalidad de estimulación REM A03 Sección C .")</f>
        <v/>
      </c>
      <c r="BT52" s="30">
        <f>IF($C52&lt;&gt;($J52+$K52),1,0)</f>
        <v>0</v>
      </c>
      <c r="BU52" s="30">
        <f>IF($E52&lt;=[1]A03!$E35,0,1)</f>
        <v>0</v>
      </c>
      <c r="BV52" s="30">
        <f>IF($F52&lt;=[1]A03!$F35,0,1)</f>
        <v>0</v>
      </c>
      <c r="BW52" s="30">
        <f>IF($G52&lt;=[1]A03!$G35,0,1)</f>
        <v>0</v>
      </c>
      <c r="BX52" s="30">
        <f>IF($H52&lt;=[1]A03!$H35,0,1)</f>
        <v>0</v>
      </c>
      <c r="BY52" s="30">
        <f>IF($I52&lt;=[1]A03!$I35,0,1)</f>
        <v>0</v>
      </c>
    </row>
    <row r="53" spans="1:118" s="95" customFormat="1" ht="15.95" customHeight="1" x14ac:dyDescent="0.15">
      <c r="A53" s="1171" t="s">
        <v>68</v>
      </c>
      <c r="B53" s="1172"/>
      <c r="C53" s="80">
        <f>SUM(D53:I53)</f>
        <v>0</v>
      </c>
      <c r="D53" s="106"/>
      <c r="E53" s="104"/>
      <c r="F53" s="38"/>
      <c r="G53" s="38"/>
      <c r="H53" s="105"/>
      <c r="I53" s="39"/>
      <c r="J53" s="37"/>
      <c r="K53" s="39"/>
      <c r="L53" s="28" t="str">
        <f>$BA53&amp;" "&amp;$BB53&amp;" "&amp;$BC53&amp;" "&amp;$BD53&amp;" "&amp;$BE53&amp;" "&amp;$BF53&amp;" "&amp;$BB54</f>
        <v xml:space="preserve">      </v>
      </c>
      <c r="M53" s="93"/>
      <c r="N53" s="93"/>
      <c r="O53" s="94"/>
      <c r="P53" s="94"/>
      <c r="Q53" s="94"/>
      <c r="R53" s="94"/>
      <c r="S53" s="94"/>
      <c r="T53" s="94"/>
      <c r="U53" s="94"/>
      <c r="V53" s="94"/>
      <c r="W53" s="94"/>
      <c r="X53" s="3"/>
      <c r="Y53" s="3"/>
      <c r="Z53" s="3"/>
      <c r="AA53" s="3"/>
      <c r="AB53" s="94"/>
      <c r="AC53" s="94"/>
      <c r="AD53" s="3"/>
      <c r="AE53" s="94"/>
      <c r="AF53" s="94"/>
      <c r="AG53" s="94"/>
      <c r="AH53" s="94"/>
      <c r="AI53" s="94"/>
      <c r="AJ53" s="94"/>
      <c r="AK53" s="94"/>
      <c r="AQ53" s="94"/>
      <c r="AR53" s="94"/>
      <c r="AS53" s="94"/>
      <c r="AT53" s="94"/>
      <c r="AU53" s="94"/>
      <c r="AV53" s="94"/>
      <c r="AW53" s="94"/>
      <c r="AX53" s="94"/>
      <c r="AY53" s="3"/>
      <c r="AZ53" s="94"/>
      <c r="BA53" s="29" t="str">
        <f>IF($C53&lt;&gt;($J53+$K53)," El número de ingresos según sexo NO puede ser diferente al Total.","")</f>
        <v/>
      </c>
      <c r="BB53" s="29" t="str">
        <f>IF($E53&lt;=[1]A03!$E36,""," El Total de ingresos de niños(as) de 7 a 11 meses con Otra Vulnerabilidad debe ser MENOR O IGUAL al número de niños (as) con Otra Vulnerabilidad misma edad derivados a alguna modalidad de estimulación REM A03 Sección C .")</f>
        <v/>
      </c>
      <c r="BC53" s="29" t="str">
        <f>IF($F53&lt;=[1]A03!$F36,""," El Total de ingresos de niños(as) de 12 a 17 meses con Otra Vulnerabilidad debe ser MENOR O IGUAL al número de niños (as) con Otra Vulnerabilidad misma edad derivados a alguna modalidad de estimulación REM A03 Sección C .")</f>
        <v/>
      </c>
      <c r="BD53" s="29" t="str">
        <f>IF($G53&lt;=[1]A03!$G36,""," El Total de ingresos de niños(as) de 18 a 23 meses con Otra Vulnerabilidad debe ser MENOR O IGUAL al número de niños (as) con Otra Vulnerabilidad misma edad derivados a alguna modalidad de estimulación REM A03 Sección C .")</f>
        <v/>
      </c>
      <c r="BE53" s="29" t="str">
        <f>IF($H53&lt;=[1]A03!$H36,""," El Total de ingresos de niños(as) de 24 a 47 meses con Otra Vulnerabilidad debe ser MENOR O IGUAL al número de niños (as) con Otra Vulnerabilidad misma edad derivados a alguna modalidad de estimulación REM A03 Sección C .")</f>
        <v/>
      </c>
      <c r="BF53" s="29" t="str">
        <f>IF($I53&lt;=[1]A03!$I36,""," El Total de ingresos de niños(as) de 48 a 59 meses con Otra Vulnerabilidad debe ser MENOR O IGUAL al número de niños (as) con Otra Vulnerabilidad misma edad derivados a alguna modalidad de estimulación REM A03 Sección C .")</f>
        <v/>
      </c>
      <c r="BT53" s="30">
        <f>IF($C53&lt;&gt;($J53+$K53),1,0)</f>
        <v>0</v>
      </c>
      <c r="BU53" s="30">
        <f>IF($E53&lt;=[1]A03!$E36,0,1)</f>
        <v>0</v>
      </c>
      <c r="BV53" s="30">
        <f>IF($F53&lt;=[1]A03!$F36,0,1)</f>
        <v>0</v>
      </c>
      <c r="BW53" s="30">
        <f>IF($G53&lt;=[1]A03!$G36,0,1)</f>
        <v>0</v>
      </c>
      <c r="BX53" s="30">
        <f>IF($H53&lt;=[1]A03!$H36,0,1)</f>
        <v>0</v>
      </c>
      <c r="BY53" s="30">
        <f>IF($I53&lt;=[1]A03!$I36,0,1)</f>
        <v>0</v>
      </c>
    </row>
    <row r="54" spans="1:118" s="9" customFormat="1" ht="30" customHeight="1" x14ac:dyDescent="0.2">
      <c r="A54" s="81" t="s">
        <v>69</v>
      </c>
      <c r="B54" s="81"/>
      <c r="C54" s="81"/>
      <c r="D54" s="81"/>
      <c r="E54" s="81"/>
      <c r="F54" s="81"/>
      <c r="G54" s="81"/>
      <c r="H54" s="107"/>
      <c r="I54" s="108"/>
      <c r="J54" s="108"/>
      <c r="K54" s="109"/>
      <c r="L54" s="109"/>
      <c r="M54" s="109"/>
      <c r="N54" s="109"/>
      <c r="O54" s="109"/>
      <c r="P54" s="108"/>
      <c r="Q54" s="108"/>
      <c r="R54" s="108"/>
      <c r="S54" s="108"/>
      <c r="T54" s="108"/>
      <c r="U54" s="108"/>
      <c r="V54" s="108"/>
      <c r="W54" s="108"/>
      <c r="BB54" s="29" t="str">
        <f>IF($D53&lt;=[1]A03!$D36,""," El Total de ingresos de niños(as) menores de 6 meses con Otra Vulnerabilidad debe ser MENOR O IGUAL al número de niños (as) con Otra Vulnerabilidad misma edad derivados a alguna modalidad de estimulación REM A03 Sección C .")</f>
        <v/>
      </c>
      <c r="BU54" s="30">
        <f>IF($D53&lt;=[1]A03!$D36,0,1)</f>
        <v>0</v>
      </c>
    </row>
    <row r="55" spans="1:118" s="23" customFormat="1" ht="12.75" customHeight="1" x14ac:dyDescent="0.15">
      <c r="A55" s="1009" t="s">
        <v>45</v>
      </c>
      <c r="B55" s="1010"/>
      <c r="C55" s="1009" t="s">
        <v>46</v>
      </c>
      <c r="D55" s="1153"/>
      <c r="E55" s="1010"/>
      <c r="F55" s="1159" t="s">
        <v>47</v>
      </c>
      <c r="G55" s="1163"/>
      <c r="H55" s="1163"/>
      <c r="I55" s="1163"/>
      <c r="J55" s="1163"/>
      <c r="K55" s="1163"/>
      <c r="L55" s="1163"/>
      <c r="M55" s="1163"/>
      <c r="N55" s="1163"/>
      <c r="O55" s="1163"/>
      <c r="P55" s="1163"/>
      <c r="Q55" s="1163"/>
      <c r="R55" s="1163"/>
      <c r="S55" s="1163"/>
      <c r="T55" s="1163"/>
      <c r="U55" s="1160"/>
      <c r="V55" s="110"/>
      <c r="W55" s="110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</row>
    <row r="56" spans="1:118" s="23" customFormat="1" ht="10.5" x14ac:dyDescent="0.15">
      <c r="A56" s="1011"/>
      <c r="B56" s="1012"/>
      <c r="C56" s="1011"/>
      <c r="D56" s="1154"/>
      <c r="E56" s="1012"/>
      <c r="F56" s="1015" t="s">
        <v>70</v>
      </c>
      <c r="G56" s="1015"/>
      <c r="H56" s="1015" t="s">
        <v>71</v>
      </c>
      <c r="I56" s="1015"/>
      <c r="J56" s="1016" t="s">
        <v>72</v>
      </c>
      <c r="K56" s="1018"/>
      <c r="L56" s="1018" t="s">
        <v>10</v>
      </c>
      <c r="M56" s="1016"/>
      <c r="N56" s="1015" t="s">
        <v>11</v>
      </c>
      <c r="O56" s="1015"/>
      <c r="P56" s="1018" t="s">
        <v>73</v>
      </c>
      <c r="Q56" s="1016"/>
      <c r="R56" s="1015" t="s">
        <v>74</v>
      </c>
      <c r="S56" s="1015"/>
      <c r="T56" s="1015" t="s">
        <v>75</v>
      </c>
      <c r="U56" s="1015"/>
      <c r="V56" s="110"/>
      <c r="W56" s="110"/>
      <c r="X56" s="110"/>
      <c r="Y56" s="110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</row>
    <row r="57" spans="1:118" s="23" customFormat="1" ht="21" x14ac:dyDescent="0.15">
      <c r="A57" s="1162"/>
      <c r="B57" s="1050"/>
      <c r="C57" s="230" t="s">
        <v>76</v>
      </c>
      <c r="D57" s="18" t="s">
        <v>43</v>
      </c>
      <c r="E57" s="90" t="s">
        <v>64</v>
      </c>
      <c r="F57" s="111" t="s">
        <v>43</v>
      </c>
      <c r="G57" s="112" t="s">
        <v>64</v>
      </c>
      <c r="H57" s="111" t="s">
        <v>43</v>
      </c>
      <c r="I57" s="112" t="s">
        <v>64</v>
      </c>
      <c r="J57" s="111" t="s">
        <v>43</v>
      </c>
      <c r="K57" s="112" t="s">
        <v>64</v>
      </c>
      <c r="L57" s="111" t="s">
        <v>43</v>
      </c>
      <c r="M57" s="112" t="s">
        <v>64</v>
      </c>
      <c r="N57" s="111" t="s">
        <v>43</v>
      </c>
      <c r="O57" s="112" t="s">
        <v>64</v>
      </c>
      <c r="P57" s="111" t="s">
        <v>43</v>
      </c>
      <c r="Q57" s="112" t="s">
        <v>64</v>
      </c>
      <c r="R57" s="111" t="s">
        <v>43</v>
      </c>
      <c r="S57" s="112" t="s">
        <v>64</v>
      </c>
      <c r="T57" s="111" t="s">
        <v>43</v>
      </c>
      <c r="U57" s="112" t="s">
        <v>64</v>
      </c>
      <c r="V57" s="110"/>
      <c r="W57" s="110"/>
      <c r="X57" s="110"/>
      <c r="Y57" s="110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</row>
    <row r="58" spans="1:118" s="23" customFormat="1" ht="15.95" customHeight="1" x14ac:dyDescent="0.15">
      <c r="A58" s="1148" t="s">
        <v>77</v>
      </c>
      <c r="B58" s="1149"/>
      <c r="C58" s="80">
        <f>SUM(D58:E58)</f>
        <v>0</v>
      </c>
      <c r="D58" s="80">
        <f t="shared" ref="D58:E61" si="2">F58+H58+J58+L58+N58+P58+R58+T58</f>
        <v>0</v>
      </c>
      <c r="E58" s="80">
        <f t="shared" si="2"/>
        <v>0</v>
      </c>
      <c r="F58" s="25"/>
      <c r="G58" s="27"/>
      <c r="H58" s="25"/>
      <c r="I58" s="27"/>
      <c r="J58" s="25"/>
      <c r="K58" s="27"/>
      <c r="L58" s="25"/>
      <c r="M58" s="27"/>
      <c r="N58" s="25"/>
      <c r="O58" s="27"/>
      <c r="P58" s="25"/>
      <c r="Q58" s="27"/>
      <c r="R58" s="25"/>
      <c r="S58" s="27"/>
      <c r="T58" s="25"/>
      <c r="U58" s="27"/>
      <c r="V58" s="28" t="str">
        <f>$BA58&amp;" "&amp;$BB58&amp;""&amp;$BC58&amp;""&amp;$BD58&amp;""&amp;$BE58&amp;""&amp;$BF58&amp;""&amp;$BG58&amp;""&amp;$BH58&amp;""&amp;$BI58&amp;""&amp;$BJ58&amp;""&amp;$BK58&amp;""&amp;$BL58&amp;""&amp;$BM58&amp;""&amp;$BN58&amp;""&amp;$BO58&amp;""&amp;$BP58&amp;""&amp;$BQ58&amp;""&amp;$BR58&amp;""&amp;$BS58</f>
        <v xml:space="preserve"> </v>
      </c>
      <c r="W58" s="110"/>
      <c r="X58" s="110"/>
      <c r="Y58" s="110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BA58" s="29" t="str">
        <f>IF(C58&lt;&gt;SUM(F58:U58),"El Total de Ingresos es diferente a la suma de Hombres y Mujeres por edad","")</f>
        <v/>
      </c>
      <c r="BB58" s="29" t="str">
        <f>IF($D58&lt;&gt;($F58+$H58+$J58+$L58+$N58+$P58+$R58+$T58),"El Total de Hombres ingresados al Programa es diferente a la suma de Hombres por edad","")</f>
        <v/>
      </c>
      <c r="BC58" s="29" t="str">
        <f>IF($E58&lt;&gt;($G58+$I58+$K58+$M58+$O58+$Q58+$S58+$U58),"El Total de Mujeres ingresadas al Programa es diferente a la suma de Mujeres por edad","")</f>
        <v/>
      </c>
      <c r="BD58" s="29" t="str">
        <f>IF(AND(F$58&lt;&gt;0,(F$59+F$60+F$61)&lt;F$58),"No olvide registrar el ingreso de 15 a 19 años de hombres según patología  y la suma de ellas no puede ser menor que el total de ingresos","")</f>
        <v/>
      </c>
      <c r="BE58" s="29" t="str">
        <f>IF(AND(G$58&lt;&gt;0,(G$59+G$60+G$61)&lt;G$58),"No olvide registrar el ingreso de 15 a 19 años de mujeres según patología  y la suma de ellas no puede ser menor que el total de ingresos","")</f>
        <v/>
      </c>
      <c r="BF58" s="29" t="str">
        <f>IF(AND(H$58&lt;&gt;0,(H$59+H$60+H$61)&lt;H$58),"No olvide registrar el ingreso de 20 a 24 años de hombres según patología  y la suma de ellas no puede ser menor que el total de ingresos","")</f>
        <v/>
      </c>
      <c r="BG58" s="29" t="str">
        <f>IF(AND(I$58&lt;&gt;0,(I$59+I$60+I$61)&lt;I$58),"No olvide registrar el ingreso de 20 a 24 años de mujeres según patología  y la suma de ellas no puede ser menor que el total de ingresos","")</f>
        <v/>
      </c>
      <c r="BH58" s="29" t="str">
        <f>IF(AND(J$58&lt;&gt;0,(J$59+J$60+J$61)&lt;J$58),"No olvide registrar el ingreso de 25 a 34 años de hombres según patología  y la suma de ellas no puede ser menor que el total de ingresos","")</f>
        <v/>
      </c>
      <c r="BI58" s="29" t="str">
        <f>IF(AND(K$58&lt;&gt;0,(K$59+K$60+K$61)&lt;K$58),"No olvide registrar el ingreso de 25 a 34 años de mujeres según patología  y la suma de ellas no puede ser menor que el total de ingresos","")</f>
        <v/>
      </c>
      <c r="BJ58" s="29" t="str">
        <f>IF(AND(L$58&lt;&gt;0,(L$59+L$60+L$61)&lt;L$58),"No olvide registrar el ingreso de 35 a 44 años de hombres según patología  y la suma de ellas no puede ser menor que el total de ingresos","")</f>
        <v/>
      </c>
      <c r="BK58" s="29" t="str">
        <f>IF(AND(M$58&lt;&gt;0,(M$59+M$60+M$61)&lt;M$58),"No olvide registrar el ingreso de 35 a 44 años de mujeres según patología  y la suma de ellas no puede ser menor que el total de ingresos","")</f>
        <v/>
      </c>
      <c r="BL58" s="29" t="str">
        <f>IF(AND(N$58&lt;&gt;0,(N$59+N$60+N$61)&lt;N$58),"No olvide registrar el ingreso de 45 a 54 años de hombres según patología  y la suma de ellas no puede ser menor que el total de ingresos","")</f>
        <v/>
      </c>
      <c r="BM58" s="29" t="str">
        <f>IF(AND(O$58&lt;&gt;0,(O$59+O$60+O$61)&lt;O$58),"No olvide registrar el ingreso de 45 a 54 años de mujeres según patología  y la suma de ellas no puede ser menor que el total de ingresos","")</f>
        <v/>
      </c>
      <c r="BN58" s="29" t="str">
        <f>IF(AND(P$58&lt;&gt;0,(P$59+P$60+P$61)&lt;P$58),"No olvide registrar el ingreso de 55 a 64 años de hombres según patología  y la suma de ellas no puede ser menor que el total de ingresos","")</f>
        <v/>
      </c>
      <c r="BO58" s="29" t="str">
        <f>IF(AND(Q$58&lt;&gt;0,(Q$59+Q$60+Q$61)&lt;Q$58),"No olvide registrar el ingreso de 55 a 64 años de mujeres según patología  y la suma de ellas no puede ser menor que el total de ingresos","")</f>
        <v/>
      </c>
      <c r="BP58" s="29" t="str">
        <f>IF(AND(R$58&lt;&gt;0,(R$59+R$60+R$61)&lt;R$58),"No olvide registrar el ingreso de 65 a 69 años de hombres según patología  y la suma de ellas no puede ser menor que el total de ingresos","")</f>
        <v/>
      </c>
      <c r="BQ58" s="29" t="str">
        <f>IF(AND(S$58&lt;&gt;0,(S$59+S$60+S$61)&lt;S$58),"No olvide registrar el ingreso de 65 a 69 años de mujeres según patología  y la suma de ellas no puede ser menor que el total de ingresos","")</f>
        <v/>
      </c>
      <c r="BR58" s="29" t="str">
        <f>IF(AND(T$58&lt;&gt;0,(T$59+T$60+T$61)&lt;T$58),"No olvide registrar el ingreso de 70 años y más de hombres según patología  y la suma de ellas no puede ser menor que el total de ingresos","")</f>
        <v/>
      </c>
      <c r="BS58" s="29" t="str">
        <f>IF(AND(U$58&lt;&gt;0,(U$59+U$60+U$61)&lt;U$58),"No olvide registrar el ingreso de 70 años y más de mujeres según patología  y la suma de ellas no puede ser menor que el total de ingresos","")</f>
        <v/>
      </c>
      <c r="BT58" s="30">
        <f>IF($C58&lt;&gt;SUM($F58:$U58),1,0)</f>
        <v>0</v>
      </c>
      <c r="BU58" s="30">
        <f>IF($D58&lt;&gt;($F58+$H58+$J58+$L58+$N58+$P58+$R58+$T58),1,0)</f>
        <v>0</v>
      </c>
      <c r="BV58" s="30">
        <f>IF($E58&lt;&gt;($G58+$I58+$K58+$M58+$O58+$Q58+$S58+$U58),1,0)</f>
        <v>0</v>
      </c>
      <c r="BW58" s="30">
        <f>IF(AND(F$58&lt;&gt;0,(F$59+F$60+F$61)&lt;F$58),1,0)</f>
        <v>0</v>
      </c>
      <c r="BX58" s="30">
        <f>IF(AND(G$58&lt;&gt;0,(G$59+G$60+G$61)&lt;G$58),1,0)</f>
        <v>0</v>
      </c>
      <c r="BY58" s="30">
        <f>IF(AND(H$58&lt;&gt;0,(H$59+H$60+H$61)&lt;H$58),1,0)</f>
        <v>0</v>
      </c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</row>
    <row r="59" spans="1:118" s="23" customFormat="1" ht="15.95" customHeight="1" x14ac:dyDescent="0.15">
      <c r="A59" s="1161" t="s">
        <v>78</v>
      </c>
      <c r="B59" s="232" t="s">
        <v>79</v>
      </c>
      <c r="C59" s="78">
        <f>SUM(D59:E59)</f>
        <v>0</v>
      </c>
      <c r="D59" s="114">
        <f t="shared" si="2"/>
        <v>0</v>
      </c>
      <c r="E59" s="115">
        <f t="shared" si="2"/>
        <v>0</v>
      </c>
      <c r="F59" s="25"/>
      <c r="G59" s="27"/>
      <c r="H59" s="25"/>
      <c r="I59" s="27"/>
      <c r="J59" s="25"/>
      <c r="K59" s="27"/>
      <c r="L59" s="25"/>
      <c r="M59" s="27"/>
      <c r="N59" s="25"/>
      <c r="O59" s="27"/>
      <c r="P59" s="25"/>
      <c r="Q59" s="27"/>
      <c r="R59" s="25"/>
      <c r="S59" s="27"/>
      <c r="T59" s="25"/>
      <c r="U59" s="27"/>
      <c r="V59" s="28" t="str">
        <f>$BA59&amp;" "&amp;$BB59&amp;" "&amp;$BC59&amp;" "&amp;$BD59&amp;" "&amp;$BE59&amp;" "&amp;$BF59&amp;" "&amp;$BG59&amp;" "&amp;$BH59&amp;" "&amp;$BI59&amp;" "&amp;$BJ59&amp;" "&amp;$BK59&amp;" "&amp;$BL59&amp;" "&amp;$BM59&amp;" "&amp;$BN59&amp;" "&amp;$BO59&amp;" "&amp;$BP59&amp;" "&amp;$BQ59&amp;" "&amp;$BR59&amp;" "&amp;$BS59</f>
        <v xml:space="preserve">                  </v>
      </c>
      <c r="W59" s="110"/>
      <c r="X59" s="110"/>
      <c r="Y59" s="110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BA59" s="29" t="str">
        <f>IF(C59&lt;&gt;SUM(F59:U59),"El Total de Ingresos es diferente a la suma de Hombres y Mujeres por edad","")</f>
        <v/>
      </c>
      <c r="BB59" s="29" t="str">
        <f>IF($D59&lt;&gt;($F59+$H59+$J59+$L59+$N59+$P59+$R59+$T59),"El Total de Hombres ingresados al Programa es diferente a la suma de Hombres por edad","")</f>
        <v/>
      </c>
      <c r="BC59" s="29" t="str">
        <f>IF($E59&lt;&gt;($G59+$I59+$K59+$M59+$O59+$Q59+$S59+$U59),"El Total de Mujeres ingresadas al Programa es diferente a la suma de Mujeres por edad","")</f>
        <v/>
      </c>
      <c r="BD59" s="29" t="str">
        <f>IF(AND(F$59&lt;&gt;0,F$58=""),"No olvide registrar el ingreso de hombres 15 a 19 años al PSCV","")</f>
        <v/>
      </c>
      <c r="BE59" s="29" t="str">
        <f>IF(AND(G$59&lt;&gt;0,G$58=""),"No olvide registrar el ingreso de mujeres 15 a 19 años al PSCV","")</f>
        <v/>
      </c>
      <c r="BF59" s="29" t="str">
        <f>IF(AND(H$59&lt;&gt;0,H$58=""),"No olvide registrar el ingreso de hombres 20 a 24 años al PSCV","")</f>
        <v/>
      </c>
      <c r="BG59" s="29" t="str">
        <f>IF(AND(I$59&lt;&gt;0,I$58=""),"No olvide registrar el ingreso de mujeres 20 a 24 años al PSCV","")</f>
        <v/>
      </c>
      <c r="BH59" s="29" t="str">
        <f>IF(AND(J$59&lt;&gt;0,J$58=""),"No olvide registrar el ingreso de hombres 25 a 34 años al PSCV","")</f>
        <v/>
      </c>
      <c r="BI59" s="29" t="str">
        <f>IF(AND(K$59&lt;&gt;0,K$58=""),"No olvide registrar el ingreso de mujeres 25 a 34 años al PSCV","")</f>
        <v/>
      </c>
      <c r="BJ59" s="29" t="str">
        <f>IF(AND(L$59&lt;&gt;0,L$58=""),"No olvide registrar el ingreso de hombres 35 a 44 años al PSCV","")</f>
        <v/>
      </c>
      <c r="BK59" s="29" t="str">
        <f>IF(AND(M$59&lt;&gt;0,M$58=""),"No olvide registrar el ingreso de mujeres 35 a 44 años al PSCV","")</f>
        <v/>
      </c>
      <c r="BL59" s="29" t="str">
        <f>IF(AND(N$59&lt;&gt;0,N$58=""),"No olvide registrar el ingreso de hombres 45 a 54 años al PSCV","")</f>
        <v/>
      </c>
      <c r="BM59" s="29" t="str">
        <f>IF(AND(O$59&lt;&gt;0,O$58=""),"No olvide registrar el ingreso de mujeres 45 a 54 años al PSCV","")</f>
        <v/>
      </c>
      <c r="BN59" s="29" t="str">
        <f>IF(AND(P$59&lt;&gt;0,P$58=""),"No olvide registrar el ingreso de hombres 55 a 64 años al PSCV","")</f>
        <v/>
      </c>
      <c r="BO59" s="29" t="str">
        <f>IF(AND(Q$59&lt;&gt;0,Q$58=""),"No olvide registrar el ingreso de mujeres 55 a 64 años al PSCV","")</f>
        <v/>
      </c>
      <c r="BP59" s="29" t="str">
        <f>IF(AND(R$59&lt;&gt;0,R$58=""),"No olvide registrar el ingreso de hombres 65 a 69 años al PSCV","")</f>
        <v/>
      </c>
      <c r="BQ59" s="29" t="str">
        <f>IF(AND(S$59&lt;&gt;0,S$58=""),"No olvide registrar el ingreso de mujeres 65 a 69 años al PSCV","")</f>
        <v/>
      </c>
      <c r="BR59" s="29" t="str">
        <f>IF(AND(T$59&lt;&gt;0,T$58=""),"No olvide registrar el ingreso de hombres 70 años y más al PSCV","")</f>
        <v/>
      </c>
      <c r="BS59" s="29" t="str">
        <f>IF(AND(U$59&lt;&gt;0,U$58=""),"No olvide registrar el ingreso de mujeres 70 años y más al PSCV","")</f>
        <v/>
      </c>
      <c r="BT59" s="30">
        <f>IF($C59&lt;&gt;SUM($F59:$U59),1,0)</f>
        <v>0</v>
      </c>
      <c r="BU59" s="30">
        <f>IF($D59&lt;&gt;($F59+$H59+$J59+$L59+$N59+$P59+$R59+$T59),1,0)</f>
        <v>0</v>
      </c>
      <c r="BV59" s="30">
        <f>IF($E59&lt;&gt;($G59+$I59+$K59+$M59+$O59+$Q59+$S59+$U59),1,0)</f>
        <v>0</v>
      </c>
      <c r="BW59" s="30">
        <f>IF(AND(F$59&lt;&gt;0,F$58=""),1,0)</f>
        <v>0</v>
      </c>
      <c r="BX59" s="30">
        <f>IF(AND(G$59&lt;&gt;0,G$58=""),1,0)</f>
        <v>0</v>
      </c>
      <c r="BY59" s="30">
        <f>IF(AND(H$59&lt;&gt;0,H$58=""),1,0)</f>
        <v>0</v>
      </c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</row>
    <row r="60" spans="1:118" s="23" customFormat="1" ht="15.95" customHeight="1" x14ac:dyDescent="0.15">
      <c r="A60" s="1151"/>
      <c r="B60" s="116" t="s">
        <v>80</v>
      </c>
      <c r="C60" s="71">
        <f>SUM(D60:E60)</f>
        <v>0</v>
      </c>
      <c r="D60" s="117">
        <f t="shared" si="2"/>
        <v>0</v>
      </c>
      <c r="E60" s="118">
        <f t="shared" si="2"/>
        <v>0</v>
      </c>
      <c r="F60" s="32"/>
      <c r="G60" s="34"/>
      <c r="H60" s="32"/>
      <c r="I60" s="34"/>
      <c r="J60" s="32"/>
      <c r="K60" s="34"/>
      <c r="L60" s="32"/>
      <c r="M60" s="34"/>
      <c r="N60" s="32"/>
      <c r="O60" s="34"/>
      <c r="P60" s="32"/>
      <c r="Q60" s="34"/>
      <c r="R60" s="32"/>
      <c r="S60" s="34"/>
      <c r="T60" s="32"/>
      <c r="U60" s="34"/>
      <c r="V60" s="28" t="str">
        <f>$BA60&amp;" "&amp;$BB60&amp;" "&amp;$BC60&amp;" "&amp;$BD60&amp;" "&amp;$BE60&amp;" "&amp;$BF60&amp;" "&amp;$BG60&amp;" "&amp;$BH60&amp;" "&amp;$BI60&amp;" "&amp;$BJ60&amp;" "&amp;$BK60&amp;" "&amp;$BL60&amp;" "&amp;$BM60&amp;" "&amp;$BN60&amp;" "&amp;$BO60&amp;" "&amp;$BP60&amp;" "&amp;$BQ60&amp;" "&amp;$BR60&amp;" "&amp;$BS60</f>
        <v xml:space="preserve">                  </v>
      </c>
      <c r="W60" s="119"/>
      <c r="X60" s="43"/>
      <c r="Y60" s="4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BA60" s="29" t="str">
        <f>IF(C60&lt;&gt;SUM(F60:U60),"El Total de Ingresos es diferente a la suma de Hombres y Mujeres por edad","")</f>
        <v/>
      </c>
      <c r="BB60" s="29" t="str">
        <f>IF($D60&lt;&gt;($F60+$H60+$J60+$L60+$N60+$P60+$R60+$T60),"El Total de Hombres ingresados al Programa es diferente a la suma de Hombres por edad","")</f>
        <v/>
      </c>
      <c r="BC60" s="29" t="str">
        <f>IF($E60&lt;&gt;($G60+$I60+$K60+$M60+$O60+$Q60+$S60+$U60),"El Total de Mujeres ingresadas al Programa es diferente a la suma de Mujeres por edad","")</f>
        <v/>
      </c>
      <c r="BD60" s="29" t="str">
        <f>IF(AND(F$60&lt;&gt;0,F$58=""),"No olvide registrar el ingreso de hombres 15 a 19 años al PSCV","")</f>
        <v/>
      </c>
      <c r="BE60" s="29" t="str">
        <f>IF(AND(G$60&lt;&gt;0,G$58=""),"No olvide registrar el ingreso de mujeres 15 a 19 años al PSCV","")</f>
        <v/>
      </c>
      <c r="BF60" s="29" t="str">
        <f>IF(AND(H$60&lt;&gt;0,H$58=""),"No olvide registrar el ingreso de hombres 20 a 24 años al PSCV","")</f>
        <v/>
      </c>
      <c r="BG60" s="29" t="str">
        <f>IF(AND(I$60&lt;&gt;0,I$58=""),"No olvide registrar el ingreso de mujeres 20 a 24 años al PSCV","")</f>
        <v/>
      </c>
      <c r="BH60" s="29" t="str">
        <f>IF(AND(J$60&lt;&gt;0,J$58=""),"No olvide registrar el ingreso de hombres 25 a 34 años al PSCV","")</f>
        <v/>
      </c>
      <c r="BI60" s="29" t="str">
        <f>IF(AND(K$60&lt;&gt;0,K$58=""),"No olvide registrar el ingreso de mujeres 25 a 34 años al PSCV","")</f>
        <v/>
      </c>
      <c r="BJ60" s="29" t="str">
        <f>IF(AND(L$60&lt;&gt;0,L$58=""),"No olvide registrar el ingreso de hombres 35 a 44 años al PSCV","")</f>
        <v/>
      </c>
      <c r="BK60" s="29" t="str">
        <f>IF(AND(M$60&lt;&gt;0,M$58=""),"No olvide registrar el ingreso de mujeres 35 a 44 años al PSCV","")</f>
        <v/>
      </c>
      <c r="BL60" s="29" t="str">
        <f>IF(AND(N$60&lt;&gt;0,N$58=""),"No olvide registrar el ingreso de hombres 45 a 54 años al PSCV","")</f>
        <v/>
      </c>
      <c r="BM60" s="29" t="str">
        <f>IF(AND(O$60&lt;&gt;0,O$58=""),"No olvide registrar el ingreso de mujeres 45 a 54 años al PSCV","")</f>
        <v/>
      </c>
      <c r="BN60" s="29" t="str">
        <f>IF(AND(P$60&lt;&gt;0,P$58=""),"No olvide registrar el ingreso de hombres 55 a 64 años al PSCV","")</f>
        <v/>
      </c>
      <c r="BO60" s="29" t="str">
        <f>IF(AND(Q$60&lt;&gt;0,Q$58=""),"No olvide registrar el ingreso de mujeres 55 a 64 años al PSCV","")</f>
        <v/>
      </c>
      <c r="BP60" s="29" t="str">
        <f>IF(AND(R$60&lt;&gt;0,R$58=""),"No olvide registrar el ingreso de hombres 65 a 69 años al PSCV","")</f>
        <v/>
      </c>
      <c r="BQ60" s="29" t="str">
        <f>IF(AND(S$60&lt;&gt;0,S$58=""),"No olvide registrar el ingreso de mujeres 65 a 69 años al PSCV","")</f>
        <v/>
      </c>
      <c r="BR60" s="29" t="str">
        <f>IF(AND(T$60&lt;&gt;0,T$58=""),"No olvide registrar el ingreso de hombres 70 años y más al PSCV","")</f>
        <v/>
      </c>
      <c r="BS60" s="29" t="str">
        <f>IF(AND(U$60&lt;&gt;0,U$58=""),"No olvide registrar el ingreso de mujeres 70 años y más al PSCV","")</f>
        <v/>
      </c>
      <c r="BT60" s="30">
        <f>IF($C60&lt;&gt;SUM($F60:$U60),1,0)</f>
        <v>0</v>
      </c>
      <c r="BU60" s="30">
        <f>IF($D60&lt;&gt;($F60+$H60+$J60+$L60+$N60+$P60+$R60+$T60),1,0)</f>
        <v>0</v>
      </c>
      <c r="BV60" s="30">
        <f>IF($E60&lt;&gt;($G60+$I60+$K60+$M60+$O60+$Q60+$S60+$U60),1,0)</f>
        <v>0</v>
      </c>
      <c r="BW60" s="30">
        <f>IF(AND(F$60&lt;&gt;0,F$58=""),1,0)</f>
        <v>0</v>
      </c>
      <c r="BX60" s="30">
        <f>IF(AND(G$60&lt;&gt;0,G$58=""),1,0)</f>
        <v>0</v>
      </c>
      <c r="BY60" s="30">
        <f>IF(AND(H$60&lt;&gt;0,H$58=""),1,0)</f>
        <v>0</v>
      </c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</row>
    <row r="61" spans="1:118" s="23" customFormat="1" ht="15.95" customHeight="1" x14ac:dyDescent="0.15">
      <c r="A61" s="1152"/>
      <c r="B61" s="234" t="s">
        <v>81</v>
      </c>
      <c r="C61" s="80">
        <f>SUM(D61:E61)</f>
        <v>0</v>
      </c>
      <c r="D61" s="121">
        <f t="shared" si="2"/>
        <v>0</v>
      </c>
      <c r="E61" s="122">
        <f t="shared" si="2"/>
        <v>0</v>
      </c>
      <c r="F61" s="37"/>
      <c r="G61" s="39"/>
      <c r="H61" s="37"/>
      <c r="I61" s="39"/>
      <c r="J61" s="37"/>
      <c r="K61" s="39"/>
      <c r="L61" s="37"/>
      <c r="M61" s="39"/>
      <c r="N61" s="37"/>
      <c r="O61" s="39"/>
      <c r="P61" s="37"/>
      <c r="Q61" s="39"/>
      <c r="R61" s="37"/>
      <c r="S61" s="39"/>
      <c r="T61" s="37"/>
      <c r="U61" s="39"/>
      <c r="V61" s="28" t="str">
        <f>$BA61&amp;" "&amp;$BB61&amp;" "&amp;$BC61&amp;" "&amp;$BD61&amp;" "&amp;$BE61&amp;" "&amp;$BF61&amp;" "&amp;$BG61&amp;" "&amp;$BH61&amp;" "&amp;$BI61&amp;" "&amp;$BJ61&amp;" "&amp;$BK61&amp;" "&amp;$BL61&amp;" "&amp;$BM61&amp;" "&amp;$BN61&amp;" "&amp;$BO61&amp;" "&amp;$BP61&amp;" "&amp;$BQ61&amp;" "&amp;$BR61&amp;" "&amp;$BS61</f>
        <v xml:space="preserve">                  </v>
      </c>
      <c r="W61" s="119"/>
      <c r="X61" s="110"/>
      <c r="Y61" s="110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BA61" s="29" t="str">
        <f>IF(C61&lt;&gt;SUM(F61:U61),"El Total de Ingresos es diferente a la suma de Hombres y Mujeres por edad","")</f>
        <v/>
      </c>
      <c r="BB61" s="29" t="str">
        <f>IF($D61&lt;&gt;($F61+$H61+$J61+$L61+$N61+$P61+$R61+$T61),"El Total de Hombres ingresados al Programa es diferente a la suma de Hombres por edad","")</f>
        <v/>
      </c>
      <c r="BC61" s="29" t="str">
        <f>IF($E61&lt;&gt;($G61+$I61+$K61+$M61+$O61+$Q61+$S61+$U61),"El Total de Mujeres ingresadas al Programa es diferente a la suma de Mujeres por edad","")</f>
        <v/>
      </c>
      <c r="BD61" s="29" t="str">
        <f>IF(AND(F$61&lt;&gt;0,F$58=""),"No olvide registrar el ingreso de hombres 15 a 19 años al PSCV","")</f>
        <v/>
      </c>
      <c r="BE61" s="29" t="str">
        <f>IF(AND(G$61&lt;&gt;0,G$58=""),"No olvide registrar el ingreso de mujeres 15 a 19 años al PSCV","")</f>
        <v/>
      </c>
      <c r="BF61" s="29" t="str">
        <f>IF(AND(H$61&lt;&gt;0,H$58=""),"No olvide registrar el ingreso de hombres 20 a 24 años al PSCV","")</f>
        <v/>
      </c>
      <c r="BG61" s="29" t="str">
        <f>IF(AND(I$61&lt;&gt;0,I$58=""),"No olvide registrar el ingreso de mujeres 20 a 24 años al PSCV","")</f>
        <v/>
      </c>
      <c r="BH61" s="29" t="str">
        <f>IF(AND(J$61&lt;&gt;0,J$58=""),"No olvide registrar el ingreso de hombres 25 a 34 años al PSCV","")</f>
        <v/>
      </c>
      <c r="BI61" s="29" t="str">
        <f>IF(AND(K$61&lt;&gt;0,K$58=""),"No olvide registrar el ingreso de mujeres 25 a 34 años al PSCV","")</f>
        <v/>
      </c>
      <c r="BJ61" s="29" t="str">
        <f>IF(AND(L$61&lt;&gt;0,L$58=""),"No olvide registrar el ingreso de hombres 35 a 44 años al PSCV","")</f>
        <v/>
      </c>
      <c r="BK61" s="29" t="str">
        <f>IF(AND(M$61&lt;&gt;0,M$58=""),"No olvide registrar el ingreso de mujeres 35 a 44 años al PSCV","")</f>
        <v/>
      </c>
      <c r="BL61" s="29" t="str">
        <f>IF(AND(N$61&lt;&gt;0,N$58=""),"No olvide registrar el ingreso de hombres 45 a 54 años al PSCV","")</f>
        <v/>
      </c>
      <c r="BM61" s="29" t="str">
        <f>IF(AND(O$61&lt;&gt;0,O$58=""),"No olvide registrar el ingreso de mujeres 45 a 54 años al PSCV","")</f>
        <v/>
      </c>
      <c r="BN61" s="29" t="str">
        <f>IF(AND(P$61&lt;&gt;0,P$58=""),"No olvide registrar el ingreso de hombres 55 a 64 años al PSCV","")</f>
        <v/>
      </c>
      <c r="BO61" s="29" t="str">
        <f>IF(AND(Q$61&lt;&gt;0,Q$58=""),"No olvide registrar el ingreso de mujeres 55 a 64 años al PSCV","")</f>
        <v/>
      </c>
      <c r="BP61" s="29" t="str">
        <f>IF(AND(R$61&lt;&gt;0,R$58=""),"No olvide registrar el ingreso de hombres 65 a 69 años al PSCV","")</f>
        <v/>
      </c>
      <c r="BQ61" s="29" t="str">
        <f>IF(AND(S$61&lt;&gt;0,S$58=""),"No olvide registrar el ingreso de mujeres 65 a 69 años al PSCV","")</f>
        <v/>
      </c>
      <c r="BR61" s="29" t="str">
        <f>IF(AND(T$61&lt;&gt;0,T$58=""),"No olvide registrar el ingreso de hombres 70 años y más al PSCV","")</f>
        <v/>
      </c>
      <c r="BS61" s="29" t="str">
        <f>IF(AND(U$61&lt;&gt;0,U$58=""),"No olvide registrar el ingreso de mujeres 70 años y más al PSCV","")</f>
        <v/>
      </c>
      <c r="BT61" s="30">
        <f>IF($C61&lt;&gt;SUM($F61:$U61),1,0)</f>
        <v>0</v>
      </c>
      <c r="BU61" s="30">
        <f>IF($D61&lt;&gt;($F61+$H61+$J61+$L61+$N61+$P61+$R61+$T61),1,0)</f>
        <v>0</v>
      </c>
      <c r="BV61" s="30">
        <f>IF($E61&lt;&gt;($G61+$I61+$K61+$M61+$O61+$Q61+$S61+$U61),1,0)</f>
        <v>0</v>
      </c>
      <c r="BW61" s="30">
        <f>IF(AND(F$61&lt;&gt;0,F$58=""),1,0)</f>
        <v>0</v>
      </c>
      <c r="BX61" s="30">
        <f>IF(AND(G$61&lt;&gt;0,G$58=""),1,0)</f>
        <v>0</v>
      </c>
      <c r="BY61" s="30">
        <f>IF(AND(H$61&lt;&gt;0,H$58=""),1,0)</f>
        <v>0</v>
      </c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</row>
    <row r="62" spans="1:118" s="9" customFormat="1" ht="30" customHeight="1" x14ac:dyDescent="0.2">
      <c r="A62" s="81" t="s">
        <v>82</v>
      </c>
      <c r="B62" s="81"/>
      <c r="C62" s="81"/>
      <c r="D62" s="81"/>
      <c r="E62" s="81"/>
      <c r="F62" s="81"/>
      <c r="G62" s="81"/>
      <c r="H62" s="107"/>
      <c r="I62" s="108"/>
      <c r="J62" s="108"/>
      <c r="K62" s="109"/>
      <c r="L62" s="109"/>
      <c r="M62" s="109"/>
      <c r="N62" s="109"/>
      <c r="O62" s="109"/>
      <c r="P62" s="108"/>
      <c r="Q62" s="108"/>
      <c r="R62" s="108"/>
      <c r="S62" s="108"/>
      <c r="T62" s="108"/>
      <c r="U62" s="108"/>
      <c r="V62" s="110"/>
      <c r="W62" s="110"/>
      <c r="BT62" s="30">
        <f t="shared" ref="BT62:BY62" si="3">IF(AND(I$58&lt;&gt;0,(I$59+I$60+I$61)&lt;I$58),1,0)</f>
        <v>0</v>
      </c>
      <c r="BU62" s="30">
        <f t="shared" si="3"/>
        <v>0</v>
      </c>
      <c r="BV62" s="30">
        <f t="shared" si="3"/>
        <v>0</v>
      </c>
      <c r="BW62" s="30">
        <f t="shared" si="3"/>
        <v>0</v>
      </c>
      <c r="BX62" s="30">
        <f t="shared" si="3"/>
        <v>0</v>
      </c>
      <c r="BY62" s="30">
        <f t="shared" si="3"/>
        <v>0</v>
      </c>
    </row>
    <row r="63" spans="1:118" s="23" customFormat="1" ht="12.75" customHeight="1" x14ac:dyDescent="0.15">
      <c r="A63" s="1009" t="s">
        <v>45</v>
      </c>
      <c r="B63" s="1010"/>
      <c r="C63" s="1009" t="s">
        <v>46</v>
      </c>
      <c r="D63" s="1153"/>
      <c r="E63" s="1010"/>
      <c r="F63" s="1159" t="s">
        <v>83</v>
      </c>
      <c r="G63" s="1163"/>
      <c r="H63" s="1163"/>
      <c r="I63" s="1163"/>
      <c r="J63" s="1163"/>
      <c r="K63" s="1163"/>
      <c r="L63" s="1163"/>
      <c r="M63" s="1163"/>
      <c r="N63" s="1163"/>
      <c r="O63" s="1163"/>
      <c r="P63" s="1163"/>
      <c r="Q63" s="1163"/>
      <c r="R63" s="1163"/>
      <c r="S63" s="1163"/>
      <c r="T63" s="1163"/>
      <c r="U63" s="1164"/>
      <c r="V63" s="1165" t="s">
        <v>84</v>
      </c>
      <c r="W63" s="1165"/>
      <c r="X63" s="1166"/>
      <c r="Y63" s="22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0">
        <f t="shared" ref="BT63:BY63" si="4">IF(AND(I$59&lt;&gt;0,I$58=""),1,0)</f>
        <v>0</v>
      </c>
      <c r="BU63" s="30">
        <f t="shared" si="4"/>
        <v>0</v>
      </c>
      <c r="BV63" s="30">
        <f t="shared" si="4"/>
        <v>0</v>
      </c>
      <c r="BW63" s="30">
        <f t="shared" si="4"/>
        <v>0</v>
      </c>
      <c r="BX63" s="30">
        <f t="shared" si="4"/>
        <v>0</v>
      </c>
      <c r="BY63" s="30">
        <f t="shared" si="4"/>
        <v>0</v>
      </c>
      <c r="BZ63" s="3"/>
      <c r="CA63" s="3"/>
      <c r="CB63" s="3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</row>
    <row r="64" spans="1:118" s="23" customFormat="1" ht="12.95" customHeight="1" x14ac:dyDescent="0.15">
      <c r="A64" s="1011"/>
      <c r="B64" s="1012"/>
      <c r="C64" s="1011"/>
      <c r="D64" s="1154"/>
      <c r="E64" s="1012"/>
      <c r="F64" s="1015" t="s">
        <v>70</v>
      </c>
      <c r="G64" s="1015"/>
      <c r="H64" s="1015" t="s">
        <v>71</v>
      </c>
      <c r="I64" s="1015"/>
      <c r="J64" s="1016" t="s">
        <v>72</v>
      </c>
      <c r="K64" s="1018"/>
      <c r="L64" s="1018" t="s">
        <v>10</v>
      </c>
      <c r="M64" s="1016"/>
      <c r="N64" s="1015" t="s">
        <v>11</v>
      </c>
      <c r="O64" s="1015"/>
      <c r="P64" s="1018" t="s">
        <v>73</v>
      </c>
      <c r="Q64" s="1016"/>
      <c r="R64" s="1015" t="s">
        <v>74</v>
      </c>
      <c r="S64" s="1015"/>
      <c r="T64" s="1015" t="s">
        <v>75</v>
      </c>
      <c r="U64" s="1035"/>
      <c r="V64" s="1049" t="s">
        <v>85</v>
      </c>
      <c r="W64" s="1052" t="s">
        <v>86</v>
      </c>
      <c r="X64" s="1052" t="s">
        <v>87</v>
      </c>
      <c r="Y64" s="12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0">
        <f t="shared" ref="BT64:BY64" si="5">IF(AND(I$60&lt;&gt;0,I$58=""),1,0)</f>
        <v>0</v>
      </c>
      <c r="BU64" s="30">
        <f t="shared" si="5"/>
        <v>0</v>
      </c>
      <c r="BV64" s="30">
        <f t="shared" si="5"/>
        <v>0</v>
      </c>
      <c r="BW64" s="30">
        <f t="shared" si="5"/>
        <v>0</v>
      </c>
      <c r="BX64" s="30">
        <f t="shared" si="5"/>
        <v>0</v>
      </c>
      <c r="BY64" s="30">
        <f t="shared" si="5"/>
        <v>0</v>
      </c>
      <c r="BZ64" s="3"/>
      <c r="CA64" s="3"/>
      <c r="CB64" s="3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</row>
    <row r="65" spans="1:103" s="23" customFormat="1" ht="21" x14ac:dyDescent="0.15">
      <c r="A65" s="1162"/>
      <c r="B65" s="1050"/>
      <c r="C65" s="230" t="s">
        <v>76</v>
      </c>
      <c r="D65" s="18" t="s">
        <v>43</v>
      </c>
      <c r="E65" s="90" t="s">
        <v>64</v>
      </c>
      <c r="F65" s="111" t="s">
        <v>43</v>
      </c>
      <c r="G65" s="112" t="s">
        <v>64</v>
      </c>
      <c r="H65" s="111" t="s">
        <v>43</v>
      </c>
      <c r="I65" s="112" t="s">
        <v>64</v>
      </c>
      <c r="J65" s="111" t="s">
        <v>43</v>
      </c>
      <c r="K65" s="112" t="s">
        <v>64</v>
      </c>
      <c r="L65" s="111" t="s">
        <v>43</v>
      </c>
      <c r="M65" s="112" t="s">
        <v>64</v>
      </c>
      <c r="N65" s="111" t="s">
        <v>43</v>
      </c>
      <c r="O65" s="112" t="s">
        <v>64</v>
      </c>
      <c r="P65" s="111" t="s">
        <v>43</v>
      </c>
      <c r="Q65" s="112" t="s">
        <v>64</v>
      </c>
      <c r="R65" s="111" t="s">
        <v>43</v>
      </c>
      <c r="S65" s="112" t="s">
        <v>64</v>
      </c>
      <c r="T65" s="111" t="s">
        <v>43</v>
      </c>
      <c r="U65" s="124" t="s">
        <v>64</v>
      </c>
      <c r="V65" s="1051"/>
      <c r="W65" s="1054"/>
      <c r="X65" s="1054"/>
      <c r="Y65" s="12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0">
        <f t="shared" ref="BT65:BY65" si="6">IF(AND(I$61&lt;&gt;0,I$58=""),1,0)</f>
        <v>0</v>
      </c>
      <c r="BU65" s="30">
        <f t="shared" si="6"/>
        <v>0</v>
      </c>
      <c r="BV65" s="30">
        <f t="shared" si="6"/>
        <v>0</v>
      </c>
      <c r="BW65" s="30">
        <f t="shared" si="6"/>
        <v>0</v>
      </c>
      <c r="BX65" s="30">
        <f t="shared" si="6"/>
        <v>0</v>
      </c>
      <c r="BY65" s="30">
        <f t="shared" si="6"/>
        <v>0</v>
      </c>
      <c r="BZ65" s="3"/>
      <c r="CA65" s="3"/>
      <c r="CB65" s="3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</row>
    <row r="66" spans="1:103" s="23" customFormat="1" ht="10.5" x14ac:dyDescent="0.15">
      <c r="A66" s="1148" t="s">
        <v>88</v>
      </c>
      <c r="B66" s="1149"/>
      <c r="C66" s="56">
        <f>SUM(D66:E66)</f>
        <v>0</v>
      </c>
      <c r="D66" s="80">
        <f t="shared" ref="D66:E69" si="7">F66+H66+J66+L66+N66+P66+R66+T66</f>
        <v>0</v>
      </c>
      <c r="E66" s="80">
        <f t="shared" si="7"/>
        <v>0</v>
      </c>
      <c r="F66" s="62"/>
      <c r="G66" s="64"/>
      <c r="H66" s="62"/>
      <c r="I66" s="64"/>
      <c r="J66" s="25"/>
      <c r="K66" s="27"/>
      <c r="L66" s="62"/>
      <c r="M66" s="64"/>
      <c r="N66" s="62"/>
      <c r="O66" s="64"/>
      <c r="P66" s="62"/>
      <c r="Q66" s="64"/>
      <c r="R66" s="62"/>
      <c r="S66" s="64"/>
      <c r="T66" s="62"/>
      <c r="U66" s="125"/>
      <c r="V66" s="126"/>
      <c r="W66" s="85"/>
      <c r="X66" s="126"/>
      <c r="Y66" s="28" t="str">
        <f>$BA66&amp;" "&amp;$BB66&amp;""&amp;$BC66&amp;""&amp;BD66</f>
        <v xml:space="preserve"> </v>
      </c>
      <c r="Z66" s="3"/>
      <c r="AA66" s="127"/>
      <c r="AB66" s="3"/>
      <c r="AC66" s="3"/>
      <c r="AD66" s="3"/>
      <c r="AE66" s="3"/>
      <c r="AF66" s="3"/>
      <c r="AG66" s="3"/>
      <c r="AH66" s="3"/>
      <c r="AI66" s="3"/>
      <c r="AJ66" s="3"/>
      <c r="AK66" s="3"/>
      <c r="BA66" s="29" t="str">
        <f>IF($C66&lt;&gt;SUM(F66:U66),"El Total de Ingresos es diferente a la suma de Hombres y Mujeres por edad","")</f>
        <v/>
      </c>
      <c r="BB66" s="29" t="str">
        <f>IF($D66&lt;&gt;($F66+$H66+$J66+$L66+$N66+$P66+$R66+$T66),"El Total de Hombres ingresados al Programa es diferente a la suma de Hombres por edad","")</f>
        <v/>
      </c>
      <c r="BC66" s="29" t="str">
        <f>IF($E66&lt;&gt;($G66+$I66+$K66+$M66+$O66+$Q66+$S66+$U66),"El Total de Mujeres ingresadas al Programa es diferente a la suma de Mujeres por edad","")</f>
        <v/>
      </c>
      <c r="BD66" s="29" t="str">
        <f>IF($C66&lt;&gt;($V66+$W66+$X66),"La suma de los Egresos por Abandono, Traslado y Fallecimiento NO DEBE ser diferente al Total de Egresos","")</f>
        <v/>
      </c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0">
        <f>IF($C66&lt;&gt;SUM(F66:U66),1,0)</f>
        <v>0</v>
      </c>
      <c r="BU66" s="30">
        <f>IF($D66&lt;&gt;($F66+$H66+$J66+$L66+$N66+$P66+$R66+$T66),1,0)</f>
        <v>0</v>
      </c>
      <c r="BV66" s="30">
        <f>IF($E66&lt;&gt;($G66+$I66+$K66+$M66+$O66+$Q66+$S66+$U66),1,0)</f>
        <v>0</v>
      </c>
      <c r="BW66" s="30">
        <f>IF(AND(O$58&lt;&gt;0,(O$59+O$60+O$61)&lt;O$58),1,0)</f>
        <v>0</v>
      </c>
      <c r="BX66" s="30">
        <f>IF(AND(P$58&lt;&gt;0,(P$59+P$60+P$61)&lt;P$58),1,0)</f>
        <v>0</v>
      </c>
      <c r="BY66" s="30">
        <f>IF(AND(Q$58&lt;&gt;0,(Q$59+Q$60+Q$61)&lt;Q$58),1,0)</f>
        <v>0</v>
      </c>
      <c r="BZ66" s="3"/>
      <c r="CA66" s="3"/>
      <c r="CB66" s="3"/>
      <c r="CC66" s="3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</row>
    <row r="67" spans="1:103" s="23" customFormat="1" ht="10.5" x14ac:dyDescent="0.15">
      <c r="A67" s="1150" t="s">
        <v>78</v>
      </c>
      <c r="B67" s="128" t="s">
        <v>79</v>
      </c>
      <c r="C67" s="66">
        <f>SUM(D67:E67)</f>
        <v>0</v>
      </c>
      <c r="D67" s="129">
        <f t="shared" si="7"/>
        <v>0</v>
      </c>
      <c r="E67" s="130">
        <f t="shared" si="7"/>
        <v>0</v>
      </c>
      <c r="F67" s="67"/>
      <c r="G67" s="69"/>
      <c r="H67" s="67"/>
      <c r="I67" s="69"/>
      <c r="J67" s="25"/>
      <c r="K67" s="27"/>
      <c r="L67" s="67"/>
      <c r="M67" s="69"/>
      <c r="N67" s="67"/>
      <c r="O67" s="69"/>
      <c r="P67" s="67"/>
      <c r="Q67" s="69"/>
      <c r="R67" s="67"/>
      <c r="S67" s="69"/>
      <c r="T67" s="67"/>
      <c r="U67" s="131"/>
      <c r="V67" s="132"/>
      <c r="W67" s="46"/>
      <c r="X67" s="132"/>
      <c r="Y67" s="28" t="str">
        <f>$BA67&amp;" "&amp;$BB67&amp;""&amp;$BC67</f>
        <v xml:space="preserve"> </v>
      </c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BA67" s="29" t="str">
        <f>IF($C67&lt;&gt;SUM(F67:U67),"El Total de Ingresos es diferente a la suma de Hombres y Mujeres por edad","")</f>
        <v/>
      </c>
      <c r="BB67" s="29" t="str">
        <f>IF($D67&lt;&gt;($F67+$H67+$J67+$L67+$N67+$P67+$R67+$T67),"El Total de Hombres ingresados al Programa es diferente a la suma de Hombres por edad","")</f>
        <v/>
      </c>
      <c r="BC67" s="29" t="str">
        <f>IF($E67&lt;&gt;($G67+$I67+$K67+$M67+$O67+$Q67+$S67+$U67),"El Total de Mujeres ingresadas al Programa es diferente a la suma de Mujeres por edad","")</f>
        <v/>
      </c>
      <c r="BD67" s="22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0">
        <f>IF($C67&lt;&gt;SUM(F67:U67),1,0)</f>
        <v>0</v>
      </c>
      <c r="BU67" s="30">
        <f>IF($D67&lt;&gt;($F67+$H67+$J67+$L67+$N67+$P67+$R67+$T67),1,0)</f>
        <v>0</v>
      </c>
      <c r="BV67" s="30">
        <f>IF($E67&lt;&gt;($G67+$I67+$K67+$M67+$O67+$Q67+$S67+$U67),1,0)</f>
        <v>0</v>
      </c>
      <c r="BW67" s="30">
        <f>IF(AND(O$59&lt;&gt;0,O$58=""),1,0)</f>
        <v>0</v>
      </c>
      <c r="BX67" s="30">
        <f>IF(AND(P$59&lt;&gt;0,P$58=""),1,0)</f>
        <v>0</v>
      </c>
      <c r="BY67" s="30">
        <f>IF(AND(Q$59&lt;&gt;0,Q$58=""),1,0)</f>
        <v>0</v>
      </c>
      <c r="BZ67" s="3"/>
      <c r="CA67" s="3"/>
      <c r="CB67" s="3"/>
      <c r="CC67" s="3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</row>
    <row r="68" spans="1:103" s="23" customFormat="1" ht="10.5" x14ac:dyDescent="0.15">
      <c r="A68" s="1151"/>
      <c r="B68" s="116" t="s">
        <v>80</v>
      </c>
      <c r="C68" s="71">
        <f>SUM(D68:E68)</f>
        <v>0</v>
      </c>
      <c r="D68" s="117">
        <f t="shared" si="7"/>
        <v>0</v>
      </c>
      <c r="E68" s="118">
        <f t="shared" si="7"/>
        <v>0</v>
      </c>
      <c r="F68" s="32"/>
      <c r="G68" s="34"/>
      <c r="H68" s="32"/>
      <c r="I68" s="34"/>
      <c r="J68" s="32"/>
      <c r="K68" s="34"/>
      <c r="L68" s="32"/>
      <c r="M68" s="34"/>
      <c r="N68" s="32"/>
      <c r="O68" s="34"/>
      <c r="P68" s="32"/>
      <c r="Q68" s="34"/>
      <c r="R68" s="32"/>
      <c r="S68" s="34"/>
      <c r="T68" s="32"/>
      <c r="U68" s="133"/>
      <c r="V68" s="134"/>
      <c r="W68" s="47"/>
      <c r="X68" s="134"/>
      <c r="Y68" s="28" t="str">
        <f>$BA68&amp;" "&amp;$BB68&amp;""&amp;$BC68</f>
        <v xml:space="preserve"> </v>
      </c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BA68" s="29" t="str">
        <f>IF($C68&lt;&gt;SUM(F68:U68),"El Total de Ingresos es diferente a la suma de Hombres y Mujeres por edad","")</f>
        <v/>
      </c>
      <c r="BB68" s="29" t="str">
        <f>IF($D68&lt;&gt;($F68+$H68+$J68+$L68+$N68+$P68+$R68+$T68),"El Total de Hombres ingresados al Programa es diferente a la suma de Hombres por edad","")</f>
        <v/>
      </c>
      <c r="BC68" s="29" t="str">
        <f>IF($E68&lt;&gt;($G68+$I68+$K68+$M68+$O68+$Q68+$S68+$U68),"El Total de Mujeres ingresadas al Programa es diferente a la suma de Mujeres por edad","")</f>
        <v/>
      </c>
      <c r="BD68" s="22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0">
        <f>IF($C68&lt;&gt;SUM(F68:U68),1,0)</f>
        <v>0</v>
      </c>
      <c r="BU68" s="30">
        <f>IF($D68&lt;&gt;($F68+$H68+$J68+$L68+$N68+$P68+$R68+$T68),1,0)</f>
        <v>0</v>
      </c>
      <c r="BV68" s="30">
        <f>IF($E68&lt;&gt;($G68+$I68+$K68+$M68+$O68+$Q68+$S68+$U68),1,0)</f>
        <v>0</v>
      </c>
      <c r="BW68" s="30">
        <f>IF(AND(O$60&lt;&gt;0,O$58=""),1,0)</f>
        <v>0</v>
      </c>
      <c r="BX68" s="30">
        <f>IF(AND(P$60&lt;&gt;0,P$58=""),1,0)</f>
        <v>0</v>
      </c>
      <c r="BY68" s="30">
        <f>IF(AND(Q$60&lt;&gt;0,Q$58=""),1,0)</f>
        <v>0</v>
      </c>
      <c r="BZ68" s="3"/>
      <c r="CA68" s="3"/>
      <c r="CB68" s="3"/>
      <c r="CC68" s="3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</row>
    <row r="69" spans="1:103" s="23" customFormat="1" ht="10.5" x14ac:dyDescent="0.15">
      <c r="A69" s="1152"/>
      <c r="B69" s="234" t="s">
        <v>81</v>
      </c>
      <c r="C69" s="80">
        <f>SUM(D69:E69)</f>
        <v>0</v>
      </c>
      <c r="D69" s="121">
        <f t="shared" si="7"/>
        <v>0</v>
      </c>
      <c r="E69" s="122">
        <f t="shared" si="7"/>
        <v>0</v>
      </c>
      <c r="F69" s="37"/>
      <c r="G69" s="39"/>
      <c r="H69" s="37"/>
      <c r="I69" s="39"/>
      <c r="J69" s="37"/>
      <c r="K69" s="39"/>
      <c r="L69" s="37"/>
      <c r="M69" s="39"/>
      <c r="N69" s="37"/>
      <c r="O69" s="39"/>
      <c r="P69" s="37"/>
      <c r="Q69" s="39"/>
      <c r="R69" s="37"/>
      <c r="S69" s="39"/>
      <c r="T69" s="37"/>
      <c r="U69" s="135"/>
      <c r="V69" s="136"/>
      <c r="W69" s="49"/>
      <c r="X69" s="136"/>
      <c r="Y69" s="28" t="str">
        <f>$BA69&amp;" "&amp;$BB69&amp;""&amp;$BC69</f>
        <v xml:space="preserve"> </v>
      </c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BA69" s="29" t="str">
        <f>IF($C69&lt;&gt;SUM(F69:U69),"El Total de Ingresos es diferente a la suma de Hombres y Mujeres por edad","")</f>
        <v/>
      </c>
      <c r="BB69" s="29" t="str">
        <f>IF($D69&lt;&gt;($F69+$H69+$J69+$L69+$N69+$P69+$R69+$T69),"El Total de Hombres ingresados al Programa es diferente a la suma de Hombres por edad","")</f>
        <v/>
      </c>
      <c r="BC69" s="29" t="str">
        <f>IF($E69&lt;&gt;($G69+$I69+$K69+$M69+$O69+$Q69+$S69+$U69),"El Total de Mujeres ingresadas al Programa es diferente a la suma de Mujeres por edad","")</f>
        <v/>
      </c>
      <c r="BD69" s="22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0">
        <f>IF($C69&lt;&gt;SUM(F69:U69),1,0)</f>
        <v>0</v>
      </c>
      <c r="BU69" s="30">
        <f>IF($D69&lt;&gt;($F69+$H69+$J69+$L69+$N69+$P69+$R69+$T69),1,0)</f>
        <v>0</v>
      </c>
      <c r="BV69" s="30">
        <f>IF($E69&lt;&gt;($G69+$I69+$K69+$M69+$O69+$Q69+$S69+$U69),1,0)</f>
        <v>0</v>
      </c>
      <c r="BW69" s="30">
        <f>IF(AND(O$61&lt;&gt;0,O$58=""),1,0)</f>
        <v>0</v>
      </c>
      <c r="BX69" s="30">
        <f>IF(AND(P$61&lt;&gt;0,P$58=""),1,0)</f>
        <v>0</v>
      </c>
      <c r="BY69" s="30">
        <f>IF(AND(Q$61&lt;&gt;0,Q$58=""),1,0)</f>
        <v>0</v>
      </c>
      <c r="BZ69" s="3"/>
      <c r="CA69" s="3"/>
      <c r="CB69" s="3"/>
      <c r="CC69" s="3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</row>
    <row r="70" spans="1:103" s="9" customFormat="1" ht="14.25" x14ac:dyDescent="0.2">
      <c r="A70" s="81" t="s">
        <v>89</v>
      </c>
      <c r="B70" s="81"/>
      <c r="C70" s="81"/>
      <c r="D70" s="81"/>
      <c r="E70" s="81"/>
      <c r="F70" s="81"/>
      <c r="G70" s="81"/>
      <c r="H70" s="107"/>
      <c r="I70" s="108"/>
      <c r="J70" s="108"/>
      <c r="K70" s="109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10"/>
      <c r="BT70" s="30">
        <f>IF(AND(R$58&lt;&gt;0,(R$59+R$60+R$61)&lt;R$58),1,0)</f>
        <v>0</v>
      </c>
      <c r="BU70" s="30">
        <f>IF(AND(S$58&lt;&gt;0,(S$59+S$60+S$61)&lt;S$58),1,0)</f>
        <v>0</v>
      </c>
      <c r="BV70" s="30">
        <f>IF(AND(T$58&lt;&gt;0,(T$59+T$60+T$61)&lt;T$58),1,0)</f>
        <v>0</v>
      </c>
      <c r="BW70" s="30">
        <f>IF(AND(U$58&lt;&gt;0,(U$59+U$60+U$61)&lt;U$58),1,0)</f>
        <v>0</v>
      </c>
      <c r="BX70" s="30">
        <f>IF($C66&lt;&gt;($V66+$W66+$X66),1,0)</f>
        <v>0</v>
      </c>
    </row>
    <row r="71" spans="1:103" s="17" customFormat="1" x14ac:dyDescent="0.2">
      <c r="A71" s="1153" t="s">
        <v>45</v>
      </c>
      <c r="B71" s="1153"/>
      <c r="C71" s="1052" t="s">
        <v>90</v>
      </c>
      <c r="D71" s="1156" t="s">
        <v>47</v>
      </c>
      <c r="E71" s="1157"/>
      <c r="F71" s="1157"/>
      <c r="G71" s="1157"/>
      <c r="H71" s="1157"/>
      <c r="I71" s="1158"/>
      <c r="J71" s="1052" t="s">
        <v>91</v>
      </c>
      <c r="K71" s="9"/>
      <c r="L71" s="9"/>
      <c r="M71" s="9"/>
      <c r="N71" s="9"/>
      <c r="O71" s="9"/>
      <c r="P71" s="9"/>
      <c r="Q71" s="9"/>
      <c r="R71" s="9"/>
      <c r="S71" s="138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30">
        <f>IF(AND(R$59&lt;&gt;0,R$58=""),1,0)</f>
        <v>0</v>
      </c>
      <c r="BU71" s="30">
        <f>IF(AND(S$59&lt;&gt;0,S$58=""),1,0)</f>
        <v>0</v>
      </c>
      <c r="BV71" s="30">
        <f>IF(AND(T$59&lt;&gt;0,T$58=""),1,0)</f>
        <v>0</v>
      </c>
      <c r="BW71" s="30">
        <f>IF(AND(U$59&lt;&gt;0,U$58=""),1,0)</f>
        <v>0</v>
      </c>
      <c r="BX71" s="9"/>
      <c r="BY71" s="9"/>
      <c r="BZ71" s="9"/>
      <c r="CA71" s="9"/>
      <c r="CB71" s="9"/>
      <c r="CC71" s="16"/>
      <c r="CD71" s="16"/>
      <c r="CE71" s="16"/>
      <c r="CF71" s="16"/>
      <c r="CG71" s="16"/>
      <c r="CH71" s="16"/>
      <c r="CI71" s="16"/>
      <c r="CJ71" s="16"/>
      <c r="CK71" s="16"/>
    </row>
    <row r="72" spans="1:103" s="23" customFormat="1" ht="10.5" x14ac:dyDescent="0.15">
      <c r="A72" s="1154"/>
      <c r="B72" s="1154"/>
      <c r="C72" s="1053"/>
      <c r="D72" s="1159" t="s">
        <v>92</v>
      </c>
      <c r="E72" s="1160"/>
      <c r="F72" s="1159" t="s">
        <v>93</v>
      </c>
      <c r="G72" s="1160"/>
      <c r="H72" s="1159" t="s">
        <v>94</v>
      </c>
      <c r="I72" s="1160"/>
      <c r="J72" s="105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0">
        <f>IF(AND(R$60&lt;&gt;0,R$58=""),1,0)</f>
        <v>0</v>
      </c>
      <c r="BU72" s="30">
        <f>IF(AND(S$60&lt;&gt;0,S$58=""),1,0)</f>
        <v>0</v>
      </c>
      <c r="BV72" s="30">
        <f>IF(AND(T$60&lt;&gt;0,T$58=""),1,0)</f>
        <v>0</v>
      </c>
      <c r="BW72" s="30">
        <f>IF(AND(U$60&lt;&gt;0,U$58=""),1,0)</f>
        <v>0</v>
      </c>
      <c r="BX72" s="3"/>
      <c r="BY72" s="3"/>
      <c r="BZ72" s="3"/>
      <c r="CA72" s="3"/>
      <c r="CB72" s="3"/>
      <c r="CC72" s="22"/>
      <c r="CD72" s="22"/>
      <c r="CE72" s="22"/>
      <c r="CF72" s="22"/>
      <c r="CG72" s="22"/>
      <c r="CH72" s="22"/>
      <c r="CI72" s="22"/>
    </row>
    <row r="73" spans="1:103" s="23" customFormat="1" ht="10.5" x14ac:dyDescent="0.15">
      <c r="A73" s="1155"/>
      <c r="B73" s="1155"/>
      <c r="C73" s="1054"/>
      <c r="D73" s="18" t="s">
        <v>43</v>
      </c>
      <c r="E73" s="90" t="s">
        <v>64</v>
      </c>
      <c r="F73" s="18" t="s">
        <v>43</v>
      </c>
      <c r="G73" s="90" t="s">
        <v>64</v>
      </c>
      <c r="H73" s="18" t="s">
        <v>43</v>
      </c>
      <c r="I73" s="90" t="s">
        <v>64</v>
      </c>
      <c r="J73" s="1054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0">
        <f>IF(AND(R$61&lt;&gt;0,R$58=""),1,0)</f>
        <v>0</v>
      </c>
      <c r="BU73" s="30">
        <f>IF(AND(S$61&lt;&gt;0,S$58=""),1,0)</f>
        <v>0</v>
      </c>
      <c r="BV73" s="30">
        <f>IF(AND(T$61&lt;&gt;0,T$58=""),1,0)</f>
        <v>0</v>
      </c>
      <c r="BW73" s="30">
        <f>IF(AND(U$61&lt;&gt;0,U$58=""),1,0)</f>
        <v>0</v>
      </c>
      <c r="BX73" s="3"/>
      <c r="BY73" s="3"/>
      <c r="BZ73" s="3"/>
      <c r="CA73" s="3"/>
      <c r="CB73" s="3"/>
      <c r="CC73" s="22"/>
      <c r="CD73" s="22"/>
      <c r="CE73" s="22"/>
      <c r="CF73" s="22"/>
      <c r="CG73" s="22"/>
      <c r="CH73" s="22"/>
      <c r="CI73" s="22"/>
    </row>
    <row r="74" spans="1:103" s="23" customFormat="1" ht="10.5" x14ac:dyDescent="0.15">
      <c r="A74" s="1138" t="s">
        <v>95</v>
      </c>
      <c r="B74" s="1139"/>
      <c r="C74" s="78">
        <f>SUM(D74:I74)</f>
        <v>0</v>
      </c>
      <c r="D74" s="25"/>
      <c r="E74" s="27"/>
      <c r="F74" s="25"/>
      <c r="G74" s="27"/>
      <c r="H74" s="25"/>
      <c r="I74" s="27"/>
      <c r="J74" s="44"/>
      <c r="K74" s="28" t="str">
        <f>$BA74</f>
        <v/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BA74" s="29" t="str">
        <f>IF($C74&lt;&gt;SUM($D74:$I74),"El Total de los Ingresos es diferente a la suma de Hombres y Mujeres por edad","")</f>
        <v/>
      </c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0">
        <f>IF($C74&lt;&gt;SUM(D74:I74),1,0)</f>
        <v>0</v>
      </c>
      <c r="BU74" s="3"/>
      <c r="BV74" s="3"/>
      <c r="BW74" s="3"/>
      <c r="BX74" s="3"/>
      <c r="BY74" s="3"/>
      <c r="BZ74" s="3"/>
      <c r="CA74" s="3"/>
      <c r="CB74" s="3"/>
      <c r="CC74" s="22"/>
      <c r="CD74" s="22"/>
      <c r="CE74" s="22"/>
      <c r="CF74" s="22"/>
      <c r="CG74" s="22"/>
      <c r="CH74" s="22"/>
      <c r="CI74" s="22"/>
    </row>
    <row r="75" spans="1:103" s="23" customFormat="1" ht="10.5" x14ac:dyDescent="0.15">
      <c r="A75" s="1140" t="s">
        <v>96</v>
      </c>
      <c r="B75" s="1141"/>
      <c r="C75" s="80">
        <f>SUM(D75:I75)</f>
        <v>0</v>
      </c>
      <c r="D75" s="37"/>
      <c r="E75" s="39"/>
      <c r="F75" s="37"/>
      <c r="G75" s="39"/>
      <c r="H75" s="37"/>
      <c r="I75" s="39"/>
      <c r="J75" s="49"/>
      <c r="K75" s="28" t="str">
        <f>$BA75</f>
        <v/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BA75" s="29" t="str">
        <f>IF($C75&lt;&gt;SUM($D75:$I75),"El Total de los Ingresos es diferente a la suma de Hombres y Mujeres por edad","")</f>
        <v/>
      </c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0">
        <f>IF($C75&lt;&gt;SUM(D75:I75),1,0)</f>
        <v>0</v>
      </c>
      <c r="BU75" s="3"/>
      <c r="BV75" s="3"/>
      <c r="BW75" s="3"/>
      <c r="BX75" s="3"/>
      <c r="BY75" s="3"/>
      <c r="BZ75" s="3"/>
      <c r="CA75" s="3"/>
      <c r="CB75" s="3"/>
      <c r="CC75" s="22"/>
      <c r="CD75" s="22"/>
      <c r="CE75" s="22"/>
      <c r="CF75" s="22"/>
      <c r="CG75" s="22"/>
      <c r="CH75" s="22"/>
      <c r="CI75" s="22"/>
    </row>
    <row r="76" spans="1:103" s="23" customFormat="1" ht="10.5" x14ac:dyDescent="0.15">
      <c r="A76" s="1142" t="s">
        <v>97</v>
      </c>
      <c r="B76" s="139" t="s">
        <v>98</v>
      </c>
      <c r="C76" s="78">
        <f>SUM(D76:I76)</f>
        <v>0</v>
      </c>
      <c r="D76" s="25"/>
      <c r="E76" s="27"/>
      <c r="F76" s="25"/>
      <c r="G76" s="27"/>
      <c r="H76" s="25"/>
      <c r="I76" s="27"/>
      <c r="J76" s="44"/>
      <c r="K76" s="28" t="str">
        <f>$BA76</f>
        <v/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BA76" s="29" t="str">
        <f>IF($C76&lt;&gt;SUM($D76:$I76),"El Total de los Ingresos es diferente a la suma de Hombres y Mujeres por edad","")</f>
        <v/>
      </c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0">
        <f>IF($C76&lt;&gt;SUM(D76:I76),1,0)</f>
        <v>0</v>
      </c>
      <c r="BU76" s="3"/>
      <c r="BV76" s="3"/>
      <c r="BW76" s="3"/>
      <c r="BX76" s="3"/>
      <c r="BY76" s="3"/>
      <c r="BZ76" s="3"/>
      <c r="CA76" s="3"/>
      <c r="CB76" s="3"/>
      <c r="CC76" s="22"/>
      <c r="CD76" s="22"/>
      <c r="CE76" s="22"/>
      <c r="CF76" s="22"/>
      <c r="CG76" s="22"/>
      <c r="CH76" s="22"/>
      <c r="CI76" s="22"/>
    </row>
    <row r="77" spans="1:103" s="23" customFormat="1" ht="10.5" x14ac:dyDescent="0.15">
      <c r="A77" s="1143"/>
      <c r="B77" s="140" t="s">
        <v>99</v>
      </c>
      <c r="C77" s="80">
        <f>SUM(D77:I77)</f>
        <v>0</v>
      </c>
      <c r="D77" s="37"/>
      <c r="E77" s="39"/>
      <c r="F77" s="37"/>
      <c r="G77" s="39"/>
      <c r="H77" s="37"/>
      <c r="I77" s="39"/>
      <c r="J77" s="49"/>
      <c r="K77" s="28" t="str">
        <f>$BA77</f>
        <v/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BA77" s="29" t="str">
        <f>IF($C77&lt;&gt;SUM($D77:$I77),"El Total de los Ingresos es diferente a la suma de Hombres y Mujeres por edad","")</f>
        <v/>
      </c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0">
        <f>IF($C77&lt;&gt;SUM(D77:I77),1,0)</f>
        <v>0</v>
      </c>
      <c r="BU77" s="3"/>
      <c r="BV77" s="3"/>
      <c r="BW77" s="3"/>
      <c r="BX77" s="3"/>
      <c r="BY77" s="3"/>
      <c r="BZ77" s="3"/>
      <c r="CA77" s="3"/>
      <c r="CB77" s="3"/>
      <c r="CC77" s="22"/>
      <c r="CD77" s="22"/>
      <c r="CE77" s="22"/>
      <c r="CF77" s="22"/>
      <c r="CG77" s="22"/>
      <c r="CH77" s="22"/>
      <c r="CI77" s="22"/>
    </row>
    <row r="78" spans="1:103" s="23" customFormat="1" ht="10.5" x14ac:dyDescent="0.15">
      <c r="A78" s="1144" t="s">
        <v>100</v>
      </c>
      <c r="B78" s="1145"/>
      <c r="C78" s="80">
        <f>SUM(D78:I78)</f>
        <v>0</v>
      </c>
      <c r="D78" s="62"/>
      <c r="E78" s="64"/>
      <c r="F78" s="62"/>
      <c r="G78" s="64"/>
      <c r="H78" s="62"/>
      <c r="I78" s="64"/>
      <c r="J78" s="85"/>
      <c r="K78" s="28" t="str">
        <f>$BA78&amp;" "&amp;$BB78&amp;""</f>
        <v xml:space="preserve"> 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BA78" s="29" t="str">
        <f>IF($C78&lt;&gt;SUM($D78:$I78),"El Total de los Ingresos es diferente a la suma de Hombres y Mujeres por edad","")</f>
        <v/>
      </c>
      <c r="BB78" s="29" t="str">
        <f>IF(C78&gt;C76+C77,"Los Ingresos de pacientes dependientes severos con escaras DEBEN estar incluidos en los Ingresos de pacientes dependientes severos oncológicos o No oncológicos","")</f>
        <v/>
      </c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0">
        <f>IF($C78&lt;&gt;SUM(D78:I78),1,0)</f>
        <v>0</v>
      </c>
      <c r="BU78" s="30">
        <f>IF(C78&gt;SUM(C76:C77),1,0)</f>
        <v>0</v>
      </c>
      <c r="BV78" s="3"/>
      <c r="BW78" s="3"/>
      <c r="BX78" s="3"/>
      <c r="BY78" s="3"/>
      <c r="BZ78" s="3"/>
      <c r="CA78" s="3"/>
      <c r="CB78" s="3"/>
      <c r="CC78" s="22"/>
      <c r="CD78" s="22"/>
      <c r="CE78" s="22"/>
      <c r="CF78" s="22"/>
      <c r="CG78" s="22"/>
      <c r="CH78" s="22"/>
      <c r="CI78" s="22"/>
    </row>
    <row r="79" spans="1:103" s="17" customFormat="1" ht="14.25" x14ac:dyDescent="0.2">
      <c r="A79" s="87" t="s">
        <v>101</v>
      </c>
      <c r="B79" s="87"/>
      <c r="C79" s="87"/>
      <c r="D79" s="87"/>
      <c r="E79" s="87"/>
      <c r="F79" s="81"/>
      <c r="G79" s="81"/>
      <c r="H79" s="107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BA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</row>
    <row r="80" spans="1:103" s="23" customFormat="1" ht="10.5" x14ac:dyDescent="0.15">
      <c r="A80" s="1146" t="s">
        <v>3</v>
      </c>
      <c r="B80" s="1023"/>
      <c r="C80" s="1072" t="s">
        <v>102</v>
      </c>
      <c r="D80" s="1134" t="s">
        <v>103</v>
      </c>
      <c r="E80" s="1010" t="s">
        <v>104</v>
      </c>
      <c r="F80" s="3"/>
      <c r="G80" s="3"/>
      <c r="H80" s="3"/>
      <c r="I80" s="2"/>
      <c r="J80" s="2"/>
      <c r="K80" s="2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BA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</row>
    <row r="81" spans="1:100" s="23" customFormat="1" ht="10.5" x14ac:dyDescent="0.15">
      <c r="A81" s="1147"/>
      <c r="B81" s="1025"/>
      <c r="C81" s="1073"/>
      <c r="D81" s="1135"/>
      <c r="E81" s="1014"/>
      <c r="F81" s="119"/>
      <c r="G81" s="119"/>
      <c r="H81" s="119"/>
      <c r="I81" s="119"/>
      <c r="J81" s="119"/>
      <c r="K81" s="119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BA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</row>
    <row r="82" spans="1:100" s="23" customFormat="1" ht="10.5" x14ac:dyDescent="0.15">
      <c r="A82" s="1127" t="s">
        <v>105</v>
      </c>
      <c r="B82" s="1128"/>
      <c r="C82" s="44"/>
      <c r="D82" s="142"/>
      <c r="E82" s="143"/>
      <c r="F82" s="28" t="str">
        <f t="shared" ref="F82:F91" si="8">$BA82</f>
        <v/>
      </c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BA82" s="29" t="str">
        <f t="shared" ref="BA82:BA91" si="9">IF($D82&gt;=$E82,"","El Total de Egresos NO puede ser menor que los Egresos por Abandono.")</f>
        <v/>
      </c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0">
        <f>IF($D82&gt;=$E82,0,1)</f>
        <v>0</v>
      </c>
      <c r="BU82" s="3"/>
      <c r="BV82" s="3"/>
      <c r="BW82" s="3"/>
      <c r="BX82" s="3"/>
      <c r="BY82" s="3"/>
      <c r="BZ82" s="3"/>
      <c r="CA82" s="3"/>
      <c r="CB82" s="3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</row>
    <row r="83" spans="1:100" s="23" customFormat="1" ht="10.5" x14ac:dyDescent="0.15">
      <c r="A83" s="1127" t="s">
        <v>106</v>
      </c>
      <c r="B83" s="1128"/>
      <c r="C83" s="47"/>
      <c r="D83" s="144"/>
      <c r="E83" s="134"/>
      <c r="F83" s="28" t="str">
        <f t="shared" si="8"/>
        <v/>
      </c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BA83" s="29" t="str">
        <f t="shared" si="9"/>
        <v/>
      </c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0">
        <f t="shared" ref="BT83:BT91" si="10">IF($D83&gt;=$E83,0,1)</f>
        <v>0</v>
      </c>
      <c r="BU83" s="3"/>
      <c r="BV83" s="3"/>
      <c r="BW83" s="3"/>
      <c r="BX83" s="3"/>
      <c r="BY83" s="3"/>
      <c r="BZ83" s="3"/>
      <c r="CA83" s="3"/>
      <c r="CB83" s="3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</row>
    <row r="84" spans="1:100" s="23" customFormat="1" ht="10.5" x14ac:dyDescent="0.15">
      <c r="A84" s="1136" t="s">
        <v>107</v>
      </c>
      <c r="B84" s="1137"/>
      <c r="C84" s="47"/>
      <c r="D84" s="144"/>
      <c r="E84" s="134"/>
      <c r="F84" s="28" t="str">
        <f t="shared" si="8"/>
        <v/>
      </c>
      <c r="G84" s="119"/>
      <c r="H84" s="119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BA84" s="29" t="str">
        <f t="shared" si="9"/>
        <v/>
      </c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0">
        <f t="shared" si="10"/>
        <v>0</v>
      </c>
      <c r="BU84" s="3"/>
      <c r="BV84" s="3"/>
      <c r="BW84" s="3"/>
      <c r="BX84" s="3"/>
      <c r="BY84" s="3"/>
      <c r="BZ84" s="3"/>
      <c r="CA84" s="3"/>
      <c r="CB84" s="3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</row>
    <row r="85" spans="1:100" s="23" customFormat="1" ht="10.5" x14ac:dyDescent="0.15">
      <c r="A85" s="1131" t="s">
        <v>108</v>
      </c>
      <c r="B85" s="1132"/>
      <c r="C85" s="56">
        <f>SUM(C82:C84)</f>
        <v>0</v>
      </c>
      <c r="D85" s="145">
        <f>SUM(D82:D84)</f>
        <v>0</v>
      </c>
      <c r="E85" s="146">
        <f>SUM(E82:E84)</f>
        <v>0</v>
      </c>
      <c r="F85" s="28" t="str">
        <f t="shared" si="8"/>
        <v/>
      </c>
      <c r="G85" s="119"/>
      <c r="H85" s="119"/>
      <c r="I85" s="119"/>
      <c r="J85" s="119"/>
      <c r="K85" s="119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BA85" s="29" t="str">
        <f t="shared" si="9"/>
        <v/>
      </c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0">
        <f t="shared" si="10"/>
        <v>0</v>
      </c>
      <c r="BU85" s="3"/>
      <c r="BV85" s="3"/>
      <c r="BW85" s="3"/>
      <c r="BX85" s="3"/>
      <c r="BY85" s="3"/>
      <c r="BZ85" s="3"/>
      <c r="CA85" s="3"/>
      <c r="CB85" s="3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</row>
    <row r="86" spans="1:100" s="23" customFormat="1" ht="10.5" x14ac:dyDescent="0.15">
      <c r="A86" s="1125" t="s">
        <v>109</v>
      </c>
      <c r="B86" s="1126"/>
      <c r="C86" s="46"/>
      <c r="D86" s="147"/>
      <c r="E86" s="132"/>
      <c r="F86" s="28" t="str">
        <f t="shared" si="8"/>
        <v/>
      </c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  <c r="V86" s="119"/>
      <c r="W86" s="119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BA86" s="29" t="str">
        <f t="shared" si="9"/>
        <v/>
      </c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0">
        <f t="shared" si="10"/>
        <v>0</v>
      </c>
      <c r="BU86" s="3"/>
      <c r="BV86" s="3"/>
      <c r="BW86" s="3"/>
      <c r="BX86" s="3"/>
      <c r="BY86" s="3"/>
      <c r="BZ86" s="3"/>
      <c r="CA86" s="3"/>
      <c r="CB86" s="3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</row>
    <row r="87" spans="1:100" s="23" customFormat="1" ht="10.5" x14ac:dyDescent="0.15">
      <c r="A87" s="1127" t="s">
        <v>110</v>
      </c>
      <c r="B87" s="1128"/>
      <c r="C87" s="47"/>
      <c r="D87" s="144"/>
      <c r="E87" s="134"/>
      <c r="F87" s="28" t="str">
        <f t="shared" si="8"/>
        <v/>
      </c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  <c r="V87" s="119"/>
      <c r="W87" s="119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BA87" s="29" t="str">
        <f t="shared" si="9"/>
        <v/>
      </c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0">
        <f t="shared" si="10"/>
        <v>0</v>
      </c>
      <c r="BU87" s="3"/>
      <c r="BV87" s="3"/>
      <c r="BW87" s="3"/>
      <c r="BX87" s="3"/>
      <c r="BY87" s="3"/>
      <c r="BZ87" s="3"/>
      <c r="CA87" s="3"/>
      <c r="CB87" s="3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</row>
    <row r="88" spans="1:100" s="23" customFormat="1" ht="10.5" x14ac:dyDescent="0.15">
      <c r="A88" s="1127" t="s">
        <v>111</v>
      </c>
      <c r="B88" s="1128"/>
      <c r="C88" s="47"/>
      <c r="D88" s="144"/>
      <c r="E88" s="134"/>
      <c r="F88" s="28" t="str">
        <f t="shared" si="8"/>
        <v/>
      </c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19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BA88" s="29" t="str">
        <f t="shared" si="9"/>
        <v/>
      </c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0">
        <f t="shared" si="10"/>
        <v>0</v>
      </c>
      <c r="BU88" s="3"/>
      <c r="BV88" s="3"/>
      <c r="BW88" s="3"/>
      <c r="BX88" s="3"/>
      <c r="BY88" s="3"/>
      <c r="BZ88" s="3"/>
      <c r="CA88" s="3"/>
      <c r="CB88" s="3"/>
      <c r="CC88" s="22"/>
      <c r="CD88" s="22"/>
      <c r="CE88" s="22"/>
      <c r="CF88" s="22"/>
      <c r="CG88" s="22"/>
      <c r="CH88" s="22"/>
      <c r="CI88" s="22"/>
      <c r="CJ88" s="22"/>
      <c r="CK88" s="22"/>
      <c r="CL88" s="22"/>
      <c r="CM88" s="22"/>
      <c r="CN88" s="22"/>
      <c r="CO88" s="22"/>
      <c r="CP88" s="22"/>
      <c r="CQ88" s="22"/>
      <c r="CR88" s="22"/>
      <c r="CS88" s="22"/>
      <c r="CT88" s="22"/>
      <c r="CU88" s="22"/>
      <c r="CV88" s="22"/>
    </row>
    <row r="89" spans="1:100" s="23" customFormat="1" ht="10.5" x14ac:dyDescent="0.15">
      <c r="A89" s="1129" t="s">
        <v>112</v>
      </c>
      <c r="B89" s="1130"/>
      <c r="C89" s="148"/>
      <c r="D89" s="149"/>
      <c r="E89" s="150"/>
      <c r="F89" s="28" t="str">
        <f t="shared" si="8"/>
        <v/>
      </c>
      <c r="G89" s="119"/>
      <c r="H89" s="119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  <c r="V89" s="119"/>
      <c r="W89" s="119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BA89" s="29" t="str">
        <f t="shared" si="9"/>
        <v/>
      </c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0">
        <f t="shared" si="10"/>
        <v>0</v>
      </c>
      <c r="BU89" s="3"/>
      <c r="BV89" s="3"/>
      <c r="BW89" s="3"/>
      <c r="BX89" s="3"/>
      <c r="BY89" s="3"/>
      <c r="BZ89" s="3"/>
      <c r="CA89" s="3"/>
      <c r="CB89" s="3"/>
      <c r="CC89" s="22"/>
      <c r="CD89" s="22"/>
      <c r="CE89" s="22"/>
      <c r="CF89" s="22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  <c r="CS89" s="22"/>
      <c r="CT89" s="22"/>
      <c r="CU89" s="22"/>
      <c r="CV89" s="22"/>
    </row>
    <row r="90" spans="1:100" s="23" customFormat="1" ht="10.5" x14ac:dyDescent="0.15">
      <c r="A90" s="1131" t="s">
        <v>108</v>
      </c>
      <c r="B90" s="1132"/>
      <c r="C90" s="56">
        <f>SUM(C86:C89)</f>
        <v>0</v>
      </c>
      <c r="D90" s="145">
        <f>SUM(D86:D89)</f>
        <v>0</v>
      </c>
      <c r="E90" s="146">
        <f>SUM(E86:E89)</f>
        <v>0</v>
      </c>
      <c r="F90" s="28" t="str">
        <f t="shared" si="8"/>
        <v/>
      </c>
      <c r="G90" s="119"/>
      <c r="H90" s="119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19"/>
      <c r="U90" s="119"/>
      <c r="V90" s="119"/>
      <c r="W90" s="119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BA90" s="29" t="str">
        <f t="shared" si="9"/>
        <v/>
      </c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0">
        <f t="shared" si="10"/>
        <v>0</v>
      </c>
      <c r="BU90" s="3"/>
      <c r="BV90" s="3"/>
      <c r="BW90" s="3"/>
      <c r="BX90" s="3"/>
      <c r="BY90" s="3"/>
      <c r="BZ90" s="3"/>
      <c r="CA90" s="3"/>
      <c r="CB90" s="3"/>
      <c r="CC90" s="22"/>
      <c r="CD90" s="22"/>
      <c r="CE90" s="22"/>
      <c r="CF90" s="22"/>
      <c r="CG90" s="22"/>
      <c r="CH90" s="22"/>
      <c r="CI90" s="22"/>
      <c r="CJ90" s="22"/>
      <c r="CK90" s="22"/>
      <c r="CL90" s="22"/>
      <c r="CM90" s="22"/>
      <c r="CN90" s="22"/>
      <c r="CO90" s="22"/>
      <c r="CP90" s="22"/>
      <c r="CQ90" s="22"/>
      <c r="CR90" s="22"/>
      <c r="CS90" s="22"/>
      <c r="CT90" s="22"/>
      <c r="CU90" s="22"/>
      <c r="CV90" s="22"/>
    </row>
    <row r="91" spans="1:100" s="23" customFormat="1" ht="10.5" x14ac:dyDescent="0.15">
      <c r="A91" s="1133" t="s">
        <v>113</v>
      </c>
      <c r="B91" s="1133"/>
      <c r="C91" s="56">
        <f>C85+C90</f>
        <v>0</v>
      </c>
      <c r="D91" s="145">
        <f>D85+D90</f>
        <v>0</v>
      </c>
      <c r="E91" s="146">
        <f>E85+E90</f>
        <v>0</v>
      </c>
      <c r="F91" s="28" t="str">
        <f t="shared" si="8"/>
        <v/>
      </c>
      <c r="G91" s="119"/>
      <c r="H91" s="119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  <c r="V91" s="119"/>
      <c r="W91" s="119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BA91" s="29" t="str">
        <f t="shared" si="9"/>
        <v/>
      </c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0">
        <f t="shared" si="10"/>
        <v>0</v>
      </c>
      <c r="BU91" s="3"/>
      <c r="BV91" s="3"/>
      <c r="BW91" s="3"/>
      <c r="BX91" s="3"/>
      <c r="BY91" s="3"/>
      <c r="BZ91" s="3"/>
      <c r="CA91" s="3"/>
      <c r="CB91" s="3"/>
      <c r="CC91" s="22"/>
      <c r="CD91" s="22"/>
      <c r="CE91" s="22"/>
      <c r="CF91" s="22"/>
      <c r="CG91" s="22"/>
      <c r="CH91" s="22"/>
      <c r="CI91" s="22"/>
      <c r="CJ91" s="22"/>
      <c r="CK91" s="22"/>
      <c r="CL91" s="22"/>
      <c r="CM91" s="22"/>
      <c r="CN91" s="22"/>
      <c r="CO91" s="22"/>
      <c r="CP91" s="22"/>
      <c r="CQ91" s="22"/>
      <c r="CR91" s="22"/>
      <c r="CS91" s="22"/>
      <c r="CT91" s="22"/>
      <c r="CU91" s="22"/>
      <c r="CV91" s="22"/>
    </row>
    <row r="92" spans="1:100" s="17" customFormat="1" ht="14.25" x14ac:dyDescent="0.2">
      <c r="A92" s="87" t="s">
        <v>114</v>
      </c>
      <c r="B92" s="87"/>
      <c r="C92" s="87"/>
      <c r="D92" s="87"/>
      <c r="E92" s="87"/>
      <c r="F92" s="81"/>
      <c r="G92" s="81"/>
      <c r="H92" s="151"/>
      <c r="I92" s="151"/>
      <c r="J92" s="151"/>
      <c r="K92" s="152"/>
      <c r="L92" s="153"/>
      <c r="M92" s="152"/>
      <c r="N92" s="152"/>
      <c r="O92" s="154"/>
      <c r="P92" s="154"/>
      <c r="Q92" s="119"/>
      <c r="R92" s="119"/>
      <c r="S92" s="119"/>
      <c r="T92" s="119"/>
      <c r="U92" s="119"/>
      <c r="V92" s="155"/>
      <c r="W92" s="11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</row>
    <row r="93" spans="1:100" s="23" customFormat="1" ht="10.5" x14ac:dyDescent="0.15">
      <c r="A93" s="1015" t="s">
        <v>115</v>
      </c>
      <c r="B93" s="1015"/>
      <c r="C93" s="1015"/>
      <c r="D93" s="1016" t="s">
        <v>46</v>
      </c>
      <c r="E93" s="1017"/>
      <c r="F93" s="1018"/>
      <c r="G93" s="1112" t="s">
        <v>116</v>
      </c>
      <c r="H93" s="1074"/>
      <c r="I93" s="1112" t="s">
        <v>117</v>
      </c>
      <c r="J93" s="1112"/>
      <c r="K93" s="1112" t="s">
        <v>118</v>
      </c>
      <c r="L93" s="1112"/>
      <c r="M93" s="1112" t="s">
        <v>119</v>
      </c>
      <c r="N93" s="1112"/>
      <c r="O93" s="1112" t="s">
        <v>120</v>
      </c>
      <c r="P93" s="1112"/>
      <c r="Q93" s="1075" t="s">
        <v>121</v>
      </c>
      <c r="R93" s="1113"/>
      <c r="S93" s="1123" t="s">
        <v>122</v>
      </c>
      <c r="T93" s="1116" t="s">
        <v>123</v>
      </c>
      <c r="U93" s="1106" t="s">
        <v>124</v>
      </c>
      <c r="V93" s="1106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  <c r="CS93" s="22"/>
      <c r="CT93" s="22"/>
      <c r="CU93" s="22"/>
      <c r="CV93" s="22"/>
    </row>
    <row r="94" spans="1:100" s="23" customFormat="1" ht="21" x14ac:dyDescent="0.15">
      <c r="A94" s="1015"/>
      <c r="B94" s="1015"/>
      <c r="C94" s="1015"/>
      <c r="D94" s="156" t="s">
        <v>125</v>
      </c>
      <c r="E94" s="157" t="s">
        <v>43</v>
      </c>
      <c r="F94" s="158" t="s">
        <v>64</v>
      </c>
      <c r="G94" s="159" t="s">
        <v>43</v>
      </c>
      <c r="H94" s="160" t="s">
        <v>64</v>
      </c>
      <c r="I94" s="159" t="s">
        <v>43</v>
      </c>
      <c r="J94" s="20" t="s">
        <v>64</v>
      </c>
      <c r="K94" s="159" t="s">
        <v>43</v>
      </c>
      <c r="L94" s="20" t="s">
        <v>64</v>
      </c>
      <c r="M94" s="159" t="s">
        <v>43</v>
      </c>
      <c r="N94" s="20" t="s">
        <v>64</v>
      </c>
      <c r="O94" s="159" t="s">
        <v>43</v>
      </c>
      <c r="P94" s="20" t="s">
        <v>64</v>
      </c>
      <c r="Q94" s="161" t="s">
        <v>43</v>
      </c>
      <c r="R94" s="162" t="s">
        <v>64</v>
      </c>
      <c r="S94" s="1124"/>
      <c r="T94" s="1116"/>
      <c r="U94" s="163" t="s">
        <v>43</v>
      </c>
      <c r="V94" s="164" t="s">
        <v>64</v>
      </c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  <c r="CS94" s="22"/>
      <c r="CT94" s="22"/>
      <c r="CU94" s="22"/>
      <c r="CV94" s="22"/>
    </row>
    <row r="95" spans="1:100" s="23" customFormat="1" ht="10.5" x14ac:dyDescent="0.15">
      <c r="A95" s="220" t="s">
        <v>126</v>
      </c>
      <c r="B95" s="166"/>
      <c r="C95" s="167"/>
      <c r="D95" s="168">
        <f>SUM(E95:F95)</f>
        <v>0</v>
      </c>
      <c r="E95" s="169">
        <f>G95+I95+K95+M95+O95+Q95</f>
        <v>0</v>
      </c>
      <c r="F95" s="170">
        <f>H95+J95+L95+N95+P95+R95</f>
        <v>0</v>
      </c>
      <c r="G95" s="171"/>
      <c r="H95" s="172"/>
      <c r="I95" s="171"/>
      <c r="J95" s="172"/>
      <c r="K95" s="171"/>
      <c r="L95" s="172"/>
      <c r="M95" s="171"/>
      <c r="N95" s="172"/>
      <c r="O95" s="171"/>
      <c r="P95" s="172"/>
      <c r="Q95" s="173"/>
      <c r="R95" s="174"/>
      <c r="S95" s="175"/>
      <c r="T95" s="176"/>
      <c r="U95" s="171"/>
      <c r="V95" s="172"/>
      <c r="W95" s="28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BA95" s="29" t="str">
        <f>IF($D95&lt;&gt;SUM($G95:$R95),"El Total de los Ingresos NO puede ser diferente a la suma de Hombres y Mujeres por edad.","")</f>
        <v/>
      </c>
      <c r="BB95" s="29" t="str">
        <f>IF($E95&lt;&gt;$G95+$I95+$K95+$M95+$O95+$Q95,"El Total de Hombres ingresados al Programa NO puede ser distinto a la suma de Hombres por edad.","")</f>
        <v/>
      </c>
      <c r="BC95" s="29" t="str">
        <f>IF($F95&lt;&gt;$H95+$J95+$L95+$N95+$P95+$R95,"El Total de Mujeres ingresadas al Programa NO puede ser distinto a la suma de Mujeres por edad.","")</f>
        <v/>
      </c>
      <c r="BD95" s="29" t="str">
        <f>IF(S95&lt;=F95,"","Las gestantes ingresadas al Programa NO debe ser mayor al Total de Mujeres ingresadas")</f>
        <v/>
      </c>
      <c r="BE95" s="29" t="str">
        <f>IF(T95&lt;=F95,"","Las madres de hijos menor de 2 años NO DEBE ser mayor al Total de Mujeres ingresadas al Programa")</f>
        <v/>
      </c>
      <c r="BF95" s="29" t="str">
        <f>IF(U95&lt;=E95,"","Los ingresos de Población Indigena Hombres NO DEBE ser mayor al Total de Ingresos de Hombres al Programa")</f>
        <v/>
      </c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0">
        <f>IF($D95&lt;&gt;SUM($G95:$R95),1,0)</f>
        <v>0</v>
      </c>
      <c r="BU95" s="30">
        <f t="shared" ref="BU95:BU124" si="11">IF($E95&lt;&gt;$G95+$I95+$K95+$M95+$O95+$Q95,1,0)</f>
        <v>0</v>
      </c>
      <c r="BV95" s="30">
        <f t="shared" ref="BV95:BV124" si="12">IF($F95&lt;&gt;$H95+$J95+$L95+$N95+$P95+$R95,1,0)</f>
        <v>0</v>
      </c>
      <c r="BW95" s="30">
        <f>IF(S95&lt;=F95,0,1)</f>
        <v>0</v>
      </c>
      <c r="BX95" s="30">
        <f>IF(T95&lt;=F95,0,1)</f>
        <v>0</v>
      </c>
      <c r="BY95" s="30">
        <f>IF(U95&lt;=E95,0,1)</f>
        <v>0</v>
      </c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  <c r="CS95" s="22"/>
      <c r="CT95" s="22"/>
      <c r="CU95" s="22"/>
      <c r="CV95" s="22"/>
    </row>
    <row r="96" spans="1:100" s="23" customFormat="1" ht="10.5" x14ac:dyDescent="0.15">
      <c r="A96" s="1109" t="s">
        <v>127</v>
      </c>
      <c r="B96" s="1110"/>
      <c r="C96" s="1111"/>
      <c r="D96" s="177"/>
      <c r="E96" s="178"/>
      <c r="F96" s="178"/>
      <c r="G96" s="178"/>
      <c r="H96" s="178"/>
      <c r="I96" s="178"/>
      <c r="J96" s="178"/>
      <c r="K96" s="178"/>
      <c r="L96" s="178"/>
      <c r="M96" s="178"/>
      <c r="N96" s="178"/>
      <c r="O96" s="178"/>
      <c r="P96" s="178"/>
      <c r="Q96" s="178"/>
      <c r="R96" s="178"/>
      <c r="S96" s="178"/>
      <c r="T96" s="178"/>
      <c r="U96" s="178"/>
      <c r="V96" s="179"/>
      <c r="W96" s="28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BA96" s="29" t="str">
        <f>IF(V95&lt;=F95,"","Los ingresos de Población Indigena Mujeres NO DEBE ser mayor al Total de Ingresos de Mujeres al Programa")</f>
        <v/>
      </c>
      <c r="BB96" s="22"/>
      <c r="BC96" s="22"/>
      <c r="BD96" s="22"/>
      <c r="BE96" s="22"/>
      <c r="BF96" s="22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0">
        <f>IF(V95&lt;=F95,0,1)</f>
        <v>0</v>
      </c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  <c r="CS96" s="22"/>
      <c r="CT96" s="22"/>
      <c r="CU96" s="22"/>
      <c r="CV96" s="22"/>
    </row>
    <row r="97" spans="1:100" s="23" customFormat="1" ht="10.5" x14ac:dyDescent="0.15">
      <c r="A97" s="1096" t="s">
        <v>128</v>
      </c>
      <c r="B97" s="1099" t="s">
        <v>129</v>
      </c>
      <c r="C97" s="1100"/>
      <c r="D97" s="180">
        <f t="shared" ref="D97:D105" si="13">SUM(E97:F97)</f>
        <v>0</v>
      </c>
      <c r="E97" s="181">
        <f t="shared" ref="E97:F105" si="14">G97+I97+K97+M97+O97+Q97</f>
        <v>0</v>
      </c>
      <c r="F97" s="182">
        <f t="shared" si="14"/>
        <v>0</v>
      </c>
      <c r="G97" s="67"/>
      <c r="H97" s="69"/>
      <c r="I97" s="67"/>
      <c r="J97" s="69"/>
      <c r="K97" s="67"/>
      <c r="L97" s="69"/>
      <c r="M97" s="67"/>
      <c r="N97" s="69"/>
      <c r="O97" s="67"/>
      <c r="P97" s="69"/>
      <c r="Q97" s="102"/>
      <c r="R97" s="131"/>
      <c r="S97" s="183"/>
      <c r="T97" s="184"/>
      <c r="U97" s="67"/>
      <c r="V97" s="69"/>
      <c r="W97" s="28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BA97" s="29" t="str">
        <f>IF($D97&lt;&gt;SUM($G97:$R97),"El Total de los Ingresos NO puede ser diferente a la suma de Hombres y Mujeres por edad.","")</f>
        <v/>
      </c>
      <c r="BB97" s="29" t="str">
        <f t="shared" ref="BB97:BB124" si="15">IF($E97&lt;&gt;$G97+$I97+$K97+$M97+$O97+$Q97,"El Total de Hombres ingresados al Programa NO puede ser distinto a la suma de Hombres por edad.","")</f>
        <v/>
      </c>
      <c r="BC97" s="29" t="str">
        <f t="shared" ref="BC97:BC124" si="16">IF($F97&lt;&gt;$H97+$J97+$L97+$N97+$P97+$R97,"El Total de Mujeres ingresadas al Programa NO puede ser distinto a la suma de Mujeres por edad.","")</f>
        <v/>
      </c>
      <c r="BD97" s="29" t="str">
        <f>IF($U97&lt;=$E97,"","Los ingresos de Población Indigena Hombres NO DEBE ser mayor al Total de Ingresos de Hombres al Programa")</f>
        <v/>
      </c>
      <c r="BE97" s="29" t="str">
        <f>IF($V97&lt;=$F97,"","Los ingresos de Población Indigena Mujeres NO DEBE ser mayor al Total de Ingresos de Mujeres al Programa")</f>
        <v/>
      </c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0">
        <f t="shared" ref="BT97:BT124" si="17">IF($D97&lt;&gt;SUM($G97:$R97),1,0)</f>
        <v>0</v>
      </c>
      <c r="BU97" s="30">
        <f t="shared" si="11"/>
        <v>0</v>
      </c>
      <c r="BV97" s="30">
        <f t="shared" si="12"/>
        <v>0</v>
      </c>
      <c r="BW97" s="30">
        <f>IF($U97&lt;=$E97,0,1)</f>
        <v>0</v>
      </c>
      <c r="BX97" s="30">
        <f>IF($V97&lt;=$F97,0,1)</f>
        <v>0</v>
      </c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</row>
    <row r="98" spans="1:100" s="23" customFormat="1" ht="10.5" x14ac:dyDescent="0.15">
      <c r="A98" s="1083"/>
      <c r="B98" s="1088" t="s">
        <v>130</v>
      </c>
      <c r="C98" s="1089"/>
      <c r="D98" s="185">
        <f t="shared" si="13"/>
        <v>0</v>
      </c>
      <c r="E98" s="186">
        <f t="shared" si="14"/>
        <v>0</v>
      </c>
      <c r="F98" s="187">
        <f t="shared" si="14"/>
        <v>0</v>
      </c>
      <c r="G98" s="32"/>
      <c r="H98" s="34"/>
      <c r="I98" s="32"/>
      <c r="J98" s="34"/>
      <c r="K98" s="32"/>
      <c r="L98" s="34"/>
      <c r="M98" s="32"/>
      <c r="N98" s="34"/>
      <c r="O98" s="32"/>
      <c r="P98" s="34"/>
      <c r="Q98" s="188"/>
      <c r="R98" s="133"/>
      <c r="S98" s="189"/>
      <c r="T98" s="190"/>
      <c r="U98" s="32"/>
      <c r="V98" s="34"/>
      <c r="W98" s="28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BA98" s="29" t="str">
        <f t="shared" ref="BA98:BA124" si="18">IF($D98&lt;&gt;SUM($G98:$R98),"El Total de los Ingresos NO puede ser diferente a la suma de Hombres y Mujeres por edad.","")</f>
        <v/>
      </c>
      <c r="BB98" s="29" t="str">
        <f t="shared" si="15"/>
        <v/>
      </c>
      <c r="BC98" s="29" t="str">
        <f t="shared" si="16"/>
        <v/>
      </c>
      <c r="BD98" s="29" t="str">
        <f>IF($U98&lt;=$E98,"","Los ingresos de Población Indigena Hombres NO DEBE ser mayor al Total de Ingresos de Hombres al Programa")</f>
        <v/>
      </c>
      <c r="BE98" s="29" t="str">
        <f>IF($V98&lt;=$F98,"","Los ingresos de Población Indigena Mujeres NO DEBE ser mayor al Total de Ingresos de Mujeres al Programa")</f>
        <v/>
      </c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0">
        <f t="shared" si="17"/>
        <v>0</v>
      </c>
      <c r="BU98" s="30">
        <f t="shared" si="11"/>
        <v>0</v>
      </c>
      <c r="BV98" s="30">
        <f t="shared" si="12"/>
        <v>0</v>
      </c>
      <c r="BW98" s="30">
        <f>IF($U98&lt;=$E98,0,1)</f>
        <v>0</v>
      </c>
      <c r="BX98" s="30">
        <f>IF($V98&lt;=$F98,0,1)</f>
        <v>0</v>
      </c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  <c r="CS98" s="22"/>
      <c r="CT98" s="22"/>
      <c r="CU98" s="22"/>
      <c r="CV98" s="22"/>
    </row>
    <row r="99" spans="1:100" s="23" customFormat="1" ht="10.5" x14ac:dyDescent="0.15">
      <c r="A99" s="1090" t="s">
        <v>131</v>
      </c>
      <c r="B99" s="1090"/>
      <c r="C99" s="1089"/>
      <c r="D99" s="185">
        <f t="shared" si="13"/>
        <v>0</v>
      </c>
      <c r="E99" s="186">
        <f t="shared" si="14"/>
        <v>0</v>
      </c>
      <c r="F99" s="187">
        <f t="shared" si="14"/>
        <v>0</v>
      </c>
      <c r="G99" s="191"/>
      <c r="H99" s="192"/>
      <c r="I99" s="191"/>
      <c r="J99" s="192"/>
      <c r="K99" s="191"/>
      <c r="L99" s="192"/>
      <c r="M99" s="191"/>
      <c r="N99" s="192"/>
      <c r="O99" s="191"/>
      <c r="P99" s="192"/>
      <c r="Q99" s="188"/>
      <c r="R99" s="133"/>
      <c r="S99" s="189"/>
      <c r="T99" s="190"/>
      <c r="U99" s="32"/>
      <c r="V99" s="34"/>
      <c r="W99" s="28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BA99" s="29" t="str">
        <f t="shared" si="18"/>
        <v/>
      </c>
      <c r="BB99" s="29" t="str">
        <f t="shared" si="15"/>
        <v/>
      </c>
      <c r="BC99" s="29" t="str">
        <f t="shared" si="16"/>
        <v/>
      </c>
      <c r="BD99" s="29" t="str">
        <f>IF($U99&lt;=$E99,"","Los ingresos de Población Indigena Hombres NO DEBE ser mayor al Total de Ingresos de Hombres al Programa")</f>
        <v/>
      </c>
      <c r="BE99" s="29" t="str">
        <f>IF($V99&lt;=$F99,"","Los ingresos de Población Indigena Mujeres NO DEBE ser mayor al Total de Ingresos de Mujeres al Programa")</f>
        <v/>
      </c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0">
        <f t="shared" si="17"/>
        <v>0</v>
      </c>
      <c r="BU99" s="30">
        <f t="shared" si="11"/>
        <v>0</v>
      </c>
      <c r="BV99" s="30">
        <f t="shared" si="12"/>
        <v>0</v>
      </c>
      <c r="BW99" s="30">
        <f>IF($U99&lt;=$E99,0,1)</f>
        <v>0</v>
      </c>
      <c r="BX99" s="30">
        <f>IF($V99&lt;=$F99,0,1)</f>
        <v>0</v>
      </c>
      <c r="BY99" s="22"/>
      <c r="BZ99" s="22"/>
      <c r="CA99" s="22"/>
      <c r="CB99" s="22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  <c r="CS99" s="22"/>
      <c r="CT99" s="22"/>
      <c r="CU99" s="22"/>
      <c r="CV99" s="22"/>
    </row>
    <row r="100" spans="1:100" s="23" customFormat="1" ht="10.5" x14ac:dyDescent="0.15">
      <c r="A100" s="1090" t="s">
        <v>132</v>
      </c>
      <c r="B100" s="1090"/>
      <c r="C100" s="1089"/>
      <c r="D100" s="185">
        <f t="shared" si="13"/>
        <v>0</v>
      </c>
      <c r="E100" s="186">
        <f t="shared" si="14"/>
        <v>0</v>
      </c>
      <c r="F100" s="187">
        <f t="shared" si="14"/>
        <v>0</v>
      </c>
      <c r="G100" s="32"/>
      <c r="H100" s="34"/>
      <c r="I100" s="32"/>
      <c r="J100" s="34"/>
      <c r="K100" s="191"/>
      <c r="L100" s="192"/>
      <c r="M100" s="191"/>
      <c r="N100" s="192"/>
      <c r="O100" s="191"/>
      <c r="P100" s="192"/>
      <c r="Q100" s="193"/>
      <c r="R100" s="194"/>
      <c r="S100" s="189"/>
      <c r="T100" s="190"/>
      <c r="U100" s="32"/>
      <c r="V100" s="34"/>
      <c r="W100" s="28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BA100" s="29" t="str">
        <f t="shared" si="18"/>
        <v/>
      </c>
      <c r="BB100" s="29" t="str">
        <f t="shared" si="15"/>
        <v/>
      </c>
      <c r="BC100" s="29" t="str">
        <f t="shared" si="16"/>
        <v/>
      </c>
      <c r="BD100" s="29" t="str">
        <f>IF($U100&lt;=$E100,"","Los ingresos de Población Indigena Hombres NO DEBE ser mayor al Total de Ingresos de Hombres al Programa")</f>
        <v/>
      </c>
      <c r="BE100" s="29" t="str">
        <f>IF($V100&lt;=$F100,"","Los ingresos de Población Indigena Mujeres NO DEBE ser mayor al Total de Ingresos de Mujeres al Programa")</f>
        <v/>
      </c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0">
        <f t="shared" si="17"/>
        <v>0</v>
      </c>
      <c r="BU100" s="30">
        <f t="shared" si="11"/>
        <v>0</v>
      </c>
      <c r="BV100" s="30">
        <f t="shared" si="12"/>
        <v>0</v>
      </c>
      <c r="BW100" s="30">
        <f>IF($U100&lt;=$E100,0,1)</f>
        <v>0</v>
      </c>
      <c r="BX100" s="30">
        <f>IF($V100&lt;=$F100,0,1)</f>
        <v>0</v>
      </c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  <c r="CO100" s="22"/>
      <c r="CP100" s="22"/>
      <c r="CQ100" s="22"/>
      <c r="CR100" s="22"/>
      <c r="CS100" s="22"/>
      <c r="CT100" s="22"/>
      <c r="CU100" s="22"/>
      <c r="CV100" s="22"/>
    </row>
    <row r="101" spans="1:100" s="23" customFormat="1" ht="10.5" x14ac:dyDescent="0.15">
      <c r="A101" s="1090" t="s">
        <v>133</v>
      </c>
      <c r="B101" s="1101"/>
      <c r="C101" s="1102"/>
      <c r="D101" s="185">
        <f t="shared" si="13"/>
        <v>0</v>
      </c>
      <c r="E101" s="186">
        <f t="shared" si="14"/>
        <v>0</v>
      </c>
      <c r="F101" s="187">
        <f t="shared" si="14"/>
        <v>0</v>
      </c>
      <c r="G101" s="32"/>
      <c r="H101" s="34"/>
      <c r="I101" s="32"/>
      <c r="J101" s="34"/>
      <c r="K101" s="32"/>
      <c r="L101" s="34"/>
      <c r="M101" s="32"/>
      <c r="N101" s="34"/>
      <c r="O101" s="32"/>
      <c r="P101" s="34"/>
      <c r="Q101" s="188"/>
      <c r="R101" s="133"/>
      <c r="S101" s="189"/>
      <c r="T101" s="190"/>
      <c r="U101" s="32"/>
      <c r="V101" s="34"/>
      <c r="W101" s="28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BA101" s="29" t="str">
        <f t="shared" si="18"/>
        <v/>
      </c>
      <c r="BB101" s="29" t="str">
        <f t="shared" si="15"/>
        <v/>
      </c>
      <c r="BC101" s="29" t="str">
        <f t="shared" si="16"/>
        <v/>
      </c>
      <c r="BD101" s="29" t="str">
        <f>IF($U101&lt;=$E101,"","Los ingresos de Población Indigena Hombres NO DEBE ser mayor al Total de Ingresos de Hombres al Programa")</f>
        <v/>
      </c>
      <c r="BE101" s="29" t="str">
        <f>IF($V101&lt;=$F101,"","Los ingresos de Población Indigena Mujeres NO DEBE ser mayor al Total de Ingresos de Mujeres al Programa")</f>
        <v/>
      </c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0">
        <f t="shared" si="17"/>
        <v>0</v>
      </c>
      <c r="BU101" s="30">
        <f t="shared" si="11"/>
        <v>0</v>
      </c>
      <c r="BV101" s="30">
        <f t="shared" si="12"/>
        <v>0</v>
      </c>
      <c r="BW101" s="30">
        <f>IF($U101&lt;=$E101,0,1)</f>
        <v>0</v>
      </c>
      <c r="BX101" s="30">
        <f>IF($V101&lt;=$F101,0,1)</f>
        <v>0</v>
      </c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  <c r="CS101" s="22"/>
      <c r="CT101" s="22"/>
      <c r="CU101" s="22"/>
      <c r="CV101" s="22"/>
    </row>
    <row r="102" spans="1:100" s="23" customFormat="1" ht="10.5" x14ac:dyDescent="0.15">
      <c r="A102" s="1103" t="s">
        <v>134</v>
      </c>
      <c r="B102" s="1082" t="s">
        <v>135</v>
      </c>
      <c r="C102" s="1089"/>
      <c r="D102" s="185">
        <f t="shared" si="13"/>
        <v>0</v>
      </c>
      <c r="E102" s="186">
        <f t="shared" si="14"/>
        <v>0</v>
      </c>
      <c r="F102" s="187">
        <f t="shared" si="14"/>
        <v>0</v>
      </c>
      <c r="G102" s="32"/>
      <c r="H102" s="34"/>
      <c r="I102" s="32"/>
      <c r="J102" s="34"/>
      <c r="K102" s="32"/>
      <c r="L102" s="34"/>
      <c r="M102" s="32"/>
      <c r="N102" s="34"/>
      <c r="O102" s="32"/>
      <c r="P102" s="34"/>
      <c r="Q102" s="188"/>
      <c r="R102" s="133"/>
      <c r="S102" s="134"/>
      <c r="T102" s="190"/>
      <c r="U102" s="32"/>
      <c r="V102" s="34"/>
      <c r="W102" s="28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BA102" s="195" t="str">
        <f t="shared" si="18"/>
        <v/>
      </c>
      <c r="BB102" s="195" t="str">
        <f t="shared" si="15"/>
        <v/>
      </c>
      <c r="BC102" s="195" t="str">
        <f t="shared" si="16"/>
        <v/>
      </c>
      <c r="BD102" s="195" t="str">
        <f t="shared" ref="BD102:BD114" si="19">IF(S102&lt;=F102,"","Las gestantes ingresadas al Programa NO debe ser mayor al Total de Mujeres ingresadas")</f>
        <v/>
      </c>
      <c r="BE102" s="29" t="str">
        <f>IF($U102&lt;=$E102,"","Los ingresos de Población Indigena Hombres NO DEBE ser mayor al Total de Ingresos de Hombres al Programa")</f>
        <v/>
      </c>
      <c r="BF102" s="29" t="str">
        <f>IF($V102&lt;=$F102,"","Los ingresos de Población Indigena Mujeres NO DEBE ser mayor al Total de Ingresos de Mujeres al Programa")</f>
        <v/>
      </c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0">
        <f t="shared" si="17"/>
        <v>0</v>
      </c>
      <c r="BU102" s="30">
        <f t="shared" si="11"/>
        <v>0</v>
      </c>
      <c r="BV102" s="30">
        <f t="shared" si="12"/>
        <v>0</v>
      </c>
      <c r="BW102" s="30">
        <f>IF(S102&lt;=F102,0,1)</f>
        <v>0</v>
      </c>
      <c r="BX102" s="30">
        <f>IF($U102&lt;=$E102,0,1)</f>
        <v>0</v>
      </c>
      <c r="BY102" s="30">
        <f>IF($V102&lt;=$F102,0,1)</f>
        <v>0</v>
      </c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</row>
    <row r="103" spans="1:100" s="23" customFormat="1" ht="10.5" x14ac:dyDescent="0.15">
      <c r="A103" s="1104"/>
      <c r="B103" s="1082" t="s">
        <v>136</v>
      </c>
      <c r="C103" s="1089"/>
      <c r="D103" s="185">
        <f t="shared" si="13"/>
        <v>0</v>
      </c>
      <c r="E103" s="186">
        <f t="shared" si="14"/>
        <v>0</v>
      </c>
      <c r="F103" s="187">
        <f t="shared" si="14"/>
        <v>0</v>
      </c>
      <c r="G103" s="32"/>
      <c r="H103" s="34"/>
      <c r="I103" s="32"/>
      <c r="J103" s="34"/>
      <c r="K103" s="32"/>
      <c r="L103" s="34"/>
      <c r="M103" s="32"/>
      <c r="N103" s="34"/>
      <c r="O103" s="32"/>
      <c r="P103" s="34"/>
      <c r="Q103" s="188"/>
      <c r="R103" s="133"/>
      <c r="S103" s="134"/>
      <c r="T103" s="190"/>
      <c r="U103" s="32"/>
      <c r="V103" s="34"/>
      <c r="W103" s="28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BA103" s="29" t="str">
        <f t="shared" si="18"/>
        <v/>
      </c>
      <c r="BB103" s="29" t="str">
        <f t="shared" si="15"/>
        <v/>
      </c>
      <c r="BC103" s="29" t="str">
        <f t="shared" si="16"/>
        <v/>
      </c>
      <c r="BD103" s="29" t="str">
        <f t="shared" si="19"/>
        <v/>
      </c>
      <c r="BE103" s="29" t="str">
        <f>IF($U103&lt;=$E103,"","Los ingresos de Población Indigena Hombres NO DEBE ser mayor al Total de Ingresos de Hombres al Programa")</f>
        <v/>
      </c>
      <c r="BF103" s="29" t="str">
        <f>IF($V103&lt;=$F103,"","Los ingresos de Población Indigena Mujeres NO DEBE ser mayor al Total de Ingresos de Mujeres al Programa")</f>
        <v/>
      </c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0">
        <f t="shared" si="17"/>
        <v>0</v>
      </c>
      <c r="BU103" s="30">
        <f t="shared" si="11"/>
        <v>0</v>
      </c>
      <c r="BV103" s="30">
        <f t="shared" si="12"/>
        <v>0</v>
      </c>
      <c r="BW103" s="30">
        <f>IF(S103&lt;=F103,0,1)</f>
        <v>0</v>
      </c>
      <c r="BX103" s="30">
        <f>IF($U103&lt;=$E103,0,1)</f>
        <v>0</v>
      </c>
      <c r="BY103" s="30">
        <f>IF($V103&lt;=$F103,0,1)</f>
        <v>0</v>
      </c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</row>
    <row r="104" spans="1:100" s="23" customFormat="1" ht="21" x14ac:dyDescent="0.15">
      <c r="A104" s="196" t="s">
        <v>137</v>
      </c>
      <c r="B104" s="1091" t="s">
        <v>138</v>
      </c>
      <c r="C104" s="1092"/>
      <c r="D104" s="185">
        <f t="shared" si="13"/>
        <v>0</v>
      </c>
      <c r="E104" s="186">
        <f t="shared" si="14"/>
        <v>0</v>
      </c>
      <c r="F104" s="187">
        <f t="shared" si="14"/>
        <v>0</v>
      </c>
      <c r="G104" s="32"/>
      <c r="H104" s="34"/>
      <c r="I104" s="32"/>
      <c r="J104" s="34"/>
      <c r="K104" s="32"/>
      <c r="L104" s="34"/>
      <c r="M104" s="32"/>
      <c r="N104" s="34"/>
      <c r="O104" s="32"/>
      <c r="P104" s="34"/>
      <c r="Q104" s="188"/>
      <c r="R104" s="133"/>
      <c r="S104" s="134"/>
      <c r="T104" s="190"/>
      <c r="U104" s="32"/>
      <c r="V104" s="34"/>
      <c r="W104" s="28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BA104" s="29" t="str">
        <f t="shared" si="18"/>
        <v/>
      </c>
      <c r="BB104" s="29" t="str">
        <f t="shared" si="15"/>
        <v/>
      </c>
      <c r="BC104" s="29" t="str">
        <f t="shared" si="16"/>
        <v/>
      </c>
      <c r="BD104" s="29" t="str">
        <f t="shared" si="19"/>
        <v/>
      </c>
      <c r="BE104" s="29" t="str">
        <f>IF($U104&lt;=$E104,"","Los ingresos de Población Indigena Hombres NO DEBE ser mayor al Total de Ingresos de Hombres al Programa")</f>
        <v/>
      </c>
      <c r="BF104" s="29" t="str">
        <f>IF($V104&lt;=$F104,"","Los ingresos de Población Indigena Mujeres NO DEBE ser mayor al Total de Ingresos de Mujeres al Programa")</f>
        <v/>
      </c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0">
        <f t="shared" si="17"/>
        <v>0</v>
      </c>
      <c r="BU104" s="30">
        <f t="shared" si="11"/>
        <v>0</v>
      </c>
      <c r="BV104" s="30">
        <f t="shared" si="12"/>
        <v>0</v>
      </c>
      <c r="BW104" s="30">
        <f>IF(S104&lt;=F104,0,1)</f>
        <v>0</v>
      </c>
      <c r="BX104" s="30">
        <f>IF($U104&lt;=$E104,0,1)</f>
        <v>0</v>
      </c>
      <c r="BY104" s="30">
        <f>IF($V104&lt;=$F104,0,1)</f>
        <v>0</v>
      </c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</row>
    <row r="105" spans="1:100" s="23" customFormat="1" ht="10.5" x14ac:dyDescent="0.15">
      <c r="A105" s="1090" t="s">
        <v>139</v>
      </c>
      <c r="B105" s="1090"/>
      <c r="C105" s="1089"/>
      <c r="D105" s="185">
        <f t="shared" si="13"/>
        <v>0</v>
      </c>
      <c r="E105" s="186">
        <f t="shared" si="14"/>
        <v>0</v>
      </c>
      <c r="F105" s="187">
        <f t="shared" si="14"/>
        <v>0</v>
      </c>
      <c r="G105" s="37"/>
      <c r="H105" s="39"/>
      <c r="I105" s="37"/>
      <c r="J105" s="39"/>
      <c r="K105" s="37"/>
      <c r="L105" s="39"/>
      <c r="M105" s="37"/>
      <c r="N105" s="39"/>
      <c r="O105" s="37"/>
      <c r="P105" s="39"/>
      <c r="Q105" s="104"/>
      <c r="R105" s="135"/>
      <c r="S105" s="136"/>
      <c r="T105" s="197"/>
      <c r="U105" s="37"/>
      <c r="V105" s="39"/>
      <c r="W105" s="28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BA105" s="29" t="str">
        <f t="shared" si="18"/>
        <v/>
      </c>
      <c r="BB105" s="29" t="str">
        <f t="shared" si="15"/>
        <v/>
      </c>
      <c r="BC105" s="29" t="str">
        <f t="shared" si="16"/>
        <v/>
      </c>
      <c r="BD105" s="29" t="str">
        <f t="shared" si="19"/>
        <v/>
      </c>
      <c r="BE105" s="29" t="str">
        <f>IF($U105&lt;=$E105,"","Los ingresos de Población Indigena Hombres NO DEBE ser mayor al Total de Ingresos de Hombres al Programa")</f>
        <v/>
      </c>
      <c r="BF105" s="29" t="str">
        <f>IF($V105&lt;=$F105,"","Los ingresos de Población Indigena Mujeres NO DEBE ser mayor al Total de Ingresos de Mujeres al Programa")</f>
        <v/>
      </c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0">
        <f t="shared" si="17"/>
        <v>0</v>
      </c>
      <c r="BU105" s="30">
        <f t="shared" si="11"/>
        <v>0</v>
      </c>
      <c r="BV105" s="30">
        <f t="shared" si="12"/>
        <v>0</v>
      </c>
      <c r="BW105" s="30">
        <f>IF(S105&lt;=F105,0,1)</f>
        <v>0</v>
      </c>
      <c r="BX105" s="30">
        <f>IF($U105&lt;=$E105,0,1)</f>
        <v>0</v>
      </c>
      <c r="BY105" s="30">
        <f>IF($V105&lt;=$F105,0,1)</f>
        <v>0</v>
      </c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22"/>
      <c r="CU105" s="22"/>
      <c r="CV105" s="22"/>
    </row>
    <row r="106" spans="1:100" s="23" customFormat="1" ht="10.5" x14ac:dyDescent="0.15">
      <c r="A106" s="1093" t="s">
        <v>140</v>
      </c>
      <c r="B106" s="1094"/>
      <c r="C106" s="1095"/>
      <c r="D106" s="177"/>
      <c r="E106" s="178"/>
      <c r="F106" s="178"/>
      <c r="G106" s="178"/>
      <c r="H106" s="178"/>
      <c r="I106" s="178"/>
      <c r="J106" s="178"/>
      <c r="K106" s="178"/>
      <c r="L106" s="178"/>
      <c r="M106" s="178"/>
      <c r="N106" s="178"/>
      <c r="O106" s="178"/>
      <c r="P106" s="178"/>
      <c r="Q106" s="178"/>
      <c r="R106" s="178"/>
      <c r="S106" s="178"/>
      <c r="T106" s="178"/>
      <c r="U106" s="178"/>
      <c r="V106" s="179"/>
      <c r="W106" s="28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BA106" s="22"/>
      <c r="BB106" s="22"/>
      <c r="BC106" s="22"/>
      <c r="BD106" s="22"/>
      <c r="BE106" s="22"/>
      <c r="BF106" s="22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</row>
    <row r="107" spans="1:100" s="23" customFormat="1" ht="10.5" x14ac:dyDescent="0.15">
      <c r="A107" s="1096" t="s">
        <v>141</v>
      </c>
      <c r="B107" s="1099" t="s">
        <v>142</v>
      </c>
      <c r="C107" s="1100"/>
      <c r="D107" s="198">
        <f t="shared" ref="D107:D124" si="20">SUM(E107:F107)</f>
        <v>0</v>
      </c>
      <c r="E107" s="199">
        <f t="shared" ref="E107:F124" si="21">G107+I107+K107+M107+O107+Q107</f>
        <v>0</v>
      </c>
      <c r="F107" s="200">
        <f t="shared" si="21"/>
        <v>0</v>
      </c>
      <c r="G107" s="25"/>
      <c r="H107" s="27"/>
      <c r="I107" s="25"/>
      <c r="J107" s="27"/>
      <c r="K107" s="25"/>
      <c r="L107" s="27"/>
      <c r="M107" s="25"/>
      <c r="N107" s="27"/>
      <c r="O107" s="25"/>
      <c r="P107" s="27"/>
      <c r="Q107" s="100"/>
      <c r="R107" s="201"/>
      <c r="S107" s="143"/>
      <c r="T107" s="44"/>
      <c r="U107" s="25"/>
      <c r="V107" s="27"/>
      <c r="W107" s="28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BA107" s="29" t="str">
        <f t="shared" si="18"/>
        <v/>
      </c>
      <c r="BB107" s="29" t="str">
        <f t="shared" si="15"/>
        <v/>
      </c>
      <c r="BC107" s="29" t="str">
        <f t="shared" si="16"/>
        <v/>
      </c>
      <c r="BD107" s="29" t="str">
        <f t="shared" si="19"/>
        <v/>
      </c>
      <c r="BE107" s="29" t="str">
        <f>IF(T107&lt;=F107,"","Las madres de hijos menor de 2 años NO DEBE ser mayor al Total de Mujeres ingresadas al Programa")</f>
        <v/>
      </c>
      <c r="BF107" s="29" t="str">
        <f>IF($U107&lt;=$E107,"","Los ingresos de Población Indigena Hombres NO DEBE ser mayor al Total de Ingresos de Hombres al Programa")</f>
        <v/>
      </c>
      <c r="BG107" s="29" t="str">
        <f>IF($V107&lt;=$F107,"","Los ingresos de Población Indigena Mujeres NO DEBE ser mayor al Total de Ingresos de Mujeres al Programa")</f>
        <v/>
      </c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0">
        <f t="shared" si="17"/>
        <v>0</v>
      </c>
      <c r="BU107" s="30">
        <f t="shared" si="11"/>
        <v>0</v>
      </c>
      <c r="BV107" s="30">
        <f t="shared" si="12"/>
        <v>0</v>
      </c>
      <c r="BW107" s="30">
        <f>IF(S107&lt;=F107,0,1)</f>
        <v>0</v>
      </c>
      <c r="BX107" s="30">
        <f>IF(T107&lt;=F107,0,1)</f>
        <v>0</v>
      </c>
      <c r="BY107" s="30">
        <f>IF($U107&lt;=$E107,0,1)</f>
        <v>0</v>
      </c>
      <c r="BZ107" s="30">
        <f>IF($V107&lt;=$F107,0,1)</f>
        <v>0</v>
      </c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</row>
    <row r="108" spans="1:100" s="23" customFormat="1" ht="10.5" x14ac:dyDescent="0.15">
      <c r="A108" s="1097"/>
      <c r="B108" s="1088" t="s">
        <v>143</v>
      </c>
      <c r="C108" s="1089"/>
      <c r="D108" s="180">
        <f t="shared" si="20"/>
        <v>0</v>
      </c>
      <c r="E108" s="181">
        <f t="shared" si="21"/>
        <v>0</v>
      </c>
      <c r="F108" s="182">
        <f t="shared" si="21"/>
        <v>0</v>
      </c>
      <c r="G108" s="67"/>
      <c r="H108" s="69"/>
      <c r="I108" s="67"/>
      <c r="J108" s="69"/>
      <c r="K108" s="67"/>
      <c r="L108" s="69"/>
      <c r="M108" s="67"/>
      <c r="N108" s="69"/>
      <c r="O108" s="67"/>
      <c r="P108" s="69"/>
      <c r="Q108" s="102"/>
      <c r="R108" s="131"/>
      <c r="S108" s="134"/>
      <c r="T108" s="46"/>
      <c r="U108" s="67"/>
      <c r="V108" s="69"/>
      <c r="W108" s="28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BA108" s="29" t="str">
        <f t="shared" si="18"/>
        <v/>
      </c>
      <c r="BB108" s="29" t="str">
        <f t="shared" si="15"/>
        <v/>
      </c>
      <c r="BC108" s="29" t="str">
        <f t="shared" si="16"/>
        <v/>
      </c>
      <c r="BD108" s="29" t="str">
        <f>IF(S108&lt;=F108,"","Las gestantes ingresadas al Programa NO debe ser mayor al Total de Mujeres ingresadas")</f>
        <v/>
      </c>
      <c r="BE108" s="29" t="str">
        <f>IF(T108&lt;=F108,"","Las madres de hijos menor de 2 años NO DEBE ser mayor al Total de Mujeres ingresadas al Programa")</f>
        <v/>
      </c>
      <c r="BF108" s="29" t="str">
        <f>IF($U108&lt;=$E108,"","Los ingresos de Población Indigena Hombres NO DEBE ser mayor al Total de Ingresos de Hombres al Programa")</f>
        <v/>
      </c>
      <c r="BG108" s="29" t="str">
        <f>IF($V108&lt;=$F108,"","Los ingresos de Población Indigena Mujeres NO DEBE ser mayor al Total de Ingresos de Mujeres al Programa")</f>
        <v/>
      </c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0">
        <f t="shared" si="17"/>
        <v>0</v>
      </c>
      <c r="BU108" s="30">
        <f t="shared" si="11"/>
        <v>0</v>
      </c>
      <c r="BV108" s="30">
        <f t="shared" si="12"/>
        <v>0</v>
      </c>
      <c r="BW108" s="30">
        <f>IF(S108&lt;=F108,0,1)</f>
        <v>0</v>
      </c>
      <c r="BX108" s="30">
        <f>IF(T108&lt;=F108,0,1)</f>
        <v>0</v>
      </c>
      <c r="BY108" s="30">
        <f>IF($U108&lt;=$E108,0,1)</f>
        <v>0</v>
      </c>
      <c r="BZ108" s="30">
        <f>IF($V108&lt;=$F108,0,1)</f>
        <v>0</v>
      </c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  <c r="CS108" s="22"/>
      <c r="CT108" s="22"/>
      <c r="CU108" s="22"/>
      <c r="CV108" s="22"/>
    </row>
    <row r="109" spans="1:100" s="23" customFormat="1" ht="10.5" x14ac:dyDescent="0.15">
      <c r="A109" s="1097"/>
      <c r="B109" s="1088" t="s">
        <v>144</v>
      </c>
      <c r="C109" s="1089"/>
      <c r="D109" s="180">
        <f t="shared" si="20"/>
        <v>0</v>
      </c>
      <c r="E109" s="181">
        <f t="shared" si="21"/>
        <v>0</v>
      </c>
      <c r="F109" s="182">
        <f t="shared" si="21"/>
        <v>0</v>
      </c>
      <c r="G109" s="67"/>
      <c r="H109" s="69"/>
      <c r="I109" s="67"/>
      <c r="J109" s="69"/>
      <c r="K109" s="67"/>
      <c r="L109" s="69"/>
      <c r="M109" s="67"/>
      <c r="N109" s="69"/>
      <c r="O109" s="67"/>
      <c r="P109" s="69"/>
      <c r="Q109" s="102"/>
      <c r="R109" s="131"/>
      <c r="S109" s="134"/>
      <c r="T109" s="46"/>
      <c r="U109" s="67"/>
      <c r="V109" s="69"/>
      <c r="W109" s="28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BA109" s="29" t="str">
        <f t="shared" si="18"/>
        <v/>
      </c>
      <c r="BB109" s="29" t="str">
        <f t="shared" si="15"/>
        <v/>
      </c>
      <c r="BC109" s="29" t="str">
        <f t="shared" si="16"/>
        <v/>
      </c>
      <c r="BD109" s="29" t="str">
        <f>IF(S109&lt;=F109,"","Las gestantes ingresadas al Programa NO debe ser mayor al Total de Mujeres ingresadas")</f>
        <v/>
      </c>
      <c r="BE109" s="29" t="str">
        <f>IF(T109&lt;=F109,"","Las madres de hijos menor de 2 años NO DEBE ser mayor al Total de Mujeres ingresadas al Programa")</f>
        <v/>
      </c>
      <c r="BF109" s="29" t="str">
        <f>IF($U109&lt;=$E109,"","Los ingresos de Población Indigena Hombres NO DEBE ser mayor al Total de Ingresos de Hombres al Programa")</f>
        <v/>
      </c>
      <c r="BG109" s="29" t="str">
        <f>IF($V109&lt;=$F109,"","Los ingresos de Población Indigena Mujeres NO DEBE ser mayor al Total de Ingresos de Mujeres al Programa")</f>
        <v/>
      </c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0">
        <f t="shared" si="17"/>
        <v>0</v>
      </c>
      <c r="BU109" s="30">
        <f t="shared" si="11"/>
        <v>0</v>
      </c>
      <c r="BV109" s="30">
        <f t="shared" si="12"/>
        <v>0</v>
      </c>
      <c r="BW109" s="30">
        <f>IF(S109&lt;=F109,0,1)</f>
        <v>0</v>
      </c>
      <c r="BX109" s="30">
        <f>IF($T109&lt;=$F109,0,1)</f>
        <v>0</v>
      </c>
      <c r="BY109" s="30">
        <f>IF($U109&lt;=$E109,0,1)</f>
        <v>0</v>
      </c>
      <c r="BZ109" s="30">
        <f>IF($V109&lt;=$F109,0,1)</f>
        <v>0</v>
      </c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  <c r="CS109" s="22"/>
      <c r="CT109" s="22"/>
      <c r="CU109" s="22"/>
      <c r="CV109" s="22"/>
    </row>
    <row r="110" spans="1:100" s="23" customFormat="1" ht="10.5" x14ac:dyDescent="0.15">
      <c r="A110" s="1083"/>
      <c r="B110" s="1088" t="s">
        <v>145</v>
      </c>
      <c r="C110" s="1089"/>
      <c r="D110" s="185">
        <f>+F110</f>
        <v>0</v>
      </c>
      <c r="E110" s="202"/>
      <c r="F110" s="187">
        <f t="shared" si="21"/>
        <v>0</v>
      </c>
      <c r="G110" s="191"/>
      <c r="H110" s="192"/>
      <c r="I110" s="191"/>
      <c r="J110" s="34"/>
      <c r="K110" s="191"/>
      <c r="L110" s="34"/>
      <c r="M110" s="191"/>
      <c r="N110" s="34"/>
      <c r="O110" s="191"/>
      <c r="P110" s="34"/>
      <c r="Q110" s="193"/>
      <c r="R110" s="194"/>
      <c r="S110" s="189"/>
      <c r="T110" s="47"/>
      <c r="U110" s="191"/>
      <c r="V110" s="34"/>
      <c r="W110" s="28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BA110" s="29" t="str">
        <f>IF($D110&lt;&gt;($J110+$L110+$N110+$P110),"El Total de los Ingresos NO puede ser diferente a la suma de Mujeres por edad.","")</f>
        <v/>
      </c>
      <c r="BB110" s="22"/>
      <c r="BC110" s="29" t="str">
        <f>IF($F110&lt;&gt;$J110+$L110+$N110+$P110,"El Total de Mujeres ingresadas al Programa NO puede ser distinto a la suma de Mujeres por edad.","")</f>
        <v/>
      </c>
      <c r="BD110" s="29" t="str">
        <f>IF(T110&lt;=F110,"","Las madres de hijos menor de 2 años NO DEBE ser mayor al Total de Mujeres ingresadas al Programa")</f>
        <v/>
      </c>
      <c r="BE110" s="22"/>
      <c r="BF110" s="29" t="str">
        <f>IF($V110&lt;=$F110,"","Los ingresos de Población Indigena Mujeres NO DEBE ser mayor al Total de Ingresos de Mujeres al Programa")</f>
        <v/>
      </c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0">
        <f>IF($D110&lt;&gt;($J110+$L110+$N110+$P110),1,0)</f>
        <v>0</v>
      </c>
      <c r="BU110" s="22"/>
      <c r="BV110" s="30">
        <f>IF($F110&lt;&gt;$J110+$L110+$N110+$P110,1,0)</f>
        <v>0</v>
      </c>
      <c r="BW110" s="30">
        <f>IF($T110&lt;=$F110,0,1)</f>
        <v>0</v>
      </c>
      <c r="BX110" s="22"/>
      <c r="BY110" s="30">
        <f>IF($V110&lt;=$F110,0,1)</f>
        <v>0</v>
      </c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  <c r="CS110" s="22"/>
      <c r="CT110" s="22"/>
      <c r="CU110" s="22"/>
      <c r="CV110" s="22"/>
    </row>
    <row r="111" spans="1:100" s="23" customFormat="1" ht="10.5" x14ac:dyDescent="0.15">
      <c r="A111" s="1098"/>
      <c r="B111" s="1088" t="s">
        <v>146</v>
      </c>
      <c r="C111" s="1089"/>
      <c r="D111" s="185">
        <f t="shared" si="20"/>
        <v>0</v>
      </c>
      <c r="E111" s="186">
        <f t="shared" si="21"/>
        <v>0</v>
      </c>
      <c r="F111" s="187">
        <f t="shared" si="21"/>
        <v>0</v>
      </c>
      <c r="G111" s="32"/>
      <c r="H111" s="34"/>
      <c r="I111" s="32"/>
      <c r="J111" s="34"/>
      <c r="K111" s="32"/>
      <c r="L111" s="34"/>
      <c r="M111" s="32"/>
      <c r="N111" s="34"/>
      <c r="O111" s="32"/>
      <c r="P111" s="34"/>
      <c r="Q111" s="188"/>
      <c r="R111" s="133"/>
      <c r="S111" s="203"/>
      <c r="T111" s="48"/>
      <c r="U111" s="73"/>
      <c r="V111" s="75"/>
      <c r="W111" s="28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BA111" s="29" t="str">
        <f t="shared" si="18"/>
        <v/>
      </c>
      <c r="BB111" s="29" t="str">
        <f t="shared" si="15"/>
        <v/>
      </c>
      <c r="BC111" s="29" t="str">
        <f t="shared" si="16"/>
        <v/>
      </c>
      <c r="BD111" s="29" t="str">
        <f>IF(T111&lt;=F111,"","Las madres de hijos menor de 2 años NO DEBE ser mayor al Total de Mujeres ingresadas al Programa")</f>
        <v/>
      </c>
      <c r="BE111" s="29" t="str">
        <f>IF($U111&lt;=$E111,"","Los ingresos de Población Indigena Hombres NO DEBE ser mayor al Total de Ingresos de Hombres al Programa")</f>
        <v/>
      </c>
      <c r="BF111" s="29" t="str">
        <f>IF($V111&lt;=$F111,"","Los ingresos de Población Indigena Mujeres NO DEBE ser mayor al Total de Ingresos de Mujeres al Programa")</f>
        <v/>
      </c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0">
        <f t="shared" si="17"/>
        <v>0</v>
      </c>
      <c r="BU111" s="30">
        <f t="shared" si="11"/>
        <v>0</v>
      </c>
      <c r="BV111" s="30">
        <f t="shared" si="12"/>
        <v>0</v>
      </c>
      <c r="BW111" s="30">
        <f>IF($T111&lt;=$F111,0,1)</f>
        <v>0</v>
      </c>
      <c r="BX111" s="30">
        <f>IF($U111&lt;=$E111,0,1)</f>
        <v>0</v>
      </c>
      <c r="BY111" s="30">
        <f>IF($V111&lt;=$F111,0,1)</f>
        <v>0</v>
      </c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</row>
    <row r="112" spans="1:100" s="23" customFormat="1" ht="42" x14ac:dyDescent="0.15">
      <c r="A112" s="1086" t="s">
        <v>147</v>
      </c>
      <c r="B112" s="204" t="s">
        <v>148</v>
      </c>
      <c r="C112" s="205" t="s">
        <v>149</v>
      </c>
      <c r="D112" s="185">
        <f t="shared" si="20"/>
        <v>0</v>
      </c>
      <c r="E112" s="186">
        <f t="shared" si="21"/>
        <v>0</v>
      </c>
      <c r="F112" s="187">
        <f t="shared" si="21"/>
        <v>0</v>
      </c>
      <c r="G112" s="32"/>
      <c r="H112" s="34"/>
      <c r="I112" s="32"/>
      <c r="J112" s="34"/>
      <c r="K112" s="32"/>
      <c r="L112" s="34"/>
      <c r="M112" s="32"/>
      <c r="N112" s="34"/>
      <c r="O112" s="32"/>
      <c r="P112" s="34"/>
      <c r="Q112" s="188"/>
      <c r="R112" s="133"/>
      <c r="S112" s="206"/>
      <c r="T112" s="190"/>
      <c r="U112" s="32"/>
      <c r="V112" s="34"/>
      <c r="W112" s="28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BA112" s="29" t="str">
        <f t="shared" si="18"/>
        <v/>
      </c>
      <c r="BB112" s="29" t="str">
        <f t="shared" si="15"/>
        <v/>
      </c>
      <c r="BC112" s="29" t="str">
        <f t="shared" si="16"/>
        <v/>
      </c>
      <c r="BD112" s="29" t="str">
        <f t="shared" si="19"/>
        <v/>
      </c>
      <c r="BE112" s="29" t="str">
        <f>IF($U112&lt;=$E112,"","Los ingresos de Población Indigena Hombres NO DEBE ser mayor al Total de Ingresos de Hombres al Programa")</f>
        <v/>
      </c>
      <c r="BF112" s="29" t="str">
        <f>IF($V112&lt;=$F112,"","Los ingresos de Población Indigena Mujeres NO DEBE ser mayor al Total de Ingresos de Mujeres al Programa")</f>
        <v/>
      </c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0">
        <f t="shared" si="17"/>
        <v>0</v>
      </c>
      <c r="BU112" s="30">
        <f t="shared" si="11"/>
        <v>0</v>
      </c>
      <c r="BV112" s="30">
        <f t="shared" si="12"/>
        <v>0</v>
      </c>
      <c r="BW112" s="30">
        <f>IF($T112&lt;=$F112,0,1)</f>
        <v>0</v>
      </c>
      <c r="BX112" s="30">
        <f>IF($U112&lt;=$E112,0,1)</f>
        <v>0</v>
      </c>
      <c r="BY112" s="30">
        <f>IF($V112&lt;=$F112,0,1)</f>
        <v>0</v>
      </c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</row>
    <row r="113" spans="1:100" s="23" customFormat="1" ht="10.5" x14ac:dyDescent="0.15">
      <c r="A113" s="1087"/>
      <c r="B113" s="1088" t="s">
        <v>150</v>
      </c>
      <c r="C113" s="1089"/>
      <c r="D113" s="185">
        <f t="shared" si="20"/>
        <v>0</v>
      </c>
      <c r="E113" s="186">
        <f t="shared" si="21"/>
        <v>0</v>
      </c>
      <c r="F113" s="187">
        <f t="shared" si="21"/>
        <v>0</v>
      </c>
      <c r="G113" s="32"/>
      <c r="H113" s="34"/>
      <c r="I113" s="32"/>
      <c r="J113" s="34"/>
      <c r="K113" s="32"/>
      <c r="L113" s="34"/>
      <c r="M113" s="32"/>
      <c r="N113" s="34"/>
      <c r="O113" s="32"/>
      <c r="P113" s="34"/>
      <c r="Q113" s="188"/>
      <c r="R113" s="133"/>
      <c r="S113" s="206"/>
      <c r="T113" s="190"/>
      <c r="U113" s="32"/>
      <c r="V113" s="34"/>
      <c r="W113" s="28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BA113" s="29" t="str">
        <f t="shared" si="18"/>
        <v/>
      </c>
      <c r="BB113" s="29" t="str">
        <f t="shared" si="15"/>
        <v/>
      </c>
      <c r="BC113" s="29" t="str">
        <f t="shared" si="16"/>
        <v/>
      </c>
      <c r="BD113" s="29" t="str">
        <f t="shared" si="19"/>
        <v/>
      </c>
      <c r="BE113" s="29" t="str">
        <f>IF($U113&lt;=$E113,"","Los ingresos de Población Indigena Hombres NO DEBE ser mayor al Total de Ingresos de Hombres al Programa")</f>
        <v/>
      </c>
      <c r="BF113" s="29" t="str">
        <f>IF($V113&lt;=$F113,"","Los ingresos de Población Indigena Mujeres NO DEBE ser mayor al Total de Ingresos de Mujeres al Programa")</f>
        <v/>
      </c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0">
        <f t="shared" si="17"/>
        <v>0</v>
      </c>
      <c r="BU113" s="30">
        <f t="shared" si="11"/>
        <v>0</v>
      </c>
      <c r="BV113" s="30">
        <f t="shared" si="12"/>
        <v>0</v>
      </c>
      <c r="BW113" s="30">
        <f>IF($T113&lt;=$F113,0,1)</f>
        <v>0</v>
      </c>
      <c r="BX113" s="30">
        <f>IF($U113&lt;=$E113,0,1)</f>
        <v>0</v>
      </c>
      <c r="BY113" s="30">
        <f>IF($V113&lt;=$F113,0,1)</f>
        <v>0</v>
      </c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</row>
    <row r="114" spans="1:100" s="23" customFormat="1" ht="10.5" x14ac:dyDescent="0.15">
      <c r="A114" s="1087"/>
      <c r="B114" s="1088" t="s">
        <v>151</v>
      </c>
      <c r="C114" s="1089"/>
      <c r="D114" s="185">
        <f t="shared" si="20"/>
        <v>0</v>
      </c>
      <c r="E114" s="186">
        <f t="shared" si="21"/>
        <v>0</v>
      </c>
      <c r="F114" s="187">
        <f t="shared" si="21"/>
        <v>0</v>
      </c>
      <c r="G114" s="32"/>
      <c r="H114" s="34"/>
      <c r="I114" s="32"/>
      <c r="J114" s="34"/>
      <c r="K114" s="32"/>
      <c r="L114" s="34"/>
      <c r="M114" s="32"/>
      <c r="N114" s="34"/>
      <c r="O114" s="32"/>
      <c r="P114" s="34"/>
      <c r="Q114" s="188"/>
      <c r="R114" s="133"/>
      <c r="S114" s="206"/>
      <c r="T114" s="190"/>
      <c r="U114" s="32"/>
      <c r="V114" s="34"/>
      <c r="W114" s="28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BA114" s="29" t="str">
        <f t="shared" si="18"/>
        <v/>
      </c>
      <c r="BB114" s="29" t="str">
        <f t="shared" si="15"/>
        <v/>
      </c>
      <c r="BC114" s="29" t="str">
        <f t="shared" si="16"/>
        <v/>
      </c>
      <c r="BD114" s="29" t="str">
        <f t="shared" si="19"/>
        <v/>
      </c>
      <c r="BE114" s="29" t="str">
        <f>IF($U114&lt;=$E114,"","Los ingresos de Población Indigena Hombres NO DEBE ser mayor al Total de Ingresos de Hombres al Programa")</f>
        <v/>
      </c>
      <c r="BF114" s="29" t="str">
        <f>IF($V114&lt;=$F114,"","Los ingresos de Población Indigena Mujeres NO DEBE ser mayor al Total de Ingresos de Mujeres al Programa")</f>
        <v/>
      </c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0">
        <f t="shared" si="17"/>
        <v>0</v>
      </c>
      <c r="BU114" s="30">
        <f t="shared" si="11"/>
        <v>0</v>
      </c>
      <c r="BV114" s="30">
        <f t="shared" si="12"/>
        <v>0</v>
      </c>
      <c r="BW114" s="30">
        <f>IF($T114&lt;=$F114,0,1)</f>
        <v>0</v>
      </c>
      <c r="BX114" s="30">
        <f>IF($U114&lt;=$E114,0,1)</f>
        <v>0</v>
      </c>
      <c r="BY114" s="30">
        <f>IF($V114&lt;=$F114,0,1)</f>
        <v>0</v>
      </c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</row>
    <row r="115" spans="1:100" s="23" customFormat="1" ht="10.5" x14ac:dyDescent="0.15">
      <c r="A115" s="1090" t="s">
        <v>152</v>
      </c>
      <c r="B115" s="1090"/>
      <c r="C115" s="1089"/>
      <c r="D115" s="185">
        <f t="shared" si="20"/>
        <v>0</v>
      </c>
      <c r="E115" s="186">
        <f t="shared" si="21"/>
        <v>0</v>
      </c>
      <c r="F115" s="187">
        <f t="shared" si="21"/>
        <v>0</v>
      </c>
      <c r="G115" s="32"/>
      <c r="H115" s="34"/>
      <c r="I115" s="32"/>
      <c r="J115" s="34"/>
      <c r="K115" s="32"/>
      <c r="L115" s="34"/>
      <c r="M115" s="32"/>
      <c r="N115" s="34"/>
      <c r="O115" s="32"/>
      <c r="P115" s="34"/>
      <c r="Q115" s="188"/>
      <c r="R115" s="133"/>
      <c r="S115" s="183"/>
      <c r="T115" s="184"/>
      <c r="U115" s="67"/>
      <c r="V115" s="69"/>
      <c r="W115" s="28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BA115" s="29" t="str">
        <f t="shared" si="18"/>
        <v/>
      </c>
      <c r="BB115" s="29" t="str">
        <f t="shared" si="15"/>
        <v/>
      </c>
      <c r="BC115" s="29" t="str">
        <f t="shared" si="16"/>
        <v/>
      </c>
      <c r="BD115" s="29" t="str">
        <f>IF($U115&lt;=$E115,"","Los ingresos de Población Indigena Hombres NO DEBE ser mayor al Total de Ingresos de Hombres al Programa")</f>
        <v/>
      </c>
      <c r="BE115" s="29" t="str">
        <f>IF($V115&lt;=$F115,"","Los ingresos de Población Indigena Mujeres NO DEBE ser mayor al Total de Ingresos de Mujeres al Programa")</f>
        <v/>
      </c>
      <c r="BF115" s="22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0">
        <f t="shared" si="17"/>
        <v>0</v>
      </c>
      <c r="BU115" s="30">
        <f t="shared" si="11"/>
        <v>0</v>
      </c>
      <c r="BV115" s="30">
        <f t="shared" si="12"/>
        <v>0</v>
      </c>
      <c r="BW115" s="30">
        <f>IF($U115&lt;=$E115,0,1)</f>
        <v>0</v>
      </c>
      <c r="BX115" s="30">
        <f>IF($V115&lt;=$F115,0,1)</f>
        <v>0</v>
      </c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</row>
    <row r="116" spans="1:100" s="23" customFormat="1" ht="10.5" x14ac:dyDescent="0.15">
      <c r="A116" s="1090" t="s">
        <v>153</v>
      </c>
      <c r="B116" s="1090"/>
      <c r="C116" s="1089"/>
      <c r="D116" s="185">
        <f t="shared" si="20"/>
        <v>0</v>
      </c>
      <c r="E116" s="186">
        <f t="shared" si="21"/>
        <v>0</v>
      </c>
      <c r="F116" s="187">
        <f t="shared" si="21"/>
        <v>0</v>
      </c>
      <c r="G116" s="32"/>
      <c r="H116" s="34"/>
      <c r="I116" s="32"/>
      <c r="J116" s="34"/>
      <c r="K116" s="32"/>
      <c r="L116" s="34"/>
      <c r="M116" s="32"/>
      <c r="N116" s="34"/>
      <c r="O116" s="32"/>
      <c r="P116" s="34"/>
      <c r="Q116" s="188"/>
      <c r="R116" s="133"/>
      <c r="S116" s="189"/>
      <c r="T116" s="190"/>
      <c r="U116" s="32"/>
      <c r="V116" s="34"/>
      <c r="W116" s="28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BA116" s="29" t="str">
        <f t="shared" si="18"/>
        <v/>
      </c>
      <c r="BB116" s="29" t="str">
        <f t="shared" si="15"/>
        <v/>
      </c>
      <c r="BC116" s="29" t="str">
        <f t="shared" si="16"/>
        <v/>
      </c>
      <c r="BD116" s="29" t="str">
        <f t="shared" ref="BD116:BD124" si="22">IF($U116&lt;=$E116,"","Los ingresos de Población Indigena Hombres NO DEBE ser mayor al Total de Ingresos de Hombres al Programa")</f>
        <v/>
      </c>
      <c r="BE116" s="29" t="str">
        <f t="shared" ref="BE116:BE124" si="23">IF($V116&lt;=$F116,"","Los ingresos de Población Indigena Mujeres NO DEBE ser mayor al Total de Ingresos de Mujeres al Programa")</f>
        <v/>
      </c>
      <c r="BF116" s="22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0">
        <f t="shared" si="17"/>
        <v>0</v>
      </c>
      <c r="BU116" s="30">
        <f t="shared" si="11"/>
        <v>0</v>
      </c>
      <c r="BV116" s="30">
        <f t="shared" si="12"/>
        <v>0</v>
      </c>
      <c r="BW116" s="30">
        <f>IF($U116&lt;=$E116,0,1)</f>
        <v>0</v>
      </c>
      <c r="BX116" s="30">
        <f>IF($V116&lt;=$F116,0,1)</f>
        <v>0</v>
      </c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  <c r="CS116" s="22"/>
      <c r="CT116" s="22"/>
      <c r="CU116" s="22"/>
      <c r="CV116" s="22"/>
    </row>
    <row r="117" spans="1:100" s="23" customFormat="1" ht="10.5" x14ac:dyDescent="0.15">
      <c r="A117" s="1083" t="s">
        <v>154</v>
      </c>
      <c r="B117" s="1084"/>
      <c r="C117" s="1085"/>
      <c r="D117" s="185">
        <f t="shared" si="20"/>
        <v>0</v>
      </c>
      <c r="E117" s="186">
        <f t="shared" si="21"/>
        <v>0</v>
      </c>
      <c r="F117" s="187">
        <f t="shared" si="21"/>
        <v>0</v>
      </c>
      <c r="G117" s="32"/>
      <c r="H117" s="34"/>
      <c r="I117" s="32"/>
      <c r="J117" s="34"/>
      <c r="K117" s="32"/>
      <c r="L117" s="34"/>
      <c r="M117" s="32"/>
      <c r="N117" s="34"/>
      <c r="O117" s="32"/>
      <c r="P117" s="34"/>
      <c r="Q117" s="188"/>
      <c r="R117" s="133"/>
      <c r="S117" s="189"/>
      <c r="T117" s="190"/>
      <c r="U117" s="32"/>
      <c r="V117" s="34"/>
      <c r="W117" s="28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BA117" s="29" t="str">
        <f t="shared" si="18"/>
        <v/>
      </c>
      <c r="BB117" s="29" t="str">
        <f t="shared" si="15"/>
        <v/>
      </c>
      <c r="BC117" s="29" t="str">
        <f t="shared" si="16"/>
        <v/>
      </c>
      <c r="BD117" s="29" t="str">
        <f t="shared" si="22"/>
        <v/>
      </c>
      <c r="BE117" s="29" t="str">
        <f t="shared" si="23"/>
        <v/>
      </c>
      <c r="BF117" s="22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0">
        <f t="shared" si="17"/>
        <v>0</v>
      </c>
      <c r="BU117" s="30">
        <f t="shared" si="11"/>
        <v>0</v>
      </c>
      <c r="BV117" s="30">
        <f t="shared" si="12"/>
        <v>0</v>
      </c>
      <c r="BW117" s="30">
        <f>IF($U117&lt;=$E117,0,1)</f>
        <v>0</v>
      </c>
      <c r="BX117" s="30">
        <f>IF($V117&lt;=$F117,0,1)</f>
        <v>0</v>
      </c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</row>
    <row r="118" spans="1:100" s="23" customFormat="1" ht="10.5" x14ac:dyDescent="0.15">
      <c r="A118" s="1080" t="s">
        <v>155</v>
      </c>
      <c r="B118" s="1081"/>
      <c r="C118" s="1082"/>
      <c r="D118" s="185">
        <f t="shared" si="20"/>
        <v>0</v>
      </c>
      <c r="E118" s="186">
        <f t="shared" si="21"/>
        <v>0</v>
      </c>
      <c r="F118" s="187">
        <f t="shared" si="21"/>
        <v>0</v>
      </c>
      <c r="G118" s="32"/>
      <c r="H118" s="34"/>
      <c r="I118" s="32"/>
      <c r="J118" s="34"/>
      <c r="K118" s="32"/>
      <c r="L118" s="34"/>
      <c r="M118" s="32"/>
      <c r="N118" s="34"/>
      <c r="O118" s="32"/>
      <c r="P118" s="34"/>
      <c r="Q118" s="188"/>
      <c r="R118" s="133"/>
      <c r="S118" s="189"/>
      <c r="T118" s="190"/>
      <c r="U118" s="32"/>
      <c r="V118" s="34"/>
      <c r="W118" s="28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BA118" s="29" t="str">
        <f t="shared" si="18"/>
        <v/>
      </c>
      <c r="BB118" s="29" t="str">
        <f t="shared" si="15"/>
        <v/>
      </c>
      <c r="BC118" s="29" t="str">
        <f t="shared" si="16"/>
        <v/>
      </c>
      <c r="BD118" s="29" t="str">
        <f t="shared" si="22"/>
        <v/>
      </c>
      <c r="BE118" s="29" t="str">
        <f t="shared" si="23"/>
        <v/>
      </c>
      <c r="BF118" s="22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0">
        <f t="shared" si="17"/>
        <v>0</v>
      </c>
      <c r="BU118" s="30">
        <f t="shared" si="11"/>
        <v>0</v>
      </c>
      <c r="BV118" s="30">
        <f t="shared" si="12"/>
        <v>0</v>
      </c>
      <c r="BW118" s="30">
        <f>IF($U118&lt;=$E118,0,1)</f>
        <v>0</v>
      </c>
      <c r="BX118" s="30">
        <f>IF($V118&lt;=$F118,0,1)</f>
        <v>0</v>
      </c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</row>
    <row r="119" spans="1:100" s="23" customFormat="1" ht="10.5" x14ac:dyDescent="0.15">
      <c r="A119" s="1080" t="s">
        <v>156</v>
      </c>
      <c r="B119" s="1081"/>
      <c r="C119" s="1082"/>
      <c r="D119" s="185">
        <f t="shared" si="20"/>
        <v>0</v>
      </c>
      <c r="E119" s="186">
        <f t="shared" si="21"/>
        <v>0</v>
      </c>
      <c r="F119" s="187">
        <f t="shared" si="21"/>
        <v>0</v>
      </c>
      <c r="G119" s="32"/>
      <c r="H119" s="34"/>
      <c r="I119" s="32"/>
      <c r="J119" s="34"/>
      <c r="K119" s="32"/>
      <c r="L119" s="34"/>
      <c r="M119" s="32"/>
      <c r="N119" s="34"/>
      <c r="O119" s="32"/>
      <c r="P119" s="34"/>
      <c r="Q119" s="188"/>
      <c r="R119" s="133"/>
      <c r="S119" s="189"/>
      <c r="T119" s="190"/>
      <c r="U119" s="32"/>
      <c r="V119" s="34"/>
      <c r="W119" s="28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BA119" s="29" t="str">
        <f t="shared" si="18"/>
        <v/>
      </c>
      <c r="BB119" s="29" t="str">
        <f t="shared" si="15"/>
        <v/>
      </c>
      <c r="BC119" s="29" t="str">
        <f t="shared" si="16"/>
        <v/>
      </c>
      <c r="BD119" s="29" t="str">
        <f t="shared" si="22"/>
        <v/>
      </c>
      <c r="BE119" s="29" t="str">
        <f t="shared" si="23"/>
        <v/>
      </c>
      <c r="BF119" s="22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0">
        <f t="shared" si="17"/>
        <v>0</v>
      </c>
      <c r="BU119" s="30">
        <f t="shared" si="11"/>
        <v>0</v>
      </c>
      <c r="BV119" s="30">
        <f t="shared" si="12"/>
        <v>0</v>
      </c>
      <c r="BW119" s="30">
        <f t="shared" ref="BW119:BW124" si="24">IF($U119&lt;=$E119,0,1)</f>
        <v>0</v>
      </c>
      <c r="BX119" s="30">
        <f t="shared" ref="BX119:BX124" si="25">IF($V119&lt;=$F119,0,1)</f>
        <v>0</v>
      </c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</row>
    <row r="120" spans="1:100" s="23" customFormat="1" ht="10.5" x14ac:dyDescent="0.15">
      <c r="A120" s="1083" t="s">
        <v>157</v>
      </c>
      <c r="B120" s="1084"/>
      <c r="C120" s="1085"/>
      <c r="D120" s="185">
        <f t="shared" si="20"/>
        <v>0</v>
      </c>
      <c r="E120" s="186">
        <f t="shared" si="21"/>
        <v>0</v>
      </c>
      <c r="F120" s="187">
        <f t="shared" si="21"/>
        <v>0</v>
      </c>
      <c r="G120" s="32"/>
      <c r="H120" s="34"/>
      <c r="I120" s="32"/>
      <c r="J120" s="34"/>
      <c r="K120" s="32"/>
      <c r="L120" s="34"/>
      <c r="M120" s="32"/>
      <c r="N120" s="34"/>
      <c r="O120" s="32"/>
      <c r="P120" s="34"/>
      <c r="Q120" s="188"/>
      <c r="R120" s="133"/>
      <c r="S120" s="189"/>
      <c r="T120" s="190"/>
      <c r="U120" s="32"/>
      <c r="V120" s="34"/>
      <c r="W120" s="28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BA120" s="29" t="str">
        <f t="shared" si="18"/>
        <v/>
      </c>
      <c r="BB120" s="29" t="str">
        <f t="shared" si="15"/>
        <v/>
      </c>
      <c r="BC120" s="29" t="str">
        <f t="shared" si="16"/>
        <v/>
      </c>
      <c r="BD120" s="29" t="str">
        <f t="shared" si="22"/>
        <v/>
      </c>
      <c r="BE120" s="29" t="str">
        <f t="shared" si="23"/>
        <v/>
      </c>
      <c r="BF120" s="22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0">
        <f t="shared" si="17"/>
        <v>0</v>
      </c>
      <c r="BU120" s="30">
        <f t="shared" si="11"/>
        <v>0</v>
      </c>
      <c r="BV120" s="30">
        <f t="shared" si="12"/>
        <v>0</v>
      </c>
      <c r="BW120" s="30">
        <f t="shared" si="24"/>
        <v>0</v>
      </c>
      <c r="BX120" s="30">
        <f t="shared" si="25"/>
        <v>0</v>
      </c>
      <c r="BY120" s="22"/>
      <c r="BZ120" s="22"/>
      <c r="CA120" s="22"/>
      <c r="CB120" s="22"/>
      <c r="CC120" s="22"/>
      <c r="CD120" s="22"/>
      <c r="CE120" s="22"/>
      <c r="CF120" s="22"/>
      <c r="CG120" s="22"/>
      <c r="CH120" s="22"/>
      <c r="CI120" s="22"/>
      <c r="CJ120" s="22"/>
      <c r="CK120" s="22"/>
      <c r="CL120" s="22"/>
      <c r="CM120" s="22"/>
      <c r="CN120" s="22"/>
      <c r="CO120" s="22"/>
      <c r="CP120" s="22"/>
      <c r="CQ120" s="22"/>
      <c r="CR120" s="22"/>
      <c r="CS120" s="22"/>
      <c r="CT120" s="22"/>
      <c r="CU120" s="22"/>
      <c r="CV120" s="22"/>
    </row>
    <row r="121" spans="1:100" s="23" customFormat="1" ht="10.5" x14ac:dyDescent="0.15">
      <c r="A121" s="1083" t="s">
        <v>158</v>
      </c>
      <c r="B121" s="1084"/>
      <c r="C121" s="1085"/>
      <c r="D121" s="185">
        <f t="shared" si="20"/>
        <v>0</v>
      </c>
      <c r="E121" s="186">
        <f t="shared" si="21"/>
        <v>0</v>
      </c>
      <c r="F121" s="187">
        <f t="shared" si="21"/>
        <v>0</v>
      </c>
      <c r="G121" s="32"/>
      <c r="H121" s="34"/>
      <c r="I121" s="32"/>
      <c r="J121" s="34"/>
      <c r="K121" s="32"/>
      <c r="L121" s="34"/>
      <c r="M121" s="32"/>
      <c r="N121" s="34"/>
      <c r="O121" s="191"/>
      <c r="P121" s="192"/>
      <c r="Q121" s="193"/>
      <c r="R121" s="194"/>
      <c r="S121" s="189"/>
      <c r="T121" s="190"/>
      <c r="U121" s="32"/>
      <c r="V121" s="34"/>
      <c r="W121" s="28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BA121" s="29" t="str">
        <f t="shared" si="18"/>
        <v/>
      </c>
      <c r="BB121" s="29" t="str">
        <f t="shared" si="15"/>
        <v/>
      </c>
      <c r="BC121" s="29" t="str">
        <f t="shared" si="16"/>
        <v/>
      </c>
      <c r="BD121" s="29" t="str">
        <f t="shared" si="22"/>
        <v/>
      </c>
      <c r="BE121" s="29" t="str">
        <f t="shared" si="23"/>
        <v/>
      </c>
      <c r="BF121" s="22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0">
        <f t="shared" si="17"/>
        <v>0</v>
      </c>
      <c r="BU121" s="30">
        <f t="shared" si="11"/>
        <v>0</v>
      </c>
      <c r="BV121" s="30">
        <f t="shared" si="12"/>
        <v>0</v>
      </c>
      <c r="BW121" s="30">
        <f t="shared" si="24"/>
        <v>0</v>
      </c>
      <c r="BX121" s="30">
        <f t="shared" si="25"/>
        <v>0</v>
      </c>
      <c r="BY121" s="22"/>
      <c r="BZ121" s="22"/>
      <c r="CA121" s="22"/>
      <c r="CB121" s="22"/>
      <c r="CC121" s="22"/>
      <c r="CD121" s="22"/>
      <c r="CE121" s="22"/>
      <c r="CF121" s="22"/>
      <c r="CG121" s="22"/>
      <c r="CH121" s="22"/>
      <c r="CI121" s="22"/>
      <c r="CJ121" s="22"/>
      <c r="CK121" s="22"/>
      <c r="CL121" s="22"/>
      <c r="CM121" s="22"/>
      <c r="CN121" s="22"/>
      <c r="CO121" s="22"/>
      <c r="CP121" s="22"/>
      <c r="CQ121" s="22"/>
      <c r="CR121" s="22"/>
      <c r="CS121" s="22"/>
      <c r="CT121" s="22"/>
      <c r="CU121" s="22"/>
      <c r="CV121" s="22"/>
    </row>
    <row r="122" spans="1:100" s="23" customFormat="1" ht="10.5" x14ac:dyDescent="0.15">
      <c r="A122" s="1080" t="s">
        <v>159</v>
      </c>
      <c r="B122" s="1081"/>
      <c r="C122" s="1082"/>
      <c r="D122" s="185">
        <f t="shared" si="20"/>
        <v>0</v>
      </c>
      <c r="E122" s="186">
        <f t="shared" si="21"/>
        <v>0</v>
      </c>
      <c r="F122" s="187">
        <f t="shared" si="21"/>
        <v>0</v>
      </c>
      <c r="G122" s="32"/>
      <c r="H122" s="34"/>
      <c r="I122" s="32"/>
      <c r="J122" s="34"/>
      <c r="K122" s="32"/>
      <c r="L122" s="34"/>
      <c r="M122" s="32"/>
      <c r="N122" s="34"/>
      <c r="O122" s="32"/>
      <c r="P122" s="34"/>
      <c r="Q122" s="188"/>
      <c r="R122" s="133"/>
      <c r="S122" s="189"/>
      <c r="T122" s="190"/>
      <c r="U122" s="32"/>
      <c r="V122" s="34"/>
      <c r="W122" s="28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BA122" s="29" t="str">
        <f t="shared" si="18"/>
        <v/>
      </c>
      <c r="BB122" s="29" t="str">
        <f t="shared" si="15"/>
        <v/>
      </c>
      <c r="BC122" s="29" t="str">
        <f t="shared" si="16"/>
        <v/>
      </c>
      <c r="BD122" s="29" t="str">
        <f t="shared" si="22"/>
        <v/>
      </c>
      <c r="BE122" s="29" t="str">
        <f t="shared" si="23"/>
        <v/>
      </c>
      <c r="BF122" s="22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0">
        <f t="shared" si="17"/>
        <v>0</v>
      </c>
      <c r="BU122" s="30">
        <f t="shared" si="11"/>
        <v>0</v>
      </c>
      <c r="BV122" s="30">
        <f t="shared" si="12"/>
        <v>0</v>
      </c>
      <c r="BW122" s="30">
        <f t="shared" si="24"/>
        <v>0</v>
      </c>
      <c r="BX122" s="30">
        <f t="shared" si="25"/>
        <v>0</v>
      </c>
      <c r="BY122" s="22"/>
      <c r="BZ122" s="22"/>
      <c r="CA122" s="22"/>
      <c r="CB122" s="22"/>
      <c r="CC122" s="22"/>
      <c r="CD122" s="22"/>
      <c r="CE122" s="22"/>
      <c r="CF122" s="22"/>
      <c r="CG122" s="22"/>
      <c r="CH122" s="22"/>
      <c r="CI122" s="22"/>
      <c r="CJ122" s="22"/>
      <c r="CK122" s="22"/>
      <c r="CL122" s="22"/>
      <c r="CM122" s="22"/>
      <c r="CN122" s="22"/>
      <c r="CO122" s="22"/>
      <c r="CP122" s="22"/>
      <c r="CQ122" s="22"/>
      <c r="CR122" s="22"/>
      <c r="CS122" s="22"/>
      <c r="CT122" s="22"/>
      <c r="CU122" s="22"/>
      <c r="CV122" s="22"/>
    </row>
    <row r="123" spans="1:100" s="23" customFormat="1" ht="10.5" x14ac:dyDescent="0.15">
      <c r="A123" s="1080" t="s">
        <v>160</v>
      </c>
      <c r="B123" s="1081"/>
      <c r="C123" s="1082"/>
      <c r="D123" s="207">
        <f t="shared" si="20"/>
        <v>0</v>
      </c>
      <c r="E123" s="208">
        <f t="shared" si="21"/>
        <v>0</v>
      </c>
      <c r="F123" s="209">
        <f t="shared" si="21"/>
        <v>0</v>
      </c>
      <c r="G123" s="73"/>
      <c r="H123" s="75"/>
      <c r="I123" s="73"/>
      <c r="J123" s="75"/>
      <c r="K123" s="73"/>
      <c r="L123" s="75"/>
      <c r="M123" s="73"/>
      <c r="N123" s="75"/>
      <c r="O123" s="73"/>
      <c r="P123" s="75"/>
      <c r="Q123" s="210"/>
      <c r="R123" s="211"/>
      <c r="S123" s="189"/>
      <c r="T123" s="190"/>
      <c r="U123" s="32"/>
      <c r="V123" s="34"/>
      <c r="W123" s="28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BA123" s="29" t="str">
        <f t="shared" si="18"/>
        <v/>
      </c>
      <c r="BB123" s="29" t="str">
        <f t="shared" si="15"/>
        <v/>
      </c>
      <c r="BC123" s="29" t="str">
        <f t="shared" si="16"/>
        <v/>
      </c>
      <c r="BD123" s="29" t="str">
        <f t="shared" si="22"/>
        <v/>
      </c>
      <c r="BE123" s="29" t="str">
        <f t="shared" si="23"/>
        <v/>
      </c>
      <c r="BF123" s="22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0">
        <f t="shared" si="17"/>
        <v>0</v>
      </c>
      <c r="BU123" s="30">
        <f t="shared" si="11"/>
        <v>0</v>
      </c>
      <c r="BV123" s="30">
        <f t="shared" si="12"/>
        <v>0</v>
      </c>
      <c r="BW123" s="30">
        <f t="shared" si="24"/>
        <v>0</v>
      </c>
      <c r="BX123" s="30">
        <f t="shared" si="25"/>
        <v>0</v>
      </c>
      <c r="BY123" s="22"/>
      <c r="BZ123" s="22"/>
      <c r="CA123" s="22"/>
      <c r="CB123" s="22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</row>
    <row r="124" spans="1:100" s="23" customFormat="1" ht="10.5" x14ac:dyDescent="0.15">
      <c r="A124" s="1077" t="s">
        <v>161</v>
      </c>
      <c r="B124" s="1078"/>
      <c r="C124" s="1079"/>
      <c r="D124" s="212">
        <f t="shared" si="20"/>
        <v>0</v>
      </c>
      <c r="E124" s="213">
        <f t="shared" si="21"/>
        <v>0</v>
      </c>
      <c r="F124" s="214">
        <f t="shared" si="21"/>
        <v>0</v>
      </c>
      <c r="G124" s="37"/>
      <c r="H124" s="39"/>
      <c r="I124" s="37"/>
      <c r="J124" s="39"/>
      <c r="K124" s="37"/>
      <c r="L124" s="39"/>
      <c r="M124" s="37"/>
      <c r="N124" s="39"/>
      <c r="O124" s="37"/>
      <c r="P124" s="39"/>
      <c r="Q124" s="104"/>
      <c r="R124" s="135"/>
      <c r="S124" s="215"/>
      <c r="T124" s="197"/>
      <c r="U124" s="37"/>
      <c r="V124" s="39"/>
      <c r="W124" s="28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BA124" s="29" t="str">
        <f t="shared" si="18"/>
        <v/>
      </c>
      <c r="BB124" s="29" t="str">
        <f t="shared" si="15"/>
        <v/>
      </c>
      <c r="BC124" s="29" t="str">
        <f t="shared" si="16"/>
        <v/>
      </c>
      <c r="BD124" s="29" t="str">
        <f t="shared" si="22"/>
        <v/>
      </c>
      <c r="BE124" s="29" t="str">
        <f t="shared" si="23"/>
        <v/>
      </c>
      <c r="BF124" s="22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0">
        <f t="shared" si="17"/>
        <v>0</v>
      </c>
      <c r="BU124" s="30">
        <f t="shared" si="11"/>
        <v>0</v>
      </c>
      <c r="BV124" s="30">
        <f t="shared" si="12"/>
        <v>0</v>
      </c>
      <c r="BW124" s="30">
        <f t="shared" si="24"/>
        <v>0</v>
      </c>
      <c r="BX124" s="30">
        <f t="shared" si="25"/>
        <v>0</v>
      </c>
      <c r="BY124" s="22"/>
      <c r="BZ124" s="22"/>
      <c r="CA124" s="22"/>
      <c r="CB124" s="22"/>
      <c r="CC124" s="22"/>
      <c r="CD124" s="22"/>
      <c r="CE124" s="22"/>
      <c r="CF124" s="22"/>
      <c r="CG124" s="22"/>
      <c r="CH124" s="22"/>
      <c r="CI124" s="22"/>
      <c r="CJ124" s="22"/>
      <c r="CK124" s="22"/>
      <c r="CL124" s="22"/>
      <c r="CM124" s="22"/>
      <c r="CN124" s="22"/>
      <c r="CO124" s="22"/>
      <c r="CP124" s="22"/>
      <c r="CQ124" s="22"/>
      <c r="CR124" s="22"/>
      <c r="CS124" s="22"/>
      <c r="CT124" s="22"/>
      <c r="CU124" s="22"/>
      <c r="CV124" s="22"/>
    </row>
    <row r="125" spans="1:100" s="9" customFormat="1" ht="14.25" x14ac:dyDescent="0.2">
      <c r="A125" s="81" t="s">
        <v>162</v>
      </c>
      <c r="B125" s="216"/>
      <c r="C125" s="216"/>
      <c r="D125" s="216"/>
      <c r="E125" s="216"/>
      <c r="F125" s="216"/>
      <c r="G125" s="216"/>
      <c r="H125" s="151"/>
      <c r="I125" s="151"/>
      <c r="J125" s="151"/>
      <c r="K125" s="217"/>
      <c r="L125" s="217"/>
      <c r="M125" s="217"/>
      <c r="N125" s="217"/>
      <c r="O125" s="218"/>
      <c r="P125" s="218"/>
      <c r="Q125" s="119"/>
      <c r="R125" s="119"/>
      <c r="S125" s="218"/>
      <c r="T125" s="218"/>
      <c r="U125" s="119"/>
      <c r="V125" s="119"/>
      <c r="W125" s="119"/>
    </row>
    <row r="126" spans="1:100" s="23" customFormat="1" ht="10.5" x14ac:dyDescent="0.15">
      <c r="A126" s="1117" t="s">
        <v>163</v>
      </c>
      <c r="B126" s="1118"/>
      <c r="C126" s="1119"/>
      <c r="D126" s="1016" t="s">
        <v>46</v>
      </c>
      <c r="E126" s="1017"/>
      <c r="F126" s="1018"/>
      <c r="G126" s="1112"/>
      <c r="H126" s="1112"/>
      <c r="I126" s="1112"/>
      <c r="J126" s="1112"/>
      <c r="K126" s="1112"/>
      <c r="L126" s="1112"/>
      <c r="M126" s="1112"/>
      <c r="N126" s="1112"/>
      <c r="O126" s="1112"/>
      <c r="P126" s="1112"/>
      <c r="Q126" s="1112"/>
      <c r="R126" s="1113"/>
      <c r="S126" s="1049"/>
      <c r="T126" s="1114"/>
      <c r="U126" s="1116"/>
      <c r="V126" s="1105"/>
      <c r="W126" s="1106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BA126" s="3"/>
      <c r="BB126" s="3"/>
      <c r="BC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22"/>
      <c r="CC126" s="22"/>
      <c r="CD126" s="22"/>
      <c r="CE126" s="22"/>
      <c r="CF126" s="22"/>
      <c r="CG126" s="22"/>
      <c r="CH126" s="22"/>
      <c r="CI126" s="22"/>
      <c r="CJ126" s="22"/>
      <c r="CK126" s="22"/>
      <c r="CL126" s="22"/>
      <c r="CM126" s="22"/>
      <c r="CN126" s="22"/>
      <c r="CO126" s="22"/>
      <c r="CP126" s="22"/>
      <c r="CQ126" s="22"/>
      <c r="CR126" s="22"/>
      <c r="CS126" s="22"/>
      <c r="CT126" s="22"/>
      <c r="CU126" s="22"/>
      <c r="CV126" s="22"/>
    </row>
    <row r="127" spans="1:100" s="23" customFormat="1" ht="21" x14ac:dyDescent="0.15">
      <c r="A127" s="1120"/>
      <c r="B127" s="1121"/>
      <c r="C127" s="1122"/>
      <c r="D127" s="156" t="s">
        <v>125</v>
      </c>
      <c r="E127" s="157" t="s">
        <v>43</v>
      </c>
      <c r="F127" s="158" t="s">
        <v>64</v>
      </c>
      <c r="G127" s="159"/>
      <c r="H127" s="20"/>
      <c r="I127" s="159"/>
      <c r="J127" s="20"/>
      <c r="K127" s="159"/>
      <c r="L127" s="20"/>
      <c r="M127" s="159"/>
      <c r="N127" s="20"/>
      <c r="O127" s="159"/>
      <c r="P127" s="20"/>
      <c r="Q127" s="159"/>
      <c r="R127" s="162"/>
      <c r="S127" s="1051"/>
      <c r="T127" s="1115"/>
      <c r="U127" s="1116"/>
      <c r="V127" s="219"/>
      <c r="W127" s="164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BA127" s="3"/>
      <c r="BB127" s="3"/>
      <c r="BC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22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2"/>
      <c r="CV127" s="22"/>
    </row>
    <row r="128" spans="1:100" s="23" customFormat="1" ht="10.5" x14ac:dyDescent="0.15">
      <c r="A128" s="1107" t="s">
        <v>165</v>
      </c>
      <c r="B128" s="1107"/>
      <c r="C128" s="1108"/>
      <c r="D128" s="168">
        <f>SUM(E128:F128)</f>
        <v>0</v>
      </c>
      <c r="E128" s="169">
        <f>G128+I128+K128+M128+O128+Q128</f>
        <v>0</v>
      </c>
      <c r="F128" s="170">
        <f>H128+J128+L128+N128+P128+R128</f>
        <v>0</v>
      </c>
      <c r="G128" s="171"/>
      <c r="H128" s="172"/>
      <c r="I128" s="171"/>
      <c r="J128" s="172"/>
      <c r="K128" s="171"/>
      <c r="L128" s="172"/>
      <c r="M128" s="171"/>
      <c r="N128" s="172"/>
      <c r="O128" s="171"/>
      <c r="P128" s="172"/>
      <c r="Q128" s="173"/>
      <c r="R128" s="174"/>
      <c r="S128" s="175"/>
      <c r="T128" s="176"/>
      <c r="U128" s="176"/>
      <c r="V128" s="175"/>
      <c r="W128" s="85"/>
      <c r="X128" s="28" t="str">
        <f>$BA128&amp;" "&amp;$BB128&amp;""&amp;$BC128&amp;""&amp;$BD128&amp;""&amp;$BE128&amp;""&amp;$BF128&amp;""&amp;$BG128</f>
        <v xml:space="preserve"> </v>
      </c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BA128" s="29" t="str">
        <f t="shared" ref="BA128:BA157" si="26">IF($D128&lt;&gt;SUM($G128:$R128),"El Total de los Egresos NO puede ser diferente a la suma de Hombres y Mujeres por edad.","")</f>
        <v/>
      </c>
      <c r="BB128" s="29" t="str">
        <f t="shared" ref="BB128:BB157" si="27">IF($E128&lt;&gt;$G128+$I128+$K128+$M128+$O128+$Q128,"El Total de Hombres Egresados al Programa NO puede ser distinto a la suma de Hombres por edad.","")</f>
        <v/>
      </c>
      <c r="BC128" s="29" t="str">
        <f t="shared" ref="BC128:BC157" si="28">IF($F128&lt;&gt;$H128+$J128+$L128+$N128+$P128+$R128,"El Total de Mujeres Egresadas al Programa NO puede ser distinto a la suma de Mujeres por edad.","")</f>
        <v/>
      </c>
      <c r="BD128" s="29" t="str">
        <f>IF($T128&lt;=$F128,"","Las gestantes egresadas del Programa NO debe ser mayor al Total de Mujeres egresadas")</f>
        <v/>
      </c>
      <c r="BE128" s="29" t="str">
        <f>IF($U128&lt;=$F128,"","Las madres de hijos menor de 2 años NO DEBE ser mayor al Total de Mujeres egresadas al Programa")</f>
        <v/>
      </c>
      <c r="BF128" s="29" t="str">
        <f>IF($V128&lt;=$E128,"","Los egresos de Población Indigena Hombres NO DEBE ser mayor al Total de Egresos Hombres del Programa")</f>
        <v/>
      </c>
      <c r="BG128" s="29" t="str">
        <f>IF($W128&lt;=$F128,"","Los egresos de Población Indigena Mujeres NO DEBE ser mayor al Total de Egresos Mujeres del Programa")</f>
        <v/>
      </c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22"/>
      <c r="BT128" s="30">
        <f>IF($D128&lt;&gt;SUM($G128:$R128),1,0)</f>
        <v>0</v>
      </c>
      <c r="BU128" s="30">
        <f>IF($E128&lt;&gt;$G128+$I128+$K128+$M128+$O128+$Q128,1,0)</f>
        <v>0</v>
      </c>
      <c r="BV128" s="30">
        <f>IF($F128&lt;&gt;$H128+$J128+$L128+$N128+$P128+$R128,1,0)</f>
        <v>0</v>
      </c>
      <c r="BW128" s="30">
        <f>IF($T128&lt;=$F128,0,1)</f>
        <v>0</v>
      </c>
      <c r="BX128" s="30">
        <f>IF($U128&lt;=$F128,0,1)</f>
        <v>0</v>
      </c>
      <c r="BY128" s="30">
        <f>IF($V128&lt;=$E128,0,1)</f>
        <v>0</v>
      </c>
      <c r="BZ128" s="30">
        <f>IF($W128&lt;=$F128,0,1)</f>
        <v>0</v>
      </c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</row>
    <row r="129" spans="1:100" s="23" customFormat="1" ht="10.5" x14ac:dyDescent="0.15">
      <c r="A129" s="1109" t="s">
        <v>127</v>
      </c>
      <c r="B129" s="1110"/>
      <c r="C129" s="1111"/>
      <c r="D129" s="177"/>
      <c r="E129" s="178"/>
      <c r="F129" s="178"/>
      <c r="G129" s="178"/>
      <c r="H129" s="178"/>
      <c r="I129" s="178"/>
      <c r="J129" s="178"/>
      <c r="K129" s="178"/>
      <c r="L129" s="178"/>
      <c r="M129" s="178"/>
      <c r="N129" s="178"/>
      <c r="O129" s="178"/>
      <c r="P129" s="178"/>
      <c r="Q129" s="178"/>
      <c r="R129" s="178"/>
      <c r="S129" s="178"/>
      <c r="T129" s="178"/>
      <c r="U129" s="178"/>
      <c r="V129" s="178"/>
      <c r="W129" s="179"/>
      <c r="X129" s="28" t="str">
        <f t="shared" ref="X129:X156" si="29">$BA129&amp;" "&amp;$BB129&amp;""&amp;$BC129&amp;""&amp;$BD129&amp;""&amp;$BE129&amp;""&amp;$BF129&amp;""&amp;$BG129</f>
        <v xml:space="preserve"> </v>
      </c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BA129" s="29" t="str">
        <f t="shared" si="26"/>
        <v/>
      </c>
      <c r="BB129" s="29" t="str">
        <f t="shared" si="27"/>
        <v/>
      </c>
      <c r="BC129" s="29" t="str">
        <f t="shared" si="28"/>
        <v/>
      </c>
      <c r="BD129" s="29" t="str">
        <f t="shared" ref="BD129:BD157" si="30">IF($T129&lt;=$F129,"","Las gestantes egresadas del Programa NO debe ser mayor al Total de Mujeres egresadas")</f>
        <v/>
      </c>
      <c r="BE129" s="29" t="str">
        <f t="shared" ref="BE129:BE157" si="31">IF($U129&lt;=$F129,"","Las madres de hijos menor de 2 años NO DEBE ser mayor al Total de Mujeres egresadas al Programa")</f>
        <v/>
      </c>
      <c r="BF129" s="29" t="str">
        <f t="shared" ref="BF129:BF157" si="32">IF($V129&lt;=$E129,"","Los egresos de Población Indigena Hombres NO DEBE ser mayor al Total de Egresos Hombres del Programa")</f>
        <v/>
      </c>
      <c r="BG129" s="29" t="str">
        <f t="shared" ref="BG129:BG157" si="33">IF($W129&lt;=$F129,"","Los egresos de Población Indigena Mujeres NO DEBE ser mayor al Total de Egresos Mujeres del Programa")</f>
        <v/>
      </c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0">
        <f t="shared" ref="BT129:BT157" si="34">IF($D129&lt;&gt;SUM($G129:$R129),1,0)</f>
        <v>0</v>
      </c>
      <c r="BU129" s="30">
        <f t="shared" ref="BU129:BU157" si="35">IF($E129&lt;&gt;$G129+$I129+$K129+$M129+$O129+$Q129,1,0)</f>
        <v>0</v>
      </c>
      <c r="BV129" s="30">
        <f t="shared" ref="BV129:BV157" si="36">IF($F129&lt;&gt;$H129+$J129+$L129+$N129+$P129+$R129,1,0)</f>
        <v>0</v>
      </c>
      <c r="BW129" s="30">
        <f t="shared" ref="BW129:BW157" si="37">IF($T129&lt;=$F129,0,1)</f>
        <v>0</v>
      </c>
      <c r="BX129" s="30">
        <f t="shared" ref="BX129:BX157" si="38">IF($U129&lt;=$F129,0,1)</f>
        <v>0</v>
      </c>
      <c r="BY129" s="30">
        <f t="shared" ref="BY129:BY157" si="39">IF($V129&lt;=$E129,0,1)</f>
        <v>0</v>
      </c>
      <c r="BZ129" s="30">
        <f t="shared" ref="BZ129:BZ157" si="40">IF($W129&lt;=$F129,0,1)</f>
        <v>0</v>
      </c>
      <c r="CA129" s="3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</row>
    <row r="130" spans="1:100" s="23" customFormat="1" ht="10.5" x14ac:dyDescent="0.15">
      <c r="A130" s="1096" t="s">
        <v>128</v>
      </c>
      <c r="B130" s="1099" t="s">
        <v>129</v>
      </c>
      <c r="C130" s="1100"/>
      <c r="D130" s="180">
        <f t="shared" ref="D130:D138" si="41">SUM(E130:F130)</f>
        <v>0</v>
      </c>
      <c r="E130" s="181">
        <f t="shared" ref="E130:F138" si="42">G130+I130+K130+M130+O130+Q130</f>
        <v>0</v>
      </c>
      <c r="F130" s="182">
        <f t="shared" si="42"/>
        <v>0</v>
      </c>
      <c r="G130" s="67"/>
      <c r="H130" s="69"/>
      <c r="I130" s="67"/>
      <c r="J130" s="69"/>
      <c r="K130" s="67"/>
      <c r="L130" s="69"/>
      <c r="M130" s="67"/>
      <c r="N130" s="69"/>
      <c r="O130" s="67"/>
      <c r="P130" s="69"/>
      <c r="Q130" s="102"/>
      <c r="R130" s="131"/>
      <c r="S130" s="46"/>
      <c r="T130" s="184"/>
      <c r="U130" s="184"/>
      <c r="V130" s="132"/>
      <c r="W130" s="75"/>
      <c r="X130" s="28" t="str">
        <f t="shared" si="29"/>
        <v xml:space="preserve"> </v>
      </c>
      <c r="Y130" s="3"/>
      <c r="Z130" s="3"/>
      <c r="AA130" s="3"/>
      <c r="AB130" s="3"/>
      <c r="AC130" s="3"/>
      <c r="AD130" s="3"/>
      <c r="AE130" s="3"/>
      <c r="AF130" s="3"/>
      <c r="AG130" s="221"/>
      <c r="AH130" s="3"/>
      <c r="AI130" s="3"/>
      <c r="AJ130" s="3"/>
      <c r="AK130" s="3"/>
      <c r="BA130" s="29" t="str">
        <f t="shared" si="26"/>
        <v/>
      </c>
      <c r="BB130" s="29" t="str">
        <f t="shared" si="27"/>
        <v/>
      </c>
      <c r="BC130" s="29" t="str">
        <f t="shared" si="28"/>
        <v/>
      </c>
      <c r="BD130" s="29" t="str">
        <f t="shared" si="30"/>
        <v/>
      </c>
      <c r="BE130" s="29" t="str">
        <f t="shared" si="31"/>
        <v/>
      </c>
      <c r="BF130" s="29" t="str">
        <f t="shared" si="32"/>
        <v/>
      </c>
      <c r="BG130" s="29" t="str">
        <f t="shared" si="33"/>
        <v/>
      </c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0">
        <f t="shared" si="34"/>
        <v>0</v>
      </c>
      <c r="BU130" s="30">
        <f t="shared" si="35"/>
        <v>0</v>
      </c>
      <c r="BV130" s="30">
        <f t="shared" si="36"/>
        <v>0</v>
      </c>
      <c r="BW130" s="30">
        <f t="shared" si="37"/>
        <v>0</v>
      </c>
      <c r="BX130" s="30">
        <f t="shared" si="38"/>
        <v>0</v>
      </c>
      <c r="BY130" s="30">
        <f t="shared" si="39"/>
        <v>0</v>
      </c>
      <c r="BZ130" s="30">
        <f t="shared" si="40"/>
        <v>0</v>
      </c>
      <c r="CA130" s="3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</row>
    <row r="131" spans="1:100" s="23" customFormat="1" ht="10.5" x14ac:dyDescent="0.15">
      <c r="A131" s="1083"/>
      <c r="B131" s="1088" t="s">
        <v>130</v>
      </c>
      <c r="C131" s="1089"/>
      <c r="D131" s="185">
        <f t="shared" si="41"/>
        <v>0</v>
      </c>
      <c r="E131" s="186">
        <f t="shared" si="42"/>
        <v>0</v>
      </c>
      <c r="F131" s="187">
        <f t="shared" si="42"/>
        <v>0</v>
      </c>
      <c r="G131" s="32"/>
      <c r="H131" s="34"/>
      <c r="I131" s="32"/>
      <c r="J131" s="34"/>
      <c r="K131" s="32"/>
      <c r="L131" s="34"/>
      <c r="M131" s="32"/>
      <c r="N131" s="34"/>
      <c r="O131" s="32"/>
      <c r="P131" s="34"/>
      <c r="Q131" s="188"/>
      <c r="R131" s="133"/>
      <c r="S131" s="134"/>
      <c r="T131" s="190"/>
      <c r="U131" s="190"/>
      <c r="V131" s="134"/>
      <c r="W131" s="75"/>
      <c r="X131" s="28" t="str">
        <f t="shared" si="29"/>
        <v xml:space="preserve"> </v>
      </c>
      <c r="Y131" s="3"/>
      <c r="Z131" s="3"/>
      <c r="AA131" s="3"/>
      <c r="AB131" s="3"/>
      <c r="AC131" s="3"/>
      <c r="AD131" s="3"/>
      <c r="AE131" s="3"/>
      <c r="AF131" s="3"/>
      <c r="AG131" s="221"/>
      <c r="AH131" s="3"/>
      <c r="AI131" s="3"/>
      <c r="AJ131" s="3"/>
      <c r="AK131" s="3"/>
      <c r="BA131" s="29" t="str">
        <f t="shared" si="26"/>
        <v/>
      </c>
      <c r="BB131" s="29" t="str">
        <f t="shared" si="27"/>
        <v/>
      </c>
      <c r="BC131" s="29" t="str">
        <f t="shared" si="28"/>
        <v/>
      </c>
      <c r="BD131" s="29" t="str">
        <f t="shared" si="30"/>
        <v/>
      </c>
      <c r="BE131" s="29" t="str">
        <f t="shared" si="31"/>
        <v/>
      </c>
      <c r="BF131" s="29" t="str">
        <f t="shared" si="32"/>
        <v/>
      </c>
      <c r="BG131" s="29" t="str">
        <f t="shared" si="33"/>
        <v/>
      </c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0">
        <f t="shared" si="34"/>
        <v>0</v>
      </c>
      <c r="BU131" s="30">
        <f t="shared" si="35"/>
        <v>0</v>
      </c>
      <c r="BV131" s="30">
        <f t="shared" si="36"/>
        <v>0</v>
      </c>
      <c r="BW131" s="30">
        <f t="shared" si="37"/>
        <v>0</v>
      </c>
      <c r="BX131" s="30">
        <f t="shared" si="38"/>
        <v>0</v>
      </c>
      <c r="BY131" s="30">
        <f t="shared" si="39"/>
        <v>0</v>
      </c>
      <c r="BZ131" s="30">
        <f t="shared" si="40"/>
        <v>0</v>
      </c>
      <c r="CA131" s="3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</row>
    <row r="132" spans="1:100" s="23" customFormat="1" ht="10.5" x14ac:dyDescent="0.15">
      <c r="A132" s="1090" t="s">
        <v>131</v>
      </c>
      <c r="B132" s="1090"/>
      <c r="C132" s="1089"/>
      <c r="D132" s="185">
        <f t="shared" si="41"/>
        <v>0</v>
      </c>
      <c r="E132" s="186">
        <f t="shared" si="42"/>
        <v>0</v>
      </c>
      <c r="F132" s="187">
        <f t="shared" si="42"/>
        <v>0</v>
      </c>
      <c r="G132" s="191"/>
      <c r="H132" s="192"/>
      <c r="I132" s="191"/>
      <c r="J132" s="192"/>
      <c r="K132" s="191"/>
      <c r="L132" s="192"/>
      <c r="M132" s="191"/>
      <c r="N132" s="192"/>
      <c r="O132" s="191"/>
      <c r="P132" s="192"/>
      <c r="Q132" s="188"/>
      <c r="R132" s="133"/>
      <c r="S132" s="134"/>
      <c r="T132" s="190"/>
      <c r="U132" s="190"/>
      <c r="V132" s="134"/>
      <c r="W132" s="47"/>
      <c r="X132" s="28" t="str">
        <f t="shared" si="29"/>
        <v xml:space="preserve"> </v>
      </c>
      <c r="Y132" s="3"/>
      <c r="Z132" s="3"/>
      <c r="AA132" s="3"/>
      <c r="AB132" s="3"/>
      <c r="AC132" s="3"/>
      <c r="AD132" s="3"/>
      <c r="AE132" s="3"/>
      <c r="AF132" s="3"/>
      <c r="AG132" s="221"/>
      <c r="AH132" s="3"/>
      <c r="AI132" s="3"/>
      <c r="AJ132" s="3"/>
      <c r="AK132" s="3"/>
      <c r="BA132" s="29" t="str">
        <f t="shared" si="26"/>
        <v/>
      </c>
      <c r="BB132" s="29" t="str">
        <f t="shared" si="27"/>
        <v/>
      </c>
      <c r="BC132" s="29" t="str">
        <f t="shared" si="28"/>
        <v/>
      </c>
      <c r="BD132" s="29" t="str">
        <f t="shared" si="30"/>
        <v/>
      </c>
      <c r="BE132" s="29" t="str">
        <f t="shared" si="31"/>
        <v/>
      </c>
      <c r="BF132" s="29" t="str">
        <f t="shared" si="32"/>
        <v/>
      </c>
      <c r="BG132" s="29" t="str">
        <f t="shared" si="33"/>
        <v/>
      </c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0">
        <f t="shared" si="34"/>
        <v>0</v>
      </c>
      <c r="BU132" s="30">
        <f t="shared" si="35"/>
        <v>0</v>
      </c>
      <c r="BV132" s="30">
        <f t="shared" si="36"/>
        <v>0</v>
      </c>
      <c r="BW132" s="30">
        <f t="shared" si="37"/>
        <v>0</v>
      </c>
      <c r="BX132" s="30">
        <f t="shared" si="38"/>
        <v>0</v>
      </c>
      <c r="BY132" s="30">
        <f t="shared" si="39"/>
        <v>0</v>
      </c>
      <c r="BZ132" s="30">
        <f t="shared" si="40"/>
        <v>0</v>
      </c>
      <c r="CA132" s="3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</row>
    <row r="133" spans="1:100" s="23" customFormat="1" ht="10.5" x14ac:dyDescent="0.15">
      <c r="A133" s="1090" t="s">
        <v>132</v>
      </c>
      <c r="B133" s="1090"/>
      <c r="C133" s="1089"/>
      <c r="D133" s="185">
        <f t="shared" si="41"/>
        <v>0</v>
      </c>
      <c r="E133" s="186">
        <f t="shared" si="42"/>
        <v>0</v>
      </c>
      <c r="F133" s="187">
        <f t="shared" si="42"/>
        <v>0</v>
      </c>
      <c r="G133" s="32"/>
      <c r="H133" s="34"/>
      <c r="I133" s="32"/>
      <c r="J133" s="34"/>
      <c r="K133" s="191"/>
      <c r="L133" s="192"/>
      <c r="M133" s="191"/>
      <c r="N133" s="192"/>
      <c r="O133" s="191"/>
      <c r="P133" s="192"/>
      <c r="Q133" s="193"/>
      <c r="R133" s="194"/>
      <c r="S133" s="134"/>
      <c r="T133" s="190"/>
      <c r="U133" s="190"/>
      <c r="V133" s="134"/>
      <c r="W133" s="47"/>
      <c r="X133" s="28" t="str">
        <f t="shared" si="29"/>
        <v xml:space="preserve"> </v>
      </c>
      <c r="Y133" s="3"/>
      <c r="Z133" s="3"/>
      <c r="AA133" s="3"/>
      <c r="AB133" s="3"/>
      <c r="AC133" s="3"/>
      <c r="AD133" s="3"/>
      <c r="AE133" s="3"/>
      <c r="AF133" s="3"/>
      <c r="AG133" s="221"/>
      <c r="AH133" s="3"/>
      <c r="AI133" s="3"/>
      <c r="AJ133" s="3"/>
      <c r="AK133" s="3"/>
      <c r="BA133" s="29" t="str">
        <f t="shared" si="26"/>
        <v/>
      </c>
      <c r="BB133" s="29" t="str">
        <f t="shared" si="27"/>
        <v/>
      </c>
      <c r="BC133" s="29" t="str">
        <f t="shared" si="28"/>
        <v/>
      </c>
      <c r="BD133" s="29" t="str">
        <f t="shared" si="30"/>
        <v/>
      </c>
      <c r="BE133" s="29" t="str">
        <f t="shared" si="31"/>
        <v/>
      </c>
      <c r="BF133" s="29" t="str">
        <f t="shared" si="32"/>
        <v/>
      </c>
      <c r="BG133" s="29" t="str">
        <f t="shared" si="33"/>
        <v/>
      </c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0">
        <f t="shared" si="34"/>
        <v>0</v>
      </c>
      <c r="BU133" s="30">
        <f t="shared" si="35"/>
        <v>0</v>
      </c>
      <c r="BV133" s="30">
        <f t="shared" si="36"/>
        <v>0</v>
      </c>
      <c r="BW133" s="30">
        <f t="shared" si="37"/>
        <v>0</v>
      </c>
      <c r="BX133" s="30">
        <f t="shared" si="38"/>
        <v>0</v>
      </c>
      <c r="BY133" s="30">
        <f t="shared" si="39"/>
        <v>0</v>
      </c>
      <c r="BZ133" s="30">
        <f t="shared" si="40"/>
        <v>0</v>
      </c>
      <c r="CA133" s="3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</row>
    <row r="134" spans="1:100" s="23" customFormat="1" ht="10.5" x14ac:dyDescent="0.15">
      <c r="A134" s="1090" t="s">
        <v>133</v>
      </c>
      <c r="B134" s="1101"/>
      <c r="C134" s="1102"/>
      <c r="D134" s="185">
        <f t="shared" si="41"/>
        <v>0</v>
      </c>
      <c r="E134" s="186">
        <f t="shared" si="42"/>
        <v>0</v>
      </c>
      <c r="F134" s="187">
        <f t="shared" si="42"/>
        <v>0</v>
      </c>
      <c r="G134" s="32"/>
      <c r="H134" s="34"/>
      <c r="I134" s="32"/>
      <c r="J134" s="34"/>
      <c r="K134" s="32"/>
      <c r="L134" s="34"/>
      <c r="M134" s="32"/>
      <c r="N134" s="34"/>
      <c r="O134" s="32"/>
      <c r="P134" s="34"/>
      <c r="Q134" s="188"/>
      <c r="R134" s="133"/>
      <c r="S134" s="134"/>
      <c r="T134" s="190"/>
      <c r="U134" s="190"/>
      <c r="V134" s="134"/>
      <c r="W134" s="34"/>
      <c r="X134" s="28" t="str">
        <f t="shared" si="29"/>
        <v xml:space="preserve"> </v>
      </c>
      <c r="Y134" s="3"/>
      <c r="Z134" s="3"/>
      <c r="AA134" s="3"/>
      <c r="AB134" s="3"/>
      <c r="AC134" s="3"/>
      <c r="AD134" s="3"/>
      <c r="AE134" s="3"/>
      <c r="AF134" s="3"/>
      <c r="AG134" s="221"/>
      <c r="AH134" s="3"/>
      <c r="AI134" s="3"/>
      <c r="AJ134" s="3"/>
      <c r="AK134" s="3"/>
      <c r="BA134" s="29" t="str">
        <f t="shared" si="26"/>
        <v/>
      </c>
      <c r="BB134" s="29" t="str">
        <f t="shared" si="27"/>
        <v/>
      </c>
      <c r="BC134" s="29" t="str">
        <f t="shared" si="28"/>
        <v/>
      </c>
      <c r="BD134" s="29" t="str">
        <f t="shared" si="30"/>
        <v/>
      </c>
      <c r="BE134" s="29" t="str">
        <f t="shared" si="31"/>
        <v/>
      </c>
      <c r="BF134" s="29" t="str">
        <f t="shared" si="32"/>
        <v/>
      </c>
      <c r="BG134" s="29" t="str">
        <f t="shared" si="33"/>
        <v/>
      </c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0">
        <f t="shared" si="34"/>
        <v>0</v>
      </c>
      <c r="BU134" s="30">
        <f t="shared" si="35"/>
        <v>0</v>
      </c>
      <c r="BV134" s="30">
        <f t="shared" si="36"/>
        <v>0</v>
      </c>
      <c r="BW134" s="30">
        <f t="shared" si="37"/>
        <v>0</v>
      </c>
      <c r="BX134" s="30">
        <f t="shared" si="38"/>
        <v>0</v>
      </c>
      <c r="BY134" s="30">
        <f t="shared" si="39"/>
        <v>0</v>
      </c>
      <c r="BZ134" s="30">
        <f t="shared" si="40"/>
        <v>0</v>
      </c>
      <c r="CA134" s="3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</row>
    <row r="135" spans="1:100" s="23" customFormat="1" ht="10.5" x14ac:dyDescent="0.15">
      <c r="A135" s="1103" t="s">
        <v>134</v>
      </c>
      <c r="B135" s="1082" t="s">
        <v>135</v>
      </c>
      <c r="C135" s="1089"/>
      <c r="D135" s="185">
        <f t="shared" si="41"/>
        <v>0</v>
      </c>
      <c r="E135" s="186">
        <f t="shared" si="42"/>
        <v>0</v>
      </c>
      <c r="F135" s="187">
        <f t="shared" si="42"/>
        <v>0</v>
      </c>
      <c r="G135" s="32"/>
      <c r="H135" s="34"/>
      <c r="I135" s="32"/>
      <c r="J135" s="34"/>
      <c r="K135" s="32"/>
      <c r="L135" s="34"/>
      <c r="M135" s="32"/>
      <c r="N135" s="34"/>
      <c r="O135" s="32"/>
      <c r="P135" s="34"/>
      <c r="Q135" s="188"/>
      <c r="R135" s="133"/>
      <c r="S135" s="134"/>
      <c r="T135" s="47"/>
      <c r="U135" s="190"/>
      <c r="V135" s="134"/>
      <c r="W135" s="75"/>
      <c r="X135" s="28" t="str">
        <f t="shared" si="29"/>
        <v xml:space="preserve"> </v>
      </c>
      <c r="Y135" s="3"/>
      <c r="Z135" s="3"/>
      <c r="AA135" s="3"/>
      <c r="AB135" s="3"/>
      <c r="AC135" s="3"/>
      <c r="AD135" s="3"/>
      <c r="AE135" s="3"/>
      <c r="AF135" s="3"/>
      <c r="AG135" s="221"/>
      <c r="AH135" s="3"/>
      <c r="AI135" s="3"/>
      <c r="AJ135" s="3"/>
      <c r="AK135" s="3"/>
      <c r="BA135" s="29" t="str">
        <f t="shared" si="26"/>
        <v/>
      </c>
      <c r="BB135" s="29" t="str">
        <f t="shared" si="27"/>
        <v/>
      </c>
      <c r="BC135" s="29" t="str">
        <f t="shared" si="28"/>
        <v/>
      </c>
      <c r="BD135" s="29" t="str">
        <f t="shared" si="30"/>
        <v/>
      </c>
      <c r="BE135" s="29" t="str">
        <f t="shared" si="31"/>
        <v/>
      </c>
      <c r="BF135" s="29" t="str">
        <f t="shared" si="32"/>
        <v/>
      </c>
      <c r="BG135" s="29" t="str">
        <f t="shared" si="33"/>
        <v/>
      </c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0">
        <f t="shared" si="34"/>
        <v>0</v>
      </c>
      <c r="BU135" s="30">
        <f t="shared" si="35"/>
        <v>0</v>
      </c>
      <c r="BV135" s="30">
        <f t="shared" si="36"/>
        <v>0</v>
      </c>
      <c r="BW135" s="30">
        <f t="shared" si="37"/>
        <v>0</v>
      </c>
      <c r="BX135" s="30">
        <f t="shared" si="38"/>
        <v>0</v>
      </c>
      <c r="BY135" s="30">
        <f t="shared" si="39"/>
        <v>0</v>
      </c>
      <c r="BZ135" s="30">
        <f t="shared" si="40"/>
        <v>0</v>
      </c>
      <c r="CA135" s="3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</row>
    <row r="136" spans="1:100" s="23" customFormat="1" ht="10.5" x14ac:dyDescent="0.15">
      <c r="A136" s="1104"/>
      <c r="B136" s="1082" t="s">
        <v>136</v>
      </c>
      <c r="C136" s="1089"/>
      <c r="D136" s="185">
        <f t="shared" si="41"/>
        <v>0</v>
      </c>
      <c r="E136" s="186">
        <f t="shared" si="42"/>
        <v>0</v>
      </c>
      <c r="F136" s="187">
        <f t="shared" si="42"/>
        <v>0</v>
      </c>
      <c r="G136" s="32"/>
      <c r="H136" s="34"/>
      <c r="I136" s="32"/>
      <c r="J136" s="34"/>
      <c r="K136" s="32"/>
      <c r="L136" s="34"/>
      <c r="M136" s="32"/>
      <c r="N136" s="34"/>
      <c r="O136" s="32"/>
      <c r="P136" s="34"/>
      <c r="Q136" s="188"/>
      <c r="R136" s="133"/>
      <c r="S136" s="134"/>
      <c r="T136" s="47"/>
      <c r="U136" s="190"/>
      <c r="V136" s="134"/>
      <c r="W136" s="75"/>
      <c r="X136" s="28" t="str">
        <f t="shared" si="29"/>
        <v xml:space="preserve"> </v>
      </c>
      <c r="Y136" s="3"/>
      <c r="Z136" s="3"/>
      <c r="AA136" s="3"/>
      <c r="AB136" s="3"/>
      <c r="AC136" s="3"/>
      <c r="AD136" s="3"/>
      <c r="AE136" s="3"/>
      <c r="AF136" s="3"/>
      <c r="AG136" s="221"/>
      <c r="AH136" s="3"/>
      <c r="AI136" s="3"/>
      <c r="AJ136" s="3"/>
      <c r="AK136" s="3"/>
      <c r="BA136" s="29" t="str">
        <f t="shared" si="26"/>
        <v/>
      </c>
      <c r="BB136" s="29" t="str">
        <f t="shared" si="27"/>
        <v/>
      </c>
      <c r="BC136" s="29" t="str">
        <f t="shared" si="28"/>
        <v/>
      </c>
      <c r="BD136" s="29" t="str">
        <f t="shared" si="30"/>
        <v/>
      </c>
      <c r="BE136" s="29" t="str">
        <f t="shared" si="31"/>
        <v/>
      </c>
      <c r="BF136" s="29" t="str">
        <f t="shared" si="32"/>
        <v/>
      </c>
      <c r="BG136" s="29" t="str">
        <f t="shared" si="33"/>
        <v/>
      </c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0">
        <f t="shared" si="34"/>
        <v>0</v>
      </c>
      <c r="BU136" s="30">
        <f t="shared" si="35"/>
        <v>0</v>
      </c>
      <c r="BV136" s="30">
        <f t="shared" si="36"/>
        <v>0</v>
      </c>
      <c r="BW136" s="30">
        <f t="shared" si="37"/>
        <v>0</v>
      </c>
      <c r="BX136" s="30">
        <f t="shared" si="38"/>
        <v>0</v>
      </c>
      <c r="BY136" s="30">
        <f t="shared" si="39"/>
        <v>0</v>
      </c>
      <c r="BZ136" s="30">
        <f t="shared" si="40"/>
        <v>0</v>
      </c>
      <c r="CA136" s="3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</row>
    <row r="137" spans="1:100" s="23" customFormat="1" ht="21" x14ac:dyDescent="0.15">
      <c r="A137" s="196" t="s">
        <v>137</v>
      </c>
      <c r="B137" s="1091" t="s">
        <v>138</v>
      </c>
      <c r="C137" s="1092"/>
      <c r="D137" s="185">
        <f t="shared" si="41"/>
        <v>0</v>
      </c>
      <c r="E137" s="186">
        <f t="shared" si="42"/>
        <v>0</v>
      </c>
      <c r="F137" s="187">
        <f t="shared" si="42"/>
        <v>0</v>
      </c>
      <c r="G137" s="32"/>
      <c r="H137" s="34"/>
      <c r="I137" s="32"/>
      <c r="J137" s="34"/>
      <c r="K137" s="32"/>
      <c r="L137" s="34"/>
      <c r="M137" s="32"/>
      <c r="N137" s="34"/>
      <c r="O137" s="32"/>
      <c r="P137" s="34"/>
      <c r="Q137" s="188"/>
      <c r="R137" s="133"/>
      <c r="S137" s="134"/>
      <c r="T137" s="47"/>
      <c r="U137" s="190"/>
      <c r="V137" s="134"/>
      <c r="W137" s="75"/>
      <c r="X137" s="28" t="str">
        <f t="shared" si="29"/>
        <v xml:space="preserve"> </v>
      </c>
      <c r="Y137" s="3"/>
      <c r="Z137" s="3"/>
      <c r="AA137" s="3"/>
      <c r="AB137" s="3"/>
      <c r="AC137" s="3"/>
      <c r="AD137" s="3"/>
      <c r="AE137" s="3"/>
      <c r="AF137" s="3"/>
      <c r="AG137" s="221"/>
      <c r="AH137" s="3"/>
      <c r="AI137" s="3"/>
      <c r="AJ137" s="3"/>
      <c r="AK137" s="3"/>
      <c r="BA137" s="29" t="str">
        <f t="shared" si="26"/>
        <v/>
      </c>
      <c r="BB137" s="29" t="str">
        <f t="shared" si="27"/>
        <v/>
      </c>
      <c r="BC137" s="29" t="str">
        <f t="shared" si="28"/>
        <v/>
      </c>
      <c r="BD137" s="29" t="str">
        <f t="shared" si="30"/>
        <v/>
      </c>
      <c r="BE137" s="29" t="str">
        <f t="shared" si="31"/>
        <v/>
      </c>
      <c r="BF137" s="29" t="str">
        <f t="shared" si="32"/>
        <v/>
      </c>
      <c r="BG137" s="29" t="str">
        <f t="shared" si="33"/>
        <v/>
      </c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0">
        <f t="shared" si="34"/>
        <v>0</v>
      </c>
      <c r="BU137" s="30">
        <f t="shared" si="35"/>
        <v>0</v>
      </c>
      <c r="BV137" s="30">
        <f t="shared" si="36"/>
        <v>0</v>
      </c>
      <c r="BW137" s="30">
        <f t="shared" si="37"/>
        <v>0</v>
      </c>
      <c r="BX137" s="30">
        <f t="shared" si="38"/>
        <v>0</v>
      </c>
      <c r="BY137" s="30">
        <f t="shared" si="39"/>
        <v>0</v>
      </c>
      <c r="BZ137" s="30">
        <f t="shared" si="40"/>
        <v>0</v>
      </c>
      <c r="CA137" s="3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</row>
    <row r="138" spans="1:100" s="23" customFormat="1" ht="10.5" x14ac:dyDescent="0.15">
      <c r="A138" s="1090" t="s">
        <v>139</v>
      </c>
      <c r="B138" s="1090"/>
      <c r="C138" s="1089"/>
      <c r="D138" s="185">
        <f t="shared" si="41"/>
        <v>0</v>
      </c>
      <c r="E138" s="186">
        <f t="shared" si="42"/>
        <v>0</v>
      </c>
      <c r="F138" s="187">
        <f t="shared" si="42"/>
        <v>0</v>
      </c>
      <c r="G138" s="37"/>
      <c r="H138" s="39"/>
      <c r="I138" s="37"/>
      <c r="J138" s="39"/>
      <c r="K138" s="37"/>
      <c r="L138" s="39"/>
      <c r="M138" s="37"/>
      <c r="N138" s="39"/>
      <c r="O138" s="37"/>
      <c r="P138" s="39"/>
      <c r="Q138" s="104"/>
      <c r="R138" s="135"/>
      <c r="S138" s="136"/>
      <c r="T138" s="49"/>
      <c r="U138" s="190"/>
      <c r="V138" s="136"/>
      <c r="W138" s="75"/>
      <c r="X138" s="28" t="str">
        <f t="shared" si="29"/>
        <v xml:space="preserve"> </v>
      </c>
      <c r="Y138" s="3"/>
      <c r="Z138" s="3"/>
      <c r="AA138" s="3"/>
      <c r="AB138" s="3"/>
      <c r="AC138" s="3"/>
      <c r="AD138" s="3"/>
      <c r="AE138" s="3"/>
      <c r="AF138" s="3"/>
      <c r="AG138" s="221"/>
      <c r="AH138" s="3"/>
      <c r="AI138" s="3"/>
      <c r="AJ138" s="3"/>
      <c r="AK138" s="3"/>
      <c r="BA138" s="29" t="str">
        <f t="shared" si="26"/>
        <v/>
      </c>
      <c r="BB138" s="29" t="str">
        <f t="shared" si="27"/>
        <v/>
      </c>
      <c r="BC138" s="29" t="str">
        <f t="shared" si="28"/>
        <v/>
      </c>
      <c r="BD138" s="29" t="str">
        <f t="shared" si="30"/>
        <v/>
      </c>
      <c r="BE138" s="29" t="str">
        <f t="shared" si="31"/>
        <v/>
      </c>
      <c r="BF138" s="29" t="str">
        <f t="shared" si="32"/>
        <v/>
      </c>
      <c r="BG138" s="29" t="str">
        <f t="shared" si="33"/>
        <v/>
      </c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0">
        <f t="shared" si="34"/>
        <v>0</v>
      </c>
      <c r="BU138" s="30">
        <f t="shared" si="35"/>
        <v>0</v>
      </c>
      <c r="BV138" s="30">
        <f t="shared" si="36"/>
        <v>0</v>
      </c>
      <c r="BW138" s="30">
        <f t="shared" si="37"/>
        <v>0</v>
      </c>
      <c r="BX138" s="30">
        <f t="shared" si="38"/>
        <v>0</v>
      </c>
      <c r="BY138" s="30">
        <f t="shared" si="39"/>
        <v>0</v>
      </c>
      <c r="BZ138" s="30">
        <f t="shared" si="40"/>
        <v>0</v>
      </c>
      <c r="CA138" s="3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</row>
    <row r="139" spans="1:100" s="23" customFormat="1" ht="10.5" x14ac:dyDescent="0.15">
      <c r="A139" s="1093" t="s">
        <v>140</v>
      </c>
      <c r="B139" s="1094"/>
      <c r="C139" s="1095"/>
      <c r="D139" s="177"/>
      <c r="E139" s="178"/>
      <c r="F139" s="178"/>
      <c r="G139" s="178"/>
      <c r="H139" s="178"/>
      <c r="I139" s="178"/>
      <c r="J139" s="178"/>
      <c r="K139" s="178"/>
      <c r="L139" s="178"/>
      <c r="M139" s="178"/>
      <c r="N139" s="178"/>
      <c r="O139" s="178"/>
      <c r="P139" s="178"/>
      <c r="Q139" s="178"/>
      <c r="R139" s="178"/>
      <c r="S139" s="178"/>
      <c r="T139" s="178"/>
      <c r="U139" s="178"/>
      <c r="V139" s="178"/>
      <c r="W139" s="179"/>
      <c r="X139" s="28" t="str">
        <f t="shared" si="29"/>
        <v xml:space="preserve"> </v>
      </c>
      <c r="Y139" s="3"/>
      <c r="Z139" s="3"/>
      <c r="AA139" s="3"/>
      <c r="AB139" s="3"/>
      <c r="AC139" s="3"/>
      <c r="AD139" s="3"/>
      <c r="AE139" s="3"/>
      <c r="AF139" s="3"/>
      <c r="AG139" s="221"/>
      <c r="AH139" s="3"/>
      <c r="AI139" s="3"/>
      <c r="AJ139" s="3"/>
      <c r="AK139" s="3"/>
      <c r="BA139" s="29" t="str">
        <f t="shared" si="26"/>
        <v/>
      </c>
      <c r="BB139" s="29" t="str">
        <f t="shared" si="27"/>
        <v/>
      </c>
      <c r="BC139" s="29" t="str">
        <f t="shared" si="28"/>
        <v/>
      </c>
      <c r="BD139" s="29" t="str">
        <f t="shared" si="30"/>
        <v/>
      </c>
      <c r="BE139" s="29" t="str">
        <f t="shared" si="31"/>
        <v/>
      </c>
      <c r="BF139" s="29" t="str">
        <f t="shared" si="32"/>
        <v/>
      </c>
      <c r="BG139" s="29" t="str">
        <f t="shared" si="33"/>
        <v/>
      </c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0">
        <f t="shared" si="34"/>
        <v>0</v>
      </c>
      <c r="BU139" s="30">
        <f t="shared" si="35"/>
        <v>0</v>
      </c>
      <c r="BV139" s="30">
        <f t="shared" si="36"/>
        <v>0</v>
      </c>
      <c r="BW139" s="30">
        <f t="shared" si="37"/>
        <v>0</v>
      </c>
      <c r="BX139" s="30">
        <f t="shared" si="38"/>
        <v>0</v>
      </c>
      <c r="BY139" s="30">
        <f t="shared" si="39"/>
        <v>0</v>
      </c>
      <c r="BZ139" s="30">
        <f t="shared" si="40"/>
        <v>0</v>
      </c>
      <c r="CA139" s="3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</row>
    <row r="140" spans="1:100" s="23" customFormat="1" ht="10.5" x14ac:dyDescent="0.15">
      <c r="A140" s="1096" t="s">
        <v>141</v>
      </c>
      <c r="B140" s="1099" t="s">
        <v>142</v>
      </c>
      <c r="C140" s="1100"/>
      <c r="D140" s="198">
        <f t="shared" ref="D140:D157" si="43">SUM(E140:F140)</f>
        <v>0</v>
      </c>
      <c r="E140" s="199">
        <f t="shared" ref="E140:F157" si="44">G140+I140+K140+M140+O140+Q140</f>
        <v>0</v>
      </c>
      <c r="F140" s="200">
        <f t="shared" si="44"/>
        <v>0</v>
      </c>
      <c r="G140" s="25"/>
      <c r="H140" s="27"/>
      <c r="I140" s="25"/>
      <c r="J140" s="27"/>
      <c r="K140" s="25"/>
      <c r="L140" s="27"/>
      <c r="M140" s="25"/>
      <c r="N140" s="27"/>
      <c r="O140" s="25"/>
      <c r="P140" s="27"/>
      <c r="Q140" s="100"/>
      <c r="R140" s="201"/>
      <c r="S140" s="143"/>
      <c r="T140" s="44"/>
      <c r="U140" s="44"/>
      <c r="V140" s="143"/>
      <c r="W140" s="27"/>
      <c r="X140" s="28" t="str">
        <f t="shared" si="29"/>
        <v xml:space="preserve"> </v>
      </c>
      <c r="Y140" s="3"/>
      <c r="Z140" s="3"/>
      <c r="AA140" s="3"/>
      <c r="AB140" s="3"/>
      <c r="AC140" s="3"/>
      <c r="AD140" s="3"/>
      <c r="AE140" s="3"/>
      <c r="AF140" s="3"/>
      <c r="AG140" s="221"/>
      <c r="AH140" s="3"/>
      <c r="AI140" s="3"/>
      <c r="AJ140" s="3"/>
      <c r="AK140" s="3"/>
      <c r="BA140" s="29" t="str">
        <f t="shared" si="26"/>
        <v/>
      </c>
      <c r="BB140" s="29" t="str">
        <f t="shared" si="27"/>
        <v/>
      </c>
      <c r="BC140" s="29" t="str">
        <f t="shared" si="28"/>
        <v/>
      </c>
      <c r="BD140" s="29" t="str">
        <f t="shared" si="30"/>
        <v/>
      </c>
      <c r="BE140" s="29" t="str">
        <f t="shared" si="31"/>
        <v/>
      </c>
      <c r="BF140" s="29" t="str">
        <f t="shared" si="32"/>
        <v/>
      </c>
      <c r="BG140" s="29" t="str">
        <f t="shared" si="33"/>
        <v/>
      </c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0">
        <f t="shared" si="34"/>
        <v>0</v>
      </c>
      <c r="BU140" s="30">
        <f t="shared" si="35"/>
        <v>0</v>
      </c>
      <c r="BV140" s="30">
        <f t="shared" si="36"/>
        <v>0</v>
      </c>
      <c r="BW140" s="30">
        <f t="shared" si="37"/>
        <v>0</v>
      </c>
      <c r="BX140" s="30">
        <f t="shared" si="38"/>
        <v>0</v>
      </c>
      <c r="BY140" s="30">
        <f t="shared" si="39"/>
        <v>0</v>
      </c>
      <c r="BZ140" s="30">
        <f t="shared" si="40"/>
        <v>0</v>
      </c>
      <c r="CA140" s="3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</row>
    <row r="141" spans="1:100" s="23" customFormat="1" ht="10.5" x14ac:dyDescent="0.15">
      <c r="A141" s="1097"/>
      <c r="B141" s="1088" t="s">
        <v>143</v>
      </c>
      <c r="C141" s="1089"/>
      <c r="D141" s="180">
        <f t="shared" si="43"/>
        <v>0</v>
      </c>
      <c r="E141" s="181">
        <f t="shared" si="44"/>
        <v>0</v>
      </c>
      <c r="F141" s="182">
        <f t="shared" si="44"/>
        <v>0</v>
      </c>
      <c r="G141" s="67"/>
      <c r="H141" s="69"/>
      <c r="I141" s="67"/>
      <c r="J141" s="69"/>
      <c r="K141" s="67"/>
      <c r="L141" s="69"/>
      <c r="M141" s="67"/>
      <c r="N141" s="69"/>
      <c r="O141" s="67"/>
      <c r="P141" s="69"/>
      <c r="Q141" s="102"/>
      <c r="R141" s="131"/>
      <c r="S141" s="134"/>
      <c r="T141" s="46"/>
      <c r="U141" s="46"/>
      <c r="V141" s="132"/>
      <c r="W141" s="34"/>
      <c r="X141" s="28" t="str">
        <f t="shared" si="29"/>
        <v xml:space="preserve"> </v>
      </c>
      <c r="Y141" s="3"/>
      <c r="Z141" s="3"/>
      <c r="AA141" s="3"/>
      <c r="AB141" s="3"/>
      <c r="AC141" s="3"/>
      <c r="AD141" s="3"/>
      <c r="AE141" s="3"/>
      <c r="AF141" s="3"/>
      <c r="AG141" s="221"/>
      <c r="AH141" s="3"/>
      <c r="AI141" s="3"/>
      <c r="AJ141" s="3"/>
      <c r="AK141" s="3"/>
      <c r="BA141" s="29" t="str">
        <f t="shared" si="26"/>
        <v/>
      </c>
      <c r="BB141" s="29" t="str">
        <f t="shared" si="27"/>
        <v/>
      </c>
      <c r="BC141" s="29" t="str">
        <f t="shared" si="28"/>
        <v/>
      </c>
      <c r="BD141" s="29" t="str">
        <f t="shared" si="30"/>
        <v/>
      </c>
      <c r="BE141" s="29" t="str">
        <f t="shared" si="31"/>
        <v/>
      </c>
      <c r="BF141" s="29" t="str">
        <f t="shared" si="32"/>
        <v/>
      </c>
      <c r="BG141" s="29" t="str">
        <f t="shared" si="33"/>
        <v/>
      </c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0">
        <f t="shared" si="34"/>
        <v>0</v>
      </c>
      <c r="BU141" s="30">
        <f t="shared" si="35"/>
        <v>0</v>
      </c>
      <c r="BV141" s="30">
        <f t="shared" si="36"/>
        <v>0</v>
      </c>
      <c r="BW141" s="30">
        <f t="shared" si="37"/>
        <v>0</v>
      </c>
      <c r="BX141" s="30">
        <f t="shared" si="38"/>
        <v>0</v>
      </c>
      <c r="BY141" s="30">
        <f t="shared" si="39"/>
        <v>0</v>
      </c>
      <c r="BZ141" s="30">
        <f t="shared" si="40"/>
        <v>0</v>
      </c>
      <c r="CA141" s="3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</row>
    <row r="142" spans="1:100" s="23" customFormat="1" ht="10.5" x14ac:dyDescent="0.15">
      <c r="A142" s="1097"/>
      <c r="B142" s="1088" t="s">
        <v>144</v>
      </c>
      <c r="C142" s="1089"/>
      <c r="D142" s="180">
        <f t="shared" si="43"/>
        <v>0</v>
      </c>
      <c r="E142" s="181">
        <f t="shared" si="44"/>
        <v>0</v>
      </c>
      <c r="F142" s="182">
        <f t="shared" si="44"/>
        <v>0</v>
      </c>
      <c r="G142" s="67"/>
      <c r="H142" s="69"/>
      <c r="I142" s="67"/>
      <c r="J142" s="69"/>
      <c r="K142" s="67"/>
      <c r="L142" s="69"/>
      <c r="M142" s="67"/>
      <c r="N142" s="69"/>
      <c r="O142" s="67"/>
      <c r="P142" s="69"/>
      <c r="Q142" s="102"/>
      <c r="R142" s="131"/>
      <c r="S142" s="134"/>
      <c r="T142" s="46"/>
      <c r="U142" s="46"/>
      <c r="V142" s="132"/>
      <c r="W142" s="34"/>
      <c r="X142" s="28" t="str">
        <f t="shared" si="29"/>
        <v xml:space="preserve"> </v>
      </c>
      <c r="Y142" s="3"/>
      <c r="Z142" s="3"/>
      <c r="AA142" s="3"/>
      <c r="AB142" s="3"/>
      <c r="AC142" s="3"/>
      <c r="AD142" s="3"/>
      <c r="AE142" s="3"/>
      <c r="AF142" s="3"/>
      <c r="AG142" s="221"/>
      <c r="AH142" s="3"/>
      <c r="AI142" s="3"/>
      <c r="AJ142" s="3"/>
      <c r="AK142" s="3"/>
      <c r="BA142" s="29" t="str">
        <f t="shared" si="26"/>
        <v/>
      </c>
      <c r="BB142" s="29" t="str">
        <f t="shared" si="27"/>
        <v/>
      </c>
      <c r="BC142" s="29" t="str">
        <f t="shared" si="28"/>
        <v/>
      </c>
      <c r="BD142" s="29" t="str">
        <f t="shared" si="30"/>
        <v/>
      </c>
      <c r="BE142" s="29" t="str">
        <f t="shared" si="31"/>
        <v/>
      </c>
      <c r="BF142" s="29" t="str">
        <f t="shared" si="32"/>
        <v/>
      </c>
      <c r="BG142" s="29" t="str">
        <f t="shared" si="33"/>
        <v/>
      </c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0">
        <f t="shared" si="34"/>
        <v>0</v>
      </c>
      <c r="BU142" s="30">
        <f t="shared" si="35"/>
        <v>0</v>
      </c>
      <c r="BV142" s="30">
        <f t="shared" si="36"/>
        <v>0</v>
      </c>
      <c r="BW142" s="30">
        <f t="shared" si="37"/>
        <v>0</v>
      </c>
      <c r="BX142" s="30">
        <f t="shared" si="38"/>
        <v>0</v>
      </c>
      <c r="BY142" s="30">
        <f t="shared" si="39"/>
        <v>0</v>
      </c>
      <c r="BZ142" s="30">
        <f t="shared" si="40"/>
        <v>0</v>
      </c>
      <c r="CA142" s="3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</row>
    <row r="143" spans="1:100" s="23" customFormat="1" ht="10.5" x14ac:dyDescent="0.15">
      <c r="A143" s="1083"/>
      <c r="B143" s="1088" t="s">
        <v>145</v>
      </c>
      <c r="C143" s="1089"/>
      <c r="D143" s="185">
        <f>+F143</f>
        <v>0</v>
      </c>
      <c r="E143" s="202"/>
      <c r="F143" s="187">
        <f t="shared" si="44"/>
        <v>0</v>
      </c>
      <c r="G143" s="191"/>
      <c r="H143" s="192"/>
      <c r="I143" s="191"/>
      <c r="J143" s="34"/>
      <c r="K143" s="191"/>
      <c r="L143" s="34"/>
      <c r="M143" s="191"/>
      <c r="N143" s="34"/>
      <c r="O143" s="191"/>
      <c r="P143" s="34"/>
      <c r="Q143" s="191"/>
      <c r="R143" s="194"/>
      <c r="S143" s="134"/>
      <c r="T143" s="190"/>
      <c r="U143" s="47"/>
      <c r="V143" s="189"/>
      <c r="W143" s="34"/>
      <c r="X143" s="28" t="str">
        <f>$BA143&amp;" "&amp;$BC143&amp;""&amp;$BE143&amp;""&amp;$BG143</f>
        <v xml:space="preserve"> </v>
      </c>
      <c r="Y143" s="3"/>
      <c r="Z143" s="3"/>
      <c r="AA143" s="3"/>
      <c r="AB143" s="3"/>
      <c r="AC143" s="3"/>
      <c r="AD143" s="3"/>
      <c r="AE143" s="3"/>
      <c r="AF143" s="3"/>
      <c r="AG143" s="221"/>
      <c r="AH143" s="3"/>
      <c r="AI143" s="3"/>
      <c r="AJ143" s="3"/>
      <c r="AK143" s="3"/>
      <c r="BA143" s="29" t="str">
        <f>IF($D143&lt;&gt;(J143+L143+N143+P143),"El Total de los Egresos NO puede ser diferente a la suma de Mujeres por edad.","")</f>
        <v/>
      </c>
      <c r="BB143" s="22"/>
      <c r="BC143" s="29" t="str">
        <f>IF($F143&lt;&gt;$J143+$L143+$N143+$P143,"El Total de Mujeres Egresadas al Programa NO puede ser distinto a la suma de Mujeres por edad.","")</f>
        <v/>
      </c>
      <c r="BD143" s="22"/>
      <c r="BE143" s="29" t="str">
        <f>IF($U143&lt;=$F143,"","Las madres de hijos menor de 2 años NO DEBE ser mayor al Total de Mujeres egresadas al Programa")</f>
        <v/>
      </c>
      <c r="BF143" s="22"/>
      <c r="BG143" s="29" t="str">
        <f>IF($W143&lt;=$F143,"","Los egresos de Población Indigena Mujeres NO DEBE ser mayor al Total de Egresos Mujeres del Programa")</f>
        <v/>
      </c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0">
        <f>IF($D143&lt;&gt;(J143+L143+N143+P143),1,0)</f>
        <v>0</v>
      </c>
      <c r="BU143" s="22"/>
      <c r="BV143" s="30">
        <f>IF($F143&lt;&gt;$J143+$L143+$N143+$P143,1,0)</f>
        <v>0</v>
      </c>
      <c r="BW143" s="22"/>
      <c r="BX143" s="30">
        <f>IF($U143&lt;=$F143,0,1)</f>
        <v>0</v>
      </c>
      <c r="BY143" s="22"/>
      <c r="BZ143" s="30">
        <f>IF($W143&lt;=$F143,0,1)</f>
        <v>0</v>
      </c>
      <c r="CA143" s="3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</row>
    <row r="144" spans="1:100" s="23" customFormat="1" ht="10.5" x14ac:dyDescent="0.15">
      <c r="A144" s="1098"/>
      <c r="B144" s="1088" t="s">
        <v>146</v>
      </c>
      <c r="C144" s="1089"/>
      <c r="D144" s="185">
        <f t="shared" si="43"/>
        <v>0</v>
      </c>
      <c r="E144" s="186">
        <f t="shared" si="44"/>
        <v>0</v>
      </c>
      <c r="F144" s="187">
        <f t="shared" si="44"/>
        <v>0</v>
      </c>
      <c r="G144" s="32"/>
      <c r="H144" s="34"/>
      <c r="I144" s="32"/>
      <c r="J144" s="34"/>
      <c r="K144" s="32"/>
      <c r="L144" s="34"/>
      <c r="M144" s="32"/>
      <c r="N144" s="34"/>
      <c r="O144" s="32"/>
      <c r="P144" s="34"/>
      <c r="Q144" s="188"/>
      <c r="R144" s="133"/>
      <c r="S144" s="134"/>
      <c r="T144" s="190"/>
      <c r="U144" s="48"/>
      <c r="V144" s="222"/>
      <c r="W144" s="34"/>
      <c r="X144" s="28" t="str">
        <f t="shared" si="29"/>
        <v xml:space="preserve"> </v>
      </c>
      <c r="Y144" s="3"/>
      <c r="Z144" s="3"/>
      <c r="AA144" s="3"/>
      <c r="AB144" s="3"/>
      <c r="AC144" s="3"/>
      <c r="AD144" s="3"/>
      <c r="AE144" s="3"/>
      <c r="AF144" s="3"/>
      <c r="AG144" s="221"/>
      <c r="AH144" s="3"/>
      <c r="AI144" s="3"/>
      <c r="AJ144" s="3"/>
      <c r="AK144" s="3"/>
      <c r="BA144" s="29" t="str">
        <f t="shared" si="26"/>
        <v/>
      </c>
      <c r="BB144" s="29" t="str">
        <f t="shared" si="27"/>
        <v/>
      </c>
      <c r="BC144" s="29" t="str">
        <f t="shared" si="28"/>
        <v/>
      </c>
      <c r="BD144" s="29" t="str">
        <f t="shared" si="30"/>
        <v/>
      </c>
      <c r="BE144" s="29" t="str">
        <f t="shared" si="31"/>
        <v/>
      </c>
      <c r="BF144" s="29" t="str">
        <f t="shared" si="32"/>
        <v/>
      </c>
      <c r="BG144" s="29" t="str">
        <f t="shared" si="33"/>
        <v/>
      </c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0">
        <f t="shared" si="34"/>
        <v>0</v>
      </c>
      <c r="BU144" s="30">
        <f t="shared" si="35"/>
        <v>0</v>
      </c>
      <c r="BV144" s="30">
        <f t="shared" si="36"/>
        <v>0</v>
      </c>
      <c r="BW144" s="30">
        <f t="shared" si="37"/>
        <v>0</v>
      </c>
      <c r="BX144" s="30">
        <f t="shared" si="38"/>
        <v>0</v>
      </c>
      <c r="BY144" s="30">
        <f t="shared" si="39"/>
        <v>0</v>
      </c>
      <c r="BZ144" s="30">
        <f t="shared" si="40"/>
        <v>0</v>
      </c>
      <c r="CA144" s="3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</row>
    <row r="145" spans="1:100" s="23" customFormat="1" ht="42" x14ac:dyDescent="0.15">
      <c r="A145" s="1086" t="s">
        <v>147</v>
      </c>
      <c r="B145" s="204" t="s">
        <v>148</v>
      </c>
      <c r="C145" s="205" t="s">
        <v>149</v>
      </c>
      <c r="D145" s="185">
        <f t="shared" si="43"/>
        <v>0</v>
      </c>
      <c r="E145" s="186">
        <f t="shared" si="44"/>
        <v>0</v>
      </c>
      <c r="F145" s="187">
        <f t="shared" si="44"/>
        <v>0</v>
      </c>
      <c r="G145" s="32"/>
      <c r="H145" s="34"/>
      <c r="I145" s="32"/>
      <c r="J145" s="34"/>
      <c r="K145" s="32"/>
      <c r="L145" s="34"/>
      <c r="M145" s="32"/>
      <c r="N145" s="34"/>
      <c r="O145" s="32"/>
      <c r="P145" s="34"/>
      <c r="Q145" s="188"/>
      <c r="R145" s="133"/>
      <c r="S145" s="206"/>
      <c r="T145" s="134"/>
      <c r="U145" s="190"/>
      <c r="V145" s="134"/>
      <c r="W145" s="34"/>
      <c r="X145" s="28" t="str">
        <f t="shared" si="29"/>
        <v xml:space="preserve"> </v>
      </c>
      <c r="Y145" s="3"/>
      <c r="Z145" s="3"/>
      <c r="AA145" s="3"/>
      <c r="AB145" s="3"/>
      <c r="AC145" s="3"/>
      <c r="AD145" s="3"/>
      <c r="AE145" s="3"/>
      <c r="AF145" s="3"/>
      <c r="AG145" s="221"/>
      <c r="AH145" s="3"/>
      <c r="AI145" s="3"/>
      <c r="AJ145" s="3"/>
      <c r="AK145" s="3"/>
      <c r="BA145" s="29" t="str">
        <f t="shared" si="26"/>
        <v/>
      </c>
      <c r="BB145" s="29" t="str">
        <f t="shared" si="27"/>
        <v/>
      </c>
      <c r="BC145" s="29" t="str">
        <f t="shared" si="28"/>
        <v/>
      </c>
      <c r="BD145" s="29" t="str">
        <f t="shared" si="30"/>
        <v/>
      </c>
      <c r="BE145" s="29" t="str">
        <f t="shared" si="31"/>
        <v/>
      </c>
      <c r="BF145" s="29" t="str">
        <f t="shared" si="32"/>
        <v/>
      </c>
      <c r="BG145" s="29" t="str">
        <f t="shared" si="33"/>
        <v/>
      </c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0">
        <f t="shared" si="34"/>
        <v>0</v>
      </c>
      <c r="BU145" s="30">
        <f t="shared" si="35"/>
        <v>0</v>
      </c>
      <c r="BV145" s="30">
        <f t="shared" si="36"/>
        <v>0</v>
      </c>
      <c r="BW145" s="30">
        <f t="shared" si="37"/>
        <v>0</v>
      </c>
      <c r="BX145" s="30">
        <f t="shared" si="38"/>
        <v>0</v>
      </c>
      <c r="BY145" s="30">
        <f t="shared" si="39"/>
        <v>0</v>
      </c>
      <c r="BZ145" s="30">
        <f t="shared" si="40"/>
        <v>0</v>
      </c>
      <c r="CA145" s="3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</row>
    <row r="146" spans="1:100" s="23" customFormat="1" ht="10.5" x14ac:dyDescent="0.15">
      <c r="A146" s="1087"/>
      <c r="B146" s="1088" t="s">
        <v>150</v>
      </c>
      <c r="C146" s="1089"/>
      <c r="D146" s="185">
        <f t="shared" si="43"/>
        <v>0</v>
      </c>
      <c r="E146" s="186">
        <f t="shared" si="44"/>
        <v>0</v>
      </c>
      <c r="F146" s="187">
        <f t="shared" si="44"/>
        <v>0</v>
      </c>
      <c r="G146" s="32"/>
      <c r="H146" s="34"/>
      <c r="I146" s="32"/>
      <c r="J146" s="34"/>
      <c r="K146" s="32"/>
      <c r="L146" s="34"/>
      <c r="M146" s="32"/>
      <c r="N146" s="34"/>
      <c r="O146" s="32"/>
      <c r="P146" s="34"/>
      <c r="Q146" s="188"/>
      <c r="R146" s="133"/>
      <c r="S146" s="206"/>
      <c r="T146" s="134"/>
      <c r="U146" s="190"/>
      <c r="V146" s="134"/>
      <c r="W146" s="34"/>
      <c r="X146" s="28" t="str">
        <f t="shared" si="29"/>
        <v xml:space="preserve"> </v>
      </c>
      <c r="Y146" s="3"/>
      <c r="Z146" s="3"/>
      <c r="AA146" s="3"/>
      <c r="AB146" s="3"/>
      <c r="AC146" s="3"/>
      <c r="AD146" s="3"/>
      <c r="AE146" s="3"/>
      <c r="AF146" s="3"/>
      <c r="AG146" s="221"/>
      <c r="AH146" s="3"/>
      <c r="AI146" s="3"/>
      <c r="AJ146" s="3"/>
      <c r="AK146" s="3"/>
      <c r="BA146" s="29" t="str">
        <f t="shared" si="26"/>
        <v/>
      </c>
      <c r="BB146" s="29" t="str">
        <f t="shared" si="27"/>
        <v/>
      </c>
      <c r="BC146" s="29" t="str">
        <f t="shared" si="28"/>
        <v/>
      </c>
      <c r="BD146" s="29" t="str">
        <f t="shared" si="30"/>
        <v/>
      </c>
      <c r="BE146" s="29" t="str">
        <f t="shared" si="31"/>
        <v/>
      </c>
      <c r="BF146" s="29" t="str">
        <f t="shared" si="32"/>
        <v/>
      </c>
      <c r="BG146" s="29" t="str">
        <f t="shared" si="33"/>
        <v/>
      </c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0">
        <f t="shared" si="34"/>
        <v>0</v>
      </c>
      <c r="BU146" s="30">
        <f t="shared" si="35"/>
        <v>0</v>
      </c>
      <c r="BV146" s="30">
        <f t="shared" si="36"/>
        <v>0</v>
      </c>
      <c r="BW146" s="30">
        <f t="shared" si="37"/>
        <v>0</v>
      </c>
      <c r="BX146" s="30">
        <f t="shared" si="38"/>
        <v>0</v>
      </c>
      <c r="BY146" s="30">
        <f t="shared" si="39"/>
        <v>0</v>
      </c>
      <c r="BZ146" s="30">
        <f t="shared" si="40"/>
        <v>0</v>
      </c>
      <c r="CA146" s="3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</row>
    <row r="147" spans="1:100" s="23" customFormat="1" ht="10.5" x14ac:dyDescent="0.15">
      <c r="A147" s="1087"/>
      <c r="B147" s="1088" t="s">
        <v>151</v>
      </c>
      <c r="C147" s="1089"/>
      <c r="D147" s="185">
        <f t="shared" si="43"/>
        <v>0</v>
      </c>
      <c r="E147" s="186">
        <f t="shared" si="44"/>
        <v>0</v>
      </c>
      <c r="F147" s="187">
        <f t="shared" si="44"/>
        <v>0</v>
      </c>
      <c r="G147" s="32"/>
      <c r="H147" s="34"/>
      <c r="I147" s="32"/>
      <c r="J147" s="34"/>
      <c r="K147" s="32"/>
      <c r="L147" s="34"/>
      <c r="M147" s="32"/>
      <c r="N147" s="34"/>
      <c r="O147" s="32"/>
      <c r="P147" s="34"/>
      <c r="Q147" s="188"/>
      <c r="R147" s="133"/>
      <c r="S147" s="206"/>
      <c r="T147" s="134"/>
      <c r="U147" s="190"/>
      <c r="V147" s="134"/>
      <c r="W147" s="34"/>
      <c r="X147" s="28" t="str">
        <f t="shared" si="29"/>
        <v xml:space="preserve"> </v>
      </c>
      <c r="Y147" s="3"/>
      <c r="Z147" s="3"/>
      <c r="AA147" s="3"/>
      <c r="AB147" s="3"/>
      <c r="AC147" s="3"/>
      <c r="AD147" s="3"/>
      <c r="AE147" s="3"/>
      <c r="AF147" s="3"/>
      <c r="AG147" s="221"/>
      <c r="AH147" s="3"/>
      <c r="AI147" s="3"/>
      <c r="AJ147" s="3"/>
      <c r="AK147" s="3"/>
      <c r="BA147" s="29" t="str">
        <f t="shared" si="26"/>
        <v/>
      </c>
      <c r="BB147" s="29" t="str">
        <f t="shared" si="27"/>
        <v/>
      </c>
      <c r="BC147" s="29" t="str">
        <f t="shared" si="28"/>
        <v/>
      </c>
      <c r="BD147" s="29" t="str">
        <f t="shared" si="30"/>
        <v/>
      </c>
      <c r="BE147" s="29" t="str">
        <f t="shared" si="31"/>
        <v/>
      </c>
      <c r="BF147" s="29" t="str">
        <f t="shared" si="32"/>
        <v/>
      </c>
      <c r="BG147" s="29" t="str">
        <f t="shared" si="33"/>
        <v/>
      </c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0">
        <f t="shared" si="34"/>
        <v>0</v>
      </c>
      <c r="BU147" s="30">
        <f t="shared" si="35"/>
        <v>0</v>
      </c>
      <c r="BV147" s="30">
        <f t="shared" si="36"/>
        <v>0</v>
      </c>
      <c r="BW147" s="30">
        <f t="shared" si="37"/>
        <v>0</v>
      </c>
      <c r="BX147" s="30">
        <f t="shared" si="38"/>
        <v>0</v>
      </c>
      <c r="BY147" s="30">
        <f t="shared" si="39"/>
        <v>0</v>
      </c>
      <c r="BZ147" s="30">
        <f t="shared" si="40"/>
        <v>0</v>
      </c>
      <c r="CA147" s="3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</row>
    <row r="148" spans="1:100" s="23" customFormat="1" ht="10.5" x14ac:dyDescent="0.15">
      <c r="A148" s="1090" t="s">
        <v>152</v>
      </c>
      <c r="B148" s="1090"/>
      <c r="C148" s="1089"/>
      <c r="D148" s="185">
        <f t="shared" si="43"/>
        <v>0</v>
      </c>
      <c r="E148" s="186">
        <f t="shared" si="44"/>
        <v>0</v>
      </c>
      <c r="F148" s="187">
        <f t="shared" si="44"/>
        <v>0</v>
      </c>
      <c r="G148" s="32"/>
      <c r="H148" s="34"/>
      <c r="I148" s="32"/>
      <c r="J148" s="34"/>
      <c r="K148" s="32"/>
      <c r="L148" s="34"/>
      <c r="M148" s="32"/>
      <c r="N148" s="34"/>
      <c r="O148" s="32"/>
      <c r="P148" s="34"/>
      <c r="Q148" s="188"/>
      <c r="R148" s="133"/>
      <c r="S148" s="206"/>
      <c r="T148" s="184"/>
      <c r="U148" s="184"/>
      <c r="V148" s="132"/>
      <c r="W148" s="34"/>
      <c r="X148" s="28" t="str">
        <f t="shared" si="29"/>
        <v xml:space="preserve"> </v>
      </c>
      <c r="Y148" s="3"/>
      <c r="Z148" s="3"/>
      <c r="AA148" s="3"/>
      <c r="AB148" s="3"/>
      <c r="AC148" s="3"/>
      <c r="AD148" s="3"/>
      <c r="AE148" s="3"/>
      <c r="AF148" s="3"/>
      <c r="AG148" s="221"/>
      <c r="AH148" s="3"/>
      <c r="AI148" s="3"/>
      <c r="AJ148" s="3"/>
      <c r="AK148" s="3"/>
      <c r="BA148" s="29" t="str">
        <f t="shared" si="26"/>
        <v/>
      </c>
      <c r="BB148" s="29" t="str">
        <f t="shared" si="27"/>
        <v/>
      </c>
      <c r="BC148" s="29" t="str">
        <f t="shared" si="28"/>
        <v/>
      </c>
      <c r="BD148" s="29" t="str">
        <f t="shared" si="30"/>
        <v/>
      </c>
      <c r="BE148" s="29" t="str">
        <f t="shared" si="31"/>
        <v/>
      </c>
      <c r="BF148" s="29" t="str">
        <f t="shared" si="32"/>
        <v/>
      </c>
      <c r="BG148" s="29" t="str">
        <f t="shared" si="33"/>
        <v/>
      </c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0">
        <f t="shared" si="34"/>
        <v>0</v>
      </c>
      <c r="BU148" s="30">
        <f t="shared" si="35"/>
        <v>0</v>
      </c>
      <c r="BV148" s="30">
        <f t="shared" si="36"/>
        <v>0</v>
      </c>
      <c r="BW148" s="30">
        <f t="shared" si="37"/>
        <v>0</v>
      </c>
      <c r="BX148" s="30">
        <f t="shared" si="38"/>
        <v>0</v>
      </c>
      <c r="BY148" s="30">
        <f t="shared" si="39"/>
        <v>0</v>
      </c>
      <c r="BZ148" s="30">
        <f t="shared" si="40"/>
        <v>0</v>
      </c>
      <c r="CA148" s="3"/>
      <c r="CB148" s="22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2"/>
      <c r="CO148" s="22"/>
      <c r="CP148" s="22"/>
      <c r="CQ148" s="22"/>
      <c r="CR148" s="22"/>
      <c r="CS148" s="22"/>
      <c r="CT148" s="22"/>
      <c r="CU148" s="22"/>
      <c r="CV148" s="22"/>
    </row>
    <row r="149" spans="1:100" s="23" customFormat="1" ht="10.5" x14ac:dyDescent="0.15">
      <c r="A149" s="1090" t="s">
        <v>153</v>
      </c>
      <c r="B149" s="1090"/>
      <c r="C149" s="1089"/>
      <c r="D149" s="185">
        <f t="shared" si="43"/>
        <v>0</v>
      </c>
      <c r="E149" s="186">
        <f t="shared" si="44"/>
        <v>0</v>
      </c>
      <c r="F149" s="187">
        <f t="shared" si="44"/>
        <v>0</v>
      </c>
      <c r="G149" s="32"/>
      <c r="H149" s="34"/>
      <c r="I149" s="32"/>
      <c r="J149" s="34"/>
      <c r="K149" s="32"/>
      <c r="L149" s="34"/>
      <c r="M149" s="32"/>
      <c r="N149" s="34"/>
      <c r="O149" s="32"/>
      <c r="P149" s="34"/>
      <c r="Q149" s="188"/>
      <c r="R149" s="133"/>
      <c r="S149" s="206"/>
      <c r="T149" s="190"/>
      <c r="U149" s="190"/>
      <c r="V149" s="134"/>
      <c r="W149" s="34"/>
      <c r="X149" s="28" t="str">
        <f t="shared" si="29"/>
        <v xml:space="preserve"> </v>
      </c>
      <c r="Y149" s="3"/>
      <c r="Z149" s="3"/>
      <c r="AA149" s="3"/>
      <c r="AB149" s="3"/>
      <c r="AC149" s="3"/>
      <c r="AD149" s="3"/>
      <c r="AE149" s="3"/>
      <c r="AF149" s="3"/>
      <c r="AG149" s="221"/>
      <c r="AH149" s="3"/>
      <c r="AI149" s="3"/>
      <c r="AJ149" s="3"/>
      <c r="AK149" s="3"/>
      <c r="BA149" s="29" t="str">
        <f t="shared" si="26"/>
        <v/>
      </c>
      <c r="BB149" s="29" t="str">
        <f t="shared" si="27"/>
        <v/>
      </c>
      <c r="BC149" s="29" t="str">
        <f t="shared" si="28"/>
        <v/>
      </c>
      <c r="BD149" s="29" t="str">
        <f t="shared" si="30"/>
        <v/>
      </c>
      <c r="BE149" s="29" t="str">
        <f t="shared" si="31"/>
        <v/>
      </c>
      <c r="BF149" s="29" t="str">
        <f t="shared" si="32"/>
        <v/>
      </c>
      <c r="BG149" s="29" t="str">
        <f t="shared" si="33"/>
        <v/>
      </c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0">
        <f t="shared" si="34"/>
        <v>0</v>
      </c>
      <c r="BU149" s="30">
        <f t="shared" si="35"/>
        <v>0</v>
      </c>
      <c r="BV149" s="30">
        <f t="shared" si="36"/>
        <v>0</v>
      </c>
      <c r="BW149" s="30">
        <f t="shared" si="37"/>
        <v>0</v>
      </c>
      <c r="BX149" s="30">
        <f t="shared" si="38"/>
        <v>0</v>
      </c>
      <c r="BY149" s="30">
        <f t="shared" si="39"/>
        <v>0</v>
      </c>
      <c r="BZ149" s="30">
        <f t="shared" si="40"/>
        <v>0</v>
      </c>
      <c r="CA149" s="3"/>
      <c r="CB149" s="22"/>
      <c r="CC149" s="22"/>
      <c r="CD149" s="22"/>
      <c r="CE149" s="22"/>
      <c r="CF149" s="22"/>
      <c r="CG149" s="22"/>
      <c r="CH149" s="22"/>
      <c r="CI149" s="22"/>
      <c r="CJ149" s="22"/>
      <c r="CK149" s="22"/>
      <c r="CL149" s="22"/>
      <c r="CM149" s="22"/>
      <c r="CN149" s="22"/>
      <c r="CO149" s="22"/>
      <c r="CP149" s="22"/>
      <c r="CQ149" s="22"/>
      <c r="CR149" s="22"/>
      <c r="CS149" s="22"/>
      <c r="CT149" s="22"/>
      <c r="CU149" s="22"/>
      <c r="CV149" s="22"/>
    </row>
    <row r="150" spans="1:100" s="23" customFormat="1" ht="10.5" x14ac:dyDescent="0.15">
      <c r="A150" s="1083" t="s">
        <v>154</v>
      </c>
      <c r="B150" s="1084"/>
      <c r="C150" s="1085"/>
      <c r="D150" s="185">
        <f t="shared" si="43"/>
        <v>0</v>
      </c>
      <c r="E150" s="186">
        <f t="shared" si="44"/>
        <v>0</v>
      </c>
      <c r="F150" s="187">
        <f t="shared" si="44"/>
        <v>0</v>
      </c>
      <c r="G150" s="32"/>
      <c r="H150" s="34"/>
      <c r="I150" s="32"/>
      <c r="J150" s="34"/>
      <c r="K150" s="32"/>
      <c r="L150" s="34"/>
      <c r="M150" s="32"/>
      <c r="N150" s="34"/>
      <c r="O150" s="32"/>
      <c r="P150" s="34"/>
      <c r="Q150" s="188"/>
      <c r="R150" s="133"/>
      <c r="S150" s="206"/>
      <c r="T150" s="190"/>
      <c r="U150" s="190"/>
      <c r="V150" s="134"/>
      <c r="W150" s="34"/>
      <c r="X150" s="28" t="str">
        <f t="shared" si="29"/>
        <v xml:space="preserve"> </v>
      </c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BA150" s="29" t="str">
        <f t="shared" si="26"/>
        <v/>
      </c>
      <c r="BB150" s="29" t="str">
        <f t="shared" si="27"/>
        <v/>
      </c>
      <c r="BC150" s="29" t="str">
        <f t="shared" si="28"/>
        <v/>
      </c>
      <c r="BD150" s="29" t="str">
        <f t="shared" si="30"/>
        <v/>
      </c>
      <c r="BE150" s="29" t="str">
        <f t="shared" si="31"/>
        <v/>
      </c>
      <c r="BF150" s="29" t="str">
        <f t="shared" si="32"/>
        <v/>
      </c>
      <c r="BG150" s="29" t="str">
        <f t="shared" si="33"/>
        <v/>
      </c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0">
        <f t="shared" si="34"/>
        <v>0</v>
      </c>
      <c r="BU150" s="30">
        <f t="shared" si="35"/>
        <v>0</v>
      </c>
      <c r="BV150" s="30">
        <f t="shared" si="36"/>
        <v>0</v>
      </c>
      <c r="BW150" s="30">
        <f t="shared" si="37"/>
        <v>0</v>
      </c>
      <c r="BX150" s="30">
        <f t="shared" si="38"/>
        <v>0</v>
      </c>
      <c r="BY150" s="30">
        <f t="shared" si="39"/>
        <v>0</v>
      </c>
      <c r="BZ150" s="30">
        <f t="shared" si="40"/>
        <v>0</v>
      </c>
      <c r="CA150" s="22"/>
      <c r="CB150" s="22"/>
      <c r="CC150" s="22"/>
      <c r="CD150" s="22"/>
      <c r="CE150" s="22"/>
      <c r="CF150" s="22"/>
      <c r="CG150" s="22"/>
      <c r="CH150" s="22"/>
      <c r="CI150" s="22"/>
      <c r="CJ150" s="22"/>
      <c r="CK150" s="22"/>
      <c r="CL150" s="22"/>
      <c r="CM150" s="22"/>
      <c r="CN150" s="22"/>
      <c r="CO150" s="22"/>
      <c r="CP150" s="22"/>
      <c r="CQ150" s="22"/>
      <c r="CR150" s="22"/>
      <c r="CS150" s="22"/>
      <c r="CT150" s="22"/>
      <c r="CU150" s="22"/>
      <c r="CV150" s="22"/>
    </row>
    <row r="151" spans="1:100" s="23" customFormat="1" ht="10.5" x14ac:dyDescent="0.15">
      <c r="A151" s="1080" t="s">
        <v>155</v>
      </c>
      <c r="B151" s="1081"/>
      <c r="C151" s="1082"/>
      <c r="D151" s="185">
        <f t="shared" si="43"/>
        <v>0</v>
      </c>
      <c r="E151" s="186">
        <f t="shared" si="44"/>
        <v>0</v>
      </c>
      <c r="F151" s="187">
        <f t="shared" si="44"/>
        <v>0</v>
      </c>
      <c r="G151" s="32"/>
      <c r="H151" s="34"/>
      <c r="I151" s="32"/>
      <c r="J151" s="34"/>
      <c r="K151" s="32"/>
      <c r="L151" s="34"/>
      <c r="M151" s="32"/>
      <c r="N151" s="34"/>
      <c r="O151" s="32"/>
      <c r="P151" s="34"/>
      <c r="Q151" s="188"/>
      <c r="R151" s="133"/>
      <c r="S151" s="206"/>
      <c r="T151" s="190"/>
      <c r="U151" s="190"/>
      <c r="V151" s="134"/>
      <c r="W151" s="34"/>
      <c r="X151" s="28" t="str">
        <f t="shared" si="29"/>
        <v xml:space="preserve"> </v>
      </c>
      <c r="Y151" s="3"/>
      <c r="Z151" s="3"/>
      <c r="AA151" s="3"/>
      <c r="AB151" s="3"/>
      <c r="AC151" s="3"/>
      <c r="AD151" s="3"/>
      <c r="AE151" s="3"/>
      <c r="AF151" s="3"/>
      <c r="AG151" s="221"/>
      <c r="AH151" s="3"/>
      <c r="AI151" s="3"/>
      <c r="AJ151" s="3"/>
      <c r="AK151" s="3"/>
      <c r="BA151" s="29" t="str">
        <f t="shared" si="26"/>
        <v/>
      </c>
      <c r="BB151" s="29" t="str">
        <f t="shared" si="27"/>
        <v/>
      </c>
      <c r="BC151" s="29" t="str">
        <f t="shared" si="28"/>
        <v/>
      </c>
      <c r="BD151" s="29" t="str">
        <f t="shared" si="30"/>
        <v/>
      </c>
      <c r="BE151" s="29" t="str">
        <f t="shared" si="31"/>
        <v/>
      </c>
      <c r="BF151" s="29" t="str">
        <f t="shared" si="32"/>
        <v/>
      </c>
      <c r="BG151" s="29" t="str">
        <f t="shared" si="33"/>
        <v/>
      </c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0">
        <f t="shared" si="34"/>
        <v>0</v>
      </c>
      <c r="BU151" s="30">
        <f t="shared" si="35"/>
        <v>0</v>
      </c>
      <c r="BV151" s="30">
        <f t="shared" si="36"/>
        <v>0</v>
      </c>
      <c r="BW151" s="30">
        <f t="shared" si="37"/>
        <v>0</v>
      </c>
      <c r="BX151" s="30">
        <f t="shared" si="38"/>
        <v>0</v>
      </c>
      <c r="BY151" s="30">
        <f t="shared" si="39"/>
        <v>0</v>
      </c>
      <c r="BZ151" s="30">
        <f t="shared" si="40"/>
        <v>0</v>
      </c>
      <c r="CA151" s="3"/>
      <c r="CB151" s="22"/>
      <c r="CC151" s="22"/>
      <c r="CD151" s="22"/>
      <c r="CE151" s="22"/>
      <c r="CF151" s="22"/>
      <c r="CG151" s="22"/>
      <c r="CH151" s="22"/>
      <c r="CI151" s="22"/>
      <c r="CJ151" s="22"/>
      <c r="CK151" s="22"/>
      <c r="CL151" s="22"/>
      <c r="CM151" s="22"/>
      <c r="CN151" s="22"/>
      <c r="CO151" s="22"/>
      <c r="CP151" s="22"/>
      <c r="CQ151" s="22"/>
      <c r="CR151" s="22"/>
      <c r="CS151" s="22"/>
      <c r="CT151" s="22"/>
      <c r="CU151" s="22"/>
      <c r="CV151" s="22"/>
    </row>
    <row r="152" spans="1:100" s="23" customFormat="1" ht="10.5" x14ac:dyDescent="0.15">
      <c r="A152" s="1080" t="s">
        <v>156</v>
      </c>
      <c r="B152" s="1081"/>
      <c r="C152" s="1082"/>
      <c r="D152" s="185">
        <f t="shared" si="43"/>
        <v>0</v>
      </c>
      <c r="E152" s="186">
        <f t="shared" si="44"/>
        <v>0</v>
      </c>
      <c r="F152" s="187">
        <f t="shared" si="44"/>
        <v>0</v>
      </c>
      <c r="G152" s="32"/>
      <c r="H152" s="34"/>
      <c r="I152" s="32"/>
      <c r="J152" s="34"/>
      <c r="K152" s="32"/>
      <c r="L152" s="34"/>
      <c r="M152" s="32"/>
      <c r="N152" s="34"/>
      <c r="O152" s="32"/>
      <c r="P152" s="34"/>
      <c r="Q152" s="188"/>
      <c r="R152" s="133"/>
      <c r="S152" s="206"/>
      <c r="T152" s="190"/>
      <c r="U152" s="190"/>
      <c r="V152" s="134"/>
      <c r="W152" s="34"/>
      <c r="X152" s="28" t="str">
        <f t="shared" si="29"/>
        <v xml:space="preserve"> </v>
      </c>
      <c r="Y152" s="3"/>
      <c r="Z152" s="3"/>
      <c r="AA152" s="3"/>
      <c r="AB152" s="3"/>
      <c r="AC152" s="3"/>
      <c r="AD152" s="3"/>
      <c r="AE152" s="3"/>
      <c r="AF152" s="3"/>
      <c r="AG152" s="221"/>
      <c r="AH152" s="3"/>
      <c r="AI152" s="3"/>
      <c r="AJ152" s="3"/>
      <c r="AK152" s="3"/>
      <c r="BA152" s="29" t="str">
        <f t="shared" si="26"/>
        <v/>
      </c>
      <c r="BB152" s="29" t="str">
        <f t="shared" si="27"/>
        <v/>
      </c>
      <c r="BC152" s="29" t="str">
        <f t="shared" si="28"/>
        <v/>
      </c>
      <c r="BD152" s="29" t="str">
        <f t="shared" si="30"/>
        <v/>
      </c>
      <c r="BE152" s="29" t="str">
        <f t="shared" si="31"/>
        <v/>
      </c>
      <c r="BF152" s="29" t="str">
        <f t="shared" si="32"/>
        <v/>
      </c>
      <c r="BG152" s="29" t="str">
        <f t="shared" si="33"/>
        <v/>
      </c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0">
        <f t="shared" si="34"/>
        <v>0</v>
      </c>
      <c r="BU152" s="30">
        <f t="shared" si="35"/>
        <v>0</v>
      </c>
      <c r="BV152" s="30">
        <f t="shared" si="36"/>
        <v>0</v>
      </c>
      <c r="BW152" s="30">
        <f t="shared" si="37"/>
        <v>0</v>
      </c>
      <c r="BX152" s="30">
        <f t="shared" si="38"/>
        <v>0</v>
      </c>
      <c r="BY152" s="30">
        <f t="shared" si="39"/>
        <v>0</v>
      </c>
      <c r="BZ152" s="30">
        <f t="shared" si="40"/>
        <v>0</v>
      </c>
      <c r="CA152" s="3"/>
      <c r="CB152" s="22"/>
      <c r="CC152" s="22"/>
      <c r="CD152" s="22"/>
      <c r="CE152" s="22"/>
      <c r="CF152" s="22"/>
      <c r="CG152" s="22"/>
      <c r="CH152" s="22"/>
      <c r="CI152" s="22"/>
      <c r="CJ152" s="22"/>
      <c r="CK152" s="22"/>
      <c r="CL152" s="22"/>
      <c r="CM152" s="22"/>
      <c r="CN152" s="22"/>
      <c r="CO152" s="22"/>
      <c r="CP152" s="22"/>
      <c r="CQ152" s="22"/>
      <c r="CR152" s="22"/>
      <c r="CS152" s="22"/>
      <c r="CT152" s="22"/>
      <c r="CU152" s="22"/>
      <c r="CV152" s="22"/>
    </row>
    <row r="153" spans="1:100" s="23" customFormat="1" ht="10.5" x14ac:dyDescent="0.15">
      <c r="A153" s="1083" t="s">
        <v>157</v>
      </c>
      <c r="B153" s="1084"/>
      <c r="C153" s="1085"/>
      <c r="D153" s="185">
        <f t="shared" si="43"/>
        <v>0</v>
      </c>
      <c r="E153" s="186">
        <f t="shared" si="44"/>
        <v>0</v>
      </c>
      <c r="F153" s="187">
        <f t="shared" si="44"/>
        <v>0</v>
      </c>
      <c r="G153" s="32"/>
      <c r="H153" s="34"/>
      <c r="I153" s="32"/>
      <c r="J153" s="34"/>
      <c r="K153" s="32"/>
      <c r="L153" s="34"/>
      <c r="M153" s="32"/>
      <c r="N153" s="34"/>
      <c r="O153" s="32"/>
      <c r="P153" s="34"/>
      <c r="Q153" s="188"/>
      <c r="R153" s="133"/>
      <c r="S153" s="206"/>
      <c r="T153" s="190"/>
      <c r="U153" s="190"/>
      <c r="V153" s="134"/>
      <c r="W153" s="34"/>
      <c r="X153" s="28" t="str">
        <f t="shared" si="29"/>
        <v xml:space="preserve"> </v>
      </c>
      <c r="Y153" s="3"/>
      <c r="Z153" s="3"/>
      <c r="AA153" s="3"/>
      <c r="AB153" s="3"/>
      <c r="AC153" s="3"/>
      <c r="AD153" s="3"/>
      <c r="AE153" s="3"/>
      <c r="AF153" s="3"/>
      <c r="AG153" s="221"/>
      <c r="AH153" s="3"/>
      <c r="AI153" s="3"/>
      <c r="AJ153" s="3"/>
      <c r="AK153" s="3"/>
      <c r="BA153" s="29" t="str">
        <f t="shared" si="26"/>
        <v/>
      </c>
      <c r="BB153" s="29" t="str">
        <f t="shared" si="27"/>
        <v/>
      </c>
      <c r="BC153" s="29" t="str">
        <f t="shared" si="28"/>
        <v/>
      </c>
      <c r="BD153" s="29" t="str">
        <f t="shared" si="30"/>
        <v/>
      </c>
      <c r="BE153" s="29" t="str">
        <f t="shared" si="31"/>
        <v/>
      </c>
      <c r="BF153" s="29" t="str">
        <f t="shared" si="32"/>
        <v/>
      </c>
      <c r="BG153" s="29" t="str">
        <f t="shared" si="33"/>
        <v/>
      </c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0">
        <f t="shared" si="34"/>
        <v>0</v>
      </c>
      <c r="BU153" s="30">
        <f t="shared" si="35"/>
        <v>0</v>
      </c>
      <c r="BV153" s="30">
        <f t="shared" si="36"/>
        <v>0</v>
      </c>
      <c r="BW153" s="30">
        <f t="shared" si="37"/>
        <v>0</v>
      </c>
      <c r="BX153" s="30">
        <f t="shared" si="38"/>
        <v>0</v>
      </c>
      <c r="BY153" s="30">
        <f t="shared" si="39"/>
        <v>0</v>
      </c>
      <c r="BZ153" s="30">
        <f t="shared" si="40"/>
        <v>0</v>
      </c>
      <c r="CA153" s="3"/>
      <c r="CB153" s="22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</row>
    <row r="154" spans="1:100" s="23" customFormat="1" ht="10.5" x14ac:dyDescent="0.15">
      <c r="A154" s="1083" t="s">
        <v>158</v>
      </c>
      <c r="B154" s="1084"/>
      <c r="C154" s="1085"/>
      <c r="D154" s="185">
        <f t="shared" si="43"/>
        <v>0</v>
      </c>
      <c r="E154" s="186">
        <f t="shared" si="44"/>
        <v>0</v>
      </c>
      <c r="F154" s="187">
        <f t="shared" si="44"/>
        <v>0</v>
      </c>
      <c r="G154" s="32"/>
      <c r="H154" s="34"/>
      <c r="I154" s="32"/>
      <c r="J154" s="34"/>
      <c r="K154" s="32"/>
      <c r="L154" s="34"/>
      <c r="M154" s="32"/>
      <c r="N154" s="34"/>
      <c r="O154" s="191"/>
      <c r="P154" s="192"/>
      <c r="Q154" s="193"/>
      <c r="R154" s="194"/>
      <c r="S154" s="206"/>
      <c r="T154" s="190"/>
      <c r="U154" s="190"/>
      <c r="V154" s="134"/>
      <c r="W154" s="34"/>
      <c r="X154" s="28" t="str">
        <f t="shared" si="29"/>
        <v xml:space="preserve"> </v>
      </c>
      <c r="Y154" s="3"/>
      <c r="Z154" s="3"/>
      <c r="AA154" s="3"/>
      <c r="AB154" s="3"/>
      <c r="AC154" s="3"/>
      <c r="AD154" s="3"/>
      <c r="AE154" s="3"/>
      <c r="AF154" s="3"/>
      <c r="AG154" s="221"/>
      <c r="AH154" s="3"/>
      <c r="AI154" s="3"/>
      <c r="AJ154" s="3"/>
      <c r="AK154" s="3"/>
      <c r="BA154" s="29" t="str">
        <f t="shared" si="26"/>
        <v/>
      </c>
      <c r="BB154" s="29" t="str">
        <f t="shared" si="27"/>
        <v/>
      </c>
      <c r="BC154" s="29" t="str">
        <f t="shared" si="28"/>
        <v/>
      </c>
      <c r="BD154" s="29" t="str">
        <f t="shared" si="30"/>
        <v/>
      </c>
      <c r="BE154" s="29" t="str">
        <f t="shared" si="31"/>
        <v/>
      </c>
      <c r="BF154" s="29" t="str">
        <f t="shared" si="32"/>
        <v/>
      </c>
      <c r="BG154" s="29" t="str">
        <f t="shared" si="33"/>
        <v/>
      </c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0">
        <f t="shared" si="34"/>
        <v>0</v>
      </c>
      <c r="BU154" s="30">
        <f t="shared" si="35"/>
        <v>0</v>
      </c>
      <c r="BV154" s="30">
        <f t="shared" si="36"/>
        <v>0</v>
      </c>
      <c r="BW154" s="30">
        <f t="shared" si="37"/>
        <v>0</v>
      </c>
      <c r="BX154" s="30">
        <f t="shared" si="38"/>
        <v>0</v>
      </c>
      <c r="BY154" s="30">
        <f t="shared" si="39"/>
        <v>0</v>
      </c>
      <c r="BZ154" s="30">
        <f t="shared" si="40"/>
        <v>0</v>
      </c>
      <c r="CA154" s="3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</row>
    <row r="155" spans="1:100" s="23" customFormat="1" ht="10.5" x14ac:dyDescent="0.15">
      <c r="A155" s="1080" t="s">
        <v>159</v>
      </c>
      <c r="B155" s="1081"/>
      <c r="C155" s="1082"/>
      <c r="D155" s="185">
        <f t="shared" si="43"/>
        <v>0</v>
      </c>
      <c r="E155" s="186">
        <f t="shared" si="44"/>
        <v>0</v>
      </c>
      <c r="F155" s="187">
        <f t="shared" si="44"/>
        <v>0</v>
      </c>
      <c r="G155" s="32"/>
      <c r="H155" s="34"/>
      <c r="I155" s="32"/>
      <c r="J155" s="34"/>
      <c r="K155" s="32"/>
      <c r="L155" s="34"/>
      <c r="M155" s="32"/>
      <c r="N155" s="34"/>
      <c r="O155" s="32"/>
      <c r="P155" s="34"/>
      <c r="Q155" s="188"/>
      <c r="R155" s="133"/>
      <c r="S155" s="206"/>
      <c r="T155" s="190"/>
      <c r="U155" s="190"/>
      <c r="V155" s="134"/>
      <c r="W155" s="34"/>
      <c r="X155" s="28" t="str">
        <f t="shared" si="29"/>
        <v xml:space="preserve"> </v>
      </c>
      <c r="Y155" s="3"/>
      <c r="Z155" s="3"/>
      <c r="AA155" s="3"/>
      <c r="AB155" s="3"/>
      <c r="AC155" s="3"/>
      <c r="AD155" s="3"/>
      <c r="AE155" s="3"/>
      <c r="AF155" s="3"/>
      <c r="AG155" s="221"/>
      <c r="AH155" s="3"/>
      <c r="AI155" s="3"/>
      <c r="AJ155" s="3"/>
      <c r="AK155" s="3"/>
      <c r="BA155" s="29" t="str">
        <f t="shared" si="26"/>
        <v/>
      </c>
      <c r="BB155" s="29" t="str">
        <f t="shared" si="27"/>
        <v/>
      </c>
      <c r="BC155" s="29" t="str">
        <f t="shared" si="28"/>
        <v/>
      </c>
      <c r="BD155" s="29" t="str">
        <f t="shared" si="30"/>
        <v/>
      </c>
      <c r="BE155" s="29" t="str">
        <f t="shared" si="31"/>
        <v/>
      </c>
      <c r="BF155" s="29" t="str">
        <f t="shared" si="32"/>
        <v/>
      </c>
      <c r="BG155" s="29" t="str">
        <f t="shared" si="33"/>
        <v/>
      </c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0">
        <f t="shared" si="34"/>
        <v>0</v>
      </c>
      <c r="BU155" s="30">
        <f t="shared" si="35"/>
        <v>0</v>
      </c>
      <c r="BV155" s="30">
        <f t="shared" si="36"/>
        <v>0</v>
      </c>
      <c r="BW155" s="30">
        <f t="shared" si="37"/>
        <v>0</v>
      </c>
      <c r="BX155" s="30">
        <f t="shared" si="38"/>
        <v>0</v>
      </c>
      <c r="BY155" s="30">
        <f t="shared" si="39"/>
        <v>0</v>
      </c>
      <c r="BZ155" s="30">
        <f t="shared" si="40"/>
        <v>0</v>
      </c>
      <c r="CA155" s="3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</row>
    <row r="156" spans="1:100" s="23" customFormat="1" ht="10.5" x14ac:dyDescent="0.15">
      <c r="A156" s="1080" t="s">
        <v>160</v>
      </c>
      <c r="B156" s="1081"/>
      <c r="C156" s="1082"/>
      <c r="D156" s="207">
        <f t="shared" si="43"/>
        <v>0</v>
      </c>
      <c r="E156" s="208">
        <f t="shared" si="44"/>
        <v>0</v>
      </c>
      <c r="F156" s="209">
        <f t="shared" si="44"/>
        <v>0</v>
      </c>
      <c r="G156" s="73"/>
      <c r="H156" s="75"/>
      <c r="I156" s="73"/>
      <c r="J156" s="75"/>
      <c r="K156" s="73"/>
      <c r="L156" s="75"/>
      <c r="M156" s="73"/>
      <c r="N156" s="75"/>
      <c r="O156" s="73"/>
      <c r="P156" s="75"/>
      <c r="Q156" s="210"/>
      <c r="R156" s="211"/>
      <c r="S156" s="206"/>
      <c r="T156" s="190"/>
      <c r="U156" s="190"/>
      <c r="V156" s="134"/>
      <c r="W156" s="34"/>
      <c r="X156" s="28" t="str">
        <f t="shared" si="29"/>
        <v xml:space="preserve"> </v>
      </c>
      <c r="Y156" s="3"/>
      <c r="Z156" s="3"/>
      <c r="AA156" s="3"/>
      <c r="AB156" s="3"/>
      <c r="AC156" s="3"/>
      <c r="AD156" s="3"/>
      <c r="AE156" s="3"/>
      <c r="AF156" s="3"/>
      <c r="AG156" s="221"/>
      <c r="AH156" s="3"/>
      <c r="AI156" s="3"/>
      <c r="AJ156" s="3"/>
      <c r="AK156" s="3"/>
      <c r="BA156" s="29" t="str">
        <f t="shared" si="26"/>
        <v/>
      </c>
      <c r="BB156" s="29" t="str">
        <f t="shared" si="27"/>
        <v/>
      </c>
      <c r="BC156" s="29" t="str">
        <f t="shared" si="28"/>
        <v/>
      </c>
      <c r="BD156" s="29" t="str">
        <f t="shared" si="30"/>
        <v/>
      </c>
      <c r="BE156" s="29" t="str">
        <f t="shared" si="31"/>
        <v/>
      </c>
      <c r="BF156" s="29" t="str">
        <f t="shared" si="32"/>
        <v/>
      </c>
      <c r="BG156" s="29" t="str">
        <f t="shared" si="33"/>
        <v/>
      </c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0">
        <f t="shared" si="34"/>
        <v>0</v>
      </c>
      <c r="BU156" s="30">
        <f t="shared" si="35"/>
        <v>0</v>
      </c>
      <c r="BV156" s="30">
        <f t="shared" si="36"/>
        <v>0</v>
      </c>
      <c r="BW156" s="30">
        <f t="shared" si="37"/>
        <v>0</v>
      </c>
      <c r="BX156" s="30">
        <f t="shared" si="38"/>
        <v>0</v>
      </c>
      <c r="BY156" s="30">
        <f t="shared" si="39"/>
        <v>0</v>
      </c>
      <c r="BZ156" s="30">
        <f t="shared" si="40"/>
        <v>0</v>
      </c>
      <c r="CA156" s="3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</row>
    <row r="157" spans="1:100" s="23" customFormat="1" ht="10.5" x14ac:dyDescent="0.15">
      <c r="A157" s="1077" t="s">
        <v>161</v>
      </c>
      <c r="B157" s="1078"/>
      <c r="C157" s="1079"/>
      <c r="D157" s="212">
        <f t="shared" si="43"/>
        <v>0</v>
      </c>
      <c r="E157" s="213">
        <f t="shared" si="44"/>
        <v>0</v>
      </c>
      <c r="F157" s="214">
        <f t="shared" si="44"/>
        <v>0</v>
      </c>
      <c r="G157" s="37"/>
      <c r="H157" s="39"/>
      <c r="I157" s="37"/>
      <c r="J157" s="39"/>
      <c r="K157" s="37"/>
      <c r="L157" s="39"/>
      <c r="M157" s="37"/>
      <c r="N157" s="39"/>
      <c r="O157" s="37"/>
      <c r="P157" s="39"/>
      <c r="Q157" s="104"/>
      <c r="R157" s="135"/>
      <c r="S157" s="223"/>
      <c r="T157" s="197"/>
      <c r="U157" s="197"/>
      <c r="V157" s="136"/>
      <c r="W157" s="39"/>
      <c r="X157" s="28" t="str">
        <f>$BA157&amp;" "&amp;$BB157&amp;""&amp;$BC157&amp;""&amp;$BD157&amp;""&amp;$BE157&amp;""&amp;$BF157&amp;""&amp;$BG157</f>
        <v xml:space="preserve"> </v>
      </c>
      <c r="Y157" s="3"/>
      <c r="Z157" s="3"/>
      <c r="AA157" s="3"/>
      <c r="AB157" s="3"/>
      <c r="AC157" s="3"/>
      <c r="AD157" s="3"/>
      <c r="AE157" s="3"/>
      <c r="AF157" s="3"/>
      <c r="AG157" s="221"/>
      <c r="AH157" s="3"/>
      <c r="AI157" s="3"/>
      <c r="AJ157" s="3"/>
      <c r="AK157" s="3"/>
      <c r="BA157" s="29" t="str">
        <f t="shared" si="26"/>
        <v/>
      </c>
      <c r="BB157" s="29" t="str">
        <f t="shared" si="27"/>
        <v/>
      </c>
      <c r="BC157" s="29" t="str">
        <f t="shared" si="28"/>
        <v/>
      </c>
      <c r="BD157" s="29" t="str">
        <f t="shared" si="30"/>
        <v/>
      </c>
      <c r="BE157" s="29" t="str">
        <f t="shared" si="31"/>
        <v/>
      </c>
      <c r="BF157" s="29" t="str">
        <f t="shared" si="32"/>
        <v/>
      </c>
      <c r="BG157" s="29" t="str">
        <f t="shared" si="33"/>
        <v/>
      </c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0">
        <f t="shared" si="34"/>
        <v>0</v>
      </c>
      <c r="BU157" s="30">
        <f t="shared" si="35"/>
        <v>0</v>
      </c>
      <c r="BV157" s="30">
        <f t="shared" si="36"/>
        <v>0</v>
      </c>
      <c r="BW157" s="30">
        <f t="shared" si="37"/>
        <v>0</v>
      </c>
      <c r="BX157" s="30">
        <f t="shared" si="38"/>
        <v>0</v>
      </c>
      <c r="BY157" s="30">
        <f t="shared" si="39"/>
        <v>0</v>
      </c>
      <c r="BZ157" s="30">
        <f t="shared" si="40"/>
        <v>0</v>
      </c>
      <c r="CA157" s="3"/>
      <c r="CB157" s="22"/>
      <c r="CC157" s="22"/>
      <c r="CD157" s="22"/>
      <c r="CE157" s="22"/>
      <c r="CF157" s="22"/>
      <c r="CG157" s="22"/>
      <c r="CH157" s="22"/>
      <c r="CI157" s="22"/>
      <c r="CJ157" s="22"/>
      <c r="CK157" s="22"/>
      <c r="CL157" s="22"/>
      <c r="CM157" s="22"/>
      <c r="CN157" s="22"/>
      <c r="CO157" s="22"/>
      <c r="CP157" s="22"/>
      <c r="CQ157" s="22"/>
      <c r="CR157" s="22"/>
      <c r="CS157" s="22"/>
      <c r="CT157" s="22"/>
      <c r="CU157" s="22"/>
      <c r="CV157" s="22"/>
    </row>
    <row r="158" spans="1:100" s="9" customFormat="1" ht="14.25" x14ac:dyDescent="0.2">
      <c r="A158" s="40" t="s">
        <v>166</v>
      </c>
      <c r="B158" s="224"/>
      <c r="C158" s="225"/>
      <c r="D158" s="226"/>
      <c r="E158" s="226"/>
      <c r="F158" s="226"/>
      <c r="G158" s="227"/>
      <c r="H158" s="227"/>
      <c r="I158" s="227"/>
      <c r="J158" s="227"/>
      <c r="K158" s="227"/>
      <c r="L158" s="227"/>
      <c r="M158" s="227"/>
      <c r="N158" s="227"/>
      <c r="O158" s="227"/>
      <c r="P158" s="227"/>
      <c r="Q158" s="227"/>
      <c r="R158" s="227"/>
      <c r="S158" s="227"/>
      <c r="T158" s="228"/>
      <c r="U158" s="229"/>
      <c r="V158" s="229"/>
      <c r="W158" s="229"/>
      <c r="AG158" s="138"/>
    </row>
    <row r="159" spans="1:100" s="22" customFormat="1" ht="10.5" x14ac:dyDescent="0.15">
      <c r="A159" s="1009" t="s">
        <v>45</v>
      </c>
      <c r="B159" s="1010"/>
      <c r="C159" s="1039" t="s">
        <v>46</v>
      </c>
      <c r="D159" s="1039"/>
      <c r="E159" s="1039"/>
      <c r="F159" s="1074" t="s">
        <v>116</v>
      </c>
      <c r="G159" s="1075"/>
      <c r="H159" s="1074" t="s">
        <v>117</v>
      </c>
      <c r="I159" s="1075"/>
      <c r="J159" s="1074" t="s">
        <v>118</v>
      </c>
      <c r="K159" s="1075"/>
      <c r="L159" s="1074" t="s">
        <v>119</v>
      </c>
      <c r="M159" s="1075"/>
      <c r="N159" s="1074" t="s">
        <v>120</v>
      </c>
      <c r="O159" s="1075"/>
      <c r="P159" s="1074" t="s">
        <v>121</v>
      </c>
      <c r="Q159" s="1075"/>
      <c r="R159" s="229"/>
      <c r="S159" s="229"/>
      <c r="T159" s="229"/>
      <c r="U159" s="229"/>
      <c r="V159" s="229"/>
      <c r="W159" s="228"/>
      <c r="X159" s="229"/>
      <c r="Y159" s="229"/>
      <c r="Z159" s="229"/>
      <c r="AA159" s="3"/>
      <c r="AB159" s="3"/>
      <c r="AC159" s="3"/>
      <c r="AD159" s="3"/>
      <c r="AE159" s="3"/>
      <c r="AF159" s="3"/>
      <c r="AG159" s="3"/>
      <c r="AH159" s="3"/>
      <c r="AI159" s="221"/>
      <c r="AJ159" s="3"/>
      <c r="AK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</row>
    <row r="160" spans="1:100" s="22" customFormat="1" ht="21" x14ac:dyDescent="0.15">
      <c r="A160" s="1013"/>
      <c r="B160" s="1014"/>
      <c r="C160" s="231" t="s">
        <v>167</v>
      </c>
      <c r="D160" s="231" t="s">
        <v>43</v>
      </c>
      <c r="E160" s="230" t="s">
        <v>64</v>
      </c>
      <c r="F160" s="159" t="s">
        <v>43</v>
      </c>
      <c r="G160" s="20" t="s">
        <v>64</v>
      </c>
      <c r="H160" s="159" t="s">
        <v>43</v>
      </c>
      <c r="I160" s="20" t="s">
        <v>64</v>
      </c>
      <c r="J160" s="159" t="s">
        <v>43</v>
      </c>
      <c r="K160" s="20" t="s">
        <v>64</v>
      </c>
      <c r="L160" s="159" t="s">
        <v>43</v>
      </c>
      <c r="M160" s="20" t="s">
        <v>64</v>
      </c>
      <c r="N160" s="159" t="s">
        <v>43</v>
      </c>
      <c r="O160" s="20" t="s">
        <v>64</v>
      </c>
      <c r="P160" s="159" t="s">
        <v>43</v>
      </c>
      <c r="Q160" s="20" t="s">
        <v>64</v>
      </c>
      <c r="R160" s="229"/>
      <c r="S160" s="229"/>
      <c r="T160" s="229"/>
      <c r="U160" s="229"/>
      <c r="V160" s="229"/>
      <c r="W160" s="228"/>
      <c r="X160" s="229"/>
      <c r="Y160" s="229"/>
      <c r="Z160" s="229"/>
      <c r="AA160" s="3"/>
      <c r="AB160" s="3"/>
      <c r="AC160" s="3"/>
      <c r="AD160" s="3"/>
      <c r="AE160" s="3"/>
      <c r="AF160" s="3"/>
      <c r="AG160" s="3"/>
      <c r="AH160" s="3"/>
      <c r="AI160" s="221"/>
      <c r="AJ160" s="3"/>
      <c r="AK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</row>
    <row r="161" spans="1:102" s="22" customFormat="1" ht="10.5" x14ac:dyDescent="0.15">
      <c r="A161" s="1032" t="s">
        <v>168</v>
      </c>
      <c r="B161" s="1032"/>
      <c r="C161" s="66">
        <f>SUM(D161:E161)</f>
        <v>0</v>
      </c>
      <c r="D161" s="66">
        <f t="shared" ref="D161:E163" si="45">F161+H161+J161+L161+N161+P161</f>
        <v>0</v>
      </c>
      <c r="E161" s="180">
        <f t="shared" si="45"/>
        <v>0</v>
      </c>
      <c r="F161" s="25"/>
      <c r="G161" s="27"/>
      <c r="H161" s="25"/>
      <c r="I161" s="27"/>
      <c r="J161" s="25"/>
      <c r="K161" s="27"/>
      <c r="L161" s="25"/>
      <c r="M161" s="27"/>
      <c r="N161" s="25"/>
      <c r="O161" s="27"/>
      <c r="P161" s="25"/>
      <c r="Q161" s="27"/>
      <c r="R161" s="233" t="str">
        <f>$BA161&amp;" "&amp;$BB161&amp;""&amp;$BC161</f>
        <v xml:space="preserve"> </v>
      </c>
      <c r="S161" s="229"/>
      <c r="T161" s="229"/>
      <c r="U161" s="229"/>
      <c r="V161" s="229"/>
      <c r="W161" s="228"/>
      <c r="X161" s="229"/>
      <c r="Y161" s="229"/>
      <c r="Z161" s="229"/>
      <c r="AA161" s="3"/>
      <c r="AB161" s="3"/>
      <c r="AC161" s="3"/>
      <c r="AD161" s="3"/>
      <c r="AE161" s="3"/>
      <c r="AF161" s="3"/>
      <c r="AG161" s="3"/>
      <c r="AH161" s="3"/>
      <c r="AI161" s="221"/>
      <c r="AJ161" s="3"/>
      <c r="AK161" s="3"/>
      <c r="BA161" s="29" t="str">
        <f>IF($C161&lt;&gt;SUM($F161:$Q161),"El Total de los Ingresos NO puede ser diferente a la suma de Hombres y Mujeres por edad.","")</f>
        <v/>
      </c>
      <c r="BB161" s="29" t="str">
        <f>IF($D161&lt;&gt;$F161+$H161+$J161+$L161+$N161+$P161,"El Total de Hombres Ingresados al Programa NO puede ser distinto a la suma de Hombres por edad.","")</f>
        <v/>
      </c>
      <c r="BC161" s="29" t="str">
        <f>IF($E161&lt;&gt;$G161+$I161+$K161+$M161+$O161+$Q161,"El Total de Mujeres Ingresados al Programa NO puede ser distinto a la suma de Mujeres por edad.","")</f>
        <v/>
      </c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0">
        <f>IF($C161&lt;&gt;SUM($F161:$Q161),1,0)</f>
        <v>0</v>
      </c>
      <c r="BU161" s="30">
        <f>IF($D161&lt;&gt;$F161+$H161+$J161+$L161+$N161+$P161,1,0)</f>
        <v>0</v>
      </c>
      <c r="BV161" s="30">
        <f>IF($E161&lt;&gt;$G161+$I161+$K161+$M161+$O161+$Q161,1,0)</f>
        <v>0</v>
      </c>
      <c r="BW161" s="3"/>
      <c r="BX161" s="3"/>
      <c r="BY161" s="3"/>
      <c r="BZ161" s="3"/>
      <c r="CA161" s="3"/>
      <c r="CB161" s="3"/>
      <c r="CC161" s="3"/>
    </row>
    <row r="162" spans="1:102" s="22" customFormat="1" ht="10.5" x14ac:dyDescent="0.15">
      <c r="A162" s="1034" t="s">
        <v>169</v>
      </c>
      <c r="B162" s="1034"/>
      <c r="C162" s="71">
        <f>SUM(D162:E162)</f>
        <v>0</v>
      </c>
      <c r="D162" s="71">
        <f t="shared" si="45"/>
        <v>0</v>
      </c>
      <c r="E162" s="71">
        <f t="shared" si="45"/>
        <v>0</v>
      </c>
      <c r="F162" s="67"/>
      <c r="G162" s="69"/>
      <c r="H162" s="67"/>
      <c r="I162" s="69"/>
      <c r="J162" s="67"/>
      <c r="K162" s="69"/>
      <c r="L162" s="67"/>
      <c r="M162" s="69"/>
      <c r="N162" s="67"/>
      <c r="O162" s="69"/>
      <c r="P162" s="67"/>
      <c r="Q162" s="69"/>
      <c r="R162" s="233" t="str">
        <f>$BA162&amp;" "&amp;$BB162&amp;""&amp;$BC162</f>
        <v xml:space="preserve"> </v>
      </c>
      <c r="S162" s="229"/>
      <c r="T162" s="229"/>
      <c r="U162" s="229"/>
      <c r="V162" s="229"/>
      <c r="W162" s="228"/>
      <c r="X162" s="229"/>
      <c r="Y162" s="229"/>
      <c r="Z162" s="229"/>
      <c r="AA162" s="3"/>
      <c r="AB162" s="3"/>
      <c r="AC162" s="3"/>
      <c r="AD162" s="3"/>
      <c r="AE162" s="3"/>
      <c r="AF162" s="3"/>
      <c r="AG162" s="3"/>
      <c r="AH162" s="3"/>
      <c r="AI162" s="221"/>
      <c r="AJ162" s="3"/>
      <c r="AK162" s="3"/>
      <c r="BA162" s="29" t="str">
        <f>IF($C162&lt;&gt;SUM($F162:$Q162),"El Total de los Ingresos NO puede ser diferente a la suma de Hombres y Mujeres por edad.","")</f>
        <v/>
      </c>
      <c r="BB162" s="29" t="str">
        <f>IF($D162&lt;&gt;$F162+$H162+$J162+$L162+$N162+$P162,"El Total de Hombres Ingresados al Programa NO puede ser distinto a la suma de Hombres por edad.","")</f>
        <v/>
      </c>
      <c r="BC162" s="29" t="str">
        <f>IF($E162&lt;&gt;$G162+$I162+$K162+$M162+$O162+$Q162,"El Total de Mujeres Ingresados al Programa NO puede ser distinto a la suma de Mujeres por edad.","")</f>
        <v/>
      </c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0">
        <f>IF($C162&lt;&gt;SUM($F162:$Q162),1,0)</f>
        <v>0</v>
      </c>
      <c r="BU162" s="30">
        <f>IF($D162&lt;&gt;$F162+$H162+$J162+$L162+$N162+$P162,1,0)</f>
        <v>0</v>
      </c>
      <c r="BV162" s="30">
        <f>IF($E162&lt;&gt;$G162+$I162+$K162+$M162+$O162+$Q162,1,0)</f>
        <v>0</v>
      </c>
      <c r="BW162" s="3"/>
      <c r="BX162" s="3"/>
      <c r="BY162" s="3"/>
      <c r="BZ162" s="3"/>
      <c r="CA162" s="3"/>
      <c r="CB162" s="3"/>
      <c r="CC162" s="3"/>
    </row>
    <row r="163" spans="1:102" s="22" customFormat="1" ht="10.5" x14ac:dyDescent="0.15">
      <c r="A163" s="1008" t="s">
        <v>170</v>
      </c>
      <c r="B163" s="1008"/>
      <c r="C163" s="80">
        <f>SUM(D163:E163)</f>
        <v>0</v>
      </c>
      <c r="D163" s="80">
        <f t="shared" si="45"/>
        <v>0</v>
      </c>
      <c r="E163" s="80">
        <f t="shared" si="45"/>
        <v>0</v>
      </c>
      <c r="F163" s="106"/>
      <c r="G163" s="235"/>
      <c r="H163" s="106"/>
      <c r="I163" s="235"/>
      <c r="J163" s="106"/>
      <c r="K163" s="235"/>
      <c r="L163" s="106"/>
      <c r="M163" s="235"/>
      <c r="N163" s="106"/>
      <c r="O163" s="235"/>
      <c r="P163" s="106"/>
      <c r="Q163" s="235"/>
      <c r="R163" s="233" t="str">
        <f>$BA163&amp;" "&amp;$BB163&amp;""&amp;$BC163</f>
        <v xml:space="preserve"> </v>
      </c>
      <c r="S163" s="229"/>
      <c r="T163" s="229"/>
      <c r="U163" s="229"/>
      <c r="V163" s="229"/>
      <c r="W163" s="228"/>
      <c r="X163" s="229"/>
      <c r="Y163" s="229"/>
      <c r="Z163" s="229"/>
      <c r="AA163" s="3"/>
      <c r="AB163" s="3"/>
      <c r="AC163" s="3"/>
      <c r="AD163" s="3"/>
      <c r="AE163" s="3"/>
      <c r="AF163" s="3"/>
      <c r="AG163" s="3"/>
      <c r="AH163" s="3"/>
      <c r="AI163" s="221"/>
      <c r="AJ163" s="3"/>
      <c r="AK163" s="3"/>
      <c r="BA163" s="29" t="str">
        <f>IF($C163&lt;&gt;SUM($F163:$Q163),"El Total de los Ingresos NO puede ser diferente a la suma de Hombres y Mujeres por edad.","")</f>
        <v/>
      </c>
      <c r="BB163" s="29" t="str">
        <f>IF($D163&lt;&gt;$F163+$H163+$J163+$L163+$N163+$P163,"El Total de Hombres Ingresados al Programa NO puede ser distinto a la suma de Hombres por edad.","")</f>
        <v/>
      </c>
      <c r="BC163" s="29" t="str">
        <f>IF($E163&lt;&gt;$G163+$I163+$K163+$M163+$O163+$Q163,"El Total de Mujeres Ingresados al Programa NO puede ser distinto a la suma de Mujeres por edad.","")</f>
        <v/>
      </c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0">
        <f>IF($C163&lt;&gt;SUM($F163:$Q163),1,0)</f>
        <v>0</v>
      </c>
      <c r="BU163" s="30">
        <f>IF($D163&lt;&gt;$F163+$H163+$J163+$L163+$N163+$P163,1,0)</f>
        <v>0</v>
      </c>
      <c r="BV163" s="30">
        <f>IF($E163&lt;&gt;$G163+$I163+$K163+$M163+$O163+$Q163,1,0)</f>
        <v>0</v>
      </c>
      <c r="BW163" s="3"/>
      <c r="BX163" s="3"/>
      <c r="BY163" s="3"/>
      <c r="BZ163" s="3"/>
      <c r="CA163" s="3"/>
      <c r="CB163" s="3"/>
      <c r="CC163" s="3"/>
    </row>
    <row r="164" spans="1:102" s="9" customFormat="1" ht="14.25" x14ac:dyDescent="0.2">
      <c r="A164" s="40" t="s">
        <v>171</v>
      </c>
      <c r="B164" s="224"/>
      <c r="C164" s="225"/>
      <c r="D164" s="226"/>
      <c r="E164" s="226"/>
      <c r="F164" s="226"/>
      <c r="G164" s="227"/>
      <c r="H164" s="227"/>
      <c r="I164" s="227"/>
      <c r="J164" s="227"/>
      <c r="K164" s="227"/>
      <c r="L164" s="227"/>
      <c r="M164" s="227"/>
      <c r="N164" s="227"/>
      <c r="O164" s="227"/>
      <c r="P164" s="227"/>
      <c r="Q164" s="227"/>
      <c r="R164" s="227"/>
      <c r="S164" s="227"/>
      <c r="T164" s="228"/>
      <c r="U164" s="229"/>
      <c r="V164" s="229"/>
      <c r="W164" s="229"/>
      <c r="AG164" s="138"/>
    </row>
    <row r="165" spans="1:102" s="22" customFormat="1" ht="10.5" x14ac:dyDescent="0.15">
      <c r="A165" s="1009" t="s">
        <v>45</v>
      </c>
      <c r="B165" s="1010"/>
      <c r="C165" s="1039" t="s">
        <v>46</v>
      </c>
      <c r="D165" s="1039"/>
      <c r="E165" s="1039"/>
      <c r="F165" s="1074" t="s">
        <v>116</v>
      </c>
      <c r="G165" s="1075"/>
      <c r="H165" s="1074" t="s">
        <v>117</v>
      </c>
      <c r="I165" s="1075"/>
      <c r="J165" s="1074" t="s">
        <v>118</v>
      </c>
      <c r="K165" s="1075"/>
      <c r="L165" s="1074" t="s">
        <v>119</v>
      </c>
      <c r="M165" s="1075"/>
      <c r="N165" s="1074" t="s">
        <v>120</v>
      </c>
      <c r="O165" s="1075"/>
      <c r="P165" s="1074" t="s">
        <v>121</v>
      </c>
      <c r="Q165" s="1076"/>
      <c r="R165" s="1049" t="s">
        <v>164</v>
      </c>
      <c r="S165" s="229"/>
      <c r="T165" s="229"/>
      <c r="U165" s="229"/>
      <c r="V165" s="228"/>
      <c r="W165" s="229"/>
      <c r="X165" s="229"/>
      <c r="Y165" s="229"/>
      <c r="Z165" s="3"/>
      <c r="AA165" s="3"/>
      <c r="AB165" s="3"/>
      <c r="AC165" s="3"/>
      <c r="AD165" s="3"/>
      <c r="AE165" s="3"/>
      <c r="AF165" s="3"/>
      <c r="AG165" s="3"/>
      <c r="AH165" s="3"/>
      <c r="AI165" s="221"/>
      <c r="AJ165" s="3"/>
      <c r="AK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</row>
    <row r="166" spans="1:102" s="23" customFormat="1" ht="21" x14ac:dyDescent="0.15">
      <c r="A166" s="1013"/>
      <c r="B166" s="1014"/>
      <c r="C166" s="231" t="s">
        <v>167</v>
      </c>
      <c r="D166" s="231" t="s">
        <v>43</v>
      </c>
      <c r="E166" s="230" t="s">
        <v>64</v>
      </c>
      <c r="F166" s="159" t="s">
        <v>43</v>
      </c>
      <c r="G166" s="20" t="s">
        <v>64</v>
      </c>
      <c r="H166" s="159" t="s">
        <v>43</v>
      </c>
      <c r="I166" s="20" t="s">
        <v>64</v>
      </c>
      <c r="J166" s="159" t="s">
        <v>43</v>
      </c>
      <c r="K166" s="20" t="s">
        <v>64</v>
      </c>
      <c r="L166" s="159" t="s">
        <v>43</v>
      </c>
      <c r="M166" s="20" t="s">
        <v>64</v>
      </c>
      <c r="N166" s="159" t="s">
        <v>43</v>
      </c>
      <c r="O166" s="20" t="s">
        <v>64</v>
      </c>
      <c r="P166" s="159" t="s">
        <v>43</v>
      </c>
      <c r="Q166" s="162" t="s">
        <v>64</v>
      </c>
      <c r="R166" s="1051"/>
      <c r="S166" s="229"/>
      <c r="T166" s="229"/>
      <c r="U166" s="229"/>
      <c r="V166" s="228"/>
      <c r="W166" s="229"/>
      <c r="X166" s="229"/>
      <c r="Y166" s="229"/>
      <c r="Z166" s="3"/>
      <c r="AA166" s="3"/>
      <c r="AB166" s="3"/>
      <c r="AC166" s="3"/>
      <c r="AD166" s="3"/>
      <c r="AE166" s="3"/>
      <c r="AF166" s="3"/>
      <c r="AG166" s="3"/>
      <c r="AH166" s="3"/>
      <c r="AI166" s="221"/>
      <c r="AJ166" s="3"/>
      <c r="AK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</row>
    <row r="167" spans="1:102" s="23" customFormat="1" ht="10.5" x14ac:dyDescent="0.15">
      <c r="A167" s="1032" t="s">
        <v>168</v>
      </c>
      <c r="B167" s="1032"/>
      <c r="C167" s="66">
        <f>SUM(D167:E167)</f>
        <v>0</v>
      </c>
      <c r="D167" s="66">
        <f t="shared" ref="D167:E169" si="46">F167+H167+J167+L167+N167+P167</f>
        <v>0</v>
      </c>
      <c r="E167" s="180">
        <f t="shared" si="46"/>
        <v>0</v>
      </c>
      <c r="F167" s="25"/>
      <c r="G167" s="27"/>
      <c r="H167" s="25"/>
      <c r="I167" s="27"/>
      <c r="J167" s="25"/>
      <c r="K167" s="27"/>
      <c r="L167" s="25"/>
      <c r="M167" s="27"/>
      <c r="N167" s="25"/>
      <c r="O167" s="27"/>
      <c r="P167" s="25"/>
      <c r="Q167" s="201"/>
      <c r="R167" s="143"/>
      <c r="S167" s="233" t="str">
        <f>$BA167&amp;" "&amp;$BB167&amp;""&amp;$BC167&amp;""&amp;$BD167</f>
        <v xml:space="preserve"> </v>
      </c>
      <c r="T167" s="229"/>
      <c r="U167" s="229"/>
      <c r="V167" s="228"/>
      <c r="W167" s="229"/>
      <c r="X167" s="229"/>
      <c r="Y167" s="229"/>
      <c r="Z167" s="3"/>
      <c r="AA167" s="3"/>
      <c r="AB167" s="3"/>
      <c r="AC167" s="3"/>
      <c r="AD167" s="3"/>
      <c r="AE167" s="3"/>
      <c r="AF167" s="3"/>
      <c r="AG167" s="3"/>
      <c r="AH167" s="3"/>
      <c r="AI167" s="221"/>
      <c r="AJ167" s="3"/>
      <c r="AK167" s="3"/>
      <c r="BA167" s="29" t="str">
        <f>IF($C167&lt;&gt;SUM($F167:$Q167),"El Total de los Egresos NO puede ser diferente a la suma de Hombres y Mujeres por edad.","")</f>
        <v/>
      </c>
      <c r="BB167" s="29" t="str">
        <f>IF($D167&lt;&gt;$F167+$H167+$J167+$L167+$N167+$P167,"El Total de Hombres Egresados del Programa NO puede ser distinto a la suma de Hombres por edad.","")</f>
        <v/>
      </c>
      <c r="BC167" s="29" t="str">
        <f>IF($E167&lt;&gt;$G167+$I167+$K167+$M167+$O167+$Q167,"El Total de Mujeres Egresadas del Programa NO puede ser distinto a la suma de Mujeres por edad.","")</f>
        <v/>
      </c>
      <c r="BD167" s="29" t="str">
        <f>IF(R167&lt;=C167,"","Los Egresos por Abandono DEBEN estar contenidos en el Total de Egresos")</f>
        <v/>
      </c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0">
        <f>IF($C167&lt;&gt;SUM($F167:$Q167),1,0)</f>
        <v>0</v>
      </c>
      <c r="BU167" s="30">
        <f>IF($D167&lt;&gt;$F167+$H167+$J167+$L167+$N167+$P167,1,0)</f>
        <v>0</v>
      </c>
      <c r="BV167" s="30">
        <f>IF($E167&lt;&gt;$G167+$I167+$K167+$M167+$O167+$Q167,1,0)</f>
        <v>0</v>
      </c>
      <c r="BW167" s="30">
        <f>IF(R167&lt;=C167,0,1)</f>
        <v>0</v>
      </c>
      <c r="BX167" s="3"/>
      <c r="BY167" s="3"/>
      <c r="BZ167" s="3"/>
      <c r="CA167" s="3"/>
      <c r="CB167" s="3"/>
      <c r="CC167" s="3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</row>
    <row r="168" spans="1:102" s="23" customFormat="1" ht="10.5" x14ac:dyDescent="0.15">
      <c r="A168" s="1034" t="s">
        <v>169</v>
      </c>
      <c r="B168" s="1034"/>
      <c r="C168" s="71">
        <f>SUM(D168:E168)</f>
        <v>0</v>
      </c>
      <c r="D168" s="71">
        <f t="shared" si="46"/>
        <v>0</v>
      </c>
      <c r="E168" s="71">
        <f t="shared" si="46"/>
        <v>0</v>
      </c>
      <c r="F168" s="67"/>
      <c r="G168" s="69"/>
      <c r="H168" s="67"/>
      <c r="I168" s="69"/>
      <c r="J168" s="67"/>
      <c r="K168" s="69"/>
      <c r="L168" s="67"/>
      <c r="M168" s="69"/>
      <c r="N168" s="67"/>
      <c r="O168" s="69"/>
      <c r="P168" s="67"/>
      <c r="Q168" s="131"/>
      <c r="R168" s="132"/>
      <c r="S168" s="233" t="str">
        <f>$BA168&amp;" "&amp;$BB168&amp;""&amp;$BC168&amp;""&amp;$BD168</f>
        <v xml:space="preserve"> </v>
      </c>
      <c r="T168" s="229"/>
      <c r="U168" s="229"/>
      <c r="V168" s="228"/>
      <c r="W168" s="229"/>
      <c r="X168" s="229"/>
      <c r="Y168" s="229"/>
      <c r="Z168" s="3"/>
      <c r="AA168" s="3"/>
      <c r="AB168" s="3"/>
      <c r="AC168" s="3"/>
      <c r="AD168" s="3"/>
      <c r="AE168" s="3"/>
      <c r="AF168" s="3"/>
      <c r="AG168" s="3"/>
      <c r="AH168" s="3"/>
      <c r="AI168" s="221"/>
      <c r="AJ168" s="3"/>
      <c r="AK168" s="3"/>
      <c r="BA168" s="29" t="str">
        <f>IF($C168&lt;&gt;SUM($F168:$Q168),"El Total de los Egresos NO puede ser diferente a la suma de Hombres y Mujeres por edad.","")</f>
        <v/>
      </c>
      <c r="BB168" s="29" t="str">
        <f>IF($D168&lt;&gt;$F168+$H168+$J168+$L168+$N168+$P168,"El Total de Hombres Egresados del Programa NO puede ser distinto a la suma de Hombres por edad.","")</f>
        <v/>
      </c>
      <c r="BC168" s="29" t="str">
        <f>IF($E168&lt;&gt;$G168+$I168+$K168+$M168+$O168+$Q168,"El Total de Mujeres Egresadas del Programa NO puede ser distinto a la suma de Mujeres por edad.","")</f>
        <v/>
      </c>
      <c r="BD168" s="29" t="str">
        <f>IF(R168&lt;=C168,"","Los Egresos por Abandono DEBEN estar contenidos en el Total de Egresos")</f>
        <v/>
      </c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0">
        <f>IF($C168&lt;&gt;SUM($F168:$Q168),1,0)</f>
        <v>0</v>
      </c>
      <c r="BU168" s="30">
        <f>IF($D168&lt;&gt;$F168+$H168+$J168+$L168+$N168+$P168,1,0)</f>
        <v>0</v>
      </c>
      <c r="BV168" s="30">
        <f>IF($E168&lt;&gt;$G168+$I168+$K168+$M168+$O168+$Q168,1,0)</f>
        <v>0</v>
      </c>
      <c r="BW168" s="30">
        <f>IF(R168&lt;=C168,0,1)</f>
        <v>0</v>
      </c>
      <c r="BX168" s="3"/>
      <c r="BY168" s="3"/>
      <c r="BZ168" s="3"/>
      <c r="CA168" s="3"/>
      <c r="CB168" s="3"/>
      <c r="CC168" s="3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</row>
    <row r="169" spans="1:102" s="23" customFormat="1" ht="10.5" x14ac:dyDescent="0.15">
      <c r="A169" s="1008" t="s">
        <v>170</v>
      </c>
      <c r="B169" s="1008"/>
      <c r="C169" s="80">
        <f>SUM(D169:E169)</f>
        <v>0</v>
      </c>
      <c r="D169" s="80">
        <f t="shared" si="46"/>
        <v>0</v>
      </c>
      <c r="E169" s="80">
        <f t="shared" si="46"/>
        <v>0</v>
      </c>
      <c r="F169" s="106"/>
      <c r="G169" s="235"/>
      <c r="H169" s="106"/>
      <c r="I169" s="235"/>
      <c r="J169" s="106"/>
      <c r="K169" s="235"/>
      <c r="L169" s="106"/>
      <c r="M169" s="235"/>
      <c r="N169" s="106"/>
      <c r="O169" s="235"/>
      <c r="P169" s="106"/>
      <c r="Q169" s="236"/>
      <c r="R169" s="150"/>
      <c r="S169" s="233" t="str">
        <f>$BA169&amp;" "&amp;$BB169&amp;""&amp;$BC169&amp;""&amp;$BD169</f>
        <v xml:space="preserve"> </v>
      </c>
      <c r="T169" s="229"/>
      <c r="U169" s="229"/>
      <c r="V169" s="228"/>
      <c r="W169" s="229"/>
      <c r="X169" s="229"/>
      <c r="Y169" s="229"/>
      <c r="Z169" s="3"/>
      <c r="AA169" s="3"/>
      <c r="AB169" s="3"/>
      <c r="AC169" s="3"/>
      <c r="AD169" s="3"/>
      <c r="AE169" s="3"/>
      <c r="AF169" s="3"/>
      <c r="AG169" s="3"/>
      <c r="AH169" s="3"/>
      <c r="AI169" s="221"/>
      <c r="AJ169" s="3"/>
      <c r="AK169" s="3"/>
      <c r="BA169" s="29" t="str">
        <f>IF($C169&lt;&gt;SUM($F169:$Q169),"El Total de los Egresos NO puede ser diferente a la suma de Hombres y Mujeres por edad.","")</f>
        <v/>
      </c>
      <c r="BB169" s="29" t="str">
        <f>IF($D169&lt;&gt;$F169+$H169+$J169+$L169+$N169+$P169,"El Total de Hombres Egresados del Programa NO puede ser distinto a la suma de Hombres por edad.","")</f>
        <v/>
      </c>
      <c r="BC169" s="29" t="str">
        <f>IF($E169&lt;&gt;$G169+$I169+$K169+$M169+$O169+$Q169,"El Total de Mujeres Egresadas del Programa NO puede ser distinto a la suma de Mujeres por edad.","")</f>
        <v/>
      </c>
      <c r="BD169" s="29" t="str">
        <f>IF(R169&lt;=C169,"","Los Egresos por Abandono DEBEN estar contenidos en el Total de Egresos")</f>
        <v/>
      </c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0">
        <f>IF($C169&lt;&gt;SUM($F169:$Q169),1,0)</f>
        <v>0</v>
      </c>
      <c r="BU169" s="30">
        <f>IF($D169&lt;&gt;$F169+$H169+$J169+$L169+$N169+$P169,1,0)</f>
        <v>0</v>
      </c>
      <c r="BV169" s="30">
        <f>IF($E169&lt;&gt;$G169+$I169+$K169+$M169+$O169+$Q169,1,0)</f>
        <v>0</v>
      </c>
      <c r="BW169" s="30">
        <f>IF(R169&lt;=C169,0,1)</f>
        <v>0</v>
      </c>
      <c r="BX169" s="3"/>
      <c r="BY169" s="3"/>
      <c r="BZ169" s="3"/>
      <c r="CA169" s="3"/>
      <c r="CB169" s="3"/>
      <c r="CC169" s="3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</row>
    <row r="170" spans="1:102" s="9" customFormat="1" ht="15" x14ac:dyDescent="0.2">
      <c r="A170" s="237" t="s">
        <v>172</v>
      </c>
      <c r="M170" s="4"/>
      <c r="AG170" s="138"/>
    </row>
    <row r="171" spans="1:102" s="23" customFormat="1" ht="10.5" x14ac:dyDescent="0.15">
      <c r="A171" s="1063" t="s">
        <v>173</v>
      </c>
      <c r="B171" s="1064" t="s">
        <v>174</v>
      </c>
      <c r="C171" s="1067" t="s">
        <v>175</v>
      </c>
      <c r="D171" s="1069" t="s">
        <v>176</v>
      </c>
      <c r="E171" s="1070"/>
      <c r="F171" s="1070"/>
      <c r="G171" s="1070"/>
      <c r="H171" s="1070"/>
      <c r="I171" s="1071"/>
      <c r="J171" s="1069" t="s">
        <v>57</v>
      </c>
      <c r="K171" s="1071"/>
      <c r="L171" s="1072" t="s">
        <v>177</v>
      </c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221"/>
      <c r="AH171" s="3"/>
      <c r="AI171" s="3"/>
      <c r="AJ171" s="3"/>
      <c r="AK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</row>
    <row r="172" spans="1:102" s="23" customFormat="1" ht="21" x14ac:dyDescent="0.15">
      <c r="A172" s="1065"/>
      <c r="B172" s="1066"/>
      <c r="C172" s="1068"/>
      <c r="D172" s="238" t="s">
        <v>178</v>
      </c>
      <c r="E172" s="239" t="s">
        <v>179</v>
      </c>
      <c r="F172" s="239" t="s">
        <v>70</v>
      </c>
      <c r="G172" s="239" t="s">
        <v>8</v>
      </c>
      <c r="H172" s="239" t="s">
        <v>180</v>
      </c>
      <c r="I172" s="240" t="s">
        <v>181</v>
      </c>
      <c r="J172" s="241" t="s">
        <v>182</v>
      </c>
      <c r="K172" s="242" t="s">
        <v>64</v>
      </c>
      <c r="L172" s="107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221"/>
      <c r="AH172" s="3"/>
      <c r="AI172" s="3"/>
      <c r="AJ172" s="3"/>
      <c r="AK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</row>
    <row r="173" spans="1:102" s="23" customFormat="1" ht="10.5" x14ac:dyDescent="0.15">
      <c r="A173" s="1055" t="s">
        <v>183</v>
      </c>
      <c r="B173" s="243" t="s">
        <v>184</v>
      </c>
      <c r="C173" s="66">
        <f>SUM(D173:I173)</f>
        <v>0</v>
      </c>
      <c r="D173" s="67"/>
      <c r="E173" s="68"/>
      <c r="F173" s="68"/>
      <c r="G173" s="68"/>
      <c r="H173" s="68"/>
      <c r="I173" s="69"/>
      <c r="J173" s="68"/>
      <c r="K173" s="69"/>
      <c r="L173" s="244"/>
      <c r="M173" s="28" t="str">
        <f>$BA173&amp;" "&amp;$BB173&amp;""&amp;$BC173</f>
        <v xml:space="preserve"> </v>
      </c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221"/>
      <c r="AH173" s="3"/>
      <c r="AI173" s="3"/>
      <c r="AJ173" s="3"/>
      <c r="AK173" s="3"/>
      <c r="BA173" s="29" t="str">
        <f>IF($C173&lt;&gt;($J173+$K173),"Los Ingresos según sexo NO pueden ser diferente al Total.","")</f>
        <v/>
      </c>
      <c r="BB173" s="245" t="str">
        <f>IF($C173=0,"",IF($L173="",IF($C173="",""," No olvide escribir la columna Beneficiarios."),""))</f>
        <v/>
      </c>
      <c r="BC173" s="245" t="str">
        <f>IF($C173&lt;$L173," El número de Beneficiarios NO puede ser mayor que el Total.","")</f>
        <v/>
      </c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0">
        <f>IF($C173&lt;&gt;($J173+$K173),1,0)</f>
        <v>0</v>
      </c>
      <c r="BU173" s="30" t="str">
        <f>IF($C173=0,"",IF($L173="",IF($C173="","",1),0))</f>
        <v/>
      </c>
      <c r="BV173" s="30">
        <f>IF($C173&lt;$L173,1,0)</f>
        <v>0</v>
      </c>
      <c r="BW173" s="3"/>
      <c r="BX173" s="3"/>
      <c r="BY173" s="3"/>
      <c r="BZ173" s="3"/>
      <c r="CA173" s="3"/>
    </row>
    <row r="174" spans="1:102" s="23" customFormat="1" ht="10.5" x14ac:dyDescent="0.15">
      <c r="A174" s="1056"/>
      <c r="B174" s="246" t="s">
        <v>185</v>
      </c>
      <c r="C174" s="80">
        <f>SUM(D174:I174)</f>
        <v>0</v>
      </c>
      <c r="D174" s="37"/>
      <c r="E174" s="38"/>
      <c r="F174" s="38"/>
      <c r="G174" s="38"/>
      <c r="H174" s="38"/>
      <c r="I174" s="39"/>
      <c r="J174" s="37"/>
      <c r="K174" s="39"/>
      <c r="L174" s="247"/>
      <c r="M174" s="28" t="str">
        <f>$BA174&amp;" "&amp;$BB174&amp;""&amp;$BC174</f>
        <v xml:space="preserve"> </v>
      </c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221"/>
      <c r="AH174" s="3"/>
      <c r="AI174" s="3"/>
      <c r="AJ174" s="3"/>
      <c r="AK174" s="3"/>
      <c r="BA174" s="29" t="str">
        <f>IF($C174&lt;&gt;($J174+$K174),"Los Egresos según sexo NO pueden ser diferente al Total.","")</f>
        <v/>
      </c>
      <c r="BB174" s="245" t="str">
        <f>IF($C174=0,"",IF($L174="",IF($C174="",""," No olvide escribir la columna Beneficiarios."),""))</f>
        <v/>
      </c>
      <c r="BC174" s="245" t="str">
        <f>IF($C174&lt;$L174," El número de Beneficiarios NO puede ser mayor que el Total.","")</f>
        <v/>
      </c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0">
        <f>IF($C174&lt;&gt;($J174+$K174),1,0)</f>
        <v>0</v>
      </c>
      <c r="BU174" s="30" t="str">
        <f>IF($C174=0,"",IF($L174="",IF($C174="","",1),0))</f>
        <v/>
      </c>
      <c r="BV174" s="30">
        <f>IF($C174&lt;$L174,1,0)</f>
        <v>0</v>
      </c>
      <c r="BW174" s="3"/>
      <c r="BX174" s="3"/>
      <c r="BY174" s="3"/>
      <c r="BZ174" s="3"/>
      <c r="CA174" s="3"/>
    </row>
    <row r="175" spans="1:102" s="23" customFormat="1" ht="10.5" x14ac:dyDescent="0.15">
      <c r="A175" s="1055" t="s">
        <v>186</v>
      </c>
      <c r="B175" s="243" t="s">
        <v>184</v>
      </c>
      <c r="C175" s="66">
        <f>SUM(D175:I175)</f>
        <v>0</v>
      </c>
      <c r="D175" s="67"/>
      <c r="E175" s="68"/>
      <c r="F175" s="68"/>
      <c r="G175" s="68"/>
      <c r="H175" s="68"/>
      <c r="I175" s="69"/>
      <c r="J175" s="68"/>
      <c r="K175" s="69"/>
      <c r="L175" s="244"/>
      <c r="M175" s="28" t="str">
        <f>$BA175&amp;" "&amp;$BB175&amp;""&amp;$BC175</f>
        <v xml:space="preserve"> </v>
      </c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221"/>
      <c r="AH175" s="3"/>
      <c r="AI175" s="3"/>
      <c r="AJ175" s="3"/>
      <c r="AK175" s="3"/>
      <c r="BA175" s="29" t="str">
        <f>IF($C175&lt;&gt;($J175+$K175),"Los Ingresos según sexo NO pueden ser diferente al Total.","")</f>
        <v/>
      </c>
      <c r="BB175" s="245" t="str">
        <f>IF($C175=0,"",IF($L175="",IF($C175="",""," No olvide escribir la columna Beneficiarios."),""))</f>
        <v/>
      </c>
      <c r="BC175" s="245" t="str">
        <f>IF($C175&lt;$L175," El número de Beneficiarios NO puede ser mayor que el Total.","")</f>
        <v/>
      </c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0">
        <f>IF($C175&lt;&gt;($J175+$K175),1,0)</f>
        <v>0</v>
      </c>
      <c r="BU175" s="30" t="str">
        <f>IF($C175=0,"",IF($L175="",IF($C175="","",1),0))</f>
        <v/>
      </c>
      <c r="BV175" s="30">
        <f>IF($C175&lt;$L175,1,0)</f>
        <v>0</v>
      </c>
      <c r="BW175" s="3"/>
      <c r="BX175" s="3"/>
      <c r="BY175" s="3"/>
      <c r="BZ175" s="3"/>
      <c r="CA175" s="3"/>
    </row>
    <row r="176" spans="1:102" s="23" customFormat="1" ht="10.5" x14ac:dyDescent="0.15">
      <c r="A176" s="1056"/>
      <c r="B176" s="246" t="s">
        <v>185</v>
      </c>
      <c r="C176" s="80">
        <f>SUM(D176:I176)</f>
        <v>0</v>
      </c>
      <c r="D176" s="37"/>
      <c r="E176" s="38"/>
      <c r="F176" s="38"/>
      <c r="G176" s="38"/>
      <c r="H176" s="38"/>
      <c r="I176" s="39"/>
      <c r="J176" s="37"/>
      <c r="K176" s="39"/>
      <c r="L176" s="247"/>
      <c r="M176" s="28" t="str">
        <f>$BA176&amp;" "&amp;$BB176&amp;""&amp;$BC176</f>
        <v xml:space="preserve"> </v>
      </c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221"/>
      <c r="AH176" s="3"/>
      <c r="AI176" s="3"/>
      <c r="AJ176" s="3"/>
      <c r="AK176" s="3"/>
      <c r="BA176" s="29" t="str">
        <f>IF($C176&lt;&gt;($J176+$K176),"Los Egresos según sexo NO pueden ser diferente al Total.","")</f>
        <v/>
      </c>
      <c r="BB176" s="245" t="str">
        <f>IF($C176=0,"",IF($L176="",IF($C176="",""," No olvide escribir la columna Beneficiarios."),""))</f>
        <v/>
      </c>
      <c r="BC176" s="245" t="str">
        <f>IF($C176&lt;$L176," El número de Beneficiarios NO puede ser mayor que el Total.","")</f>
        <v/>
      </c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0">
        <f>IF($C176&lt;&gt;($J176+$K176),1,0)</f>
        <v>0</v>
      </c>
      <c r="BU176" s="30" t="str">
        <f>IF($C176=0,"",IF($L176="",IF($C176="","",1),0))</f>
        <v/>
      </c>
      <c r="BV176" s="30">
        <f>IF($C176&lt;$L176,1,0)</f>
        <v>0</v>
      </c>
      <c r="BW176" s="3"/>
      <c r="BX176" s="3"/>
      <c r="BY176" s="3"/>
      <c r="BZ176" s="3"/>
      <c r="CA176" s="3"/>
    </row>
    <row r="177" spans="1:87" s="9" customFormat="1" ht="15" x14ac:dyDescent="0.2">
      <c r="A177" s="81" t="s">
        <v>187</v>
      </c>
      <c r="B177" s="81"/>
      <c r="C177" s="81"/>
      <c r="D177" s="81"/>
      <c r="E177" s="81"/>
      <c r="F177" s="81"/>
      <c r="G177" s="81"/>
      <c r="M177" s="4"/>
      <c r="AG177" s="138"/>
    </row>
    <row r="178" spans="1:87" s="23" customFormat="1" ht="10.5" x14ac:dyDescent="0.15">
      <c r="A178" s="1009" t="s">
        <v>188</v>
      </c>
      <c r="B178" s="1010"/>
      <c r="C178" s="1015" t="s">
        <v>189</v>
      </c>
      <c r="D178" s="1015"/>
      <c r="E178" s="1015"/>
      <c r="F178" s="1016" t="s">
        <v>190</v>
      </c>
      <c r="G178" s="1017"/>
      <c r="H178" s="1017"/>
      <c r="I178" s="1017"/>
      <c r="J178" s="1017"/>
      <c r="K178" s="1017"/>
      <c r="L178" s="1017"/>
      <c r="M178" s="1017"/>
      <c r="N178" s="1017"/>
      <c r="O178" s="1017"/>
      <c r="P178" s="1017"/>
      <c r="Q178" s="1018"/>
      <c r="R178" s="1057" t="s">
        <v>191</v>
      </c>
      <c r="S178" s="1060" t="s">
        <v>103</v>
      </c>
      <c r="T178" s="1049" t="s">
        <v>192</v>
      </c>
      <c r="U178" s="1052" t="s">
        <v>164</v>
      </c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BA178" s="3"/>
      <c r="BB178" s="3"/>
      <c r="BC178" s="3"/>
      <c r="BD178" s="221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</row>
    <row r="179" spans="1:87" s="23" customFormat="1" ht="10.5" x14ac:dyDescent="0.15">
      <c r="A179" s="1011"/>
      <c r="B179" s="1012"/>
      <c r="C179" s="1015"/>
      <c r="D179" s="1015"/>
      <c r="E179" s="1015"/>
      <c r="F179" s="1026" t="s">
        <v>193</v>
      </c>
      <c r="G179" s="1028"/>
      <c r="H179" s="1026" t="s">
        <v>179</v>
      </c>
      <c r="I179" s="1028"/>
      <c r="J179" s="1026" t="s">
        <v>70</v>
      </c>
      <c r="K179" s="1028"/>
      <c r="L179" s="1026" t="s">
        <v>8</v>
      </c>
      <c r="M179" s="1028"/>
      <c r="N179" s="1026" t="s">
        <v>180</v>
      </c>
      <c r="O179" s="1028"/>
      <c r="P179" s="1026" t="s">
        <v>181</v>
      </c>
      <c r="Q179" s="1027"/>
      <c r="R179" s="1058"/>
      <c r="S179" s="1061"/>
      <c r="T179" s="1050"/>
      <c r="U179" s="105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BA179" s="3"/>
      <c r="BB179" s="3"/>
      <c r="BC179" s="3"/>
      <c r="BD179" s="221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</row>
    <row r="180" spans="1:87" s="23" customFormat="1" ht="21" x14ac:dyDescent="0.15">
      <c r="A180" s="1013"/>
      <c r="B180" s="1014"/>
      <c r="C180" s="231" t="s">
        <v>167</v>
      </c>
      <c r="D180" s="231" t="s">
        <v>43</v>
      </c>
      <c r="E180" s="248" t="s">
        <v>64</v>
      </c>
      <c r="F180" s="96" t="s">
        <v>182</v>
      </c>
      <c r="G180" s="99" t="s">
        <v>64</v>
      </c>
      <c r="H180" s="96" t="s">
        <v>182</v>
      </c>
      <c r="I180" s="99" t="s">
        <v>64</v>
      </c>
      <c r="J180" s="96" t="s">
        <v>182</v>
      </c>
      <c r="K180" s="99" t="s">
        <v>64</v>
      </c>
      <c r="L180" s="96" t="s">
        <v>182</v>
      </c>
      <c r="M180" s="99" t="s">
        <v>64</v>
      </c>
      <c r="N180" s="96" t="s">
        <v>182</v>
      </c>
      <c r="O180" s="249" t="s">
        <v>64</v>
      </c>
      <c r="P180" s="96" t="s">
        <v>182</v>
      </c>
      <c r="Q180" s="249" t="s">
        <v>64</v>
      </c>
      <c r="R180" s="1059"/>
      <c r="S180" s="1062"/>
      <c r="T180" s="1051"/>
      <c r="U180" s="1054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BA180" s="3"/>
      <c r="BB180" s="3"/>
      <c r="BC180" s="3"/>
      <c r="BD180" s="221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</row>
    <row r="181" spans="1:87" s="23" customFormat="1" ht="10.5" x14ac:dyDescent="0.15">
      <c r="A181" s="1045" t="s">
        <v>194</v>
      </c>
      <c r="B181" s="1046"/>
      <c r="C181" s="250">
        <f>SUM(D181:E181)</f>
        <v>0</v>
      </c>
      <c r="D181" s="250">
        <f>F181+H181+J181+L181+N181+P181</f>
        <v>0</v>
      </c>
      <c r="E181" s="250">
        <f>G181+I181+K181+M181+O181+Q181</f>
        <v>0</v>
      </c>
      <c r="F181" s="251">
        <f>SUM(F182:F191)</f>
        <v>0</v>
      </c>
      <c r="G181" s="252">
        <f t="shared" ref="G181:U181" si="47">SUM(G182:G191)</f>
        <v>0</v>
      </c>
      <c r="H181" s="251">
        <f t="shared" si="47"/>
        <v>0</v>
      </c>
      <c r="I181" s="252">
        <f t="shared" si="47"/>
        <v>0</v>
      </c>
      <c r="J181" s="251">
        <f t="shared" si="47"/>
        <v>0</v>
      </c>
      <c r="K181" s="252">
        <f t="shared" si="47"/>
        <v>0</v>
      </c>
      <c r="L181" s="251">
        <f t="shared" si="47"/>
        <v>0</v>
      </c>
      <c r="M181" s="252">
        <f t="shared" si="47"/>
        <v>0</v>
      </c>
      <c r="N181" s="251">
        <f t="shared" si="47"/>
        <v>0</v>
      </c>
      <c r="O181" s="252">
        <f t="shared" si="47"/>
        <v>0</v>
      </c>
      <c r="P181" s="253">
        <f t="shared" si="47"/>
        <v>0</v>
      </c>
      <c r="Q181" s="252">
        <f t="shared" si="47"/>
        <v>0</v>
      </c>
      <c r="R181" s="254">
        <f t="shared" si="47"/>
        <v>0</v>
      </c>
      <c r="S181" s="255">
        <f t="shared" si="47"/>
        <v>0</v>
      </c>
      <c r="T181" s="250">
        <f t="shared" si="47"/>
        <v>0</v>
      </c>
      <c r="U181" s="250">
        <f t="shared" si="47"/>
        <v>0</v>
      </c>
      <c r="V181" s="233" t="str">
        <f>$BA181&amp;" "&amp;$BB181&amp;""&amp;$BC181&amp;""&amp;$BD181&amp;""&amp;$BE181&amp;""&amp;$BF181</f>
        <v xml:space="preserve"> </v>
      </c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BA181" s="29" t="str">
        <f>IF($C181&lt;&gt;SUM($F181:$Q181),"El Total de los Ingresos NO puede ser diferente a la suma de Hombres y Mujeres por edad.","")</f>
        <v/>
      </c>
      <c r="BB181" s="29" t="str">
        <f>IF($D181&lt;&gt;$F181+$H181+$J181+$L181+$N181+$P181,"El Total de Hombres Ingresados al Programa NO puede ser distinto a la suma de Hombres por edad.","")</f>
        <v/>
      </c>
      <c r="BC181" s="29" t="str">
        <f>IF($E181&lt;&gt;$G181+$I181+$K181+$M181+$O181+$Q181,"El Total de Mujeres Ingresadas al Programa NO puede ser distinto a la suma de Mujeres por edad.","")</f>
        <v/>
      </c>
      <c r="BD181" s="29" t="str">
        <f>IF(R181&lt;=C181,"","El Nº de TRANS ingresados al Programa NO DEBE ser mayor al Total de Ingresos")</f>
        <v/>
      </c>
      <c r="BE181" s="29" t="str">
        <f>IF(T181&lt;=S181,"","Los Egresos por Alta DEBEN estar contenidos en el Total de Egresos")</f>
        <v/>
      </c>
      <c r="BF181" s="29" t="str">
        <f>IF(U181&lt;=S181,"","Los Egresos por Abandono DEBEN estar contenidos en el Total de Egresos")</f>
        <v/>
      </c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0">
        <f>IF($C181&lt;&gt;SUM($F181:$Q181),1,0)</f>
        <v>0</v>
      </c>
      <c r="BU181" s="30">
        <f>IF($D181&lt;&gt;$F181+$H181+$J181+$L181+$N181+$P181,1,0)</f>
        <v>0</v>
      </c>
      <c r="BV181" s="30">
        <f>IF($E181&lt;&gt;$G181+$I181+$K181+$M181+$O181+$Q181,1,0)</f>
        <v>0</v>
      </c>
      <c r="BW181" s="30">
        <f>IF(R181&lt;=C181,0,1)</f>
        <v>0</v>
      </c>
      <c r="BX181" s="30">
        <f>IF(T181&lt;=S181,0,1)</f>
        <v>0</v>
      </c>
      <c r="BY181" s="30">
        <f>IF(U181&lt;=S181,0,1)</f>
        <v>0</v>
      </c>
      <c r="BZ181" s="3"/>
      <c r="CA181" s="3"/>
      <c r="CB181" s="3"/>
      <c r="CC181" s="3"/>
      <c r="CD181" s="3"/>
      <c r="CE181" s="3"/>
      <c r="CF181" s="3"/>
      <c r="CG181" s="3"/>
      <c r="CH181" s="3"/>
      <c r="CI181" s="3"/>
    </row>
    <row r="182" spans="1:87" s="23" customFormat="1" ht="10.5" x14ac:dyDescent="0.15">
      <c r="A182" s="1047" t="s">
        <v>195</v>
      </c>
      <c r="B182" s="256" t="s">
        <v>122</v>
      </c>
      <c r="C182" s="257">
        <f>+D182+E182</f>
        <v>0</v>
      </c>
      <c r="D182" s="258"/>
      <c r="E182" s="259">
        <f>G182+I182+K182+M182+O182+Q182</f>
        <v>0</v>
      </c>
      <c r="F182" s="260"/>
      <c r="G182" s="192"/>
      <c r="H182" s="260"/>
      <c r="I182" s="34"/>
      <c r="J182" s="260"/>
      <c r="K182" s="34"/>
      <c r="L182" s="260"/>
      <c r="M182" s="34"/>
      <c r="N182" s="260"/>
      <c r="O182" s="34"/>
      <c r="P182" s="260"/>
      <c r="Q182" s="189"/>
      <c r="R182" s="261"/>
      <c r="S182" s="262"/>
      <c r="T182" s="134"/>
      <c r="U182" s="47"/>
      <c r="V182" s="233" t="str">
        <f>$BA182&amp;" "&amp;$BC182&amp;""&amp;$BD182&amp;""&amp;$BE182&amp;""&amp;$BF182</f>
        <v xml:space="preserve"> </v>
      </c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BA182" s="29" t="str">
        <f>IF($C182&lt;&gt;SUM($F182:$O182),"El Total de los Ingresos NO puede ser diferente a la suma de Hombres y Mujeres por edad.","")</f>
        <v/>
      </c>
      <c r="BB182" s="22"/>
      <c r="BC182" s="29" t="str">
        <f>IF($E182&lt;&gt;$G182+$I182+$K182+$M182+$O182,"El Total de Mujeres Ingresadas al Programa NO puede ser distinto a la suma de Mujeres por edad.","")</f>
        <v/>
      </c>
      <c r="BD182" s="29" t="str">
        <f>IF(R182&lt;=C182,"","El Nº de TRANS ingresados al Programa NO DEBE ser mayor al Total de Ingresos")</f>
        <v/>
      </c>
      <c r="BE182" s="29" t="str">
        <f>IF(T182&lt;=S182,"","Los Egresos por Alta DEBEN estar contenidos en el Total de Egresos")</f>
        <v/>
      </c>
      <c r="BF182" s="29" t="str">
        <f>IF(U182&lt;=S182,"","Los Egresos por Abandono DEBEN estar contenidos en el Total de Egresos")</f>
        <v/>
      </c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0">
        <f>IF($C182&lt;&gt;SUM($F182:$O182),1,0)</f>
        <v>0</v>
      </c>
      <c r="BU182" s="30">
        <f>IF($D182&lt;&gt;$F182+$H182+$J182+$L182+$N182,1,0)</f>
        <v>0</v>
      </c>
      <c r="BV182" s="30">
        <f>IF($E182&lt;&gt;$G182+$I182+$K182+$M182+$O182,1,0)</f>
        <v>0</v>
      </c>
      <c r="BW182" s="30">
        <f>IF(R182&lt;=C182,0,1)</f>
        <v>0</v>
      </c>
      <c r="BX182" s="30">
        <f>IF(T182&lt;=S182,0,1)</f>
        <v>0</v>
      </c>
      <c r="BY182" s="30">
        <f>IF(U182&lt;=S182,0,1)</f>
        <v>0</v>
      </c>
      <c r="BZ182" s="3"/>
      <c r="CA182" s="3"/>
      <c r="CB182" s="3"/>
      <c r="CC182" s="3"/>
      <c r="CD182" s="3"/>
      <c r="CE182" s="3"/>
      <c r="CF182" s="3"/>
      <c r="CG182" s="3"/>
      <c r="CH182" s="3"/>
      <c r="CI182" s="3"/>
    </row>
    <row r="183" spans="1:87" s="23" customFormat="1" ht="10.5" x14ac:dyDescent="0.15">
      <c r="A183" s="1048"/>
      <c r="B183" s="263" t="s">
        <v>196</v>
      </c>
      <c r="C183" s="264">
        <f t="shared" ref="C183:C191" si="48">+D183+E183</f>
        <v>0</v>
      </c>
      <c r="D183" s="264">
        <f t="shared" ref="D183:E191" si="49">F183+H183+J183+L183+N183+P183</f>
        <v>0</v>
      </c>
      <c r="E183" s="265">
        <f t="shared" si="49"/>
        <v>0</v>
      </c>
      <c r="F183" s="73"/>
      <c r="G183" s="34"/>
      <c r="H183" s="73"/>
      <c r="I183" s="34"/>
      <c r="J183" s="73"/>
      <c r="K183" s="34"/>
      <c r="L183" s="73"/>
      <c r="M183" s="34"/>
      <c r="N183" s="73"/>
      <c r="O183" s="34"/>
      <c r="P183" s="73"/>
      <c r="Q183" s="134"/>
      <c r="R183" s="261"/>
      <c r="S183" s="262"/>
      <c r="T183" s="134"/>
      <c r="U183" s="47"/>
      <c r="V183" s="233" t="str">
        <f t="shared" ref="V183:V191" si="50">$BA183&amp;" "&amp;$BB183&amp;""&amp;$BC183&amp;""&amp;$BD183&amp;""&amp;$BE183&amp;""&amp;$BF183</f>
        <v xml:space="preserve"> </v>
      </c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BA183" s="29" t="str">
        <f t="shared" ref="BA183:BA191" si="51">IF($C183&lt;&gt;SUM($F183:$Q183),"El Total de los Ingresos NO puede ser diferente a la suma de Hombres y Mujeres por edad.","")</f>
        <v/>
      </c>
      <c r="BB183" s="29" t="str">
        <f t="shared" ref="BB183:BB191" si="52">IF($D183&lt;&gt;$F183+$H183+$J183+$L183+$N183+$P183,"El Total de Hombres Ingresados al Programa NO puede ser distinto a la suma de Hombres por edad.","")</f>
        <v/>
      </c>
      <c r="BC183" s="29" t="str">
        <f t="shared" ref="BC183:BC191" si="53">IF($E183&lt;&gt;$G183+$I183+$K183+$M183+$O183+$Q183,"El Total de Mujeres Ingresadas al Programa NO puede ser distinto a la suma de Mujeres por edad.","")</f>
        <v/>
      </c>
      <c r="BD183" s="29" t="str">
        <f t="shared" ref="BD183:BD191" si="54">IF(R183&lt;=C183,"","El Nº de TRANS ingresados al Programa NO DEBE ser mayor al Total de Ingresos")</f>
        <v/>
      </c>
      <c r="BE183" s="29" t="str">
        <f t="shared" ref="BE183:BE191" si="55">IF(T183&lt;=S183,"","Los Egresos por Alta DEBEN estar contenidos en el Total de Egresos")</f>
        <v/>
      </c>
      <c r="BF183" s="29" t="str">
        <f t="shared" ref="BF183:BF191" si="56">IF(U183&lt;=S183,"","Los Egresos por Abandono DEBEN estar contenidos en el Total de Egresos")</f>
        <v/>
      </c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0">
        <f t="shared" ref="BT183:BT191" si="57">IF($C183&lt;&gt;SUM($F183:$Q183),1,0)</f>
        <v>0</v>
      </c>
      <c r="BU183" s="30">
        <f t="shared" ref="BU183:BU191" si="58">IF($D183&lt;&gt;$F183+$H183+$J183+$L183+$N183+$P183,1,0)</f>
        <v>0</v>
      </c>
      <c r="BV183" s="30">
        <f t="shared" ref="BV183:BV191" si="59">IF($E183&lt;&gt;$G183+$I183+$K183+$M183+$O183+$Q183,1,0)</f>
        <v>0</v>
      </c>
      <c r="BW183" s="30">
        <f t="shared" ref="BW183:BW191" si="60">IF(R183&lt;=C183,0,1)</f>
        <v>0</v>
      </c>
      <c r="BX183" s="30">
        <f t="shared" ref="BX183:BX191" si="61">IF(T183&lt;=S183,0,1)</f>
        <v>0</v>
      </c>
      <c r="BY183" s="30">
        <f t="shared" ref="BY183:BY191" si="62">IF(U183&lt;=S183,0,1)</f>
        <v>0</v>
      </c>
      <c r="BZ183" s="3"/>
      <c r="CA183" s="3"/>
      <c r="CB183" s="3"/>
      <c r="CC183" s="3"/>
      <c r="CD183" s="3"/>
      <c r="CE183" s="3"/>
      <c r="CF183" s="3"/>
      <c r="CG183" s="3"/>
      <c r="CH183" s="3"/>
      <c r="CI183" s="3"/>
    </row>
    <row r="184" spans="1:87" s="23" customFormat="1" ht="10.5" x14ac:dyDescent="0.15">
      <c r="A184" s="1041" t="s">
        <v>197</v>
      </c>
      <c r="B184" s="1042"/>
      <c r="C184" s="266">
        <f t="shared" si="48"/>
        <v>0</v>
      </c>
      <c r="D184" s="266">
        <f t="shared" si="49"/>
        <v>0</v>
      </c>
      <c r="E184" s="265">
        <f t="shared" si="49"/>
        <v>0</v>
      </c>
      <c r="F184" s="73"/>
      <c r="G184" s="75"/>
      <c r="H184" s="73"/>
      <c r="I184" s="75"/>
      <c r="J184" s="73"/>
      <c r="K184" s="75"/>
      <c r="L184" s="73"/>
      <c r="M184" s="75"/>
      <c r="N184" s="73"/>
      <c r="O184" s="75"/>
      <c r="P184" s="73"/>
      <c r="Q184" s="75"/>
      <c r="R184" s="267"/>
      <c r="S184" s="268"/>
      <c r="T184" s="222"/>
      <c r="U184" s="48"/>
      <c r="V184" s="233" t="str">
        <f t="shared" si="50"/>
        <v xml:space="preserve"> </v>
      </c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BA184" s="29" t="str">
        <f t="shared" si="51"/>
        <v/>
      </c>
      <c r="BB184" s="29" t="str">
        <f t="shared" si="52"/>
        <v/>
      </c>
      <c r="BC184" s="29" t="str">
        <f t="shared" si="53"/>
        <v/>
      </c>
      <c r="BD184" s="29" t="str">
        <f t="shared" si="54"/>
        <v/>
      </c>
      <c r="BE184" s="29" t="str">
        <f t="shared" si="55"/>
        <v/>
      </c>
      <c r="BF184" s="29" t="str">
        <f t="shared" si="56"/>
        <v/>
      </c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0">
        <f t="shared" si="57"/>
        <v>0</v>
      </c>
      <c r="BU184" s="30">
        <f t="shared" si="58"/>
        <v>0</v>
      </c>
      <c r="BV184" s="30">
        <f t="shared" si="59"/>
        <v>0</v>
      </c>
      <c r="BW184" s="30">
        <f t="shared" si="60"/>
        <v>0</v>
      </c>
      <c r="BX184" s="30">
        <f t="shared" si="61"/>
        <v>0</v>
      </c>
      <c r="BY184" s="30">
        <f t="shared" si="62"/>
        <v>0</v>
      </c>
      <c r="BZ184" s="3"/>
      <c r="CA184" s="3"/>
      <c r="CB184" s="3"/>
      <c r="CC184" s="3"/>
      <c r="CD184" s="3"/>
      <c r="CE184" s="3"/>
      <c r="CF184" s="3"/>
      <c r="CG184" s="3"/>
      <c r="CH184" s="3"/>
      <c r="CI184" s="3"/>
    </row>
    <row r="185" spans="1:87" s="23" customFormat="1" ht="10.5" x14ac:dyDescent="0.15">
      <c r="A185" s="1041" t="s">
        <v>198</v>
      </c>
      <c r="B185" s="1042"/>
      <c r="C185" s="266">
        <f t="shared" si="48"/>
        <v>0</v>
      </c>
      <c r="D185" s="266">
        <f t="shared" si="49"/>
        <v>0</v>
      </c>
      <c r="E185" s="265">
        <f t="shared" si="49"/>
        <v>0</v>
      </c>
      <c r="F185" s="73"/>
      <c r="G185" s="75"/>
      <c r="H185" s="73"/>
      <c r="I185" s="75"/>
      <c r="J185" s="73"/>
      <c r="K185" s="75"/>
      <c r="L185" s="73"/>
      <c r="M185" s="75"/>
      <c r="N185" s="73"/>
      <c r="O185" s="75"/>
      <c r="P185" s="73"/>
      <c r="Q185" s="75"/>
      <c r="R185" s="267"/>
      <c r="S185" s="268"/>
      <c r="T185" s="222"/>
      <c r="U185" s="48"/>
      <c r="V185" s="233" t="str">
        <f t="shared" si="50"/>
        <v xml:space="preserve"> </v>
      </c>
      <c r="W185" s="93"/>
      <c r="X185" s="94"/>
      <c r="Y185" s="94"/>
      <c r="Z185" s="94"/>
      <c r="AA185" s="94"/>
      <c r="AB185" s="94"/>
      <c r="AC185" s="94"/>
      <c r="AD185" s="94"/>
      <c r="AE185" s="94"/>
      <c r="AF185" s="3"/>
      <c r="AG185" s="3"/>
      <c r="AH185" s="3"/>
      <c r="AI185" s="3"/>
      <c r="AJ185" s="3"/>
      <c r="AK185" s="3"/>
      <c r="BA185" s="29" t="str">
        <f t="shared" si="51"/>
        <v/>
      </c>
      <c r="BB185" s="29" t="str">
        <f t="shared" si="52"/>
        <v/>
      </c>
      <c r="BC185" s="29" t="str">
        <f t="shared" si="53"/>
        <v/>
      </c>
      <c r="BD185" s="29" t="str">
        <f t="shared" si="54"/>
        <v/>
      </c>
      <c r="BE185" s="29" t="str">
        <f t="shared" si="55"/>
        <v/>
      </c>
      <c r="BF185" s="29" t="str">
        <f t="shared" si="56"/>
        <v/>
      </c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0">
        <f t="shared" si="57"/>
        <v>0</v>
      </c>
      <c r="BU185" s="30">
        <f t="shared" si="58"/>
        <v>0</v>
      </c>
      <c r="BV185" s="30">
        <f t="shared" si="59"/>
        <v>0</v>
      </c>
      <c r="BW185" s="30">
        <f t="shared" si="60"/>
        <v>0</v>
      </c>
      <c r="BX185" s="30">
        <f t="shared" si="61"/>
        <v>0</v>
      </c>
      <c r="BY185" s="30">
        <f t="shared" si="62"/>
        <v>0</v>
      </c>
      <c r="BZ185" s="3"/>
      <c r="CA185" s="3"/>
      <c r="CB185" s="3"/>
      <c r="CC185" s="3"/>
      <c r="CD185" s="3"/>
      <c r="CE185" s="3"/>
      <c r="CF185" s="3"/>
      <c r="CG185" s="3"/>
      <c r="CH185" s="3"/>
      <c r="CI185" s="3"/>
    </row>
    <row r="186" spans="1:87" s="23" customFormat="1" ht="10.5" x14ac:dyDescent="0.15">
      <c r="A186" s="1041" t="s">
        <v>199</v>
      </c>
      <c r="B186" s="1042"/>
      <c r="C186" s="266">
        <f t="shared" si="48"/>
        <v>0</v>
      </c>
      <c r="D186" s="266">
        <f t="shared" si="49"/>
        <v>0</v>
      </c>
      <c r="E186" s="265">
        <f t="shared" si="49"/>
        <v>0</v>
      </c>
      <c r="F186" s="32"/>
      <c r="G186" s="34"/>
      <c r="H186" s="32"/>
      <c r="I186" s="34"/>
      <c r="J186" s="32"/>
      <c r="K186" s="34"/>
      <c r="L186" s="32"/>
      <c r="M186" s="34"/>
      <c r="N186" s="32"/>
      <c r="O186" s="34"/>
      <c r="P186" s="32"/>
      <c r="Q186" s="34"/>
      <c r="R186" s="261"/>
      <c r="S186" s="262"/>
      <c r="T186" s="134"/>
      <c r="U186" s="47"/>
      <c r="V186" s="233" t="str">
        <f t="shared" si="50"/>
        <v xml:space="preserve"> </v>
      </c>
      <c r="W186" s="93"/>
      <c r="X186" s="94"/>
      <c r="Y186" s="94"/>
      <c r="Z186" s="94"/>
      <c r="AA186" s="94"/>
      <c r="AB186" s="94"/>
      <c r="AC186" s="94"/>
      <c r="AD186" s="94"/>
      <c r="AE186" s="94"/>
      <c r="AF186" s="3"/>
      <c r="AG186" s="3"/>
      <c r="AH186" s="3"/>
      <c r="AI186" s="3"/>
      <c r="AJ186" s="3"/>
      <c r="AK186" s="3"/>
      <c r="BA186" s="29" t="str">
        <f t="shared" si="51"/>
        <v/>
      </c>
      <c r="BB186" s="29" t="str">
        <f t="shared" si="52"/>
        <v/>
      </c>
      <c r="BC186" s="29" t="str">
        <f t="shared" si="53"/>
        <v/>
      </c>
      <c r="BD186" s="29" t="str">
        <f t="shared" si="54"/>
        <v/>
      </c>
      <c r="BE186" s="29" t="str">
        <f t="shared" si="55"/>
        <v/>
      </c>
      <c r="BF186" s="29" t="str">
        <f t="shared" si="56"/>
        <v/>
      </c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0">
        <f t="shared" si="57"/>
        <v>0</v>
      </c>
      <c r="BU186" s="30">
        <f t="shared" si="58"/>
        <v>0</v>
      </c>
      <c r="BV186" s="30">
        <f t="shared" si="59"/>
        <v>0</v>
      </c>
      <c r="BW186" s="30">
        <f t="shared" si="60"/>
        <v>0</v>
      </c>
      <c r="BX186" s="30">
        <f t="shared" si="61"/>
        <v>0</v>
      </c>
      <c r="BY186" s="30">
        <f t="shared" si="62"/>
        <v>0</v>
      </c>
      <c r="BZ186" s="3"/>
      <c r="CA186" s="3"/>
      <c r="CB186" s="3"/>
      <c r="CC186" s="3"/>
      <c r="CD186" s="3"/>
      <c r="CE186" s="3"/>
      <c r="CF186" s="3"/>
      <c r="CG186" s="3"/>
      <c r="CH186" s="3"/>
      <c r="CI186" s="3"/>
    </row>
    <row r="187" spans="1:87" s="23" customFormat="1" ht="10.5" x14ac:dyDescent="0.15">
      <c r="A187" s="1041" t="s">
        <v>200</v>
      </c>
      <c r="B187" s="1042"/>
      <c r="C187" s="266">
        <f t="shared" si="48"/>
        <v>0</v>
      </c>
      <c r="D187" s="266">
        <f t="shared" si="49"/>
        <v>0</v>
      </c>
      <c r="E187" s="265">
        <f t="shared" si="49"/>
        <v>0</v>
      </c>
      <c r="F187" s="73"/>
      <c r="G187" s="75"/>
      <c r="H187" s="73"/>
      <c r="I187" s="75"/>
      <c r="J187" s="73"/>
      <c r="K187" s="75"/>
      <c r="L187" s="73"/>
      <c r="M187" s="75"/>
      <c r="N187" s="73"/>
      <c r="O187" s="75"/>
      <c r="P187" s="73"/>
      <c r="Q187" s="75"/>
      <c r="R187" s="267"/>
      <c r="S187" s="268"/>
      <c r="T187" s="222"/>
      <c r="U187" s="48"/>
      <c r="V187" s="233" t="str">
        <f t="shared" si="50"/>
        <v xml:space="preserve"> </v>
      </c>
      <c r="W187" s="93"/>
      <c r="X187" s="94"/>
      <c r="Y187" s="94"/>
      <c r="Z187" s="94"/>
      <c r="AA187" s="94"/>
      <c r="AB187" s="94"/>
      <c r="AC187" s="94"/>
      <c r="AD187" s="94"/>
      <c r="AE187" s="94"/>
      <c r="AF187" s="3"/>
      <c r="AG187" s="3"/>
      <c r="AH187" s="3"/>
      <c r="AI187" s="3"/>
      <c r="AJ187" s="3"/>
      <c r="AK187" s="3"/>
      <c r="BA187" s="29" t="str">
        <f t="shared" si="51"/>
        <v/>
      </c>
      <c r="BB187" s="29" t="str">
        <f t="shared" si="52"/>
        <v/>
      </c>
      <c r="BC187" s="29" t="str">
        <f t="shared" si="53"/>
        <v/>
      </c>
      <c r="BD187" s="29" t="str">
        <f t="shared" si="54"/>
        <v/>
      </c>
      <c r="BE187" s="29" t="str">
        <f t="shared" si="55"/>
        <v/>
      </c>
      <c r="BF187" s="29" t="str">
        <f t="shared" si="56"/>
        <v/>
      </c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0">
        <f t="shared" si="57"/>
        <v>0</v>
      </c>
      <c r="BU187" s="30">
        <f t="shared" si="58"/>
        <v>0</v>
      </c>
      <c r="BV187" s="30">
        <f t="shared" si="59"/>
        <v>0</v>
      </c>
      <c r="BW187" s="30">
        <f t="shared" si="60"/>
        <v>0</v>
      </c>
      <c r="BX187" s="30">
        <f t="shared" si="61"/>
        <v>0</v>
      </c>
      <c r="BY187" s="30">
        <f t="shared" si="62"/>
        <v>0</v>
      </c>
      <c r="BZ187" s="3"/>
      <c r="CA187" s="3"/>
      <c r="CB187" s="3"/>
      <c r="CC187" s="3"/>
      <c r="CD187" s="3"/>
      <c r="CE187" s="3"/>
      <c r="CF187" s="3"/>
      <c r="CG187" s="3"/>
      <c r="CH187" s="3"/>
      <c r="CI187" s="3"/>
    </row>
    <row r="188" spans="1:87" s="23" customFormat="1" ht="10.5" x14ac:dyDescent="0.15">
      <c r="A188" s="1041" t="s">
        <v>201</v>
      </c>
      <c r="B188" s="1042"/>
      <c r="C188" s="266">
        <f t="shared" si="48"/>
        <v>0</v>
      </c>
      <c r="D188" s="266">
        <f t="shared" si="49"/>
        <v>0</v>
      </c>
      <c r="E188" s="265">
        <f t="shared" si="49"/>
        <v>0</v>
      </c>
      <c r="F188" s="73"/>
      <c r="G188" s="75"/>
      <c r="H188" s="73"/>
      <c r="I188" s="75"/>
      <c r="J188" s="73"/>
      <c r="K188" s="75"/>
      <c r="L188" s="73"/>
      <c r="M188" s="75"/>
      <c r="N188" s="73"/>
      <c r="O188" s="75"/>
      <c r="P188" s="73"/>
      <c r="Q188" s="75"/>
      <c r="R188" s="267"/>
      <c r="S188" s="268"/>
      <c r="T188" s="222"/>
      <c r="U188" s="48"/>
      <c r="V188" s="233" t="str">
        <f t="shared" si="50"/>
        <v xml:space="preserve"> </v>
      </c>
      <c r="W188" s="93"/>
      <c r="X188" s="94"/>
      <c r="Y188" s="94"/>
      <c r="Z188" s="94"/>
      <c r="AA188" s="94"/>
      <c r="AB188" s="94"/>
      <c r="AC188" s="94"/>
      <c r="AD188" s="94"/>
      <c r="AE188" s="94"/>
      <c r="AF188" s="3"/>
      <c r="AG188" s="3"/>
      <c r="AH188" s="3"/>
      <c r="AI188" s="3"/>
      <c r="AJ188" s="3"/>
      <c r="AK188" s="3"/>
      <c r="BA188" s="29" t="str">
        <f t="shared" si="51"/>
        <v/>
      </c>
      <c r="BB188" s="29" t="str">
        <f t="shared" si="52"/>
        <v/>
      </c>
      <c r="BC188" s="29" t="str">
        <f t="shared" si="53"/>
        <v/>
      </c>
      <c r="BD188" s="29" t="str">
        <f t="shared" si="54"/>
        <v/>
      </c>
      <c r="BE188" s="29" t="str">
        <f t="shared" si="55"/>
        <v/>
      </c>
      <c r="BF188" s="29" t="str">
        <f t="shared" si="56"/>
        <v/>
      </c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0">
        <f t="shared" si="57"/>
        <v>0</v>
      </c>
      <c r="BU188" s="30">
        <f t="shared" si="58"/>
        <v>0</v>
      </c>
      <c r="BV188" s="30">
        <f t="shared" si="59"/>
        <v>0</v>
      </c>
      <c r="BW188" s="30">
        <f t="shared" si="60"/>
        <v>0</v>
      </c>
      <c r="BX188" s="30">
        <f t="shared" si="61"/>
        <v>0</v>
      </c>
      <c r="BY188" s="30">
        <f t="shared" si="62"/>
        <v>0</v>
      </c>
      <c r="BZ188" s="3"/>
      <c r="CA188" s="3"/>
      <c r="CB188" s="3"/>
      <c r="CC188" s="3"/>
      <c r="CD188" s="3"/>
      <c r="CE188" s="3"/>
      <c r="CF188" s="3"/>
      <c r="CG188" s="3"/>
      <c r="CH188" s="3"/>
      <c r="CI188" s="3"/>
    </row>
    <row r="189" spans="1:87" s="23" customFormat="1" ht="10.5" x14ac:dyDescent="0.15">
      <c r="A189" s="1041" t="s">
        <v>202</v>
      </c>
      <c r="B189" s="1042"/>
      <c r="C189" s="266">
        <f t="shared" si="48"/>
        <v>0</v>
      </c>
      <c r="D189" s="266">
        <f t="shared" si="49"/>
        <v>0</v>
      </c>
      <c r="E189" s="265">
        <f t="shared" si="49"/>
        <v>0</v>
      </c>
      <c r="F189" s="73"/>
      <c r="G189" s="75"/>
      <c r="H189" s="73"/>
      <c r="I189" s="75"/>
      <c r="J189" s="73"/>
      <c r="K189" s="75"/>
      <c r="L189" s="73"/>
      <c r="M189" s="75"/>
      <c r="N189" s="73"/>
      <c r="O189" s="75"/>
      <c r="P189" s="73"/>
      <c r="Q189" s="75"/>
      <c r="R189" s="267"/>
      <c r="S189" s="268"/>
      <c r="T189" s="222"/>
      <c r="U189" s="48"/>
      <c r="V189" s="233" t="str">
        <f t="shared" si="50"/>
        <v xml:space="preserve"> </v>
      </c>
      <c r="W189" s="93"/>
      <c r="X189" s="94"/>
      <c r="Y189" s="94"/>
      <c r="Z189" s="94"/>
      <c r="AA189" s="94"/>
      <c r="AB189" s="94"/>
      <c r="AC189" s="94"/>
      <c r="AD189" s="94"/>
      <c r="AE189" s="94"/>
      <c r="AF189" s="3"/>
      <c r="AG189" s="3"/>
      <c r="AH189" s="3"/>
      <c r="AI189" s="3"/>
      <c r="AJ189" s="3"/>
      <c r="AK189" s="3"/>
      <c r="BA189" s="29" t="str">
        <f t="shared" si="51"/>
        <v/>
      </c>
      <c r="BB189" s="29" t="str">
        <f t="shared" si="52"/>
        <v/>
      </c>
      <c r="BC189" s="29" t="str">
        <f t="shared" si="53"/>
        <v/>
      </c>
      <c r="BD189" s="29" t="str">
        <f t="shared" si="54"/>
        <v/>
      </c>
      <c r="BE189" s="29" t="str">
        <f t="shared" si="55"/>
        <v/>
      </c>
      <c r="BF189" s="29" t="str">
        <f t="shared" si="56"/>
        <v/>
      </c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0">
        <f t="shared" si="57"/>
        <v>0</v>
      </c>
      <c r="BU189" s="30">
        <f t="shared" si="58"/>
        <v>0</v>
      </c>
      <c r="BV189" s="30">
        <f t="shared" si="59"/>
        <v>0</v>
      </c>
      <c r="BW189" s="30">
        <f t="shared" si="60"/>
        <v>0</v>
      </c>
      <c r="BX189" s="30">
        <f t="shared" si="61"/>
        <v>0</v>
      </c>
      <c r="BY189" s="30">
        <f t="shared" si="62"/>
        <v>0</v>
      </c>
      <c r="BZ189" s="3"/>
      <c r="CA189" s="3"/>
      <c r="CB189" s="3"/>
      <c r="CC189" s="3"/>
      <c r="CD189" s="3"/>
      <c r="CE189" s="3"/>
      <c r="CF189" s="3"/>
      <c r="CG189" s="3"/>
      <c r="CH189" s="3"/>
      <c r="CI189" s="3"/>
    </row>
    <row r="190" spans="1:87" s="23" customFormat="1" ht="10.5" x14ac:dyDescent="0.15">
      <c r="A190" s="1041" t="s">
        <v>203</v>
      </c>
      <c r="B190" s="1042"/>
      <c r="C190" s="266">
        <f t="shared" si="48"/>
        <v>0</v>
      </c>
      <c r="D190" s="266">
        <f t="shared" si="49"/>
        <v>0</v>
      </c>
      <c r="E190" s="265">
        <f t="shared" si="49"/>
        <v>0</v>
      </c>
      <c r="F190" s="73"/>
      <c r="G190" s="75"/>
      <c r="H190" s="73"/>
      <c r="I190" s="75"/>
      <c r="J190" s="73"/>
      <c r="K190" s="75"/>
      <c r="L190" s="73"/>
      <c r="M190" s="75"/>
      <c r="N190" s="73"/>
      <c r="O190" s="75"/>
      <c r="P190" s="73"/>
      <c r="Q190" s="75"/>
      <c r="R190" s="267"/>
      <c r="S190" s="268"/>
      <c r="T190" s="222"/>
      <c r="U190" s="48"/>
      <c r="V190" s="233" t="str">
        <f t="shared" si="50"/>
        <v xml:space="preserve"> </v>
      </c>
      <c r="W190" s="93"/>
      <c r="X190" s="94"/>
      <c r="Y190" s="94"/>
      <c r="Z190" s="94"/>
      <c r="AA190" s="94"/>
      <c r="AB190" s="94"/>
      <c r="AC190" s="94"/>
      <c r="AD190" s="94"/>
      <c r="AE190" s="94"/>
      <c r="AF190" s="3"/>
      <c r="AG190" s="3"/>
      <c r="AH190" s="3"/>
      <c r="AI190" s="3"/>
      <c r="AJ190" s="3"/>
      <c r="AK190" s="3"/>
      <c r="BA190" s="29" t="str">
        <f t="shared" si="51"/>
        <v/>
      </c>
      <c r="BB190" s="29" t="str">
        <f t="shared" si="52"/>
        <v/>
      </c>
      <c r="BC190" s="29" t="str">
        <f t="shared" si="53"/>
        <v/>
      </c>
      <c r="BD190" s="29" t="str">
        <f t="shared" si="54"/>
        <v/>
      </c>
      <c r="BE190" s="29" t="str">
        <f t="shared" si="55"/>
        <v/>
      </c>
      <c r="BF190" s="29" t="str">
        <f t="shared" si="56"/>
        <v/>
      </c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0">
        <f t="shared" si="57"/>
        <v>0</v>
      </c>
      <c r="BU190" s="30">
        <f t="shared" si="58"/>
        <v>0</v>
      </c>
      <c r="BV190" s="30">
        <f t="shared" si="59"/>
        <v>0</v>
      </c>
      <c r="BW190" s="30">
        <f t="shared" si="60"/>
        <v>0</v>
      </c>
      <c r="BX190" s="30">
        <f t="shared" si="61"/>
        <v>0</v>
      </c>
      <c r="BY190" s="30">
        <f t="shared" si="62"/>
        <v>0</v>
      </c>
      <c r="BZ190" s="3"/>
      <c r="CA190" s="3"/>
      <c r="CB190" s="3"/>
      <c r="CC190" s="3"/>
      <c r="CD190" s="3"/>
      <c r="CE190" s="3"/>
      <c r="CF190" s="3"/>
      <c r="CG190" s="3"/>
      <c r="CH190" s="3"/>
      <c r="CI190" s="3"/>
    </row>
    <row r="191" spans="1:87" s="23" customFormat="1" ht="10.5" x14ac:dyDescent="0.15">
      <c r="A191" s="1043" t="s">
        <v>204</v>
      </c>
      <c r="B191" s="1044"/>
      <c r="C191" s="269">
        <f t="shared" si="48"/>
        <v>0</v>
      </c>
      <c r="D191" s="269">
        <f t="shared" si="49"/>
        <v>0</v>
      </c>
      <c r="E191" s="212">
        <f t="shared" si="49"/>
        <v>0</v>
      </c>
      <c r="F191" s="37"/>
      <c r="G191" s="39"/>
      <c r="H191" s="37"/>
      <c r="I191" s="39"/>
      <c r="J191" s="37"/>
      <c r="K191" s="39"/>
      <c r="L191" s="37"/>
      <c r="M191" s="39"/>
      <c r="N191" s="37"/>
      <c r="O191" s="39"/>
      <c r="P191" s="37"/>
      <c r="Q191" s="39"/>
      <c r="R191" s="270"/>
      <c r="S191" s="271"/>
      <c r="T191" s="136"/>
      <c r="U191" s="49"/>
      <c r="V191" s="233" t="str">
        <f t="shared" si="50"/>
        <v xml:space="preserve"> </v>
      </c>
      <c r="W191" s="93"/>
      <c r="X191" s="94"/>
      <c r="Y191" s="94"/>
      <c r="Z191" s="94"/>
      <c r="AA191" s="94"/>
      <c r="AB191" s="94"/>
      <c r="AC191" s="94"/>
      <c r="AD191" s="94"/>
      <c r="AE191" s="94"/>
      <c r="AF191" s="3"/>
      <c r="AG191" s="3"/>
      <c r="AH191" s="3"/>
      <c r="AI191" s="3"/>
      <c r="AJ191" s="3"/>
      <c r="AK191" s="3"/>
      <c r="BA191" s="29" t="str">
        <f t="shared" si="51"/>
        <v/>
      </c>
      <c r="BB191" s="29" t="str">
        <f t="shared" si="52"/>
        <v/>
      </c>
      <c r="BC191" s="29" t="str">
        <f t="shared" si="53"/>
        <v/>
      </c>
      <c r="BD191" s="29" t="str">
        <f t="shared" si="54"/>
        <v/>
      </c>
      <c r="BE191" s="29" t="str">
        <f t="shared" si="55"/>
        <v/>
      </c>
      <c r="BF191" s="29" t="str">
        <f t="shared" si="56"/>
        <v/>
      </c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0">
        <f t="shared" si="57"/>
        <v>0</v>
      </c>
      <c r="BU191" s="30">
        <f t="shared" si="58"/>
        <v>0</v>
      </c>
      <c r="BV191" s="30">
        <f t="shared" si="59"/>
        <v>0</v>
      </c>
      <c r="BW191" s="30">
        <f t="shared" si="60"/>
        <v>0</v>
      </c>
      <c r="BX191" s="30">
        <f t="shared" si="61"/>
        <v>0</v>
      </c>
      <c r="BY191" s="30">
        <f t="shared" si="62"/>
        <v>0</v>
      </c>
      <c r="BZ191" s="3"/>
      <c r="CA191" s="3"/>
      <c r="CB191" s="3"/>
      <c r="CC191" s="3"/>
      <c r="CD191" s="3"/>
      <c r="CE191" s="3"/>
      <c r="CF191" s="3"/>
      <c r="CG191" s="3"/>
      <c r="CH191" s="3"/>
      <c r="CI191" s="3"/>
    </row>
    <row r="192" spans="1:87" s="9" customFormat="1" ht="14.25" x14ac:dyDescent="0.2">
      <c r="A192" s="40" t="s">
        <v>205</v>
      </c>
      <c r="B192" s="224"/>
      <c r="C192" s="225"/>
      <c r="D192" s="226"/>
      <c r="E192" s="226"/>
      <c r="F192" s="226"/>
      <c r="G192" s="227"/>
      <c r="H192" s="227"/>
      <c r="I192" s="227"/>
      <c r="J192" s="227"/>
      <c r="K192" s="227"/>
      <c r="L192" s="227"/>
      <c r="M192" s="227"/>
      <c r="N192" s="227"/>
      <c r="O192" s="227"/>
      <c r="P192" s="227"/>
      <c r="Q192" s="227"/>
      <c r="R192" s="227"/>
      <c r="S192" s="227"/>
      <c r="T192" s="228"/>
      <c r="U192" s="229"/>
      <c r="V192" s="229"/>
      <c r="W192" s="229"/>
      <c r="AG192" s="138"/>
      <c r="BY192" s="272">
        <f>IF($H$197&gt;=SUM($H$198:$H$201),0,1)</f>
        <v>0</v>
      </c>
      <c r="BZ192" s="273">
        <f>IF($I$197&gt;=SUM($I$198:$I$201),0,1)</f>
        <v>0</v>
      </c>
    </row>
    <row r="193" spans="1:112" s="22" customFormat="1" ht="10.5" x14ac:dyDescent="0.15">
      <c r="A193" s="1009" t="s">
        <v>45</v>
      </c>
      <c r="B193" s="1010"/>
      <c r="C193" s="1015" t="s">
        <v>189</v>
      </c>
      <c r="D193" s="1015"/>
      <c r="E193" s="1015"/>
      <c r="F193" s="1015" t="s">
        <v>206</v>
      </c>
      <c r="G193" s="1015"/>
      <c r="H193" s="1015"/>
      <c r="I193" s="1015"/>
      <c r="J193" s="1015"/>
      <c r="K193" s="1015"/>
      <c r="L193" s="1015"/>
      <c r="M193" s="1015"/>
      <c r="N193" s="1015"/>
      <c r="O193" s="1015"/>
      <c r="P193" s="1015"/>
      <c r="Q193" s="1015"/>
      <c r="R193" s="1015"/>
      <c r="S193" s="1015"/>
      <c r="T193" s="1015"/>
      <c r="U193" s="1035"/>
      <c r="V193" s="1023" t="s">
        <v>122</v>
      </c>
      <c r="W193" s="1036" t="s">
        <v>191</v>
      </c>
      <c r="X193" s="229"/>
      <c r="Y193" s="229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BA193" s="3"/>
      <c r="BB193" s="3"/>
      <c r="BC193" s="3"/>
      <c r="BD193" s="3"/>
      <c r="BE193" s="3"/>
      <c r="BF193" s="221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274">
        <f>IF($H$198&lt;=$H$197,0,1)</f>
        <v>0</v>
      </c>
      <c r="BZ193" s="275">
        <f>IF($I$198&lt;=$I$197,0,1)</f>
        <v>0</v>
      </c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</row>
    <row r="194" spans="1:112" s="22" customFormat="1" ht="10.5" x14ac:dyDescent="0.15">
      <c r="A194" s="1011"/>
      <c r="B194" s="1012"/>
      <c r="C194" s="1015"/>
      <c r="D194" s="1015"/>
      <c r="E194" s="1015"/>
      <c r="F194" s="1039" t="s">
        <v>207</v>
      </c>
      <c r="G194" s="1039"/>
      <c r="H194" s="1039" t="s">
        <v>208</v>
      </c>
      <c r="I194" s="1039"/>
      <c r="J194" s="1040" t="s">
        <v>209</v>
      </c>
      <c r="K194" s="1040"/>
      <c r="L194" s="1030" t="s">
        <v>179</v>
      </c>
      <c r="M194" s="1030"/>
      <c r="N194" s="1030" t="s">
        <v>70</v>
      </c>
      <c r="O194" s="1030"/>
      <c r="P194" s="1030" t="s">
        <v>8</v>
      </c>
      <c r="Q194" s="1030"/>
      <c r="R194" s="1030" t="s">
        <v>180</v>
      </c>
      <c r="S194" s="1030"/>
      <c r="T194" s="1030" t="s">
        <v>181</v>
      </c>
      <c r="U194" s="1031"/>
      <c r="V194" s="1024"/>
      <c r="W194" s="1037"/>
      <c r="X194" s="229"/>
      <c r="Y194" s="229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BA194" s="3"/>
      <c r="BB194" s="3"/>
      <c r="BC194" s="3"/>
      <c r="BD194" s="3"/>
      <c r="BE194" s="3"/>
      <c r="BF194" s="221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274">
        <f>IF($H$199&lt;=$H$197,0,1)</f>
        <v>0</v>
      </c>
      <c r="BZ194" s="275">
        <f>IF($I$199&lt;=$I$197,0,1)</f>
        <v>0</v>
      </c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</row>
    <row r="195" spans="1:112" s="22" customFormat="1" ht="21" x14ac:dyDescent="0.15">
      <c r="A195" s="1013"/>
      <c r="B195" s="1014"/>
      <c r="C195" s="231" t="s">
        <v>167</v>
      </c>
      <c r="D195" s="231" t="s">
        <v>43</v>
      </c>
      <c r="E195" s="248" t="s">
        <v>64</v>
      </c>
      <c r="F195" s="276" t="s">
        <v>182</v>
      </c>
      <c r="G195" s="276" t="s">
        <v>64</v>
      </c>
      <c r="H195" s="276" t="s">
        <v>182</v>
      </c>
      <c r="I195" s="276" t="s">
        <v>64</v>
      </c>
      <c r="J195" s="276" t="s">
        <v>182</v>
      </c>
      <c r="K195" s="276" t="s">
        <v>64</v>
      </c>
      <c r="L195" s="276" t="s">
        <v>182</v>
      </c>
      <c r="M195" s="276" t="s">
        <v>64</v>
      </c>
      <c r="N195" s="276" t="s">
        <v>182</v>
      </c>
      <c r="O195" s="276" t="s">
        <v>64</v>
      </c>
      <c r="P195" s="276" t="s">
        <v>182</v>
      </c>
      <c r="Q195" s="276" t="s">
        <v>64</v>
      </c>
      <c r="R195" s="276" t="s">
        <v>182</v>
      </c>
      <c r="S195" s="276" t="s">
        <v>64</v>
      </c>
      <c r="T195" s="276" t="s">
        <v>182</v>
      </c>
      <c r="U195" s="277" t="s">
        <v>64</v>
      </c>
      <c r="V195" s="1025"/>
      <c r="W195" s="1038"/>
      <c r="X195" s="229"/>
      <c r="Y195" s="229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BA195" s="3"/>
      <c r="BB195" s="3"/>
      <c r="BC195" s="3"/>
      <c r="BD195" s="3"/>
      <c r="BE195" s="3"/>
      <c r="BF195" s="221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274">
        <f>IF($H$200&lt;=$H$197,0,1)</f>
        <v>0</v>
      </c>
      <c r="BZ195" s="275">
        <f>IF($I$200&lt;=$I$197,0,1)</f>
        <v>0</v>
      </c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</row>
    <row r="196" spans="1:112" s="23" customFormat="1" ht="10.5" x14ac:dyDescent="0.15">
      <c r="A196" s="1032" t="s">
        <v>126</v>
      </c>
      <c r="B196" s="1032"/>
      <c r="C196" s="78">
        <f t="shared" ref="C196:C201" si="63">SUM(D196:E196)</f>
        <v>3</v>
      </c>
      <c r="D196" s="78">
        <f t="shared" ref="D196:E201" si="64">F196+H196+J196+L196+N196+P196+R196+T196</f>
        <v>2</v>
      </c>
      <c r="E196" s="78">
        <f t="shared" si="64"/>
        <v>1</v>
      </c>
      <c r="F196" s="25">
        <v>1</v>
      </c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>
        <v>1</v>
      </c>
      <c r="R196" s="25">
        <v>1</v>
      </c>
      <c r="S196" s="25"/>
      <c r="T196" s="278"/>
      <c r="U196" s="142"/>
      <c r="V196" s="143">
        <v>1</v>
      </c>
      <c r="W196" s="44"/>
      <c r="X196" s="233" t="str">
        <f>$BA196&amp;" "&amp;$BB196&amp;""&amp;$BC196&amp;""&amp;$BD196&amp;""&amp;$BE196</f>
        <v xml:space="preserve"> </v>
      </c>
      <c r="Y196" s="229"/>
      <c r="Z196" s="229"/>
      <c r="AA196" s="229"/>
      <c r="AB196" s="229"/>
      <c r="AC196" s="229"/>
      <c r="AD196" s="229"/>
      <c r="AE196" s="229"/>
      <c r="AF196" s="229"/>
      <c r="AG196" s="229"/>
      <c r="AH196" s="229"/>
      <c r="AI196" s="229"/>
      <c r="AJ196" s="3"/>
      <c r="AK196" s="3"/>
      <c r="BA196" s="29" t="str">
        <f>IF($C196&lt;&gt;SUM($F196:$U196),"El Total de los Ingresos NO puede ser diferente a la suma de Hombres y Mujeres por edad.","")</f>
        <v/>
      </c>
      <c r="BB196" s="29" t="str">
        <f>IF($D196&lt;&gt;$F196+$H196+$J196+$L196+$N196+$P196+$R196+$T196,"El Total de Hombres Ingresados al Programa NO puede ser distinto a la suma de Hombres por edad.","")</f>
        <v/>
      </c>
      <c r="BC196" s="29" t="str">
        <f>IF($E196&lt;&gt;$G196+$I196+$K196+$M196+$O196+$Q196+$S196+$U196,"El Total de Mujeres Ingresadas al Programa NO puede ser distinto a la suma de Mujeres por edad.","")</f>
        <v/>
      </c>
      <c r="BD196" s="29" t="str">
        <f>IF(V196&lt;=E196,"","Las gestantes Ingresadas al Programa NO DEBE ser mayor al Total de Mujeres Ingresadas.")</f>
        <v/>
      </c>
      <c r="BE196" s="279" t="str">
        <f>IF(W196&lt;=C196,"","El Nº de TRANS ingresados al Programa NO DEBE ser mayor al Total de Ingresos.")</f>
        <v/>
      </c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272">
        <f t="shared" ref="BT196:BT201" si="65">IF($C196&lt;&gt;SUM($F196:$U196),1,0)</f>
        <v>0</v>
      </c>
      <c r="BU196" s="280">
        <f t="shared" ref="BU196:BU201" si="66">IF($D196&lt;&gt;$F196+$H196+$J196+$L196+$N196+$P196+$R196+$T196,1,0)</f>
        <v>0</v>
      </c>
      <c r="BV196" s="280">
        <f t="shared" ref="BV196:BV201" si="67">IF($E196&lt;&gt;$G196+$I196+$K196+$M196+$O196+$Q196+$S196+$U196,1,0)</f>
        <v>0</v>
      </c>
      <c r="BW196" s="280">
        <f t="shared" ref="BW196:BW201" si="68">IF(V196&lt;=E196,0,1)</f>
        <v>0</v>
      </c>
      <c r="BX196" s="280">
        <f t="shared" ref="BX196:BX201" si="69">IF(W196&lt;=C196,0,1)</f>
        <v>0</v>
      </c>
      <c r="BY196" s="281">
        <f>IF($H$201&lt;=$H$197,0,1)</f>
        <v>0</v>
      </c>
      <c r="BZ196" s="282">
        <f>IF($I$201&lt;=$I$197,0,1)</f>
        <v>0</v>
      </c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</row>
    <row r="197" spans="1:112" s="23" customFormat="1" ht="11.25" thickBot="1" x14ac:dyDescent="0.2">
      <c r="A197" s="1033" t="s">
        <v>103</v>
      </c>
      <c r="B197" s="1033"/>
      <c r="C197" s="72">
        <f t="shared" si="63"/>
        <v>0</v>
      </c>
      <c r="D197" s="72">
        <f t="shared" si="64"/>
        <v>0</v>
      </c>
      <c r="E197" s="72">
        <f t="shared" si="64"/>
        <v>0</v>
      </c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283"/>
      <c r="U197" s="284"/>
      <c r="V197" s="222"/>
      <c r="W197" s="48"/>
      <c r="X197" s="233" t="str">
        <f>$BA197&amp;" "&amp;$BB197&amp;""&amp;$BC197&amp;""&amp;$BD197&amp;""&amp;$BE197&amp;""&amp;$BF197&amp;""&amp;$BG197&amp;""&amp;$BH197&amp;""&amp;$BI197&amp;""&amp;$BJ197&amp;""&amp;$BK197&amp;""&amp;$BL197&amp;""&amp;$BM197&amp;""&amp;$BN197&amp;""&amp;$BO197&amp;""&amp;$BP197&amp;""&amp;$BQ197&amp;""&amp;$BF197&amp;""&amp;$BE202&amp;""&amp;$BF202&amp;""&amp;$BG202&amp;""&amp;$BH202</f>
        <v xml:space="preserve"> </v>
      </c>
      <c r="Y197" s="229"/>
      <c r="Z197" s="229"/>
      <c r="AA197" s="229"/>
      <c r="AB197" s="229"/>
      <c r="AC197" s="229"/>
      <c r="AD197" s="229"/>
      <c r="AE197" s="229"/>
      <c r="AF197" s="229"/>
      <c r="AG197" s="229"/>
      <c r="AH197" s="229"/>
      <c r="AI197" s="229"/>
      <c r="AJ197" s="3"/>
      <c r="AK197" s="3"/>
      <c r="BA197" s="29" t="str">
        <f>IF($C197&lt;&gt;SUM($F197:$U197),"El Total de los Egresos NO puede ser diferente a la suma de Hombres y Mujeres por edad.","")</f>
        <v/>
      </c>
      <c r="BB197" s="29" t="str">
        <f>IF($D197&lt;&gt;$F197+$H197+$J197+$L197+$N197+$P197+$R197+$T197,"El Total de Hombres Egresados del Programa NO puede ser distinto a la suma de Hombres por edad.","")</f>
        <v/>
      </c>
      <c r="BC197" s="29" t="str">
        <f>IF($E197&lt;&gt;$G197+$I197+$K197+$M197+$O197+$Q197+$S197+$U197,"El Total de Mujeres Egresadas del Programa NO puede ser distinto a la suma de Mujeres por edad.","")</f>
        <v/>
      </c>
      <c r="BD197" s="29" t="str">
        <f>IF(V197&lt;=E197,"","Las gestantes Egresadas del Programa NO DEBE ser mayor al Total de Mujeres Egresadas.")</f>
        <v/>
      </c>
      <c r="BE197" s="279" t="str">
        <f>IF(W197&lt;=C197,"","El Nº de TRANS Egresados del Programa NO DEBE ser mayor al Total de Egresos.")</f>
        <v/>
      </c>
      <c r="BF197" s="29" t="str">
        <f>IF(F197&gt;=SUM(F198:F201),"","El Total de Egresos hombres Menor de 6 meses DEBE ser mayor o igual a la suma de los Egresos por Alta, Abandono de Tratamiento, Abandono de Programa y Fallecimiento.")</f>
        <v/>
      </c>
      <c r="BG197" s="29" t="str">
        <f>IF(G197&gt;=SUM(G198:G201),"","El Total de Egresos mujeres Menor de 6 meses DEBE ser mayor o igual a la suma de los Egresos por Alta, Abandono de Tratamiento, Abandono de Programa y Fallecimiento.")</f>
        <v/>
      </c>
      <c r="BH197" s="29" t="str">
        <f>IF(H197&gt;=SUM(H198:H201),"","El Total de Egresos hombres De 6 meses a 1 año DEBE ser mayor o igual a la suma de los Egresos por Alta, Abandono de Tratamiento, Abandono de Programa y Fallecimiento.")</f>
        <v/>
      </c>
      <c r="BI197" s="29" t="str">
        <f>IF(I197&gt;=SUM(I198:I201),"","El Total de Egresos mujeres De 6 meses a 1 año DEBE ser mayor o igual a la suma de los Egresos por Alta, Abandono de Tratamiento, Abandono de Programa y Fallecimiento.")</f>
        <v/>
      </c>
      <c r="BJ197" s="29" t="str">
        <f>IF(J197&gt;=SUM(J198:J201),"","El Total de Egresos hombres de 2 a 9 años DEBE ser mayor o igual a la suma de los Egresos por Alta, Abandono de Tratamiento, Abandono de Programa y Fallecimiento.")</f>
        <v/>
      </c>
      <c r="BK197" s="29" t="str">
        <f>IF(K197&gt;=SUM(K198:K201),"","El Total de Egresos mujeres de 2 a 9 años DEBE ser mayor o igual a la suma de los Egresos por Alta, Abandono de Tratamiento, Abandono de Programa y Fallecimiento.")</f>
        <v/>
      </c>
      <c r="BL197" s="29" t="str">
        <f>IF(L197&gt;=SUM(L198:L201),"","El Total de Egresos hombres de 10 a 14 años DEBE ser mayor o igual a la suma de los Egresos por Alta, Abandono de Tratamiento, Abandono de Programa y Fallecimiento.")</f>
        <v/>
      </c>
      <c r="BM197" s="29" t="str">
        <f>IF(M197&gt;=SUM(M198:M201),"","El Total de Egresos mujeres de 10 a 14 años DEBE ser mayor o igual a la suma de los Egresos por Alta, Abandono de Tratamiento, Abandono de Programa y Fallecimiento.")</f>
        <v/>
      </c>
      <c r="BN197" s="29" t="str">
        <f>IF(N197&gt;=SUM(N198:N201),"","El Total de Egresos hombres de 15 a 19 años DEBE ser mayor o igual a la suma de los Egresos por Alta, Abandono de Tratamiento, Abandono de Programa y Fallecimiento.")</f>
        <v/>
      </c>
      <c r="BO197" s="29" t="str">
        <f>IF(O197&gt;=SUM(O198:O201),"","El Total de Egresos mujeres de 15 a 19 años DEBE ser mayor o igual a la suma de los Egresos por Alta, Abandono de Tratamiento, Abandono de Programa y Fallecimiento.")</f>
        <v/>
      </c>
      <c r="BP197" s="29" t="str">
        <f>IF(P$197&gt;=SUM(P$198:P$201),"","El Total de Egresos hombres de 20 a 24 años DEBE ser mayor o igual a la suma de los Egresos por Alta, Abandono de Tratamiento, Abandono de Programa y Fallecimiento.")</f>
        <v/>
      </c>
      <c r="BQ197" s="29" t="str">
        <f>IF(Q$197&gt;=SUM(Q$198:Q$201),"","El Total de Egresos mujeres de 20 a 24 años DEBE ser mayor o igual a la suma de los Egresos por Alta, Abandono de Tratamiento, Abandono de Programa y Fallecimiento.")</f>
        <v/>
      </c>
      <c r="BR197" s="3"/>
      <c r="BS197" s="3"/>
      <c r="BT197" s="274">
        <f t="shared" si="65"/>
        <v>0</v>
      </c>
      <c r="BU197" s="285">
        <f t="shared" si="66"/>
        <v>0</v>
      </c>
      <c r="BV197" s="285">
        <f t="shared" si="67"/>
        <v>0</v>
      </c>
      <c r="BW197" s="285">
        <f t="shared" si="68"/>
        <v>0</v>
      </c>
      <c r="BX197" s="275">
        <f t="shared" si="69"/>
        <v>0</v>
      </c>
      <c r="BY197" s="272">
        <f>IF(F197&gt;=SUM(F198:F201),0,1)</f>
        <v>0</v>
      </c>
      <c r="BZ197" s="273">
        <f>IF($G$197&gt;=SUM($G$198:$G$201),0,1)</f>
        <v>0</v>
      </c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</row>
    <row r="198" spans="1:112" s="23" customFormat="1" ht="11.25" thickTop="1" x14ac:dyDescent="0.15">
      <c r="A198" s="1007" t="s">
        <v>210</v>
      </c>
      <c r="B198" s="1007"/>
      <c r="C198" s="286">
        <f t="shared" si="63"/>
        <v>0</v>
      </c>
      <c r="D198" s="286">
        <f t="shared" si="64"/>
        <v>0</v>
      </c>
      <c r="E198" s="286">
        <f t="shared" si="64"/>
        <v>0</v>
      </c>
      <c r="F198" s="287"/>
      <c r="G198" s="287"/>
      <c r="H198" s="287"/>
      <c r="I198" s="287"/>
      <c r="J198" s="288"/>
      <c r="K198" s="288"/>
      <c r="L198" s="288"/>
      <c r="M198" s="288"/>
      <c r="N198" s="288"/>
      <c r="O198" s="288"/>
      <c r="P198" s="288"/>
      <c r="Q198" s="288"/>
      <c r="R198" s="288"/>
      <c r="S198" s="288"/>
      <c r="T198" s="288"/>
      <c r="U198" s="288"/>
      <c r="V198" s="288"/>
      <c r="W198" s="288"/>
      <c r="X198" s="233" t="str">
        <f>$BA198&amp;" "&amp;$BB198&amp;""&amp;$BC198&amp;""&amp;$BD198&amp;""&amp;$BE198&amp;""&amp;$BF198&amp;""&amp;$BG198&amp;""&amp;$BH198&amp;""&amp;$BI198&amp;""&amp;$BJ198&amp;""&amp;$BK198&amp;""&amp;$BL198&amp;""&amp;$BM198&amp;""&amp;$BN198&amp;""&amp;$BO198&amp;""&amp;$BP198&amp;""&amp;$BQ198&amp;""&amp;$BF198&amp;""&amp;$BE203&amp;""&amp;$BF203&amp;""&amp;$BG203&amp;""&amp;$BH203</f>
        <v xml:space="preserve"> </v>
      </c>
      <c r="Y198" s="229"/>
      <c r="Z198" s="229"/>
      <c r="AA198" s="229"/>
      <c r="AB198" s="229"/>
      <c r="AC198" s="229"/>
      <c r="AD198" s="229"/>
      <c r="AE198" s="229"/>
      <c r="AF198" s="229"/>
      <c r="AG198" s="229"/>
      <c r="AH198" s="229"/>
      <c r="AI198" s="229"/>
      <c r="AJ198" s="3"/>
      <c r="AK198" s="3"/>
      <c r="BA198" s="29" t="str">
        <f>IF($C198&lt;&gt;SUM($F198:$U198),"El Total de los Egresos NO puede ser diferente a la suma de Hombres y Mujeres por edad.","")</f>
        <v/>
      </c>
      <c r="BB198" s="29" t="str">
        <f>IF($D198&lt;&gt;$F198+$H198+$J198+$L198+$N198+$P198+$R198+$T198,"El Total de Hombres Egresados del Programa NO puede ser distinto a la suma de Hombres por edad.","")</f>
        <v/>
      </c>
      <c r="BC198" s="29" t="str">
        <f>IF($E198&lt;&gt;$G198+$I198+$K198+$M198+$O198+$Q198+$S198+$U198,"El Total de Mujeres Egresadas del Programa NO puede ser distinto a la suma de Mujeres por edad.","")</f>
        <v/>
      </c>
      <c r="BD198" s="29" t="str">
        <f>IF(V198&lt;=E198,"","Las gestantes Egresadas del Programa NO DEBE ser mayor al Total de Mujeres Egresadas.")</f>
        <v/>
      </c>
      <c r="BE198" s="279" t="str">
        <f>IF(W198&lt;=C198,"","El Nº de TRANS Egresados del Programa NO DEBE ser mayor al Total de Egresos.")</f>
        <v/>
      </c>
      <c r="BF198" s="29" t="str">
        <f>IF(F198&lt;=F197,"","Los Egresos por Alta de hombres Menores de 6 meses DEBEN estar contenidos en el Total de Egresos.")</f>
        <v/>
      </c>
      <c r="BG198" s="29" t="str">
        <f>IF(G198&lt;=G197,"","Los Egresos por Alta de mujeres Menores de 6 meses DEBEN estar contenidos en el Total de Egresos.")</f>
        <v/>
      </c>
      <c r="BH198" s="29" t="str">
        <f>IF(H198&lt;=H197,"","Los Egresos por Alta de hombres De 6 meses a 1 año DEBEN estar contenidos en el Total de Egresos.")</f>
        <v/>
      </c>
      <c r="BI198" s="29" t="str">
        <f>IF(I198&lt;=I197,"","Los Egresos por Alta de mujeres De 6 meses a 1 año DEBEN estar contenidos en el Total de Egresos.")</f>
        <v/>
      </c>
      <c r="BJ198" s="29" t="str">
        <f>IF(J198&lt;=J197,"","Los Egresos por Alta de hombres de 2 a 9 años DEBEN estar contenidos en el Total de Egresos.")</f>
        <v/>
      </c>
      <c r="BK198" s="29" t="str">
        <f>IF(K198&lt;=K197,"","Los Egresos por Alta de mujeres de 2 a 9 años DEBEN estar contenidos en el Total de Egresos.")</f>
        <v/>
      </c>
      <c r="BL198" s="29" t="str">
        <f>IF(L198&lt;=L197,"","Los Egresos por Alta de hombres de 10 a 14 años DEBEN estar contenidos en el Total de Egresos.")</f>
        <v/>
      </c>
      <c r="BM198" s="29" t="str">
        <f>IF(M198&lt;=M197,"","Los Egresos por Alta de mujeres de 10 a 14 años DEBEN estar contenidos en el Total de Egresos.")</f>
        <v/>
      </c>
      <c r="BN198" s="29" t="str">
        <f>IF(N198&lt;=N197,"","Los Egresos por Alta de hombres de 15 a 19 años DEBEN estar contenidos en el Total de Egresos.")</f>
        <v/>
      </c>
      <c r="BO198" s="29" t="str">
        <f>IF(O198&lt;=O197,"","Los Egresos por Alta de mujeres de 15 a 19 años DEBEN estar contenidos en el Total de Egresos.")</f>
        <v/>
      </c>
      <c r="BP198" s="29" t="str">
        <f>IF(P$198&lt;=P$197,"","Los Egresos por Alta de hombres de 20 a 24 años DEBEN estar contenidos en el Total de Egresos.")</f>
        <v/>
      </c>
      <c r="BQ198" s="29" t="str">
        <f>IF(Q$198&lt;=Q$197,"","Los Egresos por Alta de mujeres de 20 a 24 años DEBEN estar contenidos en el Total de Egresos.")</f>
        <v/>
      </c>
      <c r="BR198" s="3"/>
      <c r="BS198" s="3"/>
      <c r="BT198" s="274">
        <f t="shared" si="65"/>
        <v>0</v>
      </c>
      <c r="BU198" s="285">
        <f t="shared" si="66"/>
        <v>0</v>
      </c>
      <c r="BV198" s="285">
        <f t="shared" si="67"/>
        <v>0</v>
      </c>
      <c r="BW198" s="285">
        <f t="shared" si="68"/>
        <v>0</v>
      </c>
      <c r="BX198" s="275">
        <f t="shared" si="69"/>
        <v>0</v>
      </c>
      <c r="BY198" s="274">
        <f>IF(F198&lt;=F197,0,1)</f>
        <v>0</v>
      </c>
      <c r="BZ198" s="275">
        <f>IF($G$198&lt;=$G$197,0,1)</f>
        <v>0</v>
      </c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</row>
    <row r="199" spans="1:112" s="23" customFormat="1" ht="10.5" x14ac:dyDescent="0.15">
      <c r="A199" s="116" t="s">
        <v>211</v>
      </c>
      <c r="B199" s="116"/>
      <c r="C199" s="71">
        <f t="shared" si="63"/>
        <v>0</v>
      </c>
      <c r="D199" s="71">
        <f t="shared" si="64"/>
        <v>0</v>
      </c>
      <c r="E199" s="71">
        <f t="shared" si="64"/>
        <v>0</v>
      </c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289"/>
      <c r="U199" s="144"/>
      <c r="V199" s="134"/>
      <c r="W199" s="47"/>
      <c r="X199" s="233" t="str">
        <f>$BA199&amp;" "&amp;$BB199&amp;""&amp;$BC199&amp;""&amp;$BD199&amp;""&amp;$BE199&amp;""&amp;$BF199&amp;""&amp;$BG199&amp;""&amp;$BH199&amp;""&amp;$BI199&amp;""&amp;$BJ199&amp;""&amp;$BK199&amp;""&amp;$BL199&amp;""&amp;$BM199&amp;""&amp;$BN199&amp;""&amp;$BO199&amp;""&amp;$BP199&amp;""&amp;$BQ199&amp;""&amp;$BF199&amp;""&amp;$BE204&amp;""&amp;$BF204&amp;""&amp;$BG204&amp;""&amp;$BH204</f>
        <v xml:space="preserve"> </v>
      </c>
      <c r="Y199" s="229"/>
      <c r="Z199" s="229"/>
      <c r="AA199" s="229"/>
      <c r="AB199" s="229"/>
      <c r="AC199" s="229"/>
      <c r="AD199" s="229"/>
      <c r="AE199" s="229"/>
      <c r="AF199" s="229"/>
      <c r="AG199" s="229"/>
      <c r="AH199" s="229"/>
      <c r="AI199" s="229"/>
      <c r="AJ199" s="3"/>
      <c r="AK199" s="3"/>
      <c r="BA199" s="29" t="str">
        <f>IF($C199&lt;&gt;SUM($F199:$U199),"El Total de los Egresos NO puede ser diferente a la suma de Hombres y Mujeres por edad.","")</f>
        <v/>
      </c>
      <c r="BB199" s="29" t="str">
        <f>IF($D199&lt;&gt;$F199+$H199+$J199+$L199+$N199+$P199+$R199+$T199,"El Total de Hombres Egresados del Programa NO puede ser distinto a la suma de Hombres por edad.","")</f>
        <v/>
      </c>
      <c r="BC199" s="29" t="str">
        <f>IF($E199&lt;&gt;$G199+$I199+$K199+$M199+$O199+$Q199+$S199+$U199,"El Total de Mujeres Egresadas del Programa NO puede ser distinto a la suma de Mujeres por edad.","")</f>
        <v/>
      </c>
      <c r="BD199" s="29" t="str">
        <f>IF(V199&lt;=E199,"","Las gestantes Egresadas del Programa NO DEBE ser mayor al Total de Mujeres Egresadas.")</f>
        <v/>
      </c>
      <c r="BE199" s="279" t="str">
        <f>IF(W199&lt;=C199,"","El Nº de TRANS Egresados del Programa NO DEBE ser mayor al Total de Egresos.")</f>
        <v/>
      </c>
      <c r="BF199" s="29" t="str">
        <f>IF(F199&lt;=F197,"","Los Egresos por Abandono de Tratamiento de hombres Menores de 6 meses DEBEN estar contenidos en el Total de Egresos.")</f>
        <v/>
      </c>
      <c r="BG199" s="29" t="str">
        <f>IF(G199&lt;=G197,"","Los Egresos por Abandono de Tratamiento de mujeres Menores de 6 meses DEBEN estar contenidos en el Total de Egresos.")</f>
        <v/>
      </c>
      <c r="BH199" s="29" t="str">
        <f>IF(H199&lt;=H197,"","Los Egresos por Abandono de Tratamiento de hombres De 6 meses a 1 año DEBEN estar contenidos en el Total de Egresos.")</f>
        <v/>
      </c>
      <c r="BI199" s="29" t="str">
        <f>IF(I199&lt;=I197,"","Los Egresos por Abandono de Tratamiento de mujeres De 6 meses a 1 año DEBEN estar contenidos en el Total de Egresos.")</f>
        <v/>
      </c>
      <c r="BJ199" s="29" t="str">
        <f>IF(J199&lt;=J197,"","Los Egresos por Abandono de Tratamiento de hombres de 2 a 9 años DEBEN estar contenidos en el Total de Egresos.")</f>
        <v/>
      </c>
      <c r="BK199" s="29" t="str">
        <f>IF(K199&lt;=K197,"","Los Egresos por Abandono de Tratamiento de mujeres de 2 a 9 años DEBEN estar contenidos en el Total de Egresos.")</f>
        <v/>
      </c>
      <c r="BL199" s="29" t="str">
        <f>IF(L199&lt;=L197,"","Los Egresos por Abandono de Tratamiento de hombres de 10 a 14 años DEBEN estar contenidos en el Total de Egresos.")</f>
        <v/>
      </c>
      <c r="BM199" s="29" t="str">
        <f>IF(M199&lt;=M197,"","Los Egresos por Abandono de Tratamiento de mujeres de 10 a 14 años DEBEN estar contenidos en el Total de Egresos.")</f>
        <v/>
      </c>
      <c r="BN199" s="29" t="str">
        <f>IF(N199&lt;=N197,"","Los Egresos por Abandono de Tratamiento de hombres de 15 a 19 años DEBEN estar contenidos en el Total de Egresos.")</f>
        <v/>
      </c>
      <c r="BO199" s="29" t="str">
        <f>IF(O199&lt;=O197,"","Los Egresos por Abandono de Tratamiento de mujeres de 15 a 19 años DEBEN estar contenidos en el Total de Egresos.")</f>
        <v/>
      </c>
      <c r="BP199" s="29" t="str">
        <f>IF(P$199&lt;=P$197,"","Los Egresos por Abandono de Tratamiento de hombres de 20 a 24 años DEBEN estar contenidos en el Total de Egresos.")</f>
        <v/>
      </c>
      <c r="BQ199" s="29" t="str">
        <f>IF(Q$199&lt;=Q$197,"","Los Egresos por Abandono de Tratamiento de mujeres de 20 a 24 años DEBEN estar contenidos en el Total de Egresos.")</f>
        <v/>
      </c>
      <c r="BR199" s="3"/>
      <c r="BS199" s="3"/>
      <c r="BT199" s="274">
        <f t="shared" si="65"/>
        <v>0</v>
      </c>
      <c r="BU199" s="285">
        <f t="shared" si="66"/>
        <v>0</v>
      </c>
      <c r="BV199" s="285">
        <f t="shared" si="67"/>
        <v>0</v>
      </c>
      <c r="BW199" s="285">
        <f t="shared" si="68"/>
        <v>0</v>
      </c>
      <c r="BX199" s="275">
        <f t="shared" si="69"/>
        <v>0</v>
      </c>
      <c r="BY199" s="274">
        <f>IF(F199&lt;=F197,0,1)</f>
        <v>0</v>
      </c>
      <c r="BZ199" s="275">
        <f>IF($G$199&lt;=$G$197,0,1)</f>
        <v>0</v>
      </c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22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</row>
    <row r="200" spans="1:112" s="23" customFormat="1" ht="10.5" x14ac:dyDescent="0.15">
      <c r="A200" s="1034" t="s">
        <v>212</v>
      </c>
      <c r="B200" s="1034"/>
      <c r="C200" s="71">
        <f t="shared" si="63"/>
        <v>0</v>
      </c>
      <c r="D200" s="71">
        <f t="shared" si="64"/>
        <v>0</v>
      </c>
      <c r="E200" s="71">
        <f t="shared" si="64"/>
        <v>0</v>
      </c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289"/>
      <c r="U200" s="144"/>
      <c r="V200" s="134"/>
      <c r="W200" s="47"/>
      <c r="X200" s="233" t="str">
        <f>$BA200&amp;" "&amp;$BB200&amp;""&amp;$BC200&amp;""&amp;$BD200&amp;""&amp;$BE200&amp;""&amp;$BF200&amp;""&amp;$BG200&amp;""&amp;$BH200&amp;""&amp;$BI200&amp;""&amp;$BJ200&amp;""&amp;$BK200&amp;""&amp;$BL200&amp;""&amp;$BM200&amp;""&amp;$BN200&amp;""&amp;$BO200&amp;""&amp;$BP200&amp;""&amp;$BQ200&amp;""&amp;$BF200&amp;""&amp;$BE205&amp;""&amp;$BF205&amp;""&amp;$BG205&amp;""&amp;$BH205</f>
        <v xml:space="preserve"> </v>
      </c>
      <c r="Y200" s="229"/>
      <c r="Z200" s="229"/>
      <c r="AA200" s="229"/>
      <c r="AB200" s="229"/>
      <c r="AC200" s="229"/>
      <c r="AD200" s="229"/>
      <c r="AE200" s="229"/>
      <c r="AF200" s="229"/>
      <c r="AG200" s="229"/>
      <c r="AH200" s="229"/>
      <c r="AI200" s="229"/>
      <c r="AJ200" s="3"/>
      <c r="AK200" s="3"/>
      <c r="BA200" s="29" t="str">
        <f>IF($C200&lt;&gt;SUM($F200:$U200),"El Total de los Egresos NO puede ser diferente a la suma de Hombres y Mujeres por edad.","")</f>
        <v/>
      </c>
      <c r="BB200" s="29" t="str">
        <f>IF($D200&lt;&gt;$F200+$H200+$J200+$L200+$N200+$P200+$R200+$T200,"El Total de Hombres Egresados del Programa NO puede ser distinto a la suma de Hombres por edad.","")</f>
        <v/>
      </c>
      <c r="BC200" s="29" t="str">
        <f>IF($E200&lt;&gt;$G200+$I200+$K200+$M200+$O200+$Q200+$S200+$U200,"El Total de Mujeres Egresadas del Programa NO puede ser distinto a la suma de Mujeres por edad.","")</f>
        <v/>
      </c>
      <c r="BD200" s="29" t="str">
        <f>IF(V200&lt;=E200,"","Las gestantes Egresadas del Programa NO DEBE ser mayor al Total de Mujeres Egresadas.")</f>
        <v/>
      </c>
      <c r="BE200" s="279" t="str">
        <f>IF(W200&lt;=C200,"","El Nº de TRANS Egresados del Programa NO DEBE ser mayor al Total de Egresos.")</f>
        <v/>
      </c>
      <c r="BF200" s="29" t="str">
        <f>IF(F200&lt;=F197,"","Los Egresos por Abandono del Programa de hombres Menores de 6 meses DEBEN estar contenidos en el Total de Egresos.")</f>
        <v/>
      </c>
      <c r="BG200" s="29" t="str">
        <f>IF(G200&lt;=G197,"","Los Egresos por Abandono del Programa de mujeres Menores de 6 meses DEBEN estar contenidos en el Total de Egresos.")</f>
        <v/>
      </c>
      <c r="BH200" s="29" t="str">
        <f>IF(H200&lt;=H197,"","Los Egresos por Abandono del Programa de hombres De 6 meses a 1 año DEBEN estar contenidos en el Total de Egresos.")</f>
        <v/>
      </c>
      <c r="BI200" s="29" t="str">
        <f>IF(I200&lt;=I197,"","Los Egresos por Abandono del Programa de mujeres De 6 meses a 1 año DEBEN estar contenidos en el Total de Egresos.")</f>
        <v/>
      </c>
      <c r="BJ200" s="29" t="str">
        <f>IF(J200&lt;=J197,"","Los Egresos por Abandono del Programa de hombres de 2 a 9 años DEBEN estar contenidos en el Total de Egresos.")</f>
        <v/>
      </c>
      <c r="BK200" s="29" t="str">
        <f>IF(K200&lt;=K197,"","Los Egresos por Abandono del Programa de mujeres de 2 a 9 años DEBEN estar contenidos en el Total de Egresos.")</f>
        <v/>
      </c>
      <c r="BL200" s="29" t="str">
        <f>IF(L200&lt;=L197,"","Los Egresos por Abandono del Programa de hombres de 10 a 14 años DEBEN estar contenidos en el Total de Egresos.")</f>
        <v/>
      </c>
      <c r="BM200" s="29" t="str">
        <f>IF(M200&lt;=M197,"","Los Egresos por Abandono del Programa de mujeres de 10 a 14 años DEBEN estar contenidos en el Total de Egresos.")</f>
        <v/>
      </c>
      <c r="BN200" s="29" t="str">
        <f>IF(N200&lt;=N197,"","Los Egresos por Abandono del Programa de hombres de 15 a 19 años DEBEN estar contenidos en el Total de Egresos.")</f>
        <v/>
      </c>
      <c r="BO200" s="29" t="str">
        <f>IF(O200&lt;=O197,"","Los Egresos por Abandono del Programa de mujeres de 15 a 19 años DEBEN estar contenidos en el Total de Egresos.")</f>
        <v/>
      </c>
      <c r="BP200" s="29" t="str">
        <f>IF(P$200&lt;=P$197,"","Los Egresos por Abandono del Programa de hombres de 20 a 24 años DEBEN estar contenidos en el Total de Egresos.")</f>
        <v/>
      </c>
      <c r="BQ200" s="29" t="str">
        <f>IF(Q$200&lt;=Q$197,"","Los Egresos por Abandono del Programa de mujeres de 20 a 24 años DEBEN estar contenidos en el Total de Egresos.")</f>
        <v/>
      </c>
      <c r="BR200" s="3"/>
      <c r="BS200" s="3"/>
      <c r="BT200" s="274">
        <f t="shared" si="65"/>
        <v>0</v>
      </c>
      <c r="BU200" s="285">
        <f t="shared" si="66"/>
        <v>0</v>
      </c>
      <c r="BV200" s="285">
        <f t="shared" si="67"/>
        <v>0</v>
      </c>
      <c r="BW200" s="285">
        <f t="shared" si="68"/>
        <v>0</v>
      </c>
      <c r="BX200" s="275">
        <f t="shared" si="69"/>
        <v>0</v>
      </c>
      <c r="BY200" s="274">
        <f>IF(F200&lt;=F197,0,1)</f>
        <v>0</v>
      </c>
      <c r="BZ200" s="275">
        <f>IF($G$200&lt;=$G$197,0,1)</f>
        <v>0</v>
      </c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</row>
    <row r="201" spans="1:112" s="23" customFormat="1" ht="10.5" x14ac:dyDescent="0.15">
      <c r="A201" s="1008" t="s">
        <v>213</v>
      </c>
      <c r="B201" s="1008"/>
      <c r="C201" s="80">
        <f t="shared" si="63"/>
        <v>0</v>
      </c>
      <c r="D201" s="80">
        <f t="shared" si="64"/>
        <v>0</v>
      </c>
      <c r="E201" s="80">
        <f t="shared" si="64"/>
        <v>0</v>
      </c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290"/>
      <c r="U201" s="291"/>
      <c r="V201" s="136"/>
      <c r="W201" s="49"/>
      <c r="X201" s="233" t="str">
        <f>$BA201&amp;" "&amp;$BB201&amp;""&amp;$BC201&amp;""&amp;$BD201&amp;""&amp;$BE201&amp;""&amp;$BF201&amp;""&amp;$BG201&amp;""&amp;$BH201&amp;""&amp;$BI201&amp;""&amp;$BJ201&amp;""&amp;$BK201&amp;""&amp;$BL201&amp;""&amp;$BM201&amp;""&amp;$BN201&amp;""&amp;$BO201&amp;""&amp;$BP201&amp;""&amp;$BQ201&amp;""&amp;$BF201&amp;""&amp;$BE206&amp;""&amp;$BF206&amp;""&amp;$BG206&amp;""&amp;$BH206</f>
        <v xml:space="preserve"> </v>
      </c>
      <c r="Y201" s="229"/>
      <c r="Z201" s="229"/>
      <c r="AA201" s="229"/>
      <c r="AB201" s="229"/>
      <c r="AC201" s="229"/>
      <c r="AD201" s="229"/>
      <c r="AE201" s="229"/>
      <c r="AF201" s="229"/>
      <c r="AG201" s="229"/>
      <c r="AH201" s="229"/>
      <c r="AI201" s="229"/>
      <c r="AJ201" s="3"/>
      <c r="AK201" s="3"/>
      <c r="BA201" s="29" t="str">
        <f>IF($C201&lt;&gt;SUM($F201:$U201),"El Total de los Egresos NO puede ser diferente a la suma de Hombres y Mujeres por edad.","")</f>
        <v/>
      </c>
      <c r="BB201" s="29" t="str">
        <f>IF($D201&lt;&gt;$F201+$H201+$J201+$L201+$N201+$P201+$R201+$T201,"El Total de Hombres Egresados del Programa NO puede ser distinto a la suma de Hombres por edad.","")</f>
        <v/>
      </c>
      <c r="BC201" s="29" t="str">
        <f>IF($E201&lt;&gt;$G201+$I201+$K201+$M201+$O201+$Q201+$S201+$U201,"El Total de Mujeres Egresadas del Programa NO puede ser distinto a la suma de Mujeres por edad.","")</f>
        <v/>
      </c>
      <c r="BD201" s="29" t="str">
        <f>IF(V201&lt;=E201,"","Las gestantes Egresadas del Programa NO DEBE ser mayor al Total de Mujeres Egresadas.")</f>
        <v/>
      </c>
      <c r="BE201" s="292" t="str">
        <f>IF(W201&lt;=C201,"","El Nº de TRANS Egresados del Programa NO DEBE ser mayor al Total de Egresos.")</f>
        <v/>
      </c>
      <c r="BF201" s="29" t="str">
        <f>IF(F201&lt;=F197,"","Los Egresos por Fallecimiento de hombres Menores de 6 meses DEBEN estar contenidos en el Total de Egresos.")</f>
        <v/>
      </c>
      <c r="BG201" s="29" t="str">
        <f>IF(G201&lt;=G197,"","Los Egresos por Fallecimiento de mujeres Menores de 6 meses DEBEN estar contenidos en el Total de Egresos.")</f>
        <v/>
      </c>
      <c r="BH201" s="29" t="str">
        <f>IF(H201&lt;=H197,"","Los Egresos por Fallecimiento de hombres De 6 meses a 1 año DEBEN estar contenidos en el Total de Egresos.")</f>
        <v/>
      </c>
      <c r="BI201" s="29" t="str">
        <f>IF(I201&lt;=I197,"","Los Egresos por Fallecimiento de mujeres De 6 meses a 1 año DEBEN estar contenidos en el Total de Egresos.")</f>
        <v/>
      </c>
      <c r="BJ201" s="29" t="str">
        <f>IF(J201&lt;=J197,"","Los Egresos por Fallecimiento de hombres de 2 a 9 años DEBEN estar contenidos en el Total de Egresos.")</f>
        <v/>
      </c>
      <c r="BK201" s="29" t="str">
        <f>IF(K201&lt;=K197,"","Los Egresos por Fallecimiento de mujeres de 2 a 9 años DEBEN estar contenidos en el Total de Egresos.")</f>
        <v/>
      </c>
      <c r="BL201" s="29" t="str">
        <f>IF(L201&lt;=L197,"","Los Egresos por Fallecimiento de hombres de 10 a 14 años DEBEN estar contenidos en el Total de Egresos.")</f>
        <v/>
      </c>
      <c r="BM201" s="29" t="str">
        <f>IF(M201&lt;=M197,"","Los Egresos por Fallecimiento de mujeres de 10 a 14 años DEBEN estar contenidos en el Total de Egresos.")</f>
        <v/>
      </c>
      <c r="BN201" s="29" t="str">
        <f>IF(N201&lt;=N197,"","Los Egresos por Fallecimiento de hombres de 15 a 19 años DEBEN estar contenidos en el Total de Egresos.")</f>
        <v/>
      </c>
      <c r="BO201" s="29" t="str">
        <f>IF(O201&lt;=O197,"","Los Egresos por Fallecimiento de mujeres de 15 a 19 años DEBEN estar contenidos en el Total de Egresos.")</f>
        <v/>
      </c>
      <c r="BP201" s="29" t="str">
        <f>IF(P$201&lt;=P$197,"","Los Egresos por Fallecimiento de hombres de 20 a 24 años DEBEN estar contenidos en el Total de Egresos.")</f>
        <v/>
      </c>
      <c r="BQ201" s="29" t="str">
        <f>IF(Q$201&lt;=Q$197,"","Los Egresos por Fallecimiento de mujeres de 20 a 24 años DEBEN estar contenidos en el Total de Egresos.")</f>
        <v/>
      </c>
      <c r="BR201" s="3"/>
      <c r="BS201" s="3"/>
      <c r="BT201" s="281">
        <f t="shared" si="65"/>
        <v>0</v>
      </c>
      <c r="BU201" s="293">
        <f t="shared" si="66"/>
        <v>0</v>
      </c>
      <c r="BV201" s="293">
        <f t="shared" si="67"/>
        <v>0</v>
      </c>
      <c r="BW201" s="293">
        <f t="shared" si="68"/>
        <v>0</v>
      </c>
      <c r="BX201" s="282">
        <f t="shared" si="69"/>
        <v>0</v>
      </c>
      <c r="BY201" s="281">
        <f>IF(F201&lt;=F197,0,1)</f>
        <v>0</v>
      </c>
      <c r="BZ201" s="282">
        <f>IF($G$201&lt;=$G$197,0,1)</f>
        <v>0</v>
      </c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22"/>
      <c r="CM201" s="22"/>
      <c r="CN201" s="22"/>
      <c r="CO201" s="22"/>
      <c r="CP201" s="22"/>
      <c r="CQ201" s="22"/>
      <c r="CR201" s="22"/>
      <c r="CS201" s="22"/>
      <c r="CT201" s="22"/>
      <c r="CU201" s="22"/>
      <c r="CV201" s="22"/>
      <c r="CW201" s="22"/>
      <c r="CX201" s="22"/>
      <c r="CY201" s="22"/>
      <c r="CZ201" s="22"/>
      <c r="DA201" s="22"/>
      <c r="DB201" s="22"/>
      <c r="DC201" s="22"/>
      <c r="DD201" s="22"/>
      <c r="DE201" s="22"/>
      <c r="DF201" s="22"/>
      <c r="DG201" s="22"/>
      <c r="DH201" s="22"/>
    </row>
    <row r="202" spans="1:112" s="9" customFormat="1" ht="14.25" x14ac:dyDescent="0.2">
      <c r="A202" s="40" t="s">
        <v>214</v>
      </c>
      <c r="B202" s="224"/>
      <c r="C202" s="225"/>
      <c r="D202" s="226"/>
      <c r="E202" s="226"/>
      <c r="F202" s="226"/>
      <c r="G202" s="227"/>
      <c r="H202" s="227"/>
      <c r="I202" s="227"/>
      <c r="J202" s="227"/>
      <c r="K202" s="227"/>
      <c r="L202" s="227"/>
      <c r="M202" s="227"/>
      <c r="N202" s="227"/>
      <c r="O202" s="227"/>
      <c r="P202" s="227"/>
      <c r="Q202" s="227"/>
      <c r="R202" s="227"/>
      <c r="S202" s="227"/>
      <c r="T202" s="228"/>
      <c r="U202" s="229"/>
      <c r="V202" s="229"/>
      <c r="W202" s="229"/>
      <c r="BE202" s="29" t="str">
        <f>IF(R$197&gt;=SUM(R$198:R$201),"","El Total de Egresos hombres de 25 a 64 años DEBE ser mayor o igual a la suma de los Egresos por Alta, Abandono de Tratamiento, Abandono de Programa y Fallecimiento.")</f>
        <v/>
      </c>
      <c r="BF202" s="29" t="str">
        <f>IF(S$197&gt;=SUM(S$198:S$201),"","El Total de Egresos mujeres de 25 a 64 años DEBE ser mayor o igual a la suma de los Egresos por Alta, Abandono de Tratamiento, Abandono de Programa y Fallecimiento.")</f>
        <v/>
      </c>
      <c r="BG202" s="29" t="str">
        <f>IF(T$197&gt;=SUM(T$198:T$201),"","El Total de Egresos hombres de 65 y más años DEBE ser mayor o igual a la suma de los Egresos por Alta, Abandono de Tratamiento, Abandono de Programa y Fallecimiento.")</f>
        <v/>
      </c>
      <c r="BH202" s="29" t="str">
        <f>IF(U$197&gt;=SUM(U$198:U$201),"","El Total de Egresos mujeres de 65 y más años DEBE ser mayor o igual a la suma de los Egresos por Alta, Abandono de Tratamiento, Abandono de Programa y Fallecimiento.")</f>
        <v/>
      </c>
      <c r="BX202" s="272">
        <f>IF($J$197&gt;=SUM($J$198:$J$201),0,1)</f>
        <v>0</v>
      </c>
      <c r="BY202" s="273">
        <f>IF($K$197&gt;=SUM($K$198:$K$201),0,1)</f>
        <v>0</v>
      </c>
      <c r="BZ202" s="30">
        <f>IF($L$197&gt;=SUM($L$198:$L$201),0,1)</f>
        <v>0</v>
      </c>
    </row>
    <row r="203" spans="1:112" s="22" customFormat="1" ht="10.5" x14ac:dyDescent="0.15">
      <c r="A203" s="1009" t="s">
        <v>45</v>
      </c>
      <c r="B203" s="1010"/>
      <c r="C203" s="1015" t="s">
        <v>189</v>
      </c>
      <c r="D203" s="1015"/>
      <c r="E203" s="1015"/>
      <c r="F203" s="1016" t="s">
        <v>56</v>
      </c>
      <c r="G203" s="1017"/>
      <c r="H203" s="1017"/>
      <c r="I203" s="1017"/>
      <c r="J203" s="1017"/>
      <c r="K203" s="1017"/>
      <c r="L203" s="1017"/>
      <c r="M203" s="1022"/>
      <c r="N203" s="1023" t="s">
        <v>191</v>
      </c>
      <c r="O203" s="228"/>
      <c r="P203" s="229"/>
      <c r="Q203" s="229"/>
      <c r="R203" s="229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BA203" s="3"/>
      <c r="BB203" s="3"/>
      <c r="BC203" s="3"/>
      <c r="BD203" s="3"/>
      <c r="BE203" s="29" t="str">
        <f>IF(R$198&lt;=R$197,"","Los Egresos por Alta de hombres de 25 a 64 años DEBEN estar contenidos en el Total de Egresos.")</f>
        <v/>
      </c>
      <c r="BF203" s="29" t="str">
        <f>IF(S$198&lt;=S$197,"","Los Egresos por Alta de mujeres de 25 a 64 años DEBEN estar contenidos en el Total de Egresos.")</f>
        <v/>
      </c>
      <c r="BG203" s="29" t="str">
        <f>IF(T$198&lt;=T$197,"","Los Egresos por Alta de hombres de 65 y más años DEBEN estar contenidos en el Total de Egresos.")</f>
        <v/>
      </c>
      <c r="BH203" s="29" t="str">
        <f>IF(U$198&lt;=U$197,"","Los Egresos por Alta de mujeres de 65 y más años DEBEN estar contenidos en el Total de Egresos.")</f>
        <v/>
      </c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274">
        <f>IF($J$198&lt;=$J$197,0,1)</f>
        <v>0</v>
      </c>
      <c r="BY203" s="275">
        <f>IF($K$198&lt;=$K$197,0,1)</f>
        <v>0</v>
      </c>
      <c r="BZ203" s="30">
        <f>IF($L$198&lt;=$L$197,0,1)</f>
        <v>0</v>
      </c>
      <c r="CA203" s="3"/>
      <c r="CB203" s="3"/>
      <c r="CC203" s="3"/>
    </row>
    <row r="204" spans="1:112" s="22" customFormat="1" ht="10.5" x14ac:dyDescent="0.15">
      <c r="A204" s="1011"/>
      <c r="B204" s="1012"/>
      <c r="C204" s="1015"/>
      <c r="D204" s="1015"/>
      <c r="E204" s="1015"/>
      <c r="F204" s="1026" t="s">
        <v>70</v>
      </c>
      <c r="G204" s="1027"/>
      <c r="H204" s="1028" t="s">
        <v>8</v>
      </c>
      <c r="I204" s="1028"/>
      <c r="J204" s="1026" t="s">
        <v>180</v>
      </c>
      <c r="K204" s="1027"/>
      <c r="L204" s="1028" t="s">
        <v>181</v>
      </c>
      <c r="M204" s="1029"/>
      <c r="N204" s="1024"/>
      <c r="O204" s="228"/>
      <c r="P204" s="229"/>
      <c r="Q204" s="229"/>
      <c r="R204" s="229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BA204" s="3"/>
      <c r="BB204" s="3"/>
      <c r="BC204" s="3"/>
      <c r="BD204" s="3"/>
      <c r="BE204" s="29" t="str">
        <f>IF(R$199&lt;=R$197,"","Los Egresos por Abandono de Tratamiento de hombres de 25 a 64 años DEBEN estar contenidos en el Total de Egresos.")</f>
        <v/>
      </c>
      <c r="BF204" s="29" t="str">
        <f>IF(S$199&lt;=S$197,"","Los Egresos por Abandono de Tratamiento de mujeres de 25 a 64 años DEBEN estar contenidos en el Total de Egresos.")</f>
        <v/>
      </c>
      <c r="BG204" s="29" t="str">
        <f>IF(T$199&lt;=T$197,"","Los Egresos por Abandono de Tratamiento de hombres de 65 y más años DEBEN estar contenidos en el Total de Egresos.")</f>
        <v/>
      </c>
      <c r="BH204" s="29" t="str">
        <f>IF(U$199&lt;=U$197,"","Los Egresos por Abandono de Tratamiento de mujeres de 65 y más años DEBEN estar contenidos en el Total de Egresos.")</f>
        <v/>
      </c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274">
        <f>IF($J$199&lt;=$J$197,0,1)</f>
        <v>0</v>
      </c>
      <c r="BY204" s="275">
        <f>IF($K$199&lt;=$K$197,0,1)</f>
        <v>0</v>
      </c>
      <c r="BZ204" s="30">
        <f>IF($L$199&lt;=$L$197,0,1)</f>
        <v>0</v>
      </c>
      <c r="CA204" s="3"/>
      <c r="CB204" s="3"/>
      <c r="CC204" s="3"/>
    </row>
    <row r="205" spans="1:112" s="23" customFormat="1" ht="21" x14ac:dyDescent="0.15">
      <c r="A205" s="1013"/>
      <c r="B205" s="1014"/>
      <c r="C205" s="231" t="s">
        <v>167</v>
      </c>
      <c r="D205" s="231" t="s">
        <v>43</v>
      </c>
      <c r="E205" s="248" t="s">
        <v>64</v>
      </c>
      <c r="F205" s="96" t="s">
        <v>182</v>
      </c>
      <c r="G205" s="99" t="s">
        <v>64</v>
      </c>
      <c r="H205" s="96" t="s">
        <v>182</v>
      </c>
      <c r="I205" s="99" t="s">
        <v>64</v>
      </c>
      <c r="J205" s="96" t="s">
        <v>182</v>
      </c>
      <c r="K205" s="99" t="s">
        <v>64</v>
      </c>
      <c r="L205" s="96" t="s">
        <v>182</v>
      </c>
      <c r="M205" s="294" t="s">
        <v>64</v>
      </c>
      <c r="N205" s="1025"/>
      <c r="O205" s="229"/>
      <c r="P205" s="229"/>
      <c r="Q205" s="229"/>
      <c r="R205" s="229"/>
      <c r="S205" s="229"/>
      <c r="T205" s="229"/>
      <c r="U205" s="229"/>
      <c r="V205" s="229"/>
      <c r="W205" s="228"/>
      <c r="X205" s="229"/>
      <c r="Y205" s="229"/>
      <c r="Z205" s="229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BA205" s="3"/>
      <c r="BB205" s="3"/>
      <c r="BC205" s="3"/>
      <c r="BD205" s="3"/>
      <c r="BE205" s="29" t="str">
        <f>IF(R$200&lt;=R$197,"","Los Egresos por Abandono del Programa de hombres de 25 a 64 años DEBEN estar contenidos en el Total de Egresos.")</f>
        <v/>
      </c>
      <c r="BF205" s="29" t="str">
        <f>IF(S$200&lt;=S$197,"","Los Egresos por Abandono del Programa de mujeres de 25 a 64 años DEBEN estar contenidos en el Total de Egresos.")</f>
        <v/>
      </c>
      <c r="BG205" s="29" t="str">
        <f>IF(T$200&lt;=T$197,"","Los Egresos por Abandono del Programa de hombres de 65 y más años DEBEN estar contenidos en el Total de Egresos.")</f>
        <v/>
      </c>
      <c r="BH205" s="29" t="str">
        <f>IF(U$200&lt;=U$197,"","Los Egresos por Abandono del Programa de mujeres de 65 y más años DEBEN estar contenidos en el Total de Egresos.")</f>
        <v/>
      </c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274">
        <f>IF($J$200&lt;=$J$197,0,1)</f>
        <v>0</v>
      </c>
      <c r="BY205" s="275">
        <f>IF($K$200&lt;=$K$197,0,1)</f>
        <v>0</v>
      </c>
      <c r="BZ205" s="30">
        <f>IF($L$200&lt;=$L$197,0,1)</f>
        <v>0</v>
      </c>
      <c r="CA205" s="3"/>
      <c r="CB205" s="3"/>
      <c r="CC205" s="3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</row>
    <row r="206" spans="1:112" s="23" customFormat="1" ht="11.25" thickBot="1" x14ac:dyDescent="0.2">
      <c r="A206" s="1006" t="s">
        <v>126</v>
      </c>
      <c r="B206" s="1006"/>
      <c r="C206" s="295">
        <f>SUM(D206:E206)</f>
        <v>0</v>
      </c>
      <c r="D206" s="295">
        <f t="shared" ref="D206:E208" si="70">F206+H206+J206+L206</f>
        <v>0</v>
      </c>
      <c r="E206" s="168">
        <f t="shared" si="70"/>
        <v>0</v>
      </c>
      <c r="F206" s="171"/>
      <c r="G206" s="175"/>
      <c r="H206" s="175"/>
      <c r="I206" s="296"/>
      <c r="J206" s="171"/>
      <c r="K206" s="175"/>
      <c r="L206" s="296"/>
      <c r="M206" s="174"/>
      <c r="N206" s="175"/>
      <c r="O206" s="233" t="str">
        <f>$BA206&amp;" "&amp;$BB206&amp;""&amp;$BC206&amp;""&amp;$BD206</f>
        <v xml:space="preserve"> </v>
      </c>
      <c r="P206" s="229"/>
      <c r="Q206" s="229"/>
      <c r="R206" s="229"/>
      <c r="S206" s="229"/>
      <c r="T206" s="229"/>
      <c r="U206" s="229"/>
      <c r="V206" s="229"/>
      <c r="W206" s="228"/>
      <c r="X206" s="229"/>
      <c r="Y206" s="229"/>
      <c r="Z206" s="229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BA206" s="29" t="str">
        <f>IF($C206&lt;&gt;SUM($F206:$M206),"El Total de Ingresos NO puede ser diferente a la suma de Hombres y Mujeres por edad.","")</f>
        <v/>
      </c>
      <c r="BB206" s="29" t="str">
        <f>IF($D206&lt;&gt;$F206+$H206+$J206+$L206,"El Total de Hombres Ingresados al Programa NO puede ser distinto a la suma de Hombres por edad.","")</f>
        <v/>
      </c>
      <c r="BC206" s="29" t="str">
        <f>IF($E206&lt;&gt;$G206+$I206+$K206+$M206,"El Total de Mujeres Ingresadas al Programa NO puede ser distinto a la suma de Mujeres por edad.","")</f>
        <v/>
      </c>
      <c r="BD206" s="29" t="str">
        <f>IF(N206&lt;=C206,"","El Nº de TRANS Ingresados al Programa NO DEBE ser mayor al Total de Ingresos.")</f>
        <v/>
      </c>
      <c r="BE206" s="29" t="str">
        <f>IF(R$201&lt;=R$197,"","Los Egresos por Fallecimiento de hombres de 25 a 64 años DEBEN estar contenidos en el Total de Egresos.")</f>
        <v/>
      </c>
      <c r="BF206" s="29" t="str">
        <f>IF(S$201&lt;=S$197,"","Los Egresos por Fallecimiento de mujeres de 25 a 64 años DEBEN estar contenidos en el Total de Egresos.")</f>
        <v/>
      </c>
      <c r="BG206" s="29" t="str">
        <f>IF(T$201&lt;=T$197,"","Los Egresos por Fallecimiento de hombres de 65 y más años DEBEN estar contenidos en el Total de Egresos.")</f>
        <v/>
      </c>
      <c r="BH206" s="29" t="str">
        <f>IF(U$201&lt;=U$197,"","Los Egresos por Fallecimiento de mujeres de 65 y más años DEBEN estar contenidos en el Total de Egresos.")</f>
        <v/>
      </c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0">
        <f>IF($C206&lt;&gt;SUM($F206:$M206),1,0)</f>
        <v>0</v>
      </c>
      <c r="BU206" s="30">
        <f>IF($D206&lt;&gt;$F206+$H206+$J206+$L206,1,0)</f>
        <v>0</v>
      </c>
      <c r="BV206" s="30">
        <f>IF($E206&lt;&gt;$G206+$I206+$K206+$M206,1,0)</f>
        <v>0</v>
      </c>
      <c r="BW206" s="30">
        <f>IF(N206&lt;=C206,0,1)</f>
        <v>0</v>
      </c>
      <c r="BX206" s="281">
        <f>IF($J$201&lt;=$J$197,0,1)</f>
        <v>0</v>
      </c>
      <c r="BY206" s="282">
        <f>IF($K$201&lt;=$K$197,0,1)</f>
        <v>0</v>
      </c>
      <c r="BZ206" s="30">
        <f>IF($L$201&lt;=$L$197,0,1)</f>
        <v>0</v>
      </c>
      <c r="CA206" s="3"/>
      <c r="CB206" s="3"/>
      <c r="CC206" s="3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</row>
    <row r="207" spans="1:112" s="23" customFormat="1" ht="11.25" thickTop="1" x14ac:dyDescent="0.15">
      <c r="A207" s="1007" t="s">
        <v>103</v>
      </c>
      <c r="B207" s="1007"/>
      <c r="C207" s="286">
        <f>SUM(D207:E207)</f>
        <v>0</v>
      </c>
      <c r="D207" s="286">
        <f t="shared" si="70"/>
        <v>0</v>
      </c>
      <c r="E207" s="297">
        <f t="shared" si="70"/>
        <v>0</v>
      </c>
      <c r="F207" s="287"/>
      <c r="G207" s="298"/>
      <c r="H207" s="298"/>
      <c r="I207" s="299"/>
      <c r="J207" s="287"/>
      <c r="K207" s="298"/>
      <c r="L207" s="299"/>
      <c r="M207" s="300"/>
      <c r="N207" s="298"/>
      <c r="O207" s="233" t="str">
        <f>$BA207&amp;" "&amp;$BB207&amp;""&amp;$BC207&amp;""&amp;$BD207</f>
        <v xml:space="preserve"> </v>
      </c>
      <c r="P207" s="229"/>
      <c r="Q207" s="229"/>
      <c r="R207" s="229"/>
      <c r="S207" s="229"/>
      <c r="T207" s="229"/>
      <c r="U207" s="229"/>
      <c r="V207" s="229"/>
      <c r="W207" s="228"/>
      <c r="X207" s="229"/>
      <c r="Y207" s="229"/>
      <c r="Z207" s="229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BA207" s="29" t="str">
        <f>IF($C207&lt;&gt;SUM($F207:$M207),"El Total de Egresos NO puede ser diferente a la suma de Hombres y Mujeres por edad.","")</f>
        <v/>
      </c>
      <c r="BB207" s="29" t="str">
        <f>IF($D207&lt;&gt;$F207+$H207+$J207+$L207,"El Total de Hombres Egresados del Programa NO puede ser distinto a la suma de Hombres por edad.","")</f>
        <v/>
      </c>
      <c r="BC207" s="29" t="str">
        <f>IF($E207&lt;&gt;$G207+$I207+$K207+$M207,"El Total de Mujeres Egresadas del Programa NO puede ser distinto a la suma de Mujeres por edad.","")</f>
        <v/>
      </c>
      <c r="BD207" s="29" t="str">
        <f>IF(N207&lt;=C207,"","El Nº de TRANS Egresados del Programa NO DEBE ser mayor al Total de Ingresos.")</f>
        <v/>
      </c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0">
        <f>IF($C207&lt;&gt;SUM($F207:$M207),1,0)</f>
        <v>0</v>
      </c>
      <c r="BU207" s="30">
        <f>IF($D207&lt;&gt;$F207+$H207+$J207+$L207,1,0)</f>
        <v>0</v>
      </c>
      <c r="BV207" s="30">
        <f>IF($E207&lt;&gt;$G207+$I207+$K207+$M207,1,0)</f>
        <v>0</v>
      </c>
      <c r="BW207" s="30">
        <f>IF(N207&lt;=C207,0,1)</f>
        <v>0</v>
      </c>
      <c r="BX207" s="3"/>
      <c r="BY207" s="3"/>
      <c r="BZ207" s="3"/>
      <c r="CA207" s="3"/>
      <c r="CB207" s="3"/>
      <c r="CC207" s="3"/>
      <c r="CD207" s="22"/>
      <c r="CE207" s="22"/>
      <c r="CF207" s="22"/>
      <c r="CG207" s="22"/>
      <c r="CH207" s="22"/>
      <c r="CI207" s="22"/>
      <c r="CJ207" s="22"/>
      <c r="CK207" s="22"/>
      <c r="CL207" s="22"/>
      <c r="CM207" s="22"/>
      <c r="CN207" s="22"/>
      <c r="CO207" s="22"/>
      <c r="CP207" s="22"/>
      <c r="CQ207" s="22"/>
      <c r="CR207" s="22"/>
      <c r="CS207" s="22"/>
      <c r="CT207" s="22"/>
      <c r="CU207" s="22"/>
      <c r="CV207" s="22"/>
      <c r="CW207" s="22"/>
      <c r="CX207" s="22"/>
      <c r="CY207" s="22"/>
    </row>
    <row r="208" spans="1:112" s="23" customFormat="1" ht="10.5" x14ac:dyDescent="0.15">
      <c r="A208" s="1008" t="s">
        <v>164</v>
      </c>
      <c r="B208" s="1008"/>
      <c r="C208" s="80">
        <f>SUM(D208:E208)</f>
        <v>0</v>
      </c>
      <c r="D208" s="80">
        <f t="shared" si="70"/>
        <v>0</v>
      </c>
      <c r="E208" s="301">
        <f t="shared" si="70"/>
        <v>0</v>
      </c>
      <c r="F208" s="37"/>
      <c r="G208" s="136"/>
      <c r="H208" s="136"/>
      <c r="I208" s="302"/>
      <c r="J208" s="37"/>
      <c r="K208" s="136"/>
      <c r="L208" s="302"/>
      <c r="M208" s="135"/>
      <c r="N208" s="136"/>
      <c r="O208" s="233" t="str">
        <f>$BA208&amp;" "&amp;$BB208&amp;""&amp;$BC208&amp;""&amp;$BD208&amp;""&amp;$BE208&amp;""&amp;$BF208&amp;""&amp;$BA209&amp;""&amp;$BB209&amp;""&amp;$BC209&amp;""&amp;$BD209&amp;""&amp;$BE209&amp;""&amp;$BF209</f>
        <v xml:space="preserve"> </v>
      </c>
      <c r="P208" s="229"/>
      <c r="Q208" s="229"/>
      <c r="R208" s="229"/>
      <c r="S208" s="229"/>
      <c r="T208" s="229"/>
      <c r="U208" s="229"/>
      <c r="V208" s="229"/>
      <c r="W208" s="228"/>
      <c r="X208" s="229"/>
      <c r="Y208" s="229"/>
      <c r="Z208" s="229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BA208" s="29" t="str">
        <f>IF($C208&lt;&gt;SUM($F208:$M208),"El Total de Egresos NO puede ser diferente a la suma de Hombres y Mujeres por edad.","")</f>
        <v/>
      </c>
      <c r="BB208" s="29" t="str">
        <f>IF($D208&lt;&gt;$F208+$H208+$J208+$L208,"El Total de Hombres Egresados del Programa NO puede ser distinto a la suma de Hombres por edad.","")</f>
        <v/>
      </c>
      <c r="BC208" s="29" t="str">
        <f>IF($E208&lt;&gt;$G208+$I208+$K208+$M208,"El Total de Mujeres Egresadas del Programa NO puede ser distinto a la suma de Mujeres por edad.","")</f>
        <v/>
      </c>
      <c r="BD208" s="29" t="str">
        <f>IF(N208&lt;=C208,"","El Nº de TRANS Egresados del Programa NO DEBE ser mayor al Total de Ingresos.")</f>
        <v/>
      </c>
      <c r="BE208" s="29" t="str">
        <f>IF(J208&lt;=J207,"","Los Egresos por abandono hombres de 25 a 64 años DEBEN estar incluidos en el Total de Egresos.")</f>
        <v/>
      </c>
      <c r="BF208" s="29" t="str">
        <f>IF(L208&lt;=L207,"","Los Egresos por abandono hombres de 65 y más años DEBEN estar incluidos en el Total de Egresos.")</f>
        <v/>
      </c>
      <c r="BG208" s="22"/>
      <c r="BH208" s="22"/>
      <c r="BM208" s="3"/>
      <c r="BN208" s="3"/>
      <c r="BO208" s="3"/>
      <c r="BP208" s="3"/>
      <c r="BQ208" s="3"/>
      <c r="BR208" s="3"/>
      <c r="BS208" s="3"/>
      <c r="BT208" s="30">
        <f>IF($C208&lt;&gt;SUM($F208:$M208),1,0)</f>
        <v>0</v>
      </c>
      <c r="BU208" s="30">
        <f>IF($D208&lt;&gt;$F208+$H208+$J208+$L208,1,0)</f>
        <v>0</v>
      </c>
      <c r="BV208" s="30">
        <f>IF($E208&lt;&gt;$G208+$I208+$K208+$M208,1,0)</f>
        <v>0</v>
      </c>
      <c r="BW208" s="30">
        <f>IF(N208&lt;=C208,0,1)</f>
        <v>0</v>
      </c>
      <c r="BX208" s="30">
        <f>IF(F208&lt;=F207,0,1)</f>
        <v>0</v>
      </c>
      <c r="BY208" s="30">
        <f>IF(G208&lt;=G207,0,1)</f>
        <v>0</v>
      </c>
      <c r="BZ208" s="30">
        <f>IF(H208&lt;=H207,0,1)</f>
        <v>0</v>
      </c>
      <c r="CA208" s="3"/>
      <c r="CB208" s="3"/>
      <c r="CC208" s="3"/>
      <c r="CD208" s="22"/>
      <c r="CE208" s="22"/>
      <c r="CF208" s="22"/>
      <c r="CG208" s="22"/>
      <c r="CH208" s="22"/>
      <c r="CI208" s="22"/>
      <c r="CJ208" s="22"/>
      <c r="CK208" s="22"/>
      <c r="CL208" s="22"/>
      <c r="CM208" s="22"/>
      <c r="CN208" s="22"/>
      <c r="CO208" s="22"/>
      <c r="CP208" s="22"/>
      <c r="CQ208" s="22"/>
      <c r="CR208" s="22"/>
      <c r="CS208" s="22"/>
      <c r="CT208" s="22"/>
      <c r="CU208" s="22"/>
      <c r="CV208" s="22"/>
      <c r="CW208" s="22"/>
      <c r="CX208" s="22"/>
      <c r="CY208" s="22"/>
    </row>
    <row r="209" spans="1:118" s="9" customFormat="1" ht="30" customHeight="1" x14ac:dyDescent="0.2">
      <c r="A209" s="40" t="s">
        <v>215</v>
      </c>
      <c r="B209" s="224"/>
      <c r="C209" s="225"/>
      <c r="D209" s="226"/>
      <c r="E209" s="226"/>
      <c r="F209" s="226"/>
      <c r="G209" s="227"/>
      <c r="H209" s="227"/>
      <c r="I209" s="227"/>
      <c r="J209" s="227"/>
      <c r="K209" s="227"/>
      <c r="L209" s="227"/>
      <c r="M209" s="227"/>
      <c r="N209" s="227"/>
      <c r="O209" s="227"/>
      <c r="P209" s="227"/>
      <c r="Q209" s="227"/>
      <c r="R209" s="227"/>
      <c r="S209" s="227"/>
      <c r="T209" s="228"/>
      <c r="U209" s="229"/>
      <c r="V209" s="229"/>
      <c r="W209" s="229"/>
      <c r="BA209" s="29" t="str">
        <f>IF(F208&lt;=F207,"","Los Egresos por abandono hombres de 15 a 19 años DEBEN estar incluidos en el Total de Egresos.")</f>
        <v/>
      </c>
      <c r="BB209" s="29" t="str">
        <f>IF(G208&lt;=G207,"","Los Egresos por abandono mujeres de 15 a 19 años DEBEN estar incluidos en el Total de Egresos.")</f>
        <v/>
      </c>
      <c r="BC209" s="29" t="str">
        <f>IF(H208&lt;=H207,"","Los Egresos por abandono hombres de 20 a 24 años DEBEN estar incluidos en el Total de Egresos.")</f>
        <v/>
      </c>
      <c r="BD209" s="29" t="str">
        <f>IF(I208&lt;=I207,"","Los Egresos por abandono mujeres de 20 a 24 años DEBEN estar incluidos en el Total de Egresos.")</f>
        <v/>
      </c>
      <c r="BE209" s="29" t="str">
        <f>IF(K208&lt;=K207,"","Los Egresos por abandono mujeres de 25 a 64 años DEBEN estar incluidos en el Total de Egresos.")</f>
        <v/>
      </c>
      <c r="BF209" s="29" t="str">
        <f>IF(M208&lt;=M207,"","Los Egresos por abandono mujeres de 65 y más años DEBEN estar incluidos en el Total de Egresos.")</f>
        <v/>
      </c>
      <c r="BT209" s="30">
        <f>IF(I208&lt;=I207,0,1)</f>
        <v>0</v>
      </c>
      <c r="BU209" s="30">
        <f>IF(J208&lt;=J207,0,1)</f>
        <v>0</v>
      </c>
      <c r="BV209" s="30">
        <f>IF(K208&lt;=K207,0,1)</f>
        <v>0</v>
      </c>
      <c r="BW209" s="30">
        <f>IF(L208&lt;=L207,0,1)</f>
        <v>0</v>
      </c>
      <c r="BX209" s="30"/>
      <c r="BY209" s="9">
        <f>IF(M208&lt;=M207,0,1)</f>
        <v>0</v>
      </c>
    </row>
    <row r="210" spans="1:118" s="3" customFormat="1" ht="10.5" x14ac:dyDescent="0.15">
      <c r="A210" s="1009" t="s">
        <v>45</v>
      </c>
      <c r="B210" s="1010"/>
      <c r="C210" s="1015" t="s">
        <v>189</v>
      </c>
      <c r="D210" s="1015"/>
      <c r="E210" s="1015"/>
      <c r="F210" s="1016" t="s">
        <v>56</v>
      </c>
      <c r="G210" s="1017"/>
      <c r="H210" s="1017"/>
      <c r="I210" s="1017"/>
      <c r="J210" s="1017"/>
      <c r="K210" s="1017"/>
      <c r="L210" s="1017"/>
      <c r="M210" s="1018"/>
    </row>
    <row r="211" spans="1:118" s="3" customFormat="1" ht="10.5" x14ac:dyDescent="0.15">
      <c r="A211" s="1011"/>
      <c r="B211" s="1012"/>
      <c r="C211" s="1015"/>
      <c r="D211" s="1015"/>
      <c r="E211" s="1015"/>
      <c r="F211" s="1019" t="s">
        <v>216</v>
      </c>
      <c r="G211" s="1020"/>
      <c r="H211" s="1019" t="s">
        <v>217</v>
      </c>
      <c r="I211" s="1020"/>
      <c r="J211" s="1019" t="s">
        <v>218</v>
      </c>
      <c r="K211" s="1020"/>
      <c r="L211" s="1021" t="s">
        <v>219</v>
      </c>
      <c r="M211" s="1020"/>
    </row>
    <row r="212" spans="1:118" s="3" customFormat="1" ht="21" x14ac:dyDescent="0.15">
      <c r="A212" s="1013"/>
      <c r="B212" s="1014"/>
      <c r="C212" s="231" t="s">
        <v>167</v>
      </c>
      <c r="D212" s="231" t="s">
        <v>43</v>
      </c>
      <c r="E212" s="248" t="s">
        <v>64</v>
      </c>
      <c r="F212" s="276" t="s">
        <v>182</v>
      </c>
      <c r="G212" s="276" t="s">
        <v>64</v>
      </c>
      <c r="H212" s="276" t="s">
        <v>182</v>
      </c>
      <c r="I212" s="276" t="s">
        <v>64</v>
      </c>
      <c r="J212" s="276" t="s">
        <v>182</v>
      </c>
      <c r="K212" s="276" t="s">
        <v>64</v>
      </c>
      <c r="L212" s="249" t="s">
        <v>182</v>
      </c>
      <c r="M212" s="276" t="s">
        <v>64</v>
      </c>
      <c r="BT212" s="22"/>
      <c r="BU212" s="22"/>
      <c r="BV212" s="22"/>
    </row>
    <row r="213" spans="1:118" s="3" customFormat="1" ht="15" customHeight="1" x14ac:dyDescent="0.15">
      <c r="A213" s="1000" t="s">
        <v>126</v>
      </c>
      <c r="B213" s="1001"/>
      <c r="C213" s="303"/>
      <c r="D213" s="303"/>
      <c r="E213" s="304"/>
      <c r="F213" s="305"/>
      <c r="G213" s="306"/>
      <c r="H213" s="305"/>
      <c r="I213" s="306"/>
      <c r="J213" s="305"/>
      <c r="K213" s="306"/>
      <c r="L213" s="307"/>
      <c r="M213" s="306"/>
      <c r="N213" s="233"/>
      <c r="BA213" s="22"/>
      <c r="BB213" s="22"/>
      <c r="BC213" s="22"/>
      <c r="BT213" s="22"/>
      <c r="BU213" s="22"/>
      <c r="BV213" s="22"/>
    </row>
    <row r="214" spans="1:118" s="3" customFormat="1" ht="15" customHeight="1" thickBot="1" x14ac:dyDescent="0.2">
      <c r="A214" s="1000" t="s">
        <v>220</v>
      </c>
      <c r="B214" s="1001"/>
      <c r="C214" s="303"/>
      <c r="D214" s="303"/>
      <c r="E214" s="304"/>
      <c r="F214" s="308"/>
      <c r="G214" s="309"/>
      <c r="H214" s="308"/>
      <c r="I214" s="309"/>
      <c r="J214" s="308"/>
      <c r="K214" s="309"/>
      <c r="L214" s="310"/>
      <c r="M214" s="309"/>
      <c r="N214" s="233"/>
      <c r="BA214" s="22"/>
      <c r="BB214" s="22"/>
      <c r="BC214" s="22"/>
      <c r="BT214" s="22"/>
      <c r="BU214" s="22"/>
      <c r="BV214" s="22"/>
    </row>
    <row r="215" spans="1:118" s="3" customFormat="1" ht="15" customHeight="1" thickTop="1" x14ac:dyDescent="0.15">
      <c r="A215" s="1002" t="s">
        <v>221</v>
      </c>
      <c r="B215" s="1003"/>
      <c r="C215" s="311"/>
      <c r="D215" s="311"/>
      <c r="E215" s="312"/>
      <c r="F215" s="313"/>
      <c r="G215" s="314"/>
      <c r="H215" s="315"/>
      <c r="I215" s="314"/>
      <c r="J215" s="315"/>
      <c r="K215" s="314"/>
      <c r="L215" s="316"/>
      <c r="M215" s="314"/>
      <c r="N215" s="233"/>
      <c r="BA215" s="22"/>
      <c r="BB215" s="22"/>
      <c r="BC215" s="22"/>
      <c r="BD215" s="22"/>
      <c r="BE215" s="22"/>
      <c r="BF215" s="22"/>
      <c r="BG215" s="22"/>
      <c r="BH215" s="22"/>
      <c r="BI215" s="22"/>
      <c r="BT215" s="22"/>
      <c r="BU215" s="22"/>
      <c r="BV215" s="22"/>
      <c r="BW215" s="22"/>
      <c r="BX215" s="22"/>
      <c r="BY215" s="22"/>
      <c r="BZ215" s="22"/>
      <c r="CA215" s="22"/>
      <c r="CB215" s="22"/>
    </row>
    <row r="216" spans="1:118" s="3" customFormat="1" ht="15" customHeight="1" x14ac:dyDescent="0.15">
      <c r="A216" s="1004" t="s">
        <v>222</v>
      </c>
      <c r="B216" s="1005"/>
      <c r="C216" s="317"/>
      <c r="D216" s="317"/>
      <c r="E216" s="318"/>
      <c r="F216" s="319"/>
      <c r="G216" s="320"/>
      <c r="H216" s="319"/>
      <c r="I216" s="321"/>
      <c r="J216" s="319"/>
      <c r="K216" s="321"/>
      <c r="L216" s="322"/>
      <c r="M216" s="321"/>
      <c r="N216" s="233"/>
      <c r="BA216" s="22"/>
      <c r="BB216" s="22"/>
      <c r="BC216" s="22"/>
      <c r="BD216" s="22"/>
      <c r="BE216" s="22"/>
      <c r="BF216" s="22"/>
      <c r="BG216" s="22"/>
      <c r="BH216" s="22"/>
      <c r="BT216" s="22"/>
      <c r="BU216" s="22"/>
      <c r="BV216" s="22"/>
      <c r="BW216" s="22"/>
      <c r="BX216" s="22"/>
      <c r="BY216" s="22"/>
      <c r="BZ216" s="22"/>
    </row>
    <row r="217" spans="1:118" s="9" customFormat="1" x14ac:dyDescent="0.2">
      <c r="A217" s="32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</row>
    <row r="218" spans="1:118" s="9" customFormat="1" x14ac:dyDescent="0.2">
      <c r="A218" s="32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</row>
    <row r="219" spans="1:118" s="9" customFormat="1" x14ac:dyDescent="0.2">
      <c r="A219" s="32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</row>
    <row r="220" spans="1:118" s="9" customFormat="1" x14ac:dyDescent="0.2">
      <c r="A220" s="32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0">
        <f>IF($M$197&gt;=SUM($M$198:$M$201),0,1)</f>
        <v>0</v>
      </c>
      <c r="BU220" s="272">
        <f>IF($N$197&gt;=SUM($N$198:$N$201),0,1)</f>
        <v>0</v>
      </c>
      <c r="BV220" s="273">
        <f>IF($O$197&gt;=SUM($O$198:$O$201),0,1)</f>
        <v>0</v>
      </c>
      <c r="BW220" s="272">
        <f>IF($P$197&gt;=SUM($P$198:$P$201),0,1)</f>
        <v>0</v>
      </c>
      <c r="BX220" s="273">
        <f>IF($Q$197&gt;=SUM($Q$198:$Q$201),0,1)</f>
        <v>0</v>
      </c>
      <c r="BY220" s="272">
        <f>IF($R$197&gt;=SUM($R$198:$R$201),0,1)</f>
        <v>0</v>
      </c>
      <c r="BZ220" s="273">
        <f>IF($S$197&gt;=SUM($S$198:$S$201),0,1)</f>
        <v>0</v>
      </c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</row>
    <row r="221" spans="1:118" s="9" customFormat="1" x14ac:dyDescent="0.2">
      <c r="A221" s="32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0">
        <f>IF($M$198&lt;=$M$197,0,1)</f>
        <v>0</v>
      </c>
      <c r="BU221" s="274">
        <f>IF($N$198&lt;=$N$197,0,1)</f>
        <v>0</v>
      </c>
      <c r="BV221" s="275">
        <f>IF($O$198&lt;=$O$197,0,1)</f>
        <v>0</v>
      </c>
      <c r="BW221" s="274">
        <f>IF($P$198&lt;=$P$197,0,1)</f>
        <v>0</v>
      </c>
      <c r="BX221" s="275">
        <f>IF($Q$198&lt;=$Q$197,0,1)</f>
        <v>0</v>
      </c>
      <c r="BY221" s="274">
        <f>IF($R$198&lt;=$R$197,0,1)</f>
        <v>0</v>
      </c>
      <c r="BZ221" s="275">
        <f>IF($S$198&lt;=$S$197,0,1)</f>
        <v>0</v>
      </c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</row>
    <row r="222" spans="1:118" s="9" customFormat="1" x14ac:dyDescent="0.2">
      <c r="A222" s="32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0">
        <f>IF($M$199&lt;=$M$197,0,1)</f>
        <v>0</v>
      </c>
      <c r="BU222" s="274">
        <f>IF($N$199&lt;=$N$197,0,1)</f>
        <v>0</v>
      </c>
      <c r="BV222" s="275">
        <f>IF($O$199&lt;=$O$197,0,1)</f>
        <v>0</v>
      </c>
      <c r="BW222" s="274">
        <f>IF($P$199&lt;=$P$197,0,1)</f>
        <v>0</v>
      </c>
      <c r="BX222" s="275">
        <f>IF($Q$199&lt;=$Q$197,0,1)</f>
        <v>0</v>
      </c>
      <c r="BY222" s="274">
        <f>IF($R$199&lt;=$R$197,0,1)</f>
        <v>0</v>
      </c>
      <c r="BZ222" s="275">
        <f>IF($S$199&lt;=$S$197,0,1)</f>
        <v>0</v>
      </c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</row>
    <row r="223" spans="1:118" s="9" customFormat="1" x14ac:dyDescent="0.2">
      <c r="A223" s="32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0">
        <f>IF($M$200&lt;=$M$197,0,1)</f>
        <v>0</v>
      </c>
      <c r="BU223" s="274">
        <f>IF($N$200&lt;=$N$197,0,1)</f>
        <v>0</v>
      </c>
      <c r="BV223" s="275">
        <f>IF($O$200&lt;=$O$197,0,1)</f>
        <v>0</v>
      </c>
      <c r="BW223" s="274">
        <f>IF($P$200&lt;=$P$197,0,1)</f>
        <v>0</v>
      </c>
      <c r="BX223" s="275">
        <f>IF($Q$200&lt;=$Q$197,0,1)</f>
        <v>0</v>
      </c>
      <c r="BY223" s="274">
        <f>IF($R$200&lt;=$R$197,0,1)</f>
        <v>0</v>
      </c>
      <c r="BZ223" s="275">
        <f>IF($S$200&lt;=$S$197,0,1)</f>
        <v>0</v>
      </c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</row>
    <row r="224" spans="1:118" s="9" customFormat="1" x14ac:dyDescent="0.2">
      <c r="A224" s="32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0">
        <f>IF($M$201&lt;=$M$197,0,1)</f>
        <v>0</v>
      </c>
      <c r="BU224" s="274">
        <f>IF($N$201&lt;=$N$197,0,1)</f>
        <v>0</v>
      </c>
      <c r="BV224" s="282">
        <f>IF($O$201&lt;=$O$197,0,1)</f>
        <v>0</v>
      </c>
      <c r="BW224" s="281">
        <f>IF($P$201&lt;=$P$197,0,1)</f>
        <v>0</v>
      </c>
      <c r="BX224" s="282">
        <f>IF($Q$201&lt;=$Q$197,0,1)</f>
        <v>0</v>
      </c>
      <c r="BY224" s="281">
        <f>IF($R$201&lt;=$R$197,0,1)</f>
        <v>0</v>
      </c>
      <c r="BZ224" s="282">
        <f>IF($S$201&lt;=$S$197,0,1)</f>
        <v>0</v>
      </c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</row>
    <row r="225" spans="1:118" s="9" customFormat="1" x14ac:dyDescent="0.2">
      <c r="A225" s="32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272">
        <f>IF($T$197&gt;=SUM($T$198:$T$201),0,1)</f>
        <v>0</v>
      </c>
      <c r="BU225" s="273">
        <f>IF($U$197&gt;=SUM($U$198:$U$201),0,1)</f>
        <v>0</v>
      </c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</row>
    <row r="226" spans="1:118" s="9" customFormat="1" x14ac:dyDescent="0.2">
      <c r="A226" s="32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274">
        <f>IF($T$198&lt;=$T$197,0,1)</f>
        <v>0</v>
      </c>
      <c r="BU226" s="275">
        <f>IF($U$198&lt;=$U$197,0,1)</f>
        <v>0</v>
      </c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</row>
    <row r="227" spans="1:118" s="9" customFormat="1" x14ac:dyDescent="0.2">
      <c r="A227" s="32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274">
        <f>IF($T$199&lt;=$T$197,0,1)</f>
        <v>0</v>
      </c>
      <c r="BU227" s="275">
        <f>IF($U$199&lt;=$U$197,0,1)</f>
        <v>0</v>
      </c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</row>
    <row r="228" spans="1:118" s="9" customFormat="1" x14ac:dyDescent="0.2">
      <c r="A228" s="32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274">
        <f>IF($T$200&lt;=$T$197,0,1)</f>
        <v>0</v>
      </c>
      <c r="BU228" s="275">
        <f>IF($U$200&lt;=$U$197,0,1)</f>
        <v>0</v>
      </c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</row>
    <row r="229" spans="1:118" s="9" customFormat="1" x14ac:dyDescent="0.2">
      <c r="A229" s="32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281">
        <f>IF($T$201&lt;=$T$197,0,1)</f>
        <v>0</v>
      </c>
      <c r="BU229" s="282">
        <f>IF($U$201&lt;=$U$197,0,1)</f>
        <v>0</v>
      </c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</row>
    <row r="230" spans="1:118" s="9" customFormat="1" x14ac:dyDescent="0.2">
      <c r="A230" s="32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</row>
    <row r="231" spans="1:118" s="9" customFormat="1" x14ac:dyDescent="0.2">
      <c r="A231" s="32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</row>
    <row r="232" spans="1:118" s="9" customFormat="1" x14ac:dyDescent="0.2">
      <c r="A232" s="32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</row>
    <row r="233" spans="1:118" s="9" customFormat="1" x14ac:dyDescent="0.2">
      <c r="A233" s="32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</row>
    <row r="234" spans="1:118" s="9" customFormat="1" x14ac:dyDescent="0.2">
      <c r="A234" s="32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</row>
    <row r="235" spans="1:118" s="9" customFormat="1" x14ac:dyDescent="0.2">
      <c r="A235" s="32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</row>
    <row r="236" spans="1:118" s="9" customFormat="1" x14ac:dyDescent="0.2">
      <c r="A236" s="32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</row>
    <row r="237" spans="1:118" s="9" customFormat="1" x14ac:dyDescent="0.2">
      <c r="A237" s="32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</row>
    <row r="238" spans="1:118" s="9" customFormat="1" x14ac:dyDescent="0.2">
      <c r="A238" s="32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</row>
    <row r="239" spans="1:118" s="9" customFormat="1" x14ac:dyDescent="0.2">
      <c r="A239" s="32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</row>
    <row r="240" spans="1:118" s="9" customFormat="1" x14ac:dyDescent="0.2">
      <c r="A240" s="32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</row>
    <row r="241" spans="1:118" s="9" customFormat="1" x14ac:dyDescent="0.2">
      <c r="A241" s="32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</row>
    <row r="242" spans="1:118" s="9" customFormat="1" x14ac:dyDescent="0.2">
      <c r="A242" s="32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</row>
    <row r="243" spans="1:118" s="9" customFormat="1" x14ac:dyDescent="0.2">
      <c r="A243" s="32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</row>
    <row r="244" spans="1:118" s="9" customFormat="1" x14ac:dyDescent="0.2">
      <c r="A244" s="32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</row>
    <row r="245" spans="1:118" s="9" customFormat="1" x14ac:dyDescent="0.2">
      <c r="A245" s="32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</row>
    <row r="246" spans="1:118" s="9" customFormat="1" x14ac:dyDescent="0.2">
      <c r="A246" s="32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</row>
    <row r="247" spans="1:118" s="9" customFormat="1" x14ac:dyDescent="0.2">
      <c r="A247" s="324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</row>
    <row r="248" spans="1:118" s="9" customFormat="1" x14ac:dyDescent="0.2">
      <c r="A248" s="32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</row>
    <row r="249" spans="1:118" s="9" customFormat="1" x14ac:dyDescent="0.2">
      <c r="A249" s="32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</row>
    <row r="250" spans="1:118" s="9" customFormat="1" x14ac:dyDescent="0.2">
      <c r="A250" s="32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</row>
    <row r="251" spans="1:118" s="9" customFormat="1" x14ac:dyDescent="0.2">
      <c r="A251" s="32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</row>
    <row r="252" spans="1:118" s="9" customFormat="1" x14ac:dyDescent="0.2">
      <c r="A252" s="32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</row>
    <row r="253" spans="1:118" s="9" customFormat="1" x14ac:dyDescent="0.2">
      <c r="A253" s="32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2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</row>
    <row r="254" spans="1:118" s="17" customFormat="1" x14ac:dyDescent="0.2">
      <c r="A254" s="325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2"/>
      <c r="W254" s="22"/>
      <c r="X254" s="22"/>
      <c r="Y254" s="22"/>
      <c r="Z254" s="22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2"/>
      <c r="AL254" s="22"/>
      <c r="AM254" s="22"/>
      <c r="AN254" s="22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</row>
    <row r="255" spans="1:118" s="17" customFormat="1" x14ac:dyDescent="0.2">
      <c r="A255" s="325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2"/>
      <c r="W255" s="22"/>
      <c r="X255" s="22"/>
      <c r="Y255" s="22"/>
      <c r="Z255" s="22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2"/>
      <c r="AL255" s="22"/>
      <c r="AM255" s="22"/>
      <c r="AN255" s="22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</row>
    <row r="256" spans="1:118" s="17" customFormat="1" x14ac:dyDescent="0.2">
      <c r="A256" s="325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2"/>
      <c r="W256" s="22"/>
      <c r="X256" s="22"/>
      <c r="Y256" s="22"/>
      <c r="Z256" s="22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2"/>
      <c r="AL256" s="22"/>
      <c r="AM256" s="22"/>
      <c r="AN256" s="22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</row>
    <row r="257" spans="1:118" s="17" customFormat="1" x14ac:dyDescent="0.2">
      <c r="A257" s="325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2"/>
      <c r="W257" s="22"/>
      <c r="X257" s="22"/>
      <c r="Y257" s="22"/>
      <c r="Z257" s="22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2"/>
      <c r="AL257" s="22"/>
      <c r="AM257" s="22"/>
      <c r="AN257" s="22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</row>
    <row r="258" spans="1:118" s="17" customFormat="1" x14ac:dyDescent="0.2">
      <c r="A258" s="325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2"/>
      <c r="W258" s="22"/>
      <c r="X258" s="22"/>
      <c r="Y258" s="22"/>
      <c r="Z258" s="22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2"/>
      <c r="AL258" s="22"/>
      <c r="AM258" s="22"/>
      <c r="AN258" s="22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</row>
    <row r="259" spans="1:118" s="17" customFormat="1" x14ac:dyDescent="0.2">
      <c r="A259" s="325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2"/>
      <c r="W259" s="22"/>
      <c r="X259" s="22"/>
      <c r="Y259" s="22"/>
      <c r="Z259" s="22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2"/>
      <c r="AL259" s="22"/>
      <c r="AM259" s="22"/>
      <c r="AN259" s="22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</row>
    <row r="260" spans="1:118" s="17" customFormat="1" x14ac:dyDescent="0.2">
      <c r="A260" s="325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2"/>
      <c r="W260" s="22"/>
      <c r="X260" s="22"/>
      <c r="Y260" s="22"/>
      <c r="Z260" s="22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2"/>
      <c r="AL260" s="22"/>
      <c r="AM260" s="22"/>
      <c r="AN260" s="22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</row>
    <row r="300" spans="1:72" s="330" customFormat="1" x14ac:dyDescent="0.2">
      <c r="A300" s="326">
        <f>SUM(A7:X216)</f>
        <v>10</v>
      </c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327"/>
      <c r="V300" s="328"/>
      <c r="W300" s="328"/>
      <c r="X300" s="328"/>
      <c r="Y300" s="328"/>
      <c r="Z300" s="328"/>
      <c r="AA300" s="327"/>
      <c r="AB300" s="327"/>
      <c r="AC300" s="327"/>
      <c r="AD300" s="327"/>
      <c r="AE300" s="327"/>
      <c r="AF300" s="327"/>
      <c r="AG300" s="327"/>
      <c r="AH300" s="327"/>
      <c r="AI300" s="327"/>
      <c r="AJ300" s="327"/>
      <c r="AK300" s="328"/>
      <c r="AL300" s="328"/>
      <c r="AM300" s="328"/>
      <c r="AN300" s="328"/>
      <c r="AO300" s="327"/>
      <c r="AP300" s="327"/>
      <c r="AQ300" s="327"/>
      <c r="AR300" s="327"/>
      <c r="AS300" s="327"/>
      <c r="AT300" s="327"/>
      <c r="AU300" s="327"/>
      <c r="AV300" s="327"/>
      <c r="AW300" s="327"/>
      <c r="AX300" s="327"/>
      <c r="AY300" s="327"/>
      <c r="AZ300" s="327"/>
      <c r="BA300" s="327"/>
      <c r="BB300" s="327"/>
      <c r="BC300" s="327"/>
      <c r="BD300" s="327"/>
      <c r="BE300" s="327"/>
      <c r="BF300" s="327"/>
      <c r="BG300" s="327"/>
      <c r="BH300" s="327"/>
      <c r="BI300" s="327"/>
      <c r="BJ300" s="327"/>
      <c r="BK300" s="327"/>
      <c r="BL300" s="327"/>
      <c r="BM300" s="327"/>
      <c r="BN300" s="327"/>
      <c r="BO300" s="327"/>
      <c r="BP300" s="327"/>
      <c r="BQ300" s="327"/>
      <c r="BR300" s="327"/>
      <c r="BS300" s="327"/>
      <c r="BT300" s="329">
        <v>0</v>
      </c>
    </row>
  </sheetData>
  <mergeCells count="276">
    <mergeCell ref="A213:B213"/>
    <mergeCell ref="A214:B214"/>
    <mergeCell ref="A215:B215"/>
    <mergeCell ref="A216:B216"/>
    <mergeCell ref="A206:B206"/>
    <mergeCell ref="A207:B207"/>
    <mergeCell ref="A208:B208"/>
    <mergeCell ref="A210:B212"/>
    <mergeCell ref="C210:E211"/>
    <mergeCell ref="F210:M210"/>
    <mergeCell ref="F211:G211"/>
    <mergeCell ref="H211:I211"/>
    <mergeCell ref="J211:K211"/>
    <mergeCell ref="L211:M211"/>
    <mergeCell ref="A203:B205"/>
    <mergeCell ref="C203:E204"/>
    <mergeCell ref="F203:M203"/>
    <mergeCell ref="N203:N205"/>
    <mergeCell ref="F204:G204"/>
    <mergeCell ref="H204:I204"/>
    <mergeCell ref="J204:K204"/>
    <mergeCell ref="L204:M204"/>
    <mergeCell ref="T194:U194"/>
    <mergeCell ref="A196:B196"/>
    <mergeCell ref="A197:B197"/>
    <mergeCell ref="A198:B198"/>
    <mergeCell ref="A200:B200"/>
    <mergeCell ref="A201:B201"/>
    <mergeCell ref="F193:U193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A188:B188"/>
    <mergeCell ref="A189:B189"/>
    <mergeCell ref="A190:B190"/>
    <mergeCell ref="A191:B191"/>
    <mergeCell ref="A193:B195"/>
    <mergeCell ref="C193:E194"/>
    <mergeCell ref="A181:B181"/>
    <mergeCell ref="A182:A183"/>
    <mergeCell ref="A184:B184"/>
    <mergeCell ref="A185:B185"/>
    <mergeCell ref="A186:B186"/>
    <mergeCell ref="A187:B187"/>
    <mergeCell ref="T178:T180"/>
    <mergeCell ref="U178:U180"/>
    <mergeCell ref="F179:G179"/>
    <mergeCell ref="H179:I179"/>
    <mergeCell ref="J179:K179"/>
    <mergeCell ref="L179:M179"/>
    <mergeCell ref="N179:O179"/>
    <mergeCell ref="P179:Q179"/>
    <mergeCell ref="A175:A176"/>
    <mergeCell ref="A178:B180"/>
    <mergeCell ref="C178:E179"/>
    <mergeCell ref="F178:Q178"/>
    <mergeCell ref="R178:R180"/>
    <mergeCell ref="S178:S180"/>
    <mergeCell ref="A171:B172"/>
    <mergeCell ref="C171:C172"/>
    <mergeCell ref="D171:I171"/>
    <mergeCell ref="J171:K171"/>
    <mergeCell ref="L171:L172"/>
    <mergeCell ref="A173:A174"/>
    <mergeCell ref="N165:O165"/>
    <mergeCell ref="P165:Q165"/>
    <mergeCell ref="R165:R166"/>
    <mergeCell ref="A167:B167"/>
    <mergeCell ref="A168:B168"/>
    <mergeCell ref="A169:B169"/>
    <mergeCell ref="A165:B166"/>
    <mergeCell ref="C165:E165"/>
    <mergeCell ref="F165:G165"/>
    <mergeCell ref="H165:I165"/>
    <mergeCell ref="J165:K165"/>
    <mergeCell ref="L165:M165"/>
    <mergeCell ref="L159:M159"/>
    <mergeCell ref="N159:O159"/>
    <mergeCell ref="P159:Q159"/>
    <mergeCell ref="A161:B161"/>
    <mergeCell ref="A162:B162"/>
    <mergeCell ref="A163:B163"/>
    <mergeCell ref="A157:C157"/>
    <mergeCell ref="A159:B160"/>
    <mergeCell ref="C159:E159"/>
    <mergeCell ref="F159:G159"/>
    <mergeCell ref="H159:I159"/>
    <mergeCell ref="J159:K159"/>
    <mergeCell ref="A151:C151"/>
    <mergeCell ref="A152:C152"/>
    <mergeCell ref="A153:C153"/>
    <mergeCell ref="A154:C154"/>
    <mergeCell ref="A155:C155"/>
    <mergeCell ref="A156:C156"/>
    <mergeCell ref="A145:A147"/>
    <mergeCell ref="B146:C146"/>
    <mergeCell ref="B147:C147"/>
    <mergeCell ref="A148:C148"/>
    <mergeCell ref="A149:C149"/>
    <mergeCell ref="A150:C150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32:C132"/>
    <mergeCell ref="A133:C133"/>
    <mergeCell ref="A134:C134"/>
    <mergeCell ref="A135:A136"/>
    <mergeCell ref="B135:C135"/>
    <mergeCell ref="B136:C13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A124:C124"/>
    <mergeCell ref="A126:C127"/>
    <mergeCell ref="D126:F126"/>
    <mergeCell ref="G126:H126"/>
    <mergeCell ref="I126:J126"/>
    <mergeCell ref="K126:L126"/>
    <mergeCell ref="A118:C118"/>
    <mergeCell ref="A119:C119"/>
    <mergeCell ref="A120:C120"/>
    <mergeCell ref="A121:C121"/>
    <mergeCell ref="A122:C122"/>
    <mergeCell ref="A123:C123"/>
    <mergeCell ref="A112:A114"/>
    <mergeCell ref="B113:C113"/>
    <mergeCell ref="B114:C114"/>
    <mergeCell ref="A115:C115"/>
    <mergeCell ref="A116:C116"/>
    <mergeCell ref="A117:C117"/>
    <mergeCell ref="A107:A111"/>
    <mergeCell ref="B107:C107"/>
    <mergeCell ref="B108:C108"/>
    <mergeCell ref="B109:C109"/>
    <mergeCell ref="B110:C110"/>
    <mergeCell ref="B111:C111"/>
    <mergeCell ref="A102:A103"/>
    <mergeCell ref="B102:C102"/>
    <mergeCell ref="B103:C103"/>
    <mergeCell ref="B104:C104"/>
    <mergeCell ref="A105:C105"/>
    <mergeCell ref="A106:C106"/>
    <mergeCell ref="A97:A98"/>
    <mergeCell ref="B97:C97"/>
    <mergeCell ref="B98:C98"/>
    <mergeCell ref="A99:C99"/>
    <mergeCell ref="A100:C100"/>
    <mergeCell ref="A101:C101"/>
    <mergeCell ref="O93:P93"/>
    <mergeCell ref="Q93:R93"/>
    <mergeCell ref="S93:S94"/>
    <mergeCell ref="T93:T94"/>
    <mergeCell ref="U93:V93"/>
    <mergeCell ref="A96:C96"/>
    <mergeCell ref="A93:C94"/>
    <mergeCell ref="D93:F93"/>
    <mergeCell ref="G93:H93"/>
    <mergeCell ref="I93:J93"/>
    <mergeCell ref="K93:L93"/>
    <mergeCell ref="M93:N93"/>
    <mergeCell ref="A86:B86"/>
    <mergeCell ref="A87:B87"/>
    <mergeCell ref="A88:B88"/>
    <mergeCell ref="A89:B89"/>
    <mergeCell ref="A90:B90"/>
    <mergeCell ref="A91:B91"/>
    <mergeCell ref="D80:D81"/>
    <mergeCell ref="E80:E81"/>
    <mergeCell ref="A82:B82"/>
    <mergeCell ref="A83:B83"/>
    <mergeCell ref="A84:B84"/>
    <mergeCell ref="A85:B85"/>
    <mergeCell ref="A74:B74"/>
    <mergeCell ref="A75:B75"/>
    <mergeCell ref="A76:A77"/>
    <mergeCell ref="A78:B78"/>
    <mergeCell ref="A80:B81"/>
    <mergeCell ref="C80:C81"/>
    <mergeCell ref="X64:X65"/>
    <mergeCell ref="A66:B66"/>
    <mergeCell ref="A67:A69"/>
    <mergeCell ref="A71:B73"/>
    <mergeCell ref="C71:C73"/>
    <mergeCell ref="D71:I71"/>
    <mergeCell ref="J71:J73"/>
    <mergeCell ref="D72:E72"/>
    <mergeCell ref="F72:G72"/>
    <mergeCell ref="H72:I72"/>
    <mergeCell ref="N64:O64"/>
    <mergeCell ref="P64:Q64"/>
    <mergeCell ref="R64:S64"/>
    <mergeCell ref="T64:U64"/>
    <mergeCell ref="V64:V65"/>
    <mergeCell ref="W64:W65"/>
    <mergeCell ref="A58:B58"/>
    <mergeCell ref="A59:A61"/>
    <mergeCell ref="A63:B65"/>
    <mergeCell ref="C63:E64"/>
    <mergeCell ref="F63:U63"/>
    <mergeCell ref="V63:X63"/>
    <mergeCell ref="F64:G64"/>
    <mergeCell ref="H64:I64"/>
    <mergeCell ref="J64:K64"/>
    <mergeCell ref="L64:M64"/>
    <mergeCell ref="A50:B50"/>
    <mergeCell ref="A51:B51"/>
    <mergeCell ref="A52:B52"/>
    <mergeCell ref="A53:B53"/>
    <mergeCell ref="A55:B57"/>
    <mergeCell ref="C55:E56"/>
    <mergeCell ref="A45:B45"/>
    <mergeCell ref="A46:B46"/>
    <mergeCell ref="A48:B49"/>
    <mergeCell ref="C48:C49"/>
    <mergeCell ref="D48:I48"/>
    <mergeCell ref="F55:U55"/>
    <mergeCell ref="F56:G56"/>
    <mergeCell ref="H56:I56"/>
    <mergeCell ref="J56:K56"/>
    <mergeCell ref="L56:M56"/>
    <mergeCell ref="N56:O56"/>
    <mergeCell ref="P56:Q56"/>
    <mergeCell ref="R56:S56"/>
    <mergeCell ref="T56:U56"/>
    <mergeCell ref="J48:K48"/>
    <mergeCell ref="C30:C31"/>
    <mergeCell ref="D30:I30"/>
    <mergeCell ref="K30:L30"/>
    <mergeCell ref="A32:B32"/>
    <mergeCell ref="A34:A38"/>
    <mergeCell ref="A39:A40"/>
    <mergeCell ref="A24:B24"/>
    <mergeCell ref="A25:B25"/>
    <mergeCell ref="A26:B26"/>
    <mergeCell ref="A27:B27"/>
    <mergeCell ref="A28:B28"/>
    <mergeCell ref="A30:B31"/>
    <mergeCell ref="A20:B20"/>
    <mergeCell ref="A21:B21"/>
    <mergeCell ref="A22:B22"/>
    <mergeCell ref="A23:B23"/>
    <mergeCell ref="A11:B11"/>
    <mergeCell ref="A12:B12"/>
    <mergeCell ref="A13:B13"/>
    <mergeCell ref="A14:B14"/>
    <mergeCell ref="A16:B17"/>
    <mergeCell ref="C16:C17"/>
    <mergeCell ref="A6:P6"/>
    <mergeCell ref="A8:B9"/>
    <mergeCell ref="C8:C9"/>
    <mergeCell ref="D8:I8"/>
    <mergeCell ref="J8:K8"/>
    <mergeCell ref="A10:B10"/>
    <mergeCell ref="A18:B18"/>
    <mergeCell ref="A19:B19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workbookViewId="0">
      <selection activeCell="N38" sqref="N38"/>
    </sheetView>
  </sheetViews>
  <sheetFormatPr baseColWidth="10" defaultRowHeight="12.75" x14ac:dyDescent="0.2"/>
  <cols>
    <col min="1" max="1" width="22.7109375" style="325" customWidth="1"/>
    <col min="2" max="2" width="22.140625" style="23" customWidth="1"/>
    <col min="3" max="4" width="10.28515625" style="23" customWidth="1"/>
    <col min="5" max="5" width="10.85546875" style="23" customWidth="1"/>
    <col min="6" max="9" width="10.28515625" style="23" customWidth="1"/>
    <col min="10" max="10" width="11.42578125" style="23"/>
    <col min="11" max="11" width="10.28515625" style="23" customWidth="1"/>
    <col min="12" max="12" width="11" style="23" customWidth="1"/>
    <col min="13" max="13" width="13" style="23" customWidth="1"/>
    <col min="14" max="15" width="10.28515625" style="23" customWidth="1"/>
    <col min="16" max="16" width="11" style="23" customWidth="1"/>
    <col min="17" max="20" width="10.28515625" style="23" customWidth="1"/>
    <col min="21" max="21" width="10.28515625" style="327" customWidth="1"/>
    <col min="22" max="22" width="12.28515625" style="328" bestFit="1" customWidth="1"/>
    <col min="23" max="26" width="12.140625" style="328" customWidth="1"/>
    <col min="27" max="36" width="12.140625" style="327" customWidth="1"/>
    <col min="37" max="40" width="12.140625" style="328" customWidth="1"/>
    <col min="41" max="51" width="12.140625" style="327" customWidth="1"/>
    <col min="52" max="52" width="12.28515625" style="327" customWidth="1"/>
    <col min="53" max="78" width="12.140625" style="327" hidden="1" customWidth="1"/>
    <col min="79" max="93" width="12.140625" style="327" customWidth="1"/>
    <col min="94" max="118" width="11.42578125" style="327"/>
    <col min="119" max="16384" width="11.42578125" style="330"/>
  </cols>
  <sheetData>
    <row r="1" spans="1:100" s="3" customFormat="1" ht="15" x14ac:dyDescent="0.2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M1" s="4"/>
    </row>
    <row r="2" spans="1:100" s="3" customFormat="1" ht="15" x14ac:dyDescent="0.2">
      <c r="A2" s="1" t="str">
        <f>CONCATENATE("COMUNA: ",[1]NOMBRE!B2," - ","( ",[1]NOMBRE!C2,[1]NOMBRE!D2,[1]NOMBRE!E2,[1]NOMBRE!F2,[1]NOMBRE!G2," )")</f>
        <v>COMUNA: LINARES 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M2" s="4"/>
    </row>
    <row r="3" spans="1:100" s="3" customFormat="1" ht="15" x14ac:dyDescent="0.2">
      <c r="A3" s="1" t="str">
        <f>CONCATENATE("ESTABLECIMIENTO: ",[1]NOMBRE!B3," - ","( ",[1]NOMBRE!C3,[1]NOMBRE!D3,[1]NOMBRE!E3,[1]NOMBRE!F3,[1]NOMBRE!G3," )")</f>
        <v>ESTABLECIMIENTO: HOSPITAL DE LINARES  - ( 16108 )</v>
      </c>
      <c r="B3" s="2"/>
      <c r="C3" s="2"/>
      <c r="D3" s="5"/>
      <c r="E3" s="2"/>
      <c r="F3" s="2"/>
      <c r="G3" s="2"/>
      <c r="H3" s="2"/>
      <c r="I3" s="2"/>
      <c r="J3" s="2"/>
      <c r="K3" s="2"/>
      <c r="M3" s="4"/>
    </row>
    <row r="4" spans="1:100" s="3" customFormat="1" ht="15" x14ac:dyDescent="0.2">
      <c r="A4" s="1" t="str">
        <f>CONCATENATE("MES: ",[1]NOMBRE!B6," - ","( ",[1]NOMBRE!C6,[1]NOMBRE!D6," )")</f>
        <v>MES: ENERO - ( 01 )</v>
      </c>
      <c r="B4" s="2"/>
      <c r="C4" s="2"/>
      <c r="D4" s="2"/>
      <c r="E4" s="2"/>
      <c r="F4" s="2"/>
      <c r="G4" s="2"/>
      <c r="H4" s="2"/>
      <c r="I4" s="2"/>
      <c r="J4" s="2"/>
      <c r="K4" s="2"/>
      <c r="M4" s="4"/>
    </row>
    <row r="5" spans="1:100" s="3" customFormat="1" ht="15" x14ac:dyDescent="0.2">
      <c r="A5" s="6" t="str">
        <f>CONCATENATE("AÑO: ",[1]NOMBRE!B7)</f>
        <v>AÑO: 2013</v>
      </c>
      <c r="B5" s="2"/>
      <c r="C5" s="2"/>
      <c r="D5" s="2"/>
      <c r="E5" s="2"/>
      <c r="F5" s="2"/>
      <c r="G5" s="2"/>
      <c r="H5" s="2"/>
      <c r="I5" s="2"/>
      <c r="J5" s="2"/>
      <c r="K5" s="2"/>
      <c r="M5" s="4"/>
    </row>
    <row r="6" spans="1:100" s="9" customFormat="1" ht="15" x14ac:dyDescent="0.2">
      <c r="A6" s="1197" t="s">
        <v>1</v>
      </c>
      <c r="B6" s="1197"/>
      <c r="C6" s="1197"/>
      <c r="D6" s="1197"/>
      <c r="E6" s="1197"/>
      <c r="F6" s="1197"/>
      <c r="G6" s="1197"/>
      <c r="H6" s="1197"/>
      <c r="I6" s="1197"/>
      <c r="J6" s="1197"/>
      <c r="K6" s="1197"/>
      <c r="L6" s="1197"/>
      <c r="M6" s="1197"/>
      <c r="N6" s="1197"/>
      <c r="O6" s="1197"/>
      <c r="P6" s="1197"/>
      <c r="Q6" s="7"/>
      <c r="R6" s="7"/>
      <c r="S6" s="7"/>
      <c r="T6" s="7"/>
      <c r="U6" s="7"/>
      <c r="V6" s="7"/>
      <c r="W6" s="8"/>
    </row>
    <row r="7" spans="1:100" s="9" customFormat="1" ht="14.25" x14ac:dyDescent="0.2">
      <c r="A7" s="10" t="s">
        <v>2</v>
      </c>
      <c r="B7" s="11"/>
      <c r="C7" s="11"/>
      <c r="D7" s="12"/>
      <c r="E7" s="13"/>
      <c r="F7" s="3"/>
      <c r="G7" s="3"/>
      <c r="H7" s="3"/>
      <c r="I7" s="2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</row>
    <row r="8" spans="1:100" s="17" customFormat="1" x14ac:dyDescent="0.2">
      <c r="A8" s="1187" t="s">
        <v>3</v>
      </c>
      <c r="B8" s="1188"/>
      <c r="C8" s="1052" t="s">
        <v>4</v>
      </c>
      <c r="D8" s="1173" t="s">
        <v>5</v>
      </c>
      <c r="E8" s="1174"/>
      <c r="F8" s="1174"/>
      <c r="G8" s="1174"/>
      <c r="H8" s="1174"/>
      <c r="I8" s="1175"/>
      <c r="J8" s="1176"/>
      <c r="K8" s="1176"/>
      <c r="L8" s="15"/>
      <c r="M8" s="2"/>
      <c r="N8" s="2"/>
      <c r="O8" s="2"/>
      <c r="P8" s="2"/>
      <c r="Q8" s="2"/>
      <c r="R8" s="2"/>
      <c r="S8" s="2"/>
      <c r="T8" s="2"/>
      <c r="U8" s="2"/>
      <c r="V8" s="2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</row>
    <row r="9" spans="1:100" s="23" customFormat="1" ht="21" x14ac:dyDescent="0.15">
      <c r="A9" s="1189"/>
      <c r="B9" s="1190"/>
      <c r="C9" s="1054"/>
      <c r="D9" s="18" t="s">
        <v>6</v>
      </c>
      <c r="E9" s="19" t="s">
        <v>7</v>
      </c>
      <c r="F9" s="19" t="s">
        <v>8</v>
      </c>
      <c r="G9" s="19" t="s">
        <v>9</v>
      </c>
      <c r="H9" s="19" t="s">
        <v>10</v>
      </c>
      <c r="I9" s="20" t="s">
        <v>11</v>
      </c>
      <c r="J9" s="21"/>
      <c r="K9" s="21"/>
      <c r="L9" s="21"/>
      <c r="M9" s="15"/>
      <c r="N9" s="2"/>
      <c r="O9" s="2"/>
      <c r="P9" s="2"/>
      <c r="Q9" s="2"/>
      <c r="R9" s="2"/>
      <c r="S9" s="2"/>
      <c r="T9" s="2"/>
      <c r="U9" s="2"/>
      <c r="V9" s="2"/>
      <c r="W9" s="2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</row>
    <row r="10" spans="1:100" s="23" customFormat="1" ht="10.5" x14ac:dyDescent="0.15">
      <c r="A10" s="1198" t="s">
        <v>12</v>
      </c>
      <c r="B10" s="1199"/>
      <c r="C10" s="24">
        <f>SUM(D10:I10)</f>
        <v>0</v>
      </c>
      <c r="D10" s="25"/>
      <c r="E10" s="26"/>
      <c r="F10" s="26"/>
      <c r="G10" s="26"/>
      <c r="H10" s="26"/>
      <c r="I10" s="27"/>
      <c r="J10" s="28" t="str">
        <f>$BA10&amp;""&amp;BB10</f>
        <v/>
      </c>
      <c r="K10" s="2"/>
      <c r="L10" s="2"/>
      <c r="M10" s="2"/>
      <c r="N10" s="2"/>
      <c r="O10" s="2"/>
      <c r="P10" s="2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9" t="str">
        <f>IF($C10&gt;=[1]A03!$C82,"","Total Gestantes Ingresadas debe ser MAYOR o IGUAL que el Total de Aplicaciones a Gestantes REM A03 Sección G")</f>
        <v/>
      </c>
      <c r="BB10" s="29" t="str">
        <f>IF($C10&gt;=[1]A03!$C85,"","Total Gestantes ingresadas a control prenatal debe ser MAYOR o IGUAL que el Total de Evaluaciones a Gestantes de REM A03 Sección H")</f>
        <v/>
      </c>
      <c r="BC10" s="3"/>
      <c r="BD10" s="3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30">
        <f>IF($C10&lt;$C11,1,0)</f>
        <v>0</v>
      </c>
      <c r="BU10" s="30">
        <f>IF($C10&gt;=[1]A03!$C82,0,1)</f>
        <v>0</v>
      </c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</row>
    <row r="11" spans="1:100" s="23" customFormat="1" ht="10.5" x14ac:dyDescent="0.15">
      <c r="A11" s="1034" t="s">
        <v>13</v>
      </c>
      <c r="B11" s="1034"/>
      <c r="C11" s="31">
        <f>SUM(D11:I11)</f>
        <v>0</v>
      </c>
      <c r="D11" s="32"/>
      <c r="E11" s="33"/>
      <c r="F11" s="33"/>
      <c r="G11" s="33"/>
      <c r="H11" s="33"/>
      <c r="I11" s="34"/>
      <c r="J11" s="35" t="str">
        <f>+$BA11</f>
        <v/>
      </c>
      <c r="K11" s="2"/>
      <c r="L11" s="2"/>
      <c r="M11" s="2"/>
      <c r="N11" s="2"/>
      <c r="O11" s="2"/>
      <c r="P11" s="2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P11" s="3"/>
      <c r="AQ11" s="3"/>
      <c r="AS11" s="22"/>
      <c r="AT11" s="22"/>
      <c r="AU11" s="22"/>
      <c r="AV11" s="22"/>
      <c r="AW11" s="22"/>
      <c r="AX11" s="22"/>
      <c r="AY11" s="22"/>
      <c r="AZ11" s="22"/>
      <c r="BA11" s="29" t="str">
        <f>IF($C10&lt;$C11," Total Gestantes es menor que primigestas","")</f>
        <v/>
      </c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30">
        <f>IF($C10&lt;$C12,1,0)</f>
        <v>0</v>
      </c>
      <c r="BU11" s="30">
        <f>IF($C10&gt;=[1]A03!$C85,0,1)</f>
        <v>0</v>
      </c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</row>
    <row r="12" spans="1:100" s="23" customFormat="1" ht="10.5" x14ac:dyDescent="0.15">
      <c r="A12" s="1191" t="s">
        <v>14</v>
      </c>
      <c r="B12" s="1192"/>
      <c r="C12" s="31">
        <f>SUM(D12:I12)</f>
        <v>0</v>
      </c>
      <c r="D12" s="32"/>
      <c r="E12" s="33"/>
      <c r="F12" s="33"/>
      <c r="G12" s="33"/>
      <c r="H12" s="33"/>
      <c r="I12" s="34"/>
      <c r="J12" s="28" t="str">
        <f>$BA12</f>
        <v/>
      </c>
      <c r="K12" s="2"/>
      <c r="L12" s="2"/>
      <c r="M12" s="2"/>
      <c r="N12" s="2"/>
      <c r="O12" s="2"/>
      <c r="P12" s="2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P12" s="3"/>
      <c r="AQ12" s="3"/>
      <c r="AR12" s="3"/>
      <c r="AS12" s="22"/>
      <c r="AT12" s="22"/>
      <c r="AU12" s="22"/>
      <c r="AV12" s="22"/>
      <c r="AW12" s="22"/>
      <c r="AX12" s="22"/>
      <c r="AY12" s="22"/>
      <c r="AZ12" s="22"/>
      <c r="BA12" s="29" t="str">
        <f>IF($C10&lt;$C12," Total Gestantes es menor que gestantes ingresadas antes de las 14 semanas","")</f>
        <v/>
      </c>
      <c r="BC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</row>
    <row r="13" spans="1:100" s="23" customFormat="1" ht="10.5" x14ac:dyDescent="0.15">
      <c r="A13" s="1191" t="s">
        <v>15</v>
      </c>
      <c r="B13" s="1192"/>
      <c r="C13" s="31">
        <f>SUM(D13:I13)</f>
        <v>0</v>
      </c>
      <c r="D13" s="32"/>
      <c r="E13" s="33"/>
      <c r="F13" s="33"/>
      <c r="G13" s="33"/>
      <c r="H13" s="33"/>
      <c r="I13" s="34"/>
      <c r="J13" s="2"/>
      <c r="K13" s="2"/>
      <c r="L13" s="2"/>
      <c r="M13" s="2"/>
      <c r="N13" s="2"/>
      <c r="O13" s="2"/>
      <c r="P13" s="2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</row>
    <row r="14" spans="1:100" s="23" customFormat="1" ht="10.5" x14ac:dyDescent="0.15">
      <c r="A14" s="1193" t="s">
        <v>16</v>
      </c>
      <c r="B14" s="1194"/>
      <c r="C14" s="36">
        <f>SUM(D14:I14)</f>
        <v>0</v>
      </c>
      <c r="D14" s="37"/>
      <c r="E14" s="38"/>
      <c r="F14" s="38"/>
      <c r="G14" s="38"/>
      <c r="H14" s="38"/>
      <c r="I14" s="39"/>
      <c r="J14" s="2"/>
      <c r="K14" s="2"/>
      <c r="L14" s="2"/>
      <c r="M14" s="2"/>
      <c r="N14" s="2"/>
      <c r="O14" s="2"/>
      <c r="P14" s="2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</row>
    <row r="15" spans="1:100" s="42" customFormat="1" ht="14.25" x14ac:dyDescent="0.2">
      <c r="A15" s="40" t="s">
        <v>17</v>
      </c>
      <c r="B15" s="41"/>
      <c r="C15" s="41"/>
      <c r="D15" s="41"/>
      <c r="E15" s="40"/>
      <c r="F15" s="40"/>
      <c r="G15" s="40"/>
      <c r="H15" s="41"/>
      <c r="I15" s="41"/>
      <c r="J15" s="41"/>
      <c r="K15" s="41"/>
      <c r="L15" s="41"/>
      <c r="M15" s="41"/>
      <c r="N15" s="41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</row>
    <row r="16" spans="1:100" s="23" customFormat="1" ht="10.5" x14ac:dyDescent="0.15">
      <c r="A16" s="1009" t="s">
        <v>18</v>
      </c>
      <c r="B16" s="1010"/>
      <c r="C16" s="1195" t="s">
        <v>19</v>
      </c>
      <c r="D16" s="4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</row>
    <row r="17" spans="1:101" s="23" customFormat="1" ht="10.5" x14ac:dyDescent="0.15">
      <c r="A17" s="1013"/>
      <c r="B17" s="1014"/>
      <c r="C17" s="1196"/>
      <c r="D17" s="4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</row>
    <row r="18" spans="1:101" s="23" customFormat="1" ht="10.5" x14ac:dyDescent="0.15">
      <c r="A18" s="1200" t="s">
        <v>20</v>
      </c>
      <c r="B18" s="1201"/>
      <c r="C18" s="44"/>
      <c r="D18" s="28" t="str">
        <f>$BA18</f>
        <v/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9" t="str">
        <f>IF(AND(SUM($C19:$C28)&lt;&gt;0,OR($C18&lt;=0)),"No  olvide registrar el número de gestantes ingresadas. ","")</f>
        <v/>
      </c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T18" s="30">
        <f>IF(AND(SUM($C19:$C28)&lt;&gt;0,OR($C18&lt;=0)),1,0)</f>
        <v>0</v>
      </c>
    </row>
    <row r="19" spans="1:101" s="23" customFormat="1" ht="10.5" x14ac:dyDescent="0.15">
      <c r="A19" s="1202" t="s">
        <v>21</v>
      </c>
      <c r="B19" s="1203"/>
      <c r="C19" s="44"/>
      <c r="D19" s="2"/>
      <c r="E19" s="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45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</row>
    <row r="20" spans="1:101" s="23" customFormat="1" ht="10.5" x14ac:dyDescent="0.15">
      <c r="A20" s="1181" t="s">
        <v>22</v>
      </c>
      <c r="B20" s="1182"/>
      <c r="C20" s="46"/>
      <c r="D20" s="2"/>
      <c r="E20" s="2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</row>
    <row r="21" spans="1:101" s="23" customFormat="1" ht="10.5" x14ac:dyDescent="0.15">
      <c r="A21" s="1181" t="s">
        <v>23</v>
      </c>
      <c r="B21" s="1182"/>
      <c r="C21" s="47"/>
      <c r="D21" s="2"/>
      <c r="E21" s="2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</row>
    <row r="22" spans="1:101" s="23" customFormat="1" ht="10.5" x14ac:dyDescent="0.15">
      <c r="A22" s="1181" t="s">
        <v>24</v>
      </c>
      <c r="B22" s="1182"/>
      <c r="C22" s="47"/>
      <c r="D22" s="2"/>
      <c r="E22" s="2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</row>
    <row r="23" spans="1:101" s="23" customFormat="1" ht="10.5" x14ac:dyDescent="0.15">
      <c r="A23" s="1181" t="s">
        <v>25</v>
      </c>
      <c r="B23" s="1182"/>
      <c r="C23" s="47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</row>
    <row r="24" spans="1:101" s="23" customFormat="1" ht="10.5" x14ac:dyDescent="0.15">
      <c r="A24" s="1181" t="s">
        <v>26</v>
      </c>
      <c r="B24" s="1182"/>
      <c r="C24" s="46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</row>
    <row r="25" spans="1:101" s="23" customFormat="1" ht="10.5" x14ac:dyDescent="0.15">
      <c r="A25" s="1181" t="s">
        <v>27</v>
      </c>
      <c r="B25" s="1182"/>
      <c r="C25" s="47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</row>
    <row r="26" spans="1:101" s="23" customFormat="1" ht="10.5" x14ac:dyDescent="0.15">
      <c r="A26" s="1181" t="s">
        <v>28</v>
      </c>
      <c r="B26" s="1182"/>
      <c r="C26" s="47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</row>
    <row r="27" spans="1:101" s="23" customFormat="1" ht="10.5" x14ac:dyDescent="0.15">
      <c r="A27" s="1183" t="s">
        <v>29</v>
      </c>
      <c r="B27" s="1184"/>
      <c r="C27" s="48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</row>
    <row r="28" spans="1:101" s="23" customFormat="1" ht="10.5" x14ac:dyDescent="0.15">
      <c r="A28" s="1185" t="s">
        <v>30</v>
      </c>
      <c r="B28" s="1186"/>
      <c r="C28" s="49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</row>
    <row r="29" spans="1:101" s="9" customFormat="1" ht="14.25" x14ac:dyDescent="0.2">
      <c r="A29" s="10" t="s">
        <v>31</v>
      </c>
      <c r="B29" s="50"/>
      <c r="C29" s="51"/>
      <c r="D29" s="52"/>
      <c r="E29" s="53"/>
      <c r="F29" s="54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01" s="17" customFormat="1" x14ac:dyDescent="0.2">
      <c r="A30" s="1187" t="s">
        <v>32</v>
      </c>
      <c r="B30" s="1188"/>
      <c r="C30" s="1052" t="s">
        <v>4</v>
      </c>
      <c r="D30" s="1173" t="s">
        <v>5</v>
      </c>
      <c r="E30" s="1174"/>
      <c r="F30" s="1174"/>
      <c r="G30" s="1174"/>
      <c r="H30" s="1174"/>
      <c r="I30" s="1175"/>
      <c r="J30" s="21"/>
      <c r="K30" s="1176"/>
      <c r="L30" s="1176"/>
      <c r="M30" s="15"/>
      <c r="N30" s="2"/>
      <c r="O30" s="2"/>
      <c r="P30" s="2"/>
      <c r="Q30" s="2"/>
      <c r="R30" s="2"/>
      <c r="S30" s="2"/>
      <c r="T30" s="2"/>
      <c r="U30" s="2"/>
      <c r="V30" s="2"/>
      <c r="W30" s="2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</row>
    <row r="31" spans="1:101" s="23" customFormat="1" ht="21" x14ac:dyDescent="0.15">
      <c r="A31" s="1189"/>
      <c r="B31" s="1190"/>
      <c r="C31" s="1054"/>
      <c r="D31" s="18" t="s">
        <v>6</v>
      </c>
      <c r="E31" s="19" t="s">
        <v>7</v>
      </c>
      <c r="F31" s="19" t="s">
        <v>8</v>
      </c>
      <c r="G31" s="19" t="s">
        <v>9</v>
      </c>
      <c r="H31" s="19" t="s">
        <v>10</v>
      </c>
      <c r="I31" s="20" t="s">
        <v>11</v>
      </c>
      <c r="J31" s="55"/>
      <c r="K31" s="21"/>
      <c r="L31" s="21"/>
      <c r="M31" s="21"/>
      <c r="N31" s="15"/>
      <c r="O31" s="2"/>
      <c r="P31" s="2"/>
      <c r="Q31" s="2"/>
      <c r="R31" s="2"/>
      <c r="S31" s="2"/>
      <c r="T31" s="2"/>
      <c r="U31" s="2"/>
      <c r="V31" s="2"/>
      <c r="W31" s="2"/>
      <c r="X31" s="2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</row>
    <row r="32" spans="1:101" s="23" customFormat="1" ht="10.5" x14ac:dyDescent="0.15">
      <c r="A32" s="1015" t="s">
        <v>33</v>
      </c>
      <c r="B32" s="1015"/>
      <c r="C32" s="56">
        <f t="shared" ref="C32:C40" si="0">SUM(D32:I32)</f>
        <v>0</v>
      </c>
      <c r="D32" s="57">
        <f t="shared" ref="D32:I32" si="1">SUM(D33:D40)</f>
        <v>0</v>
      </c>
      <c r="E32" s="58">
        <f t="shared" si="1"/>
        <v>0</v>
      </c>
      <c r="F32" s="58">
        <f t="shared" si="1"/>
        <v>0</v>
      </c>
      <c r="G32" s="58">
        <f t="shared" si="1"/>
        <v>0</v>
      </c>
      <c r="H32" s="58">
        <f t="shared" si="1"/>
        <v>0</v>
      </c>
      <c r="I32" s="59">
        <f t="shared" si="1"/>
        <v>0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</row>
    <row r="33" spans="1:101" s="23" customFormat="1" ht="10.5" x14ac:dyDescent="0.15">
      <c r="A33" s="60" t="s">
        <v>34</v>
      </c>
      <c r="B33" s="61"/>
      <c r="C33" s="56">
        <f t="shared" si="0"/>
        <v>0</v>
      </c>
      <c r="D33" s="62"/>
      <c r="E33" s="63"/>
      <c r="F33" s="63"/>
      <c r="G33" s="63"/>
      <c r="H33" s="63"/>
      <c r="I33" s="6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</row>
    <row r="34" spans="1:101" s="23" customFormat="1" ht="10.5" x14ac:dyDescent="0.15">
      <c r="A34" s="1177" t="s">
        <v>35</v>
      </c>
      <c r="B34" s="65" t="s">
        <v>36</v>
      </c>
      <c r="C34" s="66">
        <f t="shared" si="0"/>
        <v>0</v>
      </c>
      <c r="D34" s="67"/>
      <c r="E34" s="68"/>
      <c r="F34" s="68"/>
      <c r="G34" s="68"/>
      <c r="H34" s="68"/>
      <c r="I34" s="69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</row>
    <row r="35" spans="1:101" s="23" customFormat="1" ht="10.5" x14ac:dyDescent="0.15">
      <c r="A35" s="1178"/>
      <c r="B35" s="70" t="s">
        <v>37</v>
      </c>
      <c r="C35" s="71">
        <f t="shared" si="0"/>
        <v>0</v>
      </c>
      <c r="D35" s="32"/>
      <c r="E35" s="33"/>
      <c r="F35" s="33"/>
      <c r="G35" s="33"/>
      <c r="H35" s="33"/>
      <c r="I35" s="3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</row>
    <row r="36" spans="1:101" s="23" customFormat="1" ht="10.5" x14ac:dyDescent="0.15">
      <c r="A36" s="1178"/>
      <c r="B36" s="70" t="s">
        <v>38</v>
      </c>
      <c r="C36" s="71">
        <f t="shared" si="0"/>
        <v>0</v>
      </c>
      <c r="D36" s="32"/>
      <c r="E36" s="33"/>
      <c r="F36" s="33"/>
      <c r="G36" s="33"/>
      <c r="H36" s="33"/>
      <c r="I36" s="3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</row>
    <row r="37" spans="1:101" s="23" customFormat="1" ht="10.5" x14ac:dyDescent="0.15">
      <c r="A37" s="1179"/>
      <c r="B37" s="70" t="s">
        <v>39</v>
      </c>
      <c r="C37" s="72">
        <f t="shared" si="0"/>
        <v>0</v>
      </c>
      <c r="D37" s="73"/>
      <c r="E37" s="74"/>
      <c r="F37" s="74"/>
      <c r="G37" s="74"/>
      <c r="H37" s="74"/>
      <c r="I37" s="75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</row>
    <row r="38" spans="1:101" s="23" customFormat="1" ht="10.5" x14ac:dyDescent="0.15">
      <c r="A38" s="1179"/>
      <c r="B38" s="76" t="s">
        <v>40</v>
      </c>
      <c r="C38" s="72">
        <f t="shared" si="0"/>
        <v>0</v>
      </c>
      <c r="D38" s="73"/>
      <c r="E38" s="74"/>
      <c r="F38" s="74"/>
      <c r="G38" s="74"/>
      <c r="H38" s="74"/>
      <c r="I38" s="75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</row>
    <row r="39" spans="1:101" s="23" customFormat="1" ht="10.5" x14ac:dyDescent="0.15">
      <c r="A39" s="1177" t="s">
        <v>41</v>
      </c>
      <c r="B39" s="77" t="s">
        <v>42</v>
      </c>
      <c r="C39" s="78">
        <f t="shared" si="0"/>
        <v>0</v>
      </c>
      <c r="D39" s="25"/>
      <c r="E39" s="26"/>
      <c r="F39" s="26"/>
      <c r="G39" s="26"/>
      <c r="H39" s="26"/>
      <c r="I39" s="27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</row>
    <row r="40" spans="1:101" s="23" customFormat="1" ht="10.5" x14ac:dyDescent="0.15">
      <c r="A40" s="1180"/>
      <c r="B40" s="79" t="s">
        <v>43</v>
      </c>
      <c r="C40" s="80">
        <f t="shared" si="0"/>
        <v>0</v>
      </c>
      <c r="D40" s="37"/>
      <c r="E40" s="38"/>
      <c r="F40" s="38"/>
      <c r="G40" s="38"/>
      <c r="H40" s="38"/>
      <c r="I40" s="39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</row>
    <row r="41" spans="1:101" s="9" customFormat="1" ht="14.25" x14ac:dyDescent="0.2">
      <c r="A41" s="81" t="s">
        <v>44</v>
      </c>
      <c r="B41" s="42"/>
      <c r="C41" s="42"/>
      <c r="D41" s="42"/>
      <c r="E41" s="42"/>
      <c r="F41" s="42"/>
      <c r="G41" s="42"/>
      <c r="H41" s="14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2"/>
      <c r="T41" s="2"/>
      <c r="U41" s="42"/>
      <c r="V41" s="42"/>
      <c r="W41" s="42"/>
    </row>
    <row r="42" spans="1:101" s="17" customFormat="1" x14ac:dyDescent="0.2">
      <c r="A42" s="82" t="s">
        <v>45</v>
      </c>
      <c r="B42" s="230" t="s">
        <v>46</v>
      </c>
      <c r="C42" s="21"/>
      <c r="D42" s="21"/>
      <c r="E42" s="21"/>
      <c r="F42" s="21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2"/>
      <c r="T42" s="2"/>
      <c r="U42" s="3"/>
      <c r="V42" s="3"/>
      <c r="W42" s="3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</row>
    <row r="43" spans="1:101" s="17" customFormat="1" x14ac:dyDescent="0.2">
      <c r="A43" s="141" t="s">
        <v>47</v>
      </c>
      <c r="B43" s="85"/>
      <c r="C43" s="86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2"/>
      <c r="T43" s="2"/>
      <c r="U43" s="3"/>
      <c r="V43" s="3"/>
      <c r="W43" s="3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</row>
    <row r="44" spans="1:101" s="17" customFormat="1" ht="14.25" x14ac:dyDescent="0.2">
      <c r="A44" s="87" t="s">
        <v>48</v>
      </c>
      <c r="B44" s="88"/>
      <c r="C44" s="89"/>
      <c r="D44" s="89"/>
      <c r="E44" s="89"/>
      <c r="F44" s="14"/>
      <c r="G44" s="42"/>
      <c r="H44" s="42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</row>
    <row r="45" spans="1:101" s="23" customFormat="1" ht="10.5" x14ac:dyDescent="0.15">
      <c r="A45" s="1074" t="s">
        <v>49</v>
      </c>
      <c r="B45" s="1075"/>
      <c r="C45" s="230" t="s">
        <v>46</v>
      </c>
      <c r="D45" s="18" t="s">
        <v>50</v>
      </c>
      <c r="E45" s="90" t="s">
        <v>51</v>
      </c>
      <c r="F45" s="13"/>
      <c r="G45" s="2"/>
      <c r="H45" s="3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</row>
    <row r="46" spans="1:101" s="23" customFormat="1" ht="10.5" x14ac:dyDescent="0.15">
      <c r="A46" s="1148" t="s">
        <v>52</v>
      </c>
      <c r="B46" s="1149"/>
      <c r="C46" s="56">
        <f>SUM(D46:E46)</f>
        <v>0</v>
      </c>
      <c r="D46" s="62"/>
      <c r="E46" s="64"/>
      <c r="F46" s="91" t="str">
        <f>BA46</f>
        <v/>
      </c>
      <c r="G46" s="35"/>
      <c r="H46" s="3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Q46" s="3"/>
      <c r="AR46" s="3"/>
      <c r="AS46" s="3"/>
      <c r="AT46" s="3"/>
      <c r="AU46" s="3"/>
      <c r="AV46" s="3"/>
      <c r="AW46" s="3"/>
      <c r="AX46" s="3"/>
      <c r="AY46" s="22"/>
      <c r="AZ46" s="22"/>
      <c r="BA46" s="29" t="str">
        <f>IF(AND(([1]A01!$C16+[1]A01!$C17+[1]A01!$C18+[1]A01!$C19+[1]A01!$D29+[1]A01!$D30+[1]A01!$D31)&lt;&gt;0,C46=0),"Si hubo Controles (Control Diada,Control Ciclo Vital menores de 1 mes ), NO olvide registrar el Ingreso a Control de Salud de los respectivos RN","")</f>
        <v/>
      </c>
      <c r="BB46" s="3"/>
      <c r="BC46" s="3"/>
      <c r="BD46" s="3"/>
      <c r="BE46" s="3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30">
        <f>IF(AND(([1]A01!$C16+[1]A01!$C17+[1]A01!$C18+[1]A01!$C19+[1]A01!$D29+[1]A01!$D30+[1]A01!$D31)&lt;&gt;0,C46=0),1,0)</f>
        <v>0</v>
      </c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</row>
    <row r="47" spans="1:101" s="9" customFormat="1" ht="14.25" x14ac:dyDescent="0.2">
      <c r="A47" s="81" t="s">
        <v>53</v>
      </c>
      <c r="B47" s="89"/>
      <c r="C47" s="89"/>
      <c r="D47" s="89"/>
      <c r="E47" s="89"/>
      <c r="F47" s="14"/>
      <c r="G47" s="42"/>
      <c r="H47" s="42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</row>
    <row r="48" spans="1:101" s="95" customFormat="1" ht="10.5" x14ac:dyDescent="0.15">
      <c r="A48" s="1146" t="s">
        <v>54</v>
      </c>
      <c r="B48" s="1023"/>
      <c r="C48" s="1072" t="s">
        <v>55</v>
      </c>
      <c r="D48" s="1016" t="s">
        <v>56</v>
      </c>
      <c r="E48" s="1017"/>
      <c r="F48" s="1017"/>
      <c r="G48" s="1017"/>
      <c r="H48" s="1017"/>
      <c r="I48" s="1018"/>
      <c r="J48" s="1026" t="s">
        <v>57</v>
      </c>
      <c r="K48" s="1027"/>
      <c r="L48" s="92"/>
      <c r="M48" s="93"/>
      <c r="N48" s="93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Q48" s="94"/>
      <c r="AR48" s="94"/>
      <c r="AS48" s="94"/>
      <c r="AT48" s="94"/>
      <c r="AU48" s="94"/>
      <c r="AV48" s="94"/>
      <c r="AW48" s="94"/>
      <c r="AX48" s="94"/>
      <c r="AY48" s="3"/>
      <c r="AZ48" s="94"/>
      <c r="BA48" s="94"/>
      <c r="BB48" s="94"/>
      <c r="BC48" s="94"/>
      <c r="BD48" s="94"/>
      <c r="BE48" s="94"/>
    </row>
    <row r="49" spans="1:118" s="95" customFormat="1" ht="22.5" customHeight="1" x14ac:dyDescent="0.15">
      <c r="A49" s="1147"/>
      <c r="B49" s="1025"/>
      <c r="C49" s="1073"/>
      <c r="D49" s="96" t="s">
        <v>58</v>
      </c>
      <c r="E49" s="97" t="s">
        <v>59</v>
      </c>
      <c r="F49" s="97" t="s">
        <v>60</v>
      </c>
      <c r="G49" s="97" t="s">
        <v>61</v>
      </c>
      <c r="H49" s="98" t="s">
        <v>62</v>
      </c>
      <c r="I49" s="99" t="s">
        <v>63</v>
      </c>
      <c r="J49" s="96" t="s">
        <v>43</v>
      </c>
      <c r="K49" s="99" t="s">
        <v>64</v>
      </c>
      <c r="L49" s="92"/>
      <c r="M49" s="93"/>
      <c r="N49" s="93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Q49" s="94"/>
      <c r="AR49" s="94"/>
      <c r="AS49" s="94"/>
      <c r="AT49" s="94"/>
      <c r="AU49" s="94"/>
      <c r="AV49" s="94"/>
      <c r="AW49" s="94"/>
      <c r="AX49" s="94"/>
      <c r="AY49" s="3"/>
      <c r="AZ49" s="94"/>
      <c r="BA49" s="94"/>
      <c r="BB49" s="94"/>
      <c r="BC49" s="94"/>
      <c r="BD49" s="94"/>
      <c r="BE49" s="94"/>
    </row>
    <row r="50" spans="1:118" s="95" customFormat="1" ht="15.95" customHeight="1" x14ac:dyDescent="0.15">
      <c r="A50" s="1167" t="s">
        <v>65</v>
      </c>
      <c r="B50" s="1168"/>
      <c r="C50" s="78">
        <f>SUM(D50:I50)</f>
        <v>0</v>
      </c>
      <c r="D50" s="25"/>
      <c r="E50" s="100"/>
      <c r="F50" s="26"/>
      <c r="G50" s="26"/>
      <c r="H50" s="101"/>
      <c r="I50" s="27"/>
      <c r="J50" s="25"/>
      <c r="K50" s="27"/>
      <c r="L50" s="28" t="str">
        <f>$BA50&amp;" "&amp;$BB50&amp;" "&amp;$BC50&amp;" "&amp;$BD50&amp;" "&amp;$BE50&amp;" "&amp;$BF50</f>
        <v xml:space="preserve">     </v>
      </c>
      <c r="M50" s="93"/>
      <c r="N50" s="93"/>
      <c r="O50" s="94"/>
      <c r="P50" s="94"/>
      <c r="Q50" s="94"/>
      <c r="R50" s="94"/>
      <c r="S50" s="94"/>
      <c r="T50" s="94"/>
      <c r="U50" s="94"/>
      <c r="V50" s="94"/>
      <c r="W50" s="94"/>
      <c r="X50" s="3"/>
      <c r="Y50" s="3"/>
      <c r="Z50" s="3"/>
      <c r="AA50" s="3"/>
      <c r="AB50" s="94"/>
      <c r="AC50" s="94"/>
      <c r="AD50" s="3"/>
      <c r="AE50" s="94"/>
      <c r="AF50" s="94"/>
      <c r="AG50" s="94"/>
      <c r="AH50" s="94"/>
      <c r="AI50" s="94"/>
      <c r="AJ50" s="94"/>
      <c r="AK50" s="94"/>
      <c r="AQ50" s="94"/>
      <c r="AR50" s="94"/>
      <c r="AS50" s="94"/>
      <c r="AT50" s="94"/>
      <c r="AU50" s="94"/>
      <c r="AV50" s="94"/>
      <c r="AW50" s="94"/>
      <c r="AX50" s="94"/>
      <c r="AY50" s="3"/>
      <c r="AZ50" s="94"/>
      <c r="BA50" s="29" t="str">
        <f>IF($C50&lt;&gt;($J50+$K50)," El número de ingresos según sexo NO puede ser diferente al Total.","")</f>
        <v/>
      </c>
      <c r="BB50" s="29" t="str">
        <f>IF($E50&lt;=[1]A03!$E33,""," El Total de ingresos de niños(as) de 7 a 11 meses Normal con Rezago debe ser MENOR O IGUAL al número de niños (as) Normal con Rezago misma edad derivados a alguna modalidad de estimulación REM A03 Sección C .")</f>
        <v/>
      </c>
      <c r="BC50" s="29" t="str">
        <f>IF($F50&lt;=[1]A03!$F33,""," El Total de ingresos de niños(as) de 12 a 17 meses Normal con Rezago debe ser MENOR O IGUAL al número de niños (as) Normal con Rezago misma edad derivados a alguna modalidad de estimulación REM A03 Sección C .")</f>
        <v/>
      </c>
      <c r="BD50" s="29" t="str">
        <f>IF($G50&lt;=[1]A03!$G33,""," El Total de ingresos de niños(as) de 18 a 23 meses Normal con Rezago debe ser MENOR O IGUAL al número de niños (as) Normal con Rezago misma edad derivados a alguna modalidad de estimulación REM A03 Sección C .")</f>
        <v/>
      </c>
      <c r="BE50" s="29" t="str">
        <f>IF($H50&lt;=[1]A03!$H33,""," El Total de ingresos de niños(as) de 24 a 47 meses Normal con Rezago debe ser MENOR O IGUAL al número de niños (as) Normal con Rezago misma edad derivados a alguna modalidad de estimulación REM A03 Sección C .")</f>
        <v/>
      </c>
      <c r="BF50" s="29" t="str">
        <f>IF($I50&lt;=[1]A03!$I33,""," El Total de ingresos de niños(as) de 48 a 59 meses Normal con Rezago debe ser MENOR O IGUAL al número de niños (as) Normal con Rezago misma edad derivados a alguna modalidad de estimulación REM A03 Sección C .")</f>
        <v/>
      </c>
      <c r="BT50" s="30">
        <f>IF($C50&lt;&gt;($J50+$K50),1,0)</f>
        <v>0</v>
      </c>
      <c r="BU50" s="30">
        <f>IF($E50&lt;=[1]A03!$E33,0,1)</f>
        <v>0</v>
      </c>
      <c r="BV50" s="30">
        <f>IF($F50&lt;=[1]A03!$F33,0,1)</f>
        <v>0</v>
      </c>
      <c r="BW50" s="30">
        <f>IF($G50&lt;=[1]A03!$G33,0,1)</f>
        <v>0</v>
      </c>
      <c r="BX50" s="30">
        <f>IF($H50&lt;=[1]A03!$H33,0,1)</f>
        <v>0</v>
      </c>
      <c r="BY50" s="30">
        <f>IF($I50&lt;=[1]A03!$I33,0,1)</f>
        <v>0</v>
      </c>
    </row>
    <row r="51" spans="1:118" s="95" customFormat="1" ht="15.95" customHeight="1" x14ac:dyDescent="0.15">
      <c r="A51" s="1080" t="s">
        <v>66</v>
      </c>
      <c r="B51" s="1082"/>
      <c r="C51" s="66">
        <f>SUM(D51:I51)</f>
        <v>0</v>
      </c>
      <c r="D51" s="32"/>
      <c r="E51" s="102"/>
      <c r="F51" s="68"/>
      <c r="G51" s="68"/>
      <c r="H51" s="103"/>
      <c r="I51" s="69"/>
      <c r="J51" s="67"/>
      <c r="K51" s="69"/>
      <c r="L51" s="28" t="str">
        <f>$BA51&amp;" "&amp;$BB51&amp;" "&amp;$BC51&amp;" "&amp;$BD51&amp;" "&amp;$BE51&amp;" "&amp;$BF51</f>
        <v xml:space="preserve">     </v>
      </c>
      <c r="M51" s="93"/>
      <c r="N51" s="93"/>
      <c r="O51" s="94"/>
      <c r="P51" s="94"/>
      <c r="Q51" s="94"/>
      <c r="R51" s="94"/>
      <c r="S51" s="94"/>
      <c r="T51" s="94"/>
      <c r="U51" s="94"/>
      <c r="V51" s="94"/>
      <c r="W51" s="94"/>
      <c r="X51" s="3"/>
      <c r="Y51" s="3"/>
      <c r="Z51" s="3"/>
      <c r="AA51" s="3"/>
      <c r="AB51" s="94"/>
      <c r="AC51" s="94"/>
      <c r="AD51" s="3"/>
      <c r="AE51" s="94"/>
      <c r="AF51" s="94"/>
      <c r="AG51" s="94"/>
      <c r="AH51" s="94"/>
      <c r="AI51" s="94"/>
      <c r="AJ51" s="94"/>
      <c r="AK51" s="94"/>
      <c r="AQ51" s="94"/>
      <c r="AR51" s="94"/>
      <c r="AS51" s="94"/>
      <c r="AT51" s="94"/>
      <c r="AU51" s="94"/>
      <c r="AV51" s="94"/>
      <c r="AW51" s="94"/>
      <c r="AX51" s="94"/>
      <c r="AY51" s="3"/>
      <c r="AZ51" s="94"/>
      <c r="BA51" s="29" t="str">
        <f>IF($C51&lt;&gt;($J51+$K51)," El número de ingresos según sexo NO puede ser diferente al Total.","")</f>
        <v/>
      </c>
      <c r="BB51" s="29" t="str">
        <f>IF($E51&lt;=[1]A03!$E34,""," El Total de ingresos de niños(as) de 7 a 11 meses con Riesgo debe ser MENOR O IGUAL al número de niños (as) con Riesgo misma edad derivados a alguna modalidad de estimulación REM A03 Sección C .")</f>
        <v/>
      </c>
      <c r="BC51" s="29" t="str">
        <f>IF($F51&lt;=[1]A03!$F34,""," El Total de ingresos de niños(as) de 12 a 17 meses con Riesgo debe ser MENOR O IGUAL al número de niños (as) con Riesgo misma edad derivados a alguna modalidad de estimulación REM A03 Sección C .")</f>
        <v/>
      </c>
      <c r="BD51" s="29" t="str">
        <f>IF($G51&lt;=[1]A03!$G34,""," El Total de ingresos de niños(as) de 18 a 23 meses con Riesgo debe ser MENOR O IGUAL al número de niños (as) con Riesgo misma edad derivados a alguna modalidad de estimulación REM A03 Sección C .")</f>
        <v/>
      </c>
      <c r="BE51" s="29" t="str">
        <f>IF($H51&lt;=[1]A03!$H34,""," El Total de ingresos de niños(as) de 24 a 47 meses con Riesgo debe ser MENOR O IGUAL al número de niños (as) con Riesgo misma edad derivados a alguna modalidad de estimulación REM A03 Sección C .")</f>
        <v/>
      </c>
      <c r="BF51" s="29" t="str">
        <f>IF($I51&lt;=[1]A03!$I34,""," El Total de ingresos de niños(as) de 48 a 59 meses con Riesgo debe ser MENOR O IGUAL al número de niños (as) con Riesgo misma edad derivados a alguna modalidad de estimulación REM A03 Sección C .")</f>
        <v/>
      </c>
      <c r="BT51" s="30">
        <f>IF($C51&lt;&gt;($J51+$K51),1,0)</f>
        <v>0</v>
      </c>
      <c r="BU51" s="30">
        <f>IF($E51&lt;=[1]A03!$E34,0,1)</f>
        <v>0</v>
      </c>
      <c r="BV51" s="30">
        <f>IF($F51&lt;=[1]A03!$F34,0,1)</f>
        <v>0</v>
      </c>
      <c r="BW51" s="30">
        <f>IF($G51&lt;=[1]A03!$G34,0,1)</f>
        <v>0</v>
      </c>
      <c r="BX51" s="30">
        <f>IF($H51&lt;=[1]A03!$H34,0,1)</f>
        <v>0</v>
      </c>
      <c r="BY51" s="30">
        <f>IF($I51&lt;=[1]A03!$I34,0,1)</f>
        <v>0</v>
      </c>
    </row>
    <row r="52" spans="1:118" s="95" customFormat="1" ht="15.95" customHeight="1" x14ac:dyDescent="0.15">
      <c r="A52" s="1169" t="s">
        <v>67</v>
      </c>
      <c r="B52" s="1170"/>
      <c r="C52" s="80">
        <f>SUM(D52:I52)</f>
        <v>0</v>
      </c>
      <c r="D52" s="37"/>
      <c r="E52" s="104"/>
      <c r="F52" s="38"/>
      <c r="G52" s="38"/>
      <c r="H52" s="105"/>
      <c r="I52" s="39"/>
      <c r="J52" s="37"/>
      <c r="K52" s="39"/>
      <c r="L52" s="28" t="str">
        <f>$BA52&amp;" "&amp;$BB52&amp;" "&amp;$BC52&amp;" "&amp;$BD52&amp;" "&amp;$BE52&amp;" "&amp;$BF52</f>
        <v xml:space="preserve">     </v>
      </c>
      <c r="M52" s="93"/>
      <c r="N52" s="93"/>
      <c r="O52" s="94"/>
      <c r="P52" s="94"/>
      <c r="Q52" s="94"/>
      <c r="R52" s="94"/>
      <c r="S52" s="94"/>
      <c r="T52" s="94"/>
      <c r="U52" s="94"/>
      <c r="V52" s="94"/>
      <c r="W52" s="94"/>
      <c r="X52" s="3"/>
      <c r="Y52" s="3"/>
      <c r="Z52" s="3"/>
      <c r="AA52" s="3"/>
      <c r="AB52" s="94"/>
      <c r="AC52" s="94"/>
      <c r="AD52" s="3"/>
      <c r="AE52" s="94"/>
      <c r="AF52" s="94"/>
      <c r="AG52" s="94"/>
      <c r="AH52" s="94"/>
      <c r="AI52" s="94"/>
      <c r="AJ52" s="94"/>
      <c r="AK52" s="94"/>
      <c r="AQ52" s="94"/>
      <c r="AR52" s="94"/>
      <c r="AS52" s="94"/>
      <c r="AT52" s="94"/>
      <c r="AU52" s="94"/>
      <c r="AV52" s="94"/>
      <c r="AW52" s="94"/>
      <c r="AX52" s="94"/>
      <c r="AY52" s="3"/>
      <c r="AZ52" s="94"/>
      <c r="BA52" s="29" t="str">
        <f>IF($C52&lt;&gt;($J52+$K52)," El número de ingresos según sexo NO puede ser diferente al Total.","")</f>
        <v/>
      </c>
      <c r="BB52" s="29" t="str">
        <f>IF($E52&lt;=[1]A03!$E35,""," El Total de ingresos de niños(as) de 7 a 11 meses con Retraso debe ser MENOR O IGUAL al número de niños (as) con Retraso misma edad derivados a alguna modalidad de estimulación REM A03 Sección C .")</f>
        <v/>
      </c>
      <c r="BC52" s="29" t="str">
        <f>IF($F52&lt;=[1]A03!$F35,""," El Total de ingresos de niños(as) de 12 a 17 meses con Retraso debe ser MENOR O IGUAL al número de niños (as) con Retraso misma edad derivados a alguna modalidad de estimulación REM A03 Sección C .")</f>
        <v/>
      </c>
      <c r="BD52" s="29" t="str">
        <f>IF($G52&lt;=[1]A03!$G35,"","El Total de ingresos de niños(as) de 18 a 23 meses con Retraso debe ser MENOR O IGUAL al número de niños (as) con Retraso misma edad derivados a alguna modalidad de estimulación REM A03 Sección C .")</f>
        <v/>
      </c>
      <c r="BE52" s="29" t="str">
        <f>IF($H52&lt;=[1]A03!$H35,""," El Total de ingresos de niños(as) de 24 a 47 meses con Retraso debe ser MENOR O IGUAL al número de niños (as) con Retraso misma edad derivados a alguna modalidad de estimulación REM A03 Sección C .")</f>
        <v/>
      </c>
      <c r="BF52" s="29" t="str">
        <f>IF($I52&lt;=[1]A03!$I35,""," El Total de ingresos de niños(as) de 48 a 59 meses con Retraso debe ser MENOR O IGUAL al número de niños (as) con Retraso misma edad derivados a alguna modalidad de estimulación REM A03 Sección C .")</f>
        <v/>
      </c>
      <c r="BT52" s="30">
        <f>IF($C52&lt;&gt;($J52+$K52),1,0)</f>
        <v>0</v>
      </c>
      <c r="BU52" s="30">
        <f>IF($E52&lt;=[1]A03!$E35,0,1)</f>
        <v>0</v>
      </c>
      <c r="BV52" s="30">
        <f>IF($F52&lt;=[1]A03!$F35,0,1)</f>
        <v>0</v>
      </c>
      <c r="BW52" s="30">
        <f>IF($G52&lt;=[1]A03!$G35,0,1)</f>
        <v>0</v>
      </c>
      <c r="BX52" s="30">
        <f>IF($H52&lt;=[1]A03!$H35,0,1)</f>
        <v>0</v>
      </c>
      <c r="BY52" s="30">
        <f>IF($I52&lt;=[1]A03!$I35,0,1)</f>
        <v>0</v>
      </c>
    </row>
    <row r="53" spans="1:118" s="95" customFormat="1" ht="15.95" customHeight="1" x14ac:dyDescent="0.15">
      <c r="A53" s="1171" t="s">
        <v>68</v>
      </c>
      <c r="B53" s="1172"/>
      <c r="C53" s="80">
        <f>SUM(D53:I53)</f>
        <v>0</v>
      </c>
      <c r="D53" s="106"/>
      <c r="E53" s="104"/>
      <c r="F53" s="38"/>
      <c r="G53" s="38"/>
      <c r="H53" s="105"/>
      <c r="I53" s="39"/>
      <c r="J53" s="37"/>
      <c r="K53" s="39"/>
      <c r="L53" s="28" t="str">
        <f>$BA53&amp;" "&amp;$BB53&amp;" "&amp;$BC53&amp;" "&amp;$BD53&amp;" "&amp;$BE53&amp;" "&amp;$BF53&amp;" "&amp;$BB54</f>
        <v xml:space="preserve">      </v>
      </c>
      <c r="M53" s="93"/>
      <c r="N53" s="93"/>
      <c r="O53" s="94"/>
      <c r="P53" s="94"/>
      <c r="Q53" s="94"/>
      <c r="R53" s="94"/>
      <c r="S53" s="94"/>
      <c r="T53" s="94"/>
      <c r="U53" s="94"/>
      <c r="V53" s="94"/>
      <c r="W53" s="94"/>
      <c r="X53" s="3"/>
      <c r="Y53" s="3"/>
      <c r="Z53" s="3"/>
      <c r="AA53" s="3"/>
      <c r="AB53" s="94"/>
      <c r="AC53" s="94"/>
      <c r="AD53" s="3"/>
      <c r="AE53" s="94"/>
      <c r="AF53" s="94"/>
      <c r="AG53" s="94"/>
      <c r="AH53" s="94"/>
      <c r="AI53" s="94"/>
      <c r="AJ53" s="94"/>
      <c r="AK53" s="94"/>
      <c r="AQ53" s="94"/>
      <c r="AR53" s="94"/>
      <c r="AS53" s="94"/>
      <c r="AT53" s="94"/>
      <c r="AU53" s="94"/>
      <c r="AV53" s="94"/>
      <c r="AW53" s="94"/>
      <c r="AX53" s="94"/>
      <c r="AY53" s="3"/>
      <c r="AZ53" s="94"/>
      <c r="BA53" s="29" t="str">
        <f>IF($C53&lt;&gt;($J53+$K53)," El número de ingresos según sexo NO puede ser diferente al Total.","")</f>
        <v/>
      </c>
      <c r="BB53" s="29" t="str">
        <f>IF($E53&lt;=[1]A03!$E36,""," El Total de ingresos de niños(as) de 7 a 11 meses con Otra Vulnerabilidad debe ser MENOR O IGUAL al número de niños (as) con Otra Vulnerabilidad misma edad derivados a alguna modalidad de estimulación REM A03 Sección C .")</f>
        <v/>
      </c>
      <c r="BC53" s="29" t="str">
        <f>IF($F53&lt;=[1]A03!$F36,""," El Total de ingresos de niños(as) de 12 a 17 meses con Otra Vulnerabilidad debe ser MENOR O IGUAL al número de niños (as) con Otra Vulnerabilidad misma edad derivados a alguna modalidad de estimulación REM A03 Sección C .")</f>
        <v/>
      </c>
      <c r="BD53" s="29" t="str">
        <f>IF($G53&lt;=[1]A03!$G36,""," El Total de ingresos de niños(as) de 18 a 23 meses con Otra Vulnerabilidad debe ser MENOR O IGUAL al número de niños (as) con Otra Vulnerabilidad misma edad derivados a alguna modalidad de estimulación REM A03 Sección C .")</f>
        <v/>
      </c>
      <c r="BE53" s="29" t="str">
        <f>IF($H53&lt;=[1]A03!$H36,""," El Total de ingresos de niños(as) de 24 a 47 meses con Otra Vulnerabilidad debe ser MENOR O IGUAL al número de niños (as) con Otra Vulnerabilidad misma edad derivados a alguna modalidad de estimulación REM A03 Sección C .")</f>
        <v/>
      </c>
      <c r="BF53" s="29" t="str">
        <f>IF($I53&lt;=[1]A03!$I36,""," El Total de ingresos de niños(as) de 48 a 59 meses con Otra Vulnerabilidad debe ser MENOR O IGUAL al número de niños (as) con Otra Vulnerabilidad misma edad derivados a alguna modalidad de estimulación REM A03 Sección C .")</f>
        <v/>
      </c>
      <c r="BT53" s="30">
        <f>IF($C53&lt;&gt;($J53+$K53),1,0)</f>
        <v>0</v>
      </c>
      <c r="BU53" s="30">
        <f>IF($E53&lt;=[1]A03!$E36,0,1)</f>
        <v>0</v>
      </c>
      <c r="BV53" s="30">
        <f>IF($F53&lt;=[1]A03!$F36,0,1)</f>
        <v>0</v>
      </c>
      <c r="BW53" s="30">
        <f>IF($G53&lt;=[1]A03!$G36,0,1)</f>
        <v>0</v>
      </c>
      <c r="BX53" s="30">
        <f>IF($H53&lt;=[1]A03!$H36,0,1)</f>
        <v>0</v>
      </c>
      <c r="BY53" s="30">
        <f>IF($I53&lt;=[1]A03!$I36,0,1)</f>
        <v>0</v>
      </c>
    </row>
    <row r="54" spans="1:118" s="9" customFormat="1" ht="30" customHeight="1" x14ac:dyDescent="0.2">
      <c r="A54" s="81" t="s">
        <v>69</v>
      </c>
      <c r="B54" s="81"/>
      <c r="C54" s="81"/>
      <c r="D54" s="81"/>
      <c r="E54" s="81"/>
      <c r="F54" s="81"/>
      <c r="G54" s="81"/>
      <c r="H54" s="107"/>
      <c r="I54" s="108"/>
      <c r="J54" s="108"/>
      <c r="K54" s="109"/>
      <c r="L54" s="109"/>
      <c r="M54" s="109"/>
      <c r="N54" s="109"/>
      <c r="O54" s="109"/>
      <c r="P54" s="108"/>
      <c r="Q54" s="108"/>
      <c r="R54" s="108"/>
      <c r="S54" s="108"/>
      <c r="T54" s="108"/>
      <c r="U54" s="108"/>
      <c r="V54" s="108"/>
      <c r="W54" s="108"/>
      <c r="BB54" s="29" t="str">
        <f>IF($D53&lt;=[1]A03!$D36,""," El Total de ingresos de niños(as) menores de 6 meses con Otra Vulnerabilidad debe ser MENOR O IGUAL al número de niños (as) con Otra Vulnerabilidad misma edad derivados a alguna modalidad de estimulación REM A03 Sección C .")</f>
        <v/>
      </c>
      <c r="BU54" s="30">
        <f>IF($D53&lt;=[1]A03!$D36,0,1)</f>
        <v>0</v>
      </c>
    </row>
    <row r="55" spans="1:118" s="23" customFormat="1" ht="12.75" customHeight="1" x14ac:dyDescent="0.15">
      <c r="A55" s="1009" t="s">
        <v>45</v>
      </c>
      <c r="B55" s="1010"/>
      <c r="C55" s="1009" t="s">
        <v>46</v>
      </c>
      <c r="D55" s="1153"/>
      <c r="E55" s="1010"/>
      <c r="F55" s="1159" t="s">
        <v>47</v>
      </c>
      <c r="G55" s="1163"/>
      <c r="H55" s="1163"/>
      <c r="I55" s="1163"/>
      <c r="J55" s="1163"/>
      <c r="K55" s="1163"/>
      <c r="L55" s="1163"/>
      <c r="M55" s="1163"/>
      <c r="N55" s="1163"/>
      <c r="O55" s="1163"/>
      <c r="P55" s="1163"/>
      <c r="Q55" s="1163"/>
      <c r="R55" s="1163"/>
      <c r="S55" s="1163"/>
      <c r="T55" s="1163"/>
      <c r="U55" s="1160"/>
      <c r="V55" s="110"/>
      <c r="W55" s="110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</row>
    <row r="56" spans="1:118" s="23" customFormat="1" ht="10.5" x14ac:dyDescent="0.15">
      <c r="A56" s="1011"/>
      <c r="B56" s="1012"/>
      <c r="C56" s="1011"/>
      <c r="D56" s="1154"/>
      <c r="E56" s="1012"/>
      <c r="F56" s="1015" t="s">
        <v>70</v>
      </c>
      <c r="G56" s="1015"/>
      <c r="H56" s="1015" t="s">
        <v>71</v>
      </c>
      <c r="I56" s="1015"/>
      <c r="J56" s="1016" t="s">
        <v>72</v>
      </c>
      <c r="K56" s="1018"/>
      <c r="L56" s="1018" t="s">
        <v>10</v>
      </c>
      <c r="M56" s="1016"/>
      <c r="N56" s="1015" t="s">
        <v>11</v>
      </c>
      <c r="O56" s="1015"/>
      <c r="P56" s="1018" t="s">
        <v>73</v>
      </c>
      <c r="Q56" s="1016"/>
      <c r="R56" s="1015" t="s">
        <v>74</v>
      </c>
      <c r="S56" s="1015"/>
      <c r="T56" s="1015" t="s">
        <v>75</v>
      </c>
      <c r="U56" s="1015"/>
      <c r="V56" s="110"/>
      <c r="W56" s="110"/>
      <c r="X56" s="110"/>
      <c r="Y56" s="110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</row>
    <row r="57" spans="1:118" s="23" customFormat="1" ht="21" x14ac:dyDescent="0.15">
      <c r="A57" s="1162"/>
      <c r="B57" s="1050"/>
      <c r="C57" s="230" t="s">
        <v>76</v>
      </c>
      <c r="D57" s="18" t="s">
        <v>43</v>
      </c>
      <c r="E57" s="90" t="s">
        <v>64</v>
      </c>
      <c r="F57" s="111" t="s">
        <v>43</v>
      </c>
      <c r="G57" s="112" t="s">
        <v>64</v>
      </c>
      <c r="H57" s="111" t="s">
        <v>43</v>
      </c>
      <c r="I57" s="112" t="s">
        <v>64</v>
      </c>
      <c r="J57" s="111" t="s">
        <v>43</v>
      </c>
      <c r="K57" s="112" t="s">
        <v>64</v>
      </c>
      <c r="L57" s="111" t="s">
        <v>43</v>
      </c>
      <c r="M57" s="112" t="s">
        <v>64</v>
      </c>
      <c r="N57" s="111" t="s">
        <v>43</v>
      </c>
      <c r="O57" s="112" t="s">
        <v>64</v>
      </c>
      <c r="P57" s="111" t="s">
        <v>43</v>
      </c>
      <c r="Q57" s="112" t="s">
        <v>64</v>
      </c>
      <c r="R57" s="111" t="s">
        <v>43</v>
      </c>
      <c r="S57" s="112" t="s">
        <v>64</v>
      </c>
      <c r="T57" s="111" t="s">
        <v>43</v>
      </c>
      <c r="U57" s="112" t="s">
        <v>64</v>
      </c>
      <c r="V57" s="110"/>
      <c r="W57" s="110"/>
      <c r="X57" s="110"/>
      <c r="Y57" s="110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</row>
    <row r="58" spans="1:118" s="23" customFormat="1" ht="15.95" customHeight="1" x14ac:dyDescent="0.15">
      <c r="A58" s="1148" t="s">
        <v>77</v>
      </c>
      <c r="B58" s="1149"/>
      <c r="C58" s="80">
        <f>SUM(D58:E58)</f>
        <v>0</v>
      </c>
      <c r="D58" s="80">
        <f t="shared" ref="D58:E61" si="2">F58+H58+J58+L58+N58+P58+R58+T58</f>
        <v>0</v>
      </c>
      <c r="E58" s="80">
        <f t="shared" si="2"/>
        <v>0</v>
      </c>
      <c r="F58" s="25"/>
      <c r="G58" s="27"/>
      <c r="H58" s="25"/>
      <c r="I58" s="27"/>
      <c r="J58" s="25"/>
      <c r="K58" s="27"/>
      <c r="L58" s="25"/>
      <c r="M58" s="27"/>
      <c r="N58" s="25"/>
      <c r="O58" s="27"/>
      <c r="P58" s="25"/>
      <c r="Q58" s="27"/>
      <c r="R58" s="25"/>
      <c r="S58" s="27"/>
      <c r="T58" s="25"/>
      <c r="U58" s="27"/>
      <c r="V58" s="28" t="str">
        <f>$BA58&amp;" "&amp;$BB58&amp;""&amp;$BC58&amp;""&amp;$BD58&amp;""&amp;$BE58&amp;""&amp;$BF58&amp;""&amp;$BG58&amp;""&amp;$BH58&amp;""&amp;$BI58&amp;""&amp;$BJ58&amp;""&amp;$BK58&amp;""&amp;$BL58&amp;""&amp;$BM58&amp;""&amp;$BN58&amp;""&amp;$BO58&amp;""&amp;$BP58&amp;""&amp;$BQ58&amp;""&amp;$BR58&amp;""&amp;$BS58</f>
        <v xml:space="preserve"> </v>
      </c>
      <c r="W58" s="110"/>
      <c r="X58" s="110"/>
      <c r="Y58" s="110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BA58" s="29" t="str">
        <f>IF(C58&lt;&gt;SUM(F58:U58),"El Total de Ingresos es diferente a la suma de Hombres y Mujeres por edad","")</f>
        <v/>
      </c>
      <c r="BB58" s="29" t="str">
        <f>IF($D58&lt;&gt;($F58+$H58+$J58+$L58+$N58+$P58+$R58+$T58),"El Total de Hombres ingresados al Programa es diferente a la suma de Hombres por edad","")</f>
        <v/>
      </c>
      <c r="BC58" s="29" t="str">
        <f>IF($E58&lt;&gt;($G58+$I58+$K58+$M58+$O58+$Q58+$S58+$U58),"El Total de Mujeres ingresadas al Programa es diferente a la suma de Mujeres por edad","")</f>
        <v/>
      </c>
      <c r="BD58" s="29" t="str">
        <f>IF(AND(F$58&lt;&gt;0,(F$59+F$60+F$61)&lt;F$58),"No olvide registrar el ingreso de 15 a 19 años de hombres según patología  y la suma de ellas no puede ser menor que el total de ingresos","")</f>
        <v/>
      </c>
      <c r="BE58" s="29" t="str">
        <f>IF(AND(G$58&lt;&gt;0,(G$59+G$60+G$61)&lt;G$58),"No olvide registrar el ingreso de 15 a 19 años de mujeres según patología  y la suma de ellas no puede ser menor que el total de ingresos","")</f>
        <v/>
      </c>
      <c r="BF58" s="29" t="str">
        <f>IF(AND(H$58&lt;&gt;0,(H$59+H$60+H$61)&lt;H$58),"No olvide registrar el ingreso de 20 a 24 años de hombres según patología  y la suma de ellas no puede ser menor que el total de ingresos","")</f>
        <v/>
      </c>
      <c r="BG58" s="29" t="str">
        <f>IF(AND(I$58&lt;&gt;0,(I$59+I$60+I$61)&lt;I$58),"No olvide registrar el ingreso de 20 a 24 años de mujeres según patología  y la suma de ellas no puede ser menor que el total de ingresos","")</f>
        <v/>
      </c>
      <c r="BH58" s="29" t="str">
        <f>IF(AND(J$58&lt;&gt;0,(J$59+J$60+J$61)&lt;J$58),"No olvide registrar el ingreso de 25 a 34 años de hombres según patología  y la suma de ellas no puede ser menor que el total de ingresos","")</f>
        <v/>
      </c>
      <c r="BI58" s="29" t="str">
        <f>IF(AND(K$58&lt;&gt;0,(K$59+K$60+K$61)&lt;K$58),"No olvide registrar el ingreso de 25 a 34 años de mujeres según patología  y la suma de ellas no puede ser menor que el total de ingresos","")</f>
        <v/>
      </c>
      <c r="BJ58" s="29" t="str">
        <f>IF(AND(L$58&lt;&gt;0,(L$59+L$60+L$61)&lt;L$58),"No olvide registrar el ingreso de 35 a 44 años de hombres según patología  y la suma de ellas no puede ser menor que el total de ingresos","")</f>
        <v/>
      </c>
      <c r="BK58" s="29" t="str">
        <f>IF(AND(M$58&lt;&gt;0,(M$59+M$60+M$61)&lt;M$58),"No olvide registrar el ingreso de 35 a 44 años de mujeres según patología  y la suma de ellas no puede ser menor que el total de ingresos","")</f>
        <v/>
      </c>
      <c r="BL58" s="29" t="str">
        <f>IF(AND(N$58&lt;&gt;0,(N$59+N$60+N$61)&lt;N$58),"No olvide registrar el ingreso de 45 a 54 años de hombres según patología  y la suma de ellas no puede ser menor que el total de ingresos","")</f>
        <v/>
      </c>
      <c r="BM58" s="29" t="str">
        <f>IF(AND(O$58&lt;&gt;0,(O$59+O$60+O$61)&lt;O$58),"No olvide registrar el ingreso de 45 a 54 años de mujeres según patología  y la suma de ellas no puede ser menor que el total de ingresos","")</f>
        <v/>
      </c>
      <c r="BN58" s="29" t="str">
        <f>IF(AND(P$58&lt;&gt;0,(P$59+P$60+P$61)&lt;P$58),"No olvide registrar el ingreso de 55 a 64 años de hombres según patología  y la suma de ellas no puede ser menor que el total de ingresos","")</f>
        <v/>
      </c>
      <c r="BO58" s="29" t="str">
        <f>IF(AND(Q$58&lt;&gt;0,(Q$59+Q$60+Q$61)&lt;Q$58),"No olvide registrar el ingreso de 55 a 64 años de mujeres según patología  y la suma de ellas no puede ser menor que el total de ingresos","")</f>
        <v/>
      </c>
      <c r="BP58" s="29" t="str">
        <f>IF(AND(R$58&lt;&gt;0,(R$59+R$60+R$61)&lt;R$58),"No olvide registrar el ingreso de 65 a 69 años de hombres según patología  y la suma de ellas no puede ser menor que el total de ingresos","")</f>
        <v/>
      </c>
      <c r="BQ58" s="29" t="str">
        <f>IF(AND(S$58&lt;&gt;0,(S$59+S$60+S$61)&lt;S$58),"No olvide registrar el ingreso de 65 a 69 años de mujeres según patología  y la suma de ellas no puede ser menor que el total de ingresos","")</f>
        <v/>
      </c>
      <c r="BR58" s="29" t="str">
        <f>IF(AND(T$58&lt;&gt;0,(T$59+T$60+T$61)&lt;T$58),"No olvide registrar el ingreso de 70 años y más de hombres según patología  y la suma de ellas no puede ser menor que el total de ingresos","")</f>
        <v/>
      </c>
      <c r="BS58" s="29" t="str">
        <f>IF(AND(U$58&lt;&gt;0,(U$59+U$60+U$61)&lt;U$58),"No olvide registrar el ingreso de 70 años y más de mujeres según patología  y la suma de ellas no puede ser menor que el total de ingresos","")</f>
        <v/>
      </c>
      <c r="BT58" s="30">
        <f>IF($C58&lt;&gt;SUM($F58:$U58),1,0)</f>
        <v>0</v>
      </c>
      <c r="BU58" s="30">
        <f>IF($D58&lt;&gt;($F58+$H58+$J58+$L58+$N58+$P58+$R58+$T58),1,0)</f>
        <v>0</v>
      </c>
      <c r="BV58" s="30">
        <f>IF($E58&lt;&gt;($G58+$I58+$K58+$M58+$O58+$Q58+$S58+$U58),1,0)</f>
        <v>0</v>
      </c>
      <c r="BW58" s="30">
        <f>IF(AND(F$58&lt;&gt;0,(F$59+F$60+F$61)&lt;F$58),1,0)</f>
        <v>0</v>
      </c>
      <c r="BX58" s="30">
        <f>IF(AND(G$58&lt;&gt;0,(G$59+G$60+G$61)&lt;G$58),1,0)</f>
        <v>0</v>
      </c>
      <c r="BY58" s="30">
        <f>IF(AND(H$58&lt;&gt;0,(H$59+H$60+H$61)&lt;H$58),1,0)</f>
        <v>0</v>
      </c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</row>
    <row r="59" spans="1:118" s="23" customFormat="1" ht="15.95" customHeight="1" x14ac:dyDescent="0.15">
      <c r="A59" s="1161" t="s">
        <v>78</v>
      </c>
      <c r="B59" s="232" t="s">
        <v>79</v>
      </c>
      <c r="C59" s="78">
        <f>SUM(D59:E59)</f>
        <v>0</v>
      </c>
      <c r="D59" s="114">
        <f t="shared" si="2"/>
        <v>0</v>
      </c>
      <c r="E59" s="115">
        <f t="shared" si="2"/>
        <v>0</v>
      </c>
      <c r="F59" s="25"/>
      <c r="G59" s="27"/>
      <c r="H59" s="25"/>
      <c r="I59" s="27"/>
      <c r="J59" s="25"/>
      <c r="K59" s="27"/>
      <c r="L59" s="25"/>
      <c r="M59" s="27"/>
      <c r="N59" s="25"/>
      <c r="O59" s="27"/>
      <c r="P59" s="25"/>
      <c r="Q59" s="27"/>
      <c r="R59" s="25"/>
      <c r="S59" s="27"/>
      <c r="T59" s="25"/>
      <c r="U59" s="27"/>
      <c r="V59" s="28" t="str">
        <f>$BA59&amp;" "&amp;$BB59&amp;" "&amp;$BC59&amp;" "&amp;$BD59&amp;" "&amp;$BE59&amp;" "&amp;$BF59&amp;" "&amp;$BG59&amp;" "&amp;$BH59&amp;" "&amp;$BI59&amp;" "&amp;$BJ59&amp;" "&amp;$BK59&amp;" "&amp;$BL59&amp;" "&amp;$BM59&amp;" "&amp;$BN59&amp;" "&amp;$BO59&amp;" "&amp;$BP59&amp;" "&amp;$BQ59&amp;" "&amp;$BR59&amp;" "&amp;$BS59</f>
        <v xml:space="preserve">                  </v>
      </c>
      <c r="W59" s="110"/>
      <c r="X59" s="110"/>
      <c r="Y59" s="110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BA59" s="29" t="str">
        <f>IF(C59&lt;&gt;SUM(F59:U59),"El Total de Ingresos es diferente a la suma de Hombres y Mujeres por edad","")</f>
        <v/>
      </c>
      <c r="BB59" s="29" t="str">
        <f>IF($D59&lt;&gt;($F59+$H59+$J59+$L59+$N59+$P59+$R59+$T59),"El Total de Hombres ingresados al Programa es diferente a la suma de Hombres por edad","")</f>
        <v/>
      </c>
      <c r="BC59" s="29" t="str">
        <f>IF($E59&lt;&gt;($G59+$I59+$K59+$M59+$O59+$Q59+$S59+$U59),"El Total de Mujeres ingresadas al Programa es diferente a la suma de Mujeres por edad","")</f>
        <v/>
      </c>
      <c r="BD59" s="29" t="str">
        <f>IF(AND(F$59&lt;&gt;0,F$58=""),"No olvide registrar el ingreso de hombres 15 a 19 años al PSCV","")</f>
        <v/>
      </c>
      <c r="BE59" s="29" t="str">
        <f>IF(AND(G$59&lt;&gt;0,G$58=""),"No olvide registrar el ingreso de mujeres 15 a 19 años al PSCV","")</f>
        <v/>
      </c>
      <c r="BF59" s="29" t="str">
        <f>IF(AND(H$59&lt;&gt;0,H$58=""),"No olvide registrar el ingreso de hombres 20 a 24 años al PSCV","")</f>
        <v/>
      </c>
      <c r="BG59" s="29" t="str">
        <f>IF(AND(I$59&lt;&gt;0,I$58=""),"No olvide registrar el ingreso de mujeres 20 a 24 años al PSCV","")</f>
        <v/>
      </c>
      <c r="BH59" s="29" t="str">
        <f>IF(AND(J$59&lt;&gt;0,J$58=""),"No olvide registrar el ingreso de hombres 25 a 34 años al PSCV","")</f>
        <v/>
      </c>
      <c r="BI59" s="29" t="str">
        <f>IF(AND(K$59&lt;&gt;0,K$58=""),"No olvide registrar el ingreso de mujeres 25 a 34 años al PSCV","")</f>
        <v/>
      </c>
      <c r="BJ59" s="29" t="str">
        <f>IF(AND(L$59&lt;&gt;0,L$58=""),"No olvide registrar el ingreso de hombres 35 a 44 años al PSCV","")</f>
        <v/>
      </c>
      <c r="BK59" s="29" t="str">
        <f>IF(AND(M$59&lt;&gt;0,M$58=""),"No olvide registrar el ingreso de mujeres 35 a 44 años al PSCV","")</f>
        <v/>
      </c>
      <c r="BL59" s="29" t="str">
        <f>IF(AND(N$59&lt;&gt;0,N$58=""),"No olvide registrar el ingreso de hombres 45 a 54 años al PSCV","")</f>
        <v/>
      </c>
      <c r="BM59" s="29" t="str">
        <f>IF(AND(O$59&lt;&gt;0,O$58=""),"No olvide registrar el ingreso de mujeres 45 a 54 años al PSCV","")</f>
        <v/>
      </c>
      <c r="BN59" s="29" t="str">
        <f>IF(AND(P$59&lt;&gt;0,P$58=""),"No olvide registrar el ingreso de hombres 55 a 64 años al PSCV","")</f>
        <v/>
      </c>
      <c r="BO59" s="29" t="str">
        <f>IF(AND(Q$59&lt;&gt;0,Q$58=""),"No olvide registrar el ingreso de mujeres 55 a 64 años al PSCV","")</f>
        <v/>
      </c>
      <c r="BP59" s="29" t="str">
        <f>IF(AND(R$59&lt;&gt;0,R$58=""),"No olvide registrar el ingreso de hombres 65 a 69 años al PSCV","")</f>
        <v/>
      </c>
      <c r="BQ59" s="29" t="str">
        <f>IF(AND(S$59&lt;&gt;0,S$58=""),"No olvide registrar el ingreso de mujeres 65 a 69 años al PSCV","")</f>
        <v/>
      </c>
      <c r="BR59" s="29" t="str">
        <f>IF(AND(T$59&lt;&gt;0,T$58=""),"No olvide registrar el ingreso de hombres 70 años y más al PSCV","")</f>
        <v/>
      </c>
      <c r="BS59" s="29" t="str">
        <f>IF(AND(U$59&lt;&gt;0,U$58=""),"No olvide registrar el ingreso de mujeres 70 años y más al PSCV","")</f>
        <v/>
      </c>
      <c r="BT59" s="30">
        <f>IF($C59&lt;&gt;SUM($F59:$U59),1,0)</f>
        <v>0</v>
      </c>
      <c r="BU59" s="30">
        <f>IF($D59&lt;&gt;($F59+$H59+$J59+$L59+$N59+$P59+$R59+$T59),1,0)</f>
        <v>0</v>
      </c>
      <c r="BV59" s="30">
        <f>IF($E59&lt;&gt;($G59+$I59+$K59+$M59+$O59+$Q59+$S59+$U59),1,0)</f>
        <v>0</v>
      </c>
      <c r="BW59" s="30">
        <f>IF(AND(F$59&lt;&gt;0,F$58=""),1,0)</f>
        <v>0</v>
      </c>
      <c r="BX59" s="30">
        <f>IF(AND(G$59&lt;&gt;0,G$58=""),1,0)</f>
        <v>0</v>
      </c>
      <c r="BY59" s="30">
        <f>IF(AND(H$59&lt;&gt;0,H$58=""),1,0)</f>
        <v>0</v>
      </c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</row>
    <row r="60" spans="1:118" s="23" customFormat="1" ht="15.95" customHeight="1" x14ac:dyDescent="0.15">
      <c r="A60" s="1151"/>
      <c r="B60" s="116" t="s">
        <v>80</v>
      </c>
      <c r="C60" s="71">
        <f>SUM(D60:E60)</f>
        <v>0</v>
      </c>
      <c r="D60" s="117">
        <f t="shared" si="2"/>
        <v>0</v>
      </c>
      <c r="E60" s="118">
        <f t="shared" si="2"/>
        <v>0</v>
      </c>
      <c r="F60" s="32"/>
      <c r="G60" s="34"/>
      <c r="H60" s="32"/>
      <c r="I60" s="34"/>
      <c r="J60" s="32"/>
      <c r="K60" s="34"/>
      <c r="L60" s="32"/>
      <c r="M60" s="34"/>
      <c r="N60" s="32"/>
      <c r="O60" s="34"/>
      <c r="P60" s="32"/>
      <c r="Q60" s="34"/>
      <c r="R60" s="32"/>
      <c r="S60" s="34"/>
      <c r="T60" s="32"/>
      <c r="U60" s="34"/>
      <c r="V60" s="28" t="str">
        <f>$BA60&amp;" "&amp;$BB60&amp;" "&amp;$BC60&amp;" "&amp;$BD60&amp;" "&amp;$BE60&amp;" "&amp;$BF60&amp;" "&amp;$BG60&amp;" "&amp;$BH60&amp;" "&amp;$BI60&amp;" "&amp;$BJ60&amp;" "&amp;$BK60&amp;" "&amp;$BL60&amp;" "&amp;$BM60&amp;" "&amp;$BN60&amp;" "&amp;$BO60&amp;" "&amp;$BP60&amp;" "&amp;$BQ60&amp;" "&amp;$BR60&amp;" "&amp;$BS60</f>
        <v xml:space="preserve">                  </v>
      </c>
      <c r="W60" s="119"/>
      <c r="X60" s="43"/>
      <c r="Y60" s="4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BA60" s="29" t="str">
        <f>IF(C60&lt;&gt;SUM(F60:U60),"El Total de Ingresos es diferente a la suma de Hombres y Mujeres por edad","")</f>
        <v/>
      </c>
      <c r="BB60" s="29" t="str">
        <f>IF($D60&lt;&gt;($F60+$H60+$J60+$L60+$N60+$P60+$R60+$T60),"El Total de Hombres ingresados al Programa es diferente a la suma de Hombres por edad","")</f>
        <v/>
      </c>
      <c r="BC60" s="29" t="str">
        <f>IF($E60&lt;&gt;($G60+$I60+$K60+$M60+$O60+$Q60+$S60+$U60),"El Total de Mujeres ingresadas al Programa es diferente a la suma de Mujeres por edad","")</f>
        <v/>
      </c>
      <c r="BD60" s="29" t="str">
        <f>IF(AND(F$60&lt;&gt;0,F$58=""),"No olvide registrar el ingreso de hombres 15 a 19 años al PSCV","")</f>
        <v/>
      </c>
      <c r="BE60" s="29" t="str">
        <f>IF(AND(G$60&lt;&gt;0,G$58=""),"No olvide registrar el ingreso de mujeres 15 a 19 años al PSCV","")</f>
        <v/>
      </c>
      <c r="BF60" s="29" t="str">
        <f>IF(AND(H$60&lt;&gt;0,H$58=""),"No olvide registrar el ingreso de hombres 20 a 24 años al PSCV","")</f>
        <v/>
      </c>
      <c r="BG60" s="29" t="str">
        <f>IF(AND(I$60&lt;&gt;0,I$58=""),"No olvide registrar el ingreso de mujeres 20 a 24 años al PSCV","")</f>
        <v/>
      </c>
      <c r="BH60" s="29" t="str">
        <f>IF(AND(J$60&lt;&gt;0,J$58=""),"No olvide registrar el ingreso de hombres 25 a 34 años al PSCV","")</f>
        <v/>
      </c>
      <c r="BI60" s="29" t="str">
        <f>IF(AND(K$60&lt;&gt;0,K$58=""),"No olvide registrar el ingreso de mujeres 25 a 34 años al PSCV","")</f>
        <v/>
      </c>
      <c r="BJ60" s="29" t="str">
        <f>IF(AND(L$60&lt;&gt;0,L$58=""),"No olvide registrar el ingreso de hombres 35 a 44 años al PSCV","")</f>
        <v/>
      </c>
      <c r="BK60" s="29" t="str">
        <f>IF(AND(M$60&lt;&gt;0,M$58=""),"No olvide registrar el ingreso de mujeres 35 a 44 años al PSCV","")</f>
        <v/>
      </c>
      <c r="BL60" s="29" t="str">
        <f>IF(AND(N$60&lt;&gt;0,N$58=""),"No olvide registrar el ingreso de hombres 45 a 54 años al PSCV","")</f>
        <v/>
      </c>
      <c r="BM60" s="29" t="str">
        <f>IF(AND(O$60&lt;&gt;0,O$58=""),"No olvide registrar el ingreso de mujeres 45 a 54 años al PSCV","")</f>
        <v/>
      </c>
      <c r="BN60" s="29" t="str">
        <f>IF(AND(P$60&lt;&gt;0,P$58=""),"No olvide registrar el ingreso de hombres 55 a 64 años al PSCV","")</f>
        <v/>
      </c>
      <c r="BO60" s="29" t="str">
        <f>IF(AND(Q$60&lt;&gt;0,Q$58=""),"No olvide registrar el ingreso de mujeres 55 a 64 años al PSCV","")</f>
        <v/>
      </c>
      <c r="BP60" s="29" t="str">
        <f>IF(AND(R$60&lt;&gt;0,R$58=""),"No olvide registrar el ingreso de hombres 65 a 69 años al PSCV","")</f>
        <v/>
      </c>
      <c r="BQ60" s="29" t="str">
        <f>IF(AND(S$60&lt;&gt;0,S$58=""),"No olvide registrar el ingreso de mujeres 65 a 69 años al PSCV","")</f>
        <v/>
      </c>
      <c r="BR60" s="29" t="str">
        <f>IF(AND(T$60&lt;&gt;0,T$58=""),"No olvide registrar el ingreso de hombres 70 años y más al PSCV","")</f>
        <v/>
      </c>
      <c r="BS60" s="29" t="str">
        <f>IF(AND(U$60&lt;&gt;0,U$58=""),"No olvide registrar el ingreso de mujeres 70 años y más al PSCV","")</f>
        <v/>
      </c>
      <c r="BT60" s="30">
        <f>IF($C60&lt;&gt;SUM($F60:$U60),1,0)</f>
        <v>0</v>
      </c>
      <c r="BU60" s="30">
        <f>IF($D60&lt;&gt;($F60+$H60+$J60+$L60+$N60+$P60+$R60+$T60),1,0)</f>
        <v>0</v>
      </c>
      <c r="BV60" s="30">
        <f>IF($E60&lt;&gt;($G60+$I60+$K60+$M60+$O60+$Q60+$S60+$U60),1,0)</f>
        <v>0</v>
      </c>
      <c r="BW60" s="30">
        <f>IF(AND(F$60&lt;&gt;0,F$58=""),1,0)</f>
        <v>0</v>
      </c>
      <c r="BX60" s="30">
        <f>IF(AND(G$60&lt;&gt;0,G$58=""),1,0)</f>
        <v>0</v>
      </c>
      <c r="BY60" s="30">
        <f>IF(AND(H$60&lt;&gt;0,H$58=""),1,0)</f>
        <v>0</v>
      </c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</row>
    <row r="61" spans="1:118" s="23" customFormat="1" ht="15.95" customHeight="1" x14ac:dyDescent="0.15">
      <c r="A61" s="1152"/>
      <c r="B61" s="234" t="s">
        <v>81</v>
      </c>
      <c r="C61" s="80">
        <f>SUM(D61:E61)</f>
        <v>0</v>
      </c>
      <c r="D61" s="121">
        <f t="shared" si="2"/>
        <v>0</v>
      </c>
      <c r="E61" s="122">
        <f t="shared" si="2"/>
        <v>0</v>
      </c>
      <c r="F61" s="37"/>
      <c r="G61" s="39"/>
      <c r="H61" s="37"/>
      <c r="I61" s="39"/>
      <c r="J61" s="37"/>
      <c r="K61" s="39"/>
      <c r="L61" s="37"/>
      <c r="M61" s="39"/>
      <c r="N61" s="37"/>
      <c r="O61" s="39"/>
      <c r="P61" s="37"/>
      <c r="Q61" s="39"/>
      <c r="R61" s="37"/>
      <c r="S61" s="39"/>
      <c r="T61" s="37"/>
      <c r="U61" s="39"/>
      <c r="V61" s="28" t="str">
        <f>$BA61&amp;" "&amp;$BB61&amp;" "&amp;$BC61&amp;" "&amp;$BD61&amp;" "&amp;$BE61&amp;" "&amp;$BF61&amp;" "&amp;$BG61&amp;" "&amp;$BH61&amp;" "&amp;$BI61&amp;" "&amp;$BJ61&amp;" "&amp;$BK61&amp;" "&amp;$BL61&amp;" "&amp;$BM61&amp;" "&amp;$BN61&amp;" "&amp;$BO61&amp;" "&amp;$BP61&amp;" "&amp;$BQ61&amp;" "&amp;$BR61&amp;" "&amp;$BS61</f>
        <v xml:space="preserve">                  </v>
      </c>
      <c r="W61" s="119"/>
      <c r="X61" s="110"/>
      <c r="Y61" s="110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BA61" s="29" t="str">
        <f>IF(C61&lt;&gt;SUM(F61:U61),"El Total de Ingresos es diferente a la suma de Hombres y Mujeres por edad","")</f>
        <v/>
      </c>
      <c r="BB61" s="29" t="str">
        <f>IF($D61&lt;&gt;($F61+$H61+$J61+$L61+$N61+$P61+$R61+$T61),"El Total de Hombres ingresados al Programa es diferente a la suma de Hombres por edad","")</f>
        <v/>
      </c>
      <c r="BC61" s="29" t="str">
        <f>IF($E61&lt;&gt;($G61+$I61+$K61+$M61+$O61+$Q61+$S61+$U61),"El Total de Mujeres ingresadas al Programa es diferente a la suma de Mujeres por edad","")</f>
        <v/>
      </c>
      <c r="BD61" s="29" t="str">
        <f>IF(AND(F$61&lt;&gt;0,F$58=""),"No olvide registrar el ingreso de hombres 15 a 19 años al PSCV","")</f>
        <v/>
      </c>
      <c r="BE61" s="29" t="str">
        <f>IF(AND(G$61&lt;&gt;0,G$58=""),"No olvide registrar el ingreso de mujeres 15 a 19 años al PSCV","")</f>
        <v/>
      </c>
      <c r="BF61" s="29" t="str">
        <f>IF(AND(H$61&lt;&gt;0,H$58=""),"No olvide registrar el ingreso de hombres 20 a 24 años al PSCV","")</f>
        <v/>
      </c>
      <c r="BG61" s="29" t="str">
        <f>IF(AND(I$61&lt;&gt;0,I$58=""),"No olvide registrar el ingreso de mujeres 20 a 24 años al PSCV","")</f>
        <v/>
      </c>
      <c r="BH61" s="29" t="str">
        <f>IF(AND(J$61&lt;&gt;0,J$58=""),"No olvide registrar el ingreso de hombres 25 a 34 años al PSCV","")</f>
        <v/>
      </c>
      <c r="BI61" s="29" t="str">
        <f>IF(AND(K$61&lt;&gt;0,K$58=""),"No olvide registrar el ingreso de mujeres 25 a 34 años al PSCV","")</f>
        <v/>
      </c>
      <c r="BJ61" s="29" t="str">
        <f>IF(AND(L$61&lt;&gt;0,L$58=""),"No olvide registrar el ingreso de hombres 35 a 44 años al PSCV","")</f>
        <v/>
      </c>
      <c r="BK61" s="29" t="str">
        <f>IF(AND(M$61&lt;&gt;0,M$58=""),"No olvide registrar el ingreso de mujeres 35 a 44 años al PSCV","")</f>
        <v/>
      </c>
      <c r="BL61" s="29" t="str">
        <f>IF(AND(N$61&lt;&gt;0,N$58=""),"No olvide registrar el ingreso de hombres 45 a 54 años al PSCV","")</f>
        <v/>
      </c>
      <c r="BM61" s="29" t="str">
        <f>IF(AND(O$61&lt;&gt;0,O$58=""),"No olvide registrar el ingreso de mujeres 45 a 54 años al PSCV","")</f>
        <v/>
      </c>
      <c r="BN61" s="29" t="str">
        <f>IF(AND(P$61&lt;&gt;0,P$58=""),"No olvide registrar el ingreso de hombres 55 a 64 años al PSCV","")</f>
        <v/>
      </c>
      <c r="BO61" s="29" t="str">
        <f>IF(AND(Q$61&lt;&gt;0,Q$58=""),"No olvide registrar el ingreso de mujeres 55 a 64 años al PSCV","")</f>
        <v/>
      </c>
      <c r="BP61" s="29" t="str">
        <f>IF(AND(R$61&lt;&gt;0,R$58=""),"No olvide registrar el ingreso de hombres 65 a 69 años al PSCV","")</f>
        <v/>
      </c>
      <c r="BQ61" s="29" t="str">
        <f>IF(AND(S$61&lt;&gt;0,S$58=""),"No olvide registrar el ingreso de mujeres 65 a 69 años al PSCV","")</f>
        <v/>
      </c>
      <c r="BR61" s="29" t="str">
        <f>IF(AND(T$61&lt;&gt;0,T$58=""),"No olvide registrar el ingreso de hombres 70 años y más al PSCV","")</f>
        <v/>
      </c>
      <c r="BS61" s="29" t="str">
        <f>IF(AND(U$61&lt;&gt;0,U$58=""),"No olvide registrar el ingreso de mujeres 70 años y más al PSCV","")</f>
        <v/>
      </c>
      <c r="BT61" s="30">
        <f>IF($C61&lt;&gt;SUM($F61:$U61),1,0)</f>
        <v>0</v>
      </c>
      <c r="BU61" s="30">
        <f>IF($D61&lt;&gt;($F61+$H61+$J61+$L61+$N61+$P61+$R61+$T61),1,0)</f>
        <v>0</v>
      </c>
      <c r="BV61" s="30">
        <f>IF($E61&lt;&gt;($G61+$I61+$K61+$M61+$O61+$Q61+$S61+$U61),1,0)</f>
        <v>0</v>
      </c>
      <c r="BW61" s="30">
        <f>IF(AND(F$61&lt;&gt;0,F$58=""),1,0)</f>
        <v>0</v>
      </c>
      <c r="BX61" s="30">
        <f>IF(AND(G$61&lt;&gt;0,G$58=""),1,0)</f>
        <v>0</v>
      </c>
      <c r="BY61" s="30">
        <f>IF(AND(H$61&lt;&gt;0,H$58=""),1,0)</f>
        <v>0</v>
      </c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</row>
    <row r="62" spans="1:118" s="9" customFormat="1" ht="30" customHeight="1" x14ac:dyDescent="0.2">
      <c r="A62" s="81" t="s">
        <v>82</v>
      </c>
      <c r="B62" s="81"/>
      <c r="C62" s="81"/>
      <c r="D62" s="81"/>
      <c r="E62" s="81"/>
      <c r="F62" s="81"/>
      <c r="G62" s="81"/>
      <c r="H62" s="107"/>
      <c r="I62" s="108"/>
      <c r="J62" s="108"/>
      <c r="K62" s="109"/>
      <c r="L62" s="109"/>
      <c r="M62" s="109"/>
      <c r="N62" s="109"/>
      <c r="O62" s="109"/>
      <c r="P62" s="108"/>
      <c r="Q62" s="108"/>
      <c r="R62" s="108"/>
      <c r="S62" s="108"/>
      <c r="T62" s="108"/>
      <c r="U62" s="108"/>
      <c r="V62" s="110"/>
      <c r="W62" s="110"/>
      <c r="BT62" s="30">
        <f t="shared" ref="BT62:BY62" si="3">IF(AND(I$58&lt;&gt;0,(I$59+I$60+I$61)&lt;I$58),1,0)</f>
        <v>0</v>
      </c>
      <c r="BU62" s="30">
        <f t="shared" si="3"/>
        <v>0</v>
      </c>
      <c r="BV62" s="30">
        <f t="shared" si="3"/>
        <v>0</v>
      </c>
      <c r="BW62" s="30">
        <f t="shared" si="3"/>
        <v>0</v>
      </c>
      <c r="BX62" s="30">
        <f t="shared" si="3"/>
        <v>0</v>
      </c>
      <c r="BY62" s="30">
        <f t="shared" si="3"/>
        <v>0</v>
      </c>
    </row>
    <row r="63" spans="1:118" s="23" customFormat="1" ht="12.75" customHeight="1" x14ac:dyDescent="0.15">
      <c r="A63" s="1009" t="s">
        <v>45</v>
      </c>
      <c r="B63" s="1010"/>
      <c r="C63" s="1009" t="s">
        <v>46</v>
      </c>
      <c r="D63" s="1153"/>
      <c r="E63" s="1010"/>
      <c r="F63" s="1159" t="s">
        <v>83</v>
      </c>
      <c r="G63" s="1163"/>
      <c r="H63" s="1163"/>
      <c r="I63" s="1163"/>
      <c r="J63" s="1163"/>
      <c r="K63" s="1163"/>
      <c r="L63" s="1163"/>
      <c r="M63" s="1163"/>
      <c r="N63" s="1163"/>
      <c r="O63" s="1163"/>
      <c r="P63" s="1163"/>
      <c r="Q63" s="1163"/>
      <c r="R63" s="1163"/>
      <c r="S63" s="1163"/>
      <c r="T63" s="1163"/>
      <c r="U63" s="1164"/>
      <c r="V63" s="1165" t="s">
        <v>84</v>
      </c>
      <c r="W63" s="1165"/>
      <c r="X63" s="1166"/>
      <c r="Y63" s="22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0">
        <f t="shared" ref="BT63:BY63" si="4">IF(AND(I$59&lt;&gt;0,I$58=""),1,0)</f>
        <v>0</v>
      </c>
      <c r="BU63" s="30">
        <f t="shared" si="4"/>
        <v>0</v>
      </c>
      <c r="BV63" s="30">
        <f t="shared" si="4"/>
        <v>0</v>
      </c>
      <c r="BW63" s="30">
        <f t="shared" si="4"/>
        <v>0</v>
      </c>
      <c r="BX63" s="30">
        <f t="shared" si="4"/>
        <v>0</v>
      </c>
      <c r="BY63" s="30">
        <f t="shared" si="4"/>
        <v>0</v>
      </c>
      <c r="BZ63" s="3"/>
      <c r="CA63" s="3"/>
      <c r="CB63" s="3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</row>
    <row r="64" spans="1:118" s="23" customFormat="1" ht="12.95" customHeight="1" x14ac:dyDescent="0.15">
      <c r="A64" s="1011"/>
      <c r="B64" s="1012"/>
      <c r="C64" s="1011"/>
      <c r="D64" s="1154"/>
      <c r="E64" s="1012"/>
      <c r="F64" s="1015" t="s">
        <v>70</v>
      </c>
      <c r="G64" s="1015"/>
      <c r="H64" s="1015" t="s">
        <v>71</v>
      </c>
      <c r="I64" s="1015"/>
      <c r="J64" s="1016" t="s">
        <v>72</v>
      </c>
      <c r="K64" s="1018"/>
      <c r="L64" s="1018" t="s">
        <v>10</v>
      </c>
      <c r="M64" s="1016"/>
      <c r="N64" s="1015" t="s">
        <v>11</v>
      </c>
      <c r="O64" s="1015"/>
      <c r="P64" s="1018" t="s">
        <v>73</v>
      </c>
      <c r="Q64" s="1016"/>
      <c r="R64" s="1015" t="s">
        <v>74</v>
      </c>
      <c r="S64" s="1015"/>
      <c r="T64" s="1015" t="s">
        <v>75</v>
      </c>
      <c r="U64" s="1035"/>
      <c r="V64" s="1049" t="s">
        <v>85</v>
      </c>
      <c r="W64" s="1052" t="s">
        <v>86</v>
      </c>
      <c r="X64" s="1052" t="s">
        <v>87</v>
      </c>
      <c r="Y64" s="12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0">
        <f t="shared" ref="BT64:BY64" si="5">IF(AND(I$60&lt;&gt;0,I$58=""),1,0)</f>
        <v>0</v>
      </c>
      <c r="BU64" s="30">
        <f t="shared" si="5"/>
        <v>0</v>
      </c>
      <c r="BV64" s="30">
        <f t="shared" si="5"/>
        <v>0</v>
      </c>
      <c r="BW64" s="30">
        <f t="shared" si="5"/>
        <v>0</v>
      </c>
      <c r="BX64" s="30">
        <f t="shared" si="5"/>
        <v>0</v>
      </c>
      <c r="BY64" s="30">
        <f t="shared" si="5"/>
        <v>0</v>
      </c>
      <c r="BZ64" s="3"/>
      <c r="CA64" s="3"/>
      <c r="CB64" s="3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</row>
    <row r="65" spans="1:103" s="23" customFormat="1" ht="21" x14ac:dyDescent="0.15">
      <c r="A65" s="1162"/>
      <c r="B65" s="1050"/>
      <c r="C65" s="230" t="s">
        <v>76</v>
      </c>
      <c r="D65" s="18" t="s">
        <v>43</v>
      </c>
      <c r="E65" s="90" t="s">
        <v>64</v>
      </c>
      <c r="F65" s="111" t="s">
        <v>43</v>
      </c>
      <c r="G65" s="112" t="s">
        <v>64</v>
      </c>
      <c r="H65" s="111" t="s">
        <v>43</v>
      </c>
      <c r="I65" s="112" t="s">
        <v>64</v>
      </c>
      <c r="J65" s="111" t="s">
        <v>43</v>
      </c>
      <c r="K65" s="112" t="s">
        <v>64</v>
      </c>
      <c r="L65" s="111" t="s">
        <v>43</v>
      </c>
      <c r="M65" s="112" t="s">
        <v>64</v>
      </c>
      <c r="N65" s="111" t="s">
        <v>43</v>
      </c>
      <c r="O65" s="112" t="s">
        <v>64</v>
      </c>
      <c r="P65" s="111" t="s">
        <v>43</v>
      </c>
      <c r="Q65" s="112" t="s">
        <v>64</v>
      </c>
      <c r="R65" s="111" t="s">
        <v>43</v>
      </c>
      <c r="S65" s="112" t="s">
        <v>64</v>
      </c>
      <c r="T65" s="111" t="s">
        <v>43</v>
      </c>
      <c r="U65" s="124" t="s">
        <v>64</v>
      </c>
      <c r="V65" s="1051"/>
      <c r="W65" s="1054"/>
      <c r="X65" s="1054"/>
      <c r="Y65" s="12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0">
        <f t="shared" ref="BT65:BY65" si="6">IF(AND(I$61&lt;&gt;0,I$58=""),1,0)</f>
        <v>0</v>
      </c>
      <c r="BU65" s="30">
        <f t="shared" si="6"/>
        <v>0</v>
      </c>
      <c r="BV65" s="30">
        <f t="shared" si="6"/>
        <v>0</v>
      </c>
      <c r="BW65" s="30">
        <f t="shared" si="6"/>
        <v>0</v>
      </c>
      <c r="BX65" s="30">
        <f t="shared" si="6"/>
        <v>0</v>
      </c>
      <c r="BY65" s="30">
        <f t="shared" si="6"/>
        <v>0</v>
      </c>
      <c r="BZ65" s="3"/>
      <c r="CA65" s="3"/>
      <c r="CB65" s="3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</row>
    <row r="66" spans="1:103" s="23" customFormat="1" ht="10.5" x14ac:dyDescent="0.15">
      <c r="A66" s="1148" t="s">
        <v>88</v>
      </c>
      <c r="B66" s="1149"/>
      <c r="C66" s="56">
        <f>SUM(D66:E66)</f>
        <v>0</v>
      </c>
      <c r="D66" s="80">
        <f t="shared" ref="D66:E69" si="7">F66+H66+J66+L66+N66+P66+R66+T66</f>
        <v>0</v>
      </c>
      <c r="E66" s="80">
        <f t="shared" si="7"/>
        <v>0</v>
      </c>
      <c r="F66" s="62"/>
      <c r="G66" s="64"/>
      <c r="H66" s="62"/>
      <c r="I66" s="64"/>
      <c r="J66" s="25"/>
      <c r="K66" s="27"/>
      <c r="L66" s="62"/>
      <c r="M66" s="64"/>
      <c r="N66" s="62"/>
      <c r="O66" s="64"/>
      <c r="P66" s="62"/>
      <c r="Q66" s="64"/>
      <c r="R66" s="62"/>
      <c r="S66" s="64"/>
      <c r="T66" s="62"/>
      <c r="U66" s="125"/>
      <c r="V66" s="126"/>
      <c r="W66" s="85"/>
      <c r="X66" s="126"/>
      <c r="Y66" s="28" t="str">
        <f>$BA66&amp;" "&amp;$BB66&amp;""&amp;$BC66&amp;""&amp;BD66</f>
        <v xml:space="preserve"> </v>
      </c>
      <c r="Z66" s="3"/>
      <c r="AA66" s="127"/>
      <c r="AB66" s="3"/>
      <c r="AC66" s="3"/>
      <c r="AD66" s="3"/>
      <c r="AE66" s="3"/>
      <c r="AF66" s="3"/>
      <c r="AG66" s="3"/>
      <c r="AH66" s="3"/>
      <c r="AI66" s="3"/>
      <c r="AJ66" s="3"/>
      <c r="AK66" s="3"/>
      <c r="BA66" s="29" t="str">
        <f>IF($C66&lt;&gt;SUM(F66:U66),"El Total de Ingresos es diferente a la suma de Hombres y Mujeres por edad","")</f>
        <v/>
      </c>
      <c r="BB66" s="29" t="str">
        <f>IF($D66&lt;&gt;($F66+$H66+$J66+$L66+$N66+$P66+$R66+$T66),"El Total de Hombres ingresados al Programa es diferente a la suma de Hombres por edad","")</f>
        <v/>
      </c>
      <c r="BC66" s="29" t="str">
        <f>IF($E66&lt;&gt;($G66+$I66+$K66+$M66+$O66+$Q66+$S66+$U66),"El Total de Mujeres ingresadas al Programa es diferente a la suma de Mujeres por edad","")</f>
        <v/>
      </c>
      <c r="BD66" s="29" t="str">
        <f>IF($C66&lt;&gt;($V66+$W66+$X66),"La suma de los Egresos por Abandono, Traslado y Fallecimiento NO DEBE ser diferente al Total de Egresos","")</f>
        <v/>
      </c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0">
        <f>IF($C66&lt;&gt;SUM(F66:U66),1,0)</f>
        <v>0</v>
      </c>
      <c r="BU66" s="30">
        <f>IF($D66&lt;&gt;($F66+$H66+$J66+$L66+$N66+$P66+$R66+$T66),1,0)</f>
        <v>0</v>
      </c>
      <c r="BV66" s="30">
        <f>IF($E66&lt;&gt;($G66+$I66+$K66+$M66+$O66+$Q66+$S66+$U66),1,0)</f>
        <v>0</v>
      </c>
      <c r="BW66" s="30">
        <f>IF(AND(O$58&lt;&gt;0,(O$59+O$60+O$61)&lt;O$58),1,0)</f>
        <v>0</v>
      </c>
      <c r="BX66" s="30">
        <f>IF(AND(P$58&lt;&gt;0,(P$59+P$60+P$61)&lt;P$58),1,0)</f>
        <v>0</v>
      </c>
      <c r="BY66" s="30">
        <f>IF(AND(Q$58&lt;&gt;0,(Q$59+Q$60+Q$61)&lt;Q$58),1,0)</f>
        <v>0</v>
      </c>
      <c r="BZ66" s="3"/>
      <c r="CA66" s="3"/>
      <c r="CB66" s="3"/>
      <c r="CC66" s="3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</row>
    <row r="67" spans="1:103" s="23" customFormat="1" ht="10.5" x14ac:dyDescent="0.15">
      <c r="A67" s="1150" t="s">
        <v>78</v>
      </c>
      <c r="B67" s="128" t="s">
        <v>79</v>
      </c>
      <c r="C67" s="66">
        <f>SUM(D67:E67)</f>
        <v>0</v>
      </c>
      <c r="D67" s="129">
        <f t="shared" si="7"/>
        <v>0</v>
      </c>
      <c r="E67" s="130">
        <f t="shared" si="7"/>
        <v>0</v>
      </c>
      <c r="F67" s="67"/>
      <c r="G67" s="69"/>
      <c r="H67" s="67"/>
      <c r="I67" s="69"/>
      <c r="J67" s="25"/>
      <c r="K67" s="27"/>
      <c r="L67" s="67"/>
      <c r="M67" s="69"/>
      <c r="N67" s="67"/>
      <c r="O67" s="69"/>
      <c r="P67" s="67"/>
      <c r="Q67" s="69"/>
      <c r="R67" s="67"/>
      <c r="S67" s="69"/>
      <c r="T67" s="67"/>
      <c r="U67" s="131"/>
      <c r="V67" s="132"/>
      <c r="W67" s="46"/>
      <c r="X67" s="132"/>
      <c r="Y67" s="28" t="str">
        <f>$BA67&amp;" "&amp;$BB67&amp;""&amp;$BC67</f>
        <v xml:space="preserve"> </v>
      </c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BA67" s="29" t="str">
        <f>IF($C67&lt;&gt;SUM(F67:U67),"El Total de Ingresos es diferente a la suma de Hombres y Mujeres por edad","")</f>
        <v/>
      </c>
      <c r="BB67" s="29" t="str">
        <f>IF($D67&lt;&gt;($F67+$H67+$J67+$L67+$N67+$P67+$R67+$T67),"El Total de Hombres ingresados al Programa es diferente a la suma de Hombres por edad","")</f>
        <v/>
      </c>
      <c r="BC67" s="29" t="str">
        <f>IF($E67&lt;&gt;($G67+$I67+$K67+$M67+$O67+$Q67+$S67+$U67),"El Total de Mujeres ingresadas al Programa es diferente a la suma de Mujeres por edad","")</f>
        <v/>
      </c>
      <c r="BD67" s="22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0">
        <f>IF($C67&lt;&gt;SUM(F67:U67),1,0)</f>
        <v>0</v>
      </c>
      <c r="BU67" s="30">
        <f>IF($D67&lt;&gt;($F67+$H67+$J67+$L67+$N67+$P67+$R67+$T67),1,0)</f>
        <v>0</v>
      </c>
      <c r="BV67" s="30">
        <f>IF($E67&lt;&gt;($G67+$I67+$K67+$M67+$O67+$Q67+$S67+$U67),1,0)</f>
        <v>0</v>
      </c>
      <c r="BW67" s="30">
        <f>IF(AND(O$59&lt;&gt;0,O$58=""),1,0)</f>
        <v>0</v>
      </c>
      <c r="BX67" s="30">
        <f>IF(AND(P$59&lt;&gt;0,P$58=""),1,0)</f>
        <v>0</v>
      </c>
      <c r="BY67" s="30">
        <f>IF(AND(Q$59&lt;&gt;0,Q$58=""),1,0)</f>
        <v>0</v>
      </c>
      <c r="BZ67" s="3"/>
      <c r="CA67" s="3"/>
      <c r="CB67" s="3"/>
      <c r="CC67" s="3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</row>
    <row r="68" spans="1:103" s="23" customFormat="1" ht="10.5" x14ac:dyDescent="0.15">
      <c r="A68" s="1151"/>
      <c r="B68" s="116" t="s">
        <v>80</v>
      </c>
      <c r="C68" s="71">
        <f>SUM(D68:E68)</f>
        <v>0</v>
      </c>
      <c r="D68" s="117">
        <f t="shared" si="7"/>
        <v>0</v>
      </c>
      <c r="E68" s="118">
        <f t="shared" si="7"/>
        <v>0</v>
      </c>
      <c r="F68" s="32"/>
      <c r="G68" s="34"/>
      <c r="H68" s="32"/>
      <c r="I68" s="34"/>
      <c r="J68" s="32"/>
      <c r="K68" s="34"/>
      <c r="L68" s="32"/>
      <c r="M68" s="34"/>
      <c r="N68" s="32"/>
      <c r="O68" s="34"/>
      <c r="P68" s="32"/>
      <c r="Q68" s="34"/>
      <c r="R68" s="32"/>
      <c r="S68" s="34"/>
      <c r="T68" s="32"/>
      <c r="U68" s="133"/>
      <c r="V68" s="134"/>
      <c r="W68" s="47"/>
      <c r="X68" s="134"/>
      <c r="Y68" s="28" t="str">
        <f>$BA68&amp;" "&amp;$BB68&amp;""&amp;$BC68</f>
        <v xml:space="preserve"> </v>
      </c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BA68" s="29" t="str">
        <f>IF($C68&lt;&gt;SUM(F68:U68),"El Total de Ingresos es diferente a la suma de Hombres y Mujeres por edad","")</f>
        <v/>
      </c>
      <c r="BB68" s="29" t="str">
        <f>IF($D68&lt;&gt;($F68+$H68+$J68+$L68+$N68+$P68+$R68+$T68),"El Total de Hombres ingresados al Programa es diferente a la suma de Hombres por edad","")</f>
        <v/>
      </c>
      <c r="BC68" s="29" t="str">
        <f>IF($E68&lt;&gt;($G68+$I68+$K68+$M68+$O68+$Q68+$S68+$U68),"El Total de Mujeres ingresadas al Programa es diferente a la suma de Mujeres por edad","")</f>
        <v/>
      </c>
      <c r="BD68" s="22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0">
        <f>IF($C68&lt;&gt;SUM(F68:U68),1,0)</f>
        <v>0</v>
      </c>
      <c r="BU68" s="30">
        <f>IF($D68&lt;&gt;($F68+$H68+$J68+$L68+$N68+$P68+$R68+$T68),1,0)</f>
        <v>0</v>
      </c>
      <c r="BV68" s="30">
        <f>IF($E68&lt;&gt;($G68+$I68+$K68+$M68+$O68+$Q68+$S68+$U68),1,0)</f>
        <v>0</v>
      </c>
      <c r="BW68" s="30">
        <f>IF(AND(O$60&lt;&gt;0,O$58=""),1,0)</f>
        <v>0</v>
      </c>
      <c r="BX68" s="30">
        <f>IF(AND(P$60&lt;&gt;0,P$58=""),1,0)</f>
        <v>0</v>
      </c>
      <c r="BY68" s="30">
        <f>IF(AND(Q$60&lt;&gt;0,Q$58=""),1,0)</f>
        <v>0</v>
      </c>
      <c r="BZ68" s="3"/>
      <c r="CA68" s="3"/>
      <c r="CB68" s="3"/>
      <c r="CC68" s="3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</row>
    <row r="69" spans="1:103" s="23" customFormat="1" ht="10.5" x14ac:dyDescent="0.15">
      <c r="A69" s="1152"/>
      <c r="B69" s="234" t="s">
        <v>81</v>
      </c>
      <c r="C69" s="80">
        <f>SUM(D69:E69)</f>
        <v>0</v>
      </c>
      <c r="D69" s="121">
        <f t="shared" si="7"/>
        <v>0</v>
      </c>
      <c r="E69" s="122">
        <f t="shared" si="7"/>
        <v>0</v>
      </c>
      <c r="F69" s="37"/>
      <c r="G69" s="39"/>
      <c r="H69" s="37"/>
      <c r="I69" s="39"/>
      <c r="J69" s="37"/>
      <c r="K69" s="39"/>
      <c r="L69" s="37"/>
      <c r="M69" s="39"/>
      <c r="N69" s="37"/>
      <c r="O69" s="39"/>
      <c r="P69" s="37"/>
      <c r="Q69" s="39"/>
      <c r="R69" s="37"/>
      <c r="S69" s="39"/>
      <c r="T69" s="37"/>
      <c r="U69" s="135"/>
      <c r="V69" s="136"/>
      <c r="W69" s="49"/>
      <c r="X69" s="136"/>
      <c r="Y69" s="28" t="str">
        <f>$BA69&amp;" "&amp;$BB69&amp;""&amp;$BC69</f>
        <v xml:space="preserve"> </v>
      </c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BA69" s="29" t="str">
        <f>IF($C69&lt;&gt;SUM(F69:U69),"El Total de Ingresos es diferente a la suma de Hombres y Mujeres por edad","")</f>
        <v/>
      </c>
      <c r="BB69" s="29" t="str">
        <f>IF($D69&lt;&gt;($F69+$H69+$J69+$L69+$N69+$P69+$R69+$T69),"El Total de Hombres ingresados al Programa es diferente a la suma de Hombres por edad","")</f>
        <v/>
      </c>
      <c r="BC69" s="29" t="str">
        <f>IF($E69&lt;&gt;($G69+$I69+$K69+$M69+$O69+$Q69+$S69+$U69),"El Total de Mujeres ingresadas al Programa es diferente a la suma de Mujeres por edad","")</f>
        <v/>
      </c>
      <c r="BD69" s="22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0">
        <f>IF($C69&lt;&gt;SUM(F69:U69),1,0)</f>
        <v>0</v>
      </c>
      <c r="BU69" s="30">
        <f>IF($D69&lt;&gt;($F69+$H69+$J69+$L69+$N69+$P69+$R69+$T69),1,0)</f>
        <v>0</v>
      </c>
      <c r="BV69" s="30">
        <f>IF($E69&lt;&gt;($G69+$I69+$K69+$M69+$O69+$Q69+$S69+$U69),1,0)</f>
        <v>0</v>
      </c>
      <c r="BW69" s="30">
        <f>IF(AND(O$61&lt;&gt;0,O$58=""),1,0)</f>
        <v>0</v>
      </c>
      <c r="BX69" s="30">
        <f>IF(AND(P$61&lt;&gt;0,P$58=""),1,0)</f>
        <v>0</v>
      </c>
      <c r="BY69" s="30">
        <f>IF(AND(Q$61&lt;&gt;0,Q$58=""),1,0)</f>
        <v>0</v>
      </c>
      <c r="BZ69" s="3"/>
      <c r="CA69" s="3"/>
      <c r="CB69" s="3"/>
      <c r="CC69" s="3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</row>
    <row r="70" spans="1:103" s="9" customFormat="1" ht="14.25" x14ac:dyDescent="0.2">
      <c r="A70" s="81" t="s">
        <v>89</v>
      </c>
      <c r="B70" s="81"/>
      <c r="C70" s="81"/>
      <c r="D70" s="81"/>
      <c r="E70" s="81"/>
      <c r="F70" s="81"/>
      <c r="G70" s="81"/>
      <c r="H70" s="107"/>
      <c r="I70" s="108"/>
      <c r="J70" s="108"/>
      <c r="K70" s="109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10"/>
      <c r="BT70" s="30">
        <f>IF(AND(R$58&lt;&gt;0,(R$59+R$60+R$61)&lt;R$58),1,0)</f>
        <v>0</v>
      </c>
      <c r="BU70" s="30">
        <f>IF(AND(S$58&lt;&gt;0,(S$59+S$60+S$61)&lt;S$58),1,0)</f>
        <v>0</v>
      </c>
      <c r="BV70" s="30">
        <f>IF(AND(T$58&lt;&gt;0,(T$59+T$60+T$61)&lt;T$58),1,0)</f>
        <v>0</v>
      </c>
      <c r="BW70" s="30">
        <f>IF(AND(U$58&lt;&gt;0,(U$59+U$60+U$61)&lt;U$58),1,0)</f>
        <v>0</v>
      </c>
      <c r="BX70" s="30">
        <f>IF($C66&lt;&gt;($V66+$W66+$X66),1,0)</f>
        <v>0</v>
      </c>
    </row>
    <row r="71" spans="1:103" s="17" customFormat="1" x14ac:dyDescent="0.2">
      <c r="A71" s="1153" t="s">
        <v>45</v>
      </c>
      <c r="B71" s="1153"/>
      <c r="C71" s="1052" t="s">
        <v>90</v>
      </c>
      <c r="D71" s="1156" t="s">
        <v>47</v>
      </c>
      <c r="E71" s="1157"/>
      <c r="F71" s="1157"/>
      <c r="G71" s="1157"/>
      <c r="H71" s="1157"/>
      <c r="I71" s="1158"/>
      <c r="J71" s="1052" t="s">
        <v>91</v>
      </c>
      <c r="K71" s="9"/>
      <c r="L71" s="9"/>
      <c r="M71" s="9"/>
      <c r="N71" s="9"/>
      <c r="O71" s="9"/>
      <c r="P71" s="9"/>
      <c r="Q71" s="9"/>
      <c r="R71" s="9"/>
      <c r="S71" s="138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30">
        <f>IF(AND(R$59&lt;&gt;0,R$58=""),1,0)</f>
        <v>0</v>
      </c>
      <c r="BU71" s="30">
        <f>IF(AND(S$59&lt;&gt;0,S$58=""),1,0)</f>
        <v>0</v>
      </c>
      <c r="BV71" s="30">
        <f>IF(AND(T$59&lt;&gt;0,T$58=""),1,0)</f>
        <v>0</v>
      </c>
      <c r="BW71" s="30">
        <f>IF(AND(U$59&lt;&gt;0,U$58=""),1,0)</f>
        <v>0</v>
      </c>
      <c r="BX71" s="9"/>
      <c r="BY71" s="9"/>
      <c r="BZ71" s="9"/>
      <c r="CA71" s="9"/>
      <c r="CB71" s="9"/>
      <c r="CC71" s="16"/>
      <c r="CD71" s="16"/>
      <c r="CE71" s="16"/>
      <c r="CF71" s="16"/>
      <c r="CG71" s="16"/>
      <c r="CH71" s="16"/>
      <c r="CI71" s="16"/>
      <c r="CJ71" s="16"/>
      <c r="CK71" s="16"/>
    </row>
    <row r="72" spans="1:103" s="23" customFormat="1" ht="10.5" x14ac:dyDescent="0.15">
      <c r="A72" s="1154"/>
      <c r="B72" s="1154"/>
      <c r="C72" s="1053"/>
      <c r="D72" s="1159" t="s">
        <v>92</v>
      </c>
      <c r="E72" s="1160"/>
      <c r="F72" s="1159" t="s">
        <v>93</v>
      </c>
      <c r="G72" s="1160"/>
      <c r="H72" s="1159" t="s">
        <v>94</v>
      </c>
      <c r="I72" s="1160"/>
      <c r="J72" s="105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0">
        <f>IF(AND(R$60&lt;&gt;0,R$58=""),1,0)</f>
        <v>0</v>
      </c>
      <c r="BU72" s="30">
        <f>IF(AND(S$60&lt;&gt;0,S$58=""),1,0)</f>
        <v>0</v>
      </c>
      <c r="BV72" s="30">
        <f>IF(AND(T$60&lt;&gt;0,T$58=""),1,0)</f>
        <v>0</v>
      </c>
      <c r="BW72" s="30">
        <f>IF(AND(U$60&lt;&gt;0,U$58=""),1,0)</f>
        <v>0</v>
      </c>
      <c r="BX72" s="3"/>
      <c r="BY72" s="3"/>
      <c r="BZ72" s="3"/>
      <c r="CA72" s="3"/>
      <c r="CB72" s="3"/>
      <c r="CC72" s="22"/>
      <c r="CD72" s="22"/>
      <c r="CE72" s="22"/>
      <c r="CF72" s="22"/>
      <c r="CG72" s="22"/>
      <c r="CH72" s="22"/>
      <c r="CI72" s="22"/>
    </row>
    <row r="73" spans="1:103" s="23" customFormat="1" ht="10.5" x14ac:dyDescent="0.15">
      <c r="A73" s="1155"/>
      <c r="B73" s="1155"/>
      <c r="C73" s="1054"/>
      <c r="D73" s="18" t="s">
        <v>43</v>
      </c>
      <c r="E73" s="90" t="s">
        <v>64</v>
      </c>
      <c r="F73" s="18" t="s">
        <v>43</v>
      </c>
      <c r="G73" s="90" t="s">
        <v>64</v>
      </c>
      <c r="H73" s="18" t="s">
        <v>43</v>
      </c>
      <c r="I73" s="90" t="s">
        <v>64</v>
      </c>
      <c r="J73" s="1054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0">
        <f>IF(AND(R$61&lt;&gt;0,R$58=""),1,0)</f>
        <v>0</v>
      </c>
      <c r="BU73" s="30">
        <f>IF(AND(S$61&lt;&gt;0,S$58=""),1,0)</f>
        <v>0</v>
      </c>
      <c r="BV73" s="30">
        <f>IF(AND(T$61&lt;&gt;0,T$58=""),1,0)</f>
        <v>0</v>
      </c>
      <c r="BW73" s="30">
        <f>IF(AND(U$61&lt;&gt;0,U$58=""),1,0)</f>
        <v>0</v>
      </c>
      <c r="BX73" s="3"/>
      <c r="BY73" s="3"/>
      <c r="BZ73" s="3"/>
      <c r="CA73" s="3"/>
      <c r="CB73" s="3"/>
      <c r="CC73" s="22"/>
      <c r="CD73" s="22"/>
      <c r="CE73" s="22"/>
      <c r="CF73" s="22"/>
      <c r="CG73" s="22"/>
      <c r="CH73" s="22"/>
      <c r="CI73" s="22"/>
    </row>
    <row r="74" spans="1:103" s="23" customFormat="1" ht="10.5" x14ac:dyDescent="0.15">
      <c r="A74" s="1138" t="s">
        <v>95</v>
      </c>
      <c r="B74" s="1139"/>
      <c r="C74" s="78">
        <f>SUM(D74:I74)</f>
        <v>0</v>
      </c>
      <c r="D74" s="25"/>
      <c r="E74" s="27"/>
      <c r="F74" s="25"/>
      <c r="G74" s="27"/>
      <c r="H74" s="25"/>
      <c r="I74" s="27"/>
      <c r="J74" s="44"/>
      <c r="K74" s="28" t="str">
        <f>$BA74</f>
        <v/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BA74" s="29" t="str">
        <f>IF($C74&lt;&gt;SUM($D74:$I74),"El Total de los Ingresos es diferente a la suma de Hombres y Mujeres por edad","")</f>
        <v/>
      </c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0">
        <f>IF($C74&lt;&gt;SUM(D74:I74),1,0)</f>
        <v>0</v>
      </c>
      <c r="BU74" s="3"/>
      <c r="BV74" s="3"/>
      <c r="BW74" s="3"/>
      <c r="BX74" s="3"/>
      <c r="BY74" s="3"/>
      <c r="BZ74" s="3"/>
      <c r="CA74" s="3"/>
      <c r="CB74" s="3"/>
      <c r="CC74" s="22"/>
      <c r="CD74" s="22"/>
      <c r="CE74" s="22"/>
      <c r="CF74" s="22"/>
      <c r="CG74" s="22"/>
      <c r="CH74" s="22"/>
      <c r="CI74" s="22"/>
    </row>
    <row r="75" spans="1:103" s="23" customFormat="1" ht="10.5" x14ac:dyDescent="0.15">
      <c r="A75" s="1140" t="s">
        <v>96</v>
      </c>
      <c r="B75" s="1141"/>
      <c r="C75" s="80">
        <f>SUM(D75:I75)</f>
        <v>0</v>
      </c>
      <c r="D75" s="37"/>
      <c r="E75" s="39"/>
      <c r="F75" s="37"/>
      <c r="G75" s="39"/>
      <c r="H75" s="37"/>
      <c r="I75" s="39"/>
      <c r="J75" s="49"/>
      <c r="K75" s="28" t="str">
        <f>$BA75</f>
        <v/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BA75" s="29" t="str">
        <f>IF($C75&lt;&gt;SUM($D75:$I75),"El Total de los Ingresos es diferente a la suma de Hombres y Mujeres por edad","")</f>
        <v/>
      </c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0">
        <f>IF($C75&lt;&gt;SUM(D75:I75),1,0)</f>
        <v>0</v>
      </c>
      <c r="BU75" s="3"/>
      <c r="BV75" s="3"/>
      <c r="BW75" s="3"/>
      <c r="BX75" s="3"/>
      <c r="BY75" s="3"/>
      <c r="BZ75" s="3"/>
      <c r="CA75" s="3"/>
      <c r="CB75" s="3"/>
      <c r="CC75" s="22"/>
      <c r="CD75" s="22"/>
      <c r="CE75" s="22"/>
      <c r="CF75" s="22"/>
      <c r="CG75" s="22"/>
      <c r="CH75" s="22"/>
      <c r="CI75" s="22"/>
    </row>
    <row r="76" spans="1:103" s="23" customFormat="1" ht="10.5" x14ac:dyDescent="0.15">
      <c r="A76" s="1142" t="s">
        <v>97</v>
      </c>
      <c r="B76" s="139" t="s">
        <v>98</v>
      </c>
      <c r="C76" s="78">
        <f>SUM(D76:I76)</f>
        <v>0</v>
      </c>
      <c r="D76" s="25"/>
      <c r="E76" s="27"/>
      <c r="F76" s="25"/>
      <c r="G76" s="27"/>
      <c r="H76" s="25"/>
      <c r="I76" s="27"/>
      <c r="J76" s="44"/>
      <c r="K76" s="28" t="str">
        <f>$BA76</f>
        <v/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BA76" s="29" t="str">
        <f>IF($C76&lt;&gt;SUM($D76:$I76),"El Total de los Ingresos es diferente a la suma de Hombres y Mujeres por edad","")</f>
        <v/>
      </c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0">
        <f>IF($C76&lt;&gt;SUM(D76:I76),1,0)</f>
        <v>0</v>
      </c>
      <c r="BU76" s="3"/>
      <c r="BV76" s="3"/>
      <c r="BW76" s="3"/>
      <c r="BX76" s="3"/>
      <c r="BY76" s="3"/>
      <c r="BZ76" s="3"/>
      <c r="CA76" s="3"/>
      <c r="CB76" s="3"/>
      <c r="CC76" s="22"/>
      <c r="CD76" s="22"/>
      <c r="CE76" s="22"/>
      <c r="CF76" s="22"/>
      <c r="CG76" s="22"/>
      <c r="CH76" s="22"/>
      <c r="CI76" s="22"/>
    </row>
    <row r="77" spans="1:103" s="23" customFormat="1" ht="10.5" x14ac:dyDescent="0.15">
      <c r="A77" s="1143"/>
      <c r="B77" s="140" t="s">
        <v>99</v>
      </c>
      <c r="C77" s="80">
        <f>SUM(D77:I77)</f>
        <v>0</v>
      </c>
      <c r="D77" s="37"/>
      <c r="E77" s="39"/>
      <c r="F77" s="37"/>
      <c r="G77" s="39"/>
      <c r="H77" s="37"/>
      <c r="I77" s="39"/>
      <c r="J77" s="49"/>
      <c r="K77" s="28" t="str">
        <f>$BA77</f>
        <v/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BA77" s="29" t="str">
        <f>IF($C77&lt;&gt;SUM($D77:$I77),"El Total de los Ingresos es diferente a la suma de Hombres y Mujeres por edad","")</f>
        <v/>
      </c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0">
        <f>IF($C77&lt;&gt;SUM(D77:I77),1,0)</f>
        <v>0</v>
      </c>
      <c r="BU77" s="3"/>
      <c r="BV77" s="3"/>
      <c r="BW77" s="3"/>
      <c r="BX77" s="3"/>
      <c r="BY77" s="3"/>
      <c r="BZ77" s="3"/>
      <c r="CA77" s="3"/>
      <c r="CB77" s="3"/>
      <c r="CC77" s="22"/>
      <c r="CD77" s="22"/>
      <c r="CE77" s="22"/>
      <c r="CF77" s="22"/>
      <c r="CG77" s="22"/>
      <c r="CH77" s="22"/>
      <c r="CI77" s="22"/>
    </row>
    <row r="78" spans="1:103" s="23" customFormat="1" ht="10.5" x14ac:dyDescent="0.15">
      <c r="A78" s="1144" t="s">
        <v>100</v>
      </c>
      <c r="B78" s="1145"/>
      <c r="C78" s="80">
        <f>SUM(D78:I78)</f>
        <v>0</v>
      </c>
      <c r="D78" s="62"/>
      <c r="E78" s="64"/>
      <c r="F78" s="62"/>
      <c r="G78" s="64"/>
      <c r="H78" s="62"/>
      <c r="I78" s="64"/>
      <c r="J78" s="85"/>
      <c r="K78" s="28" t="str">
        <f>$BA78&amp;" "&amp;$BB78&amp;""</f>
        <v xml:space="preserve"> 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BA78" s="29" t="str">
        <f>IF($C78&lt;&gt;SUM($D78:$I78),"El Total de los Ingresos es diferente a la suma de Hombres y Mujeres por edad","")</f>
        <v/>
      </c>
      <c r="BB78" s="29" t="str">
        <f>IF(C78&gt;C76+C77,"Los Ingresos de pacientes dependientes severos con escaras DEBEN estar incluidos en los Ingresos de pacientes dependientes severos oncológicos o No oncológicos","")</f>
        <v/>
      </c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0">
        <f>IF($C78&lt;&gt;SUM(D78:I78),1,0)</f>
        <v>0</v>
      </c>
      <c r="BU78" s="30">
        <f>IF(C78&gt;SUM(C76:C77),1,0)</f>
        <v>0</v>
      </c>
      <c r="BV78" s="3"/>
      <c r="BW78" s="3"/>
      <c r="BX78" s="3"/>
      <c r="BY78" s="3"/>
      <c r="BZ78" s="3"/>
      <c r="CA78" s="3"/>
      <c r="CB78" s="3"/>
      <c r="CC78" s="22"/>
      <c r="CD78" s="22"/>
      <c r="CE78" s="22"/>
      <c r="CF78" s="22"/>
      <c r="CG78" s="22"/>
      <c r="CH78" s="22"/>
      <c r="CI78" s="22"/>
    </row>
    <row r="79" spans="1:103" s="17" customFormat="1" ht="14.25" x14ac:dyDescent="0.2">
      <c r="A79" s="87" t="s">
        <v>101</v>
      </c>
      <c r="B79" s="87"/>
      <c r="C79" s="87"/>
      <c r="D79" s="87"/>
      <c r="E79" s="87"/>
      <c r="F79" s="81"/>
      <c r="G79" s="81"/>
      <c r="H79" s="107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BA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</row>
    <row r="80" spans="1:103" s="23" customFormat="1" ht="10.5" x14ac:dyDescent="0.15">
      <c r="A80" s="1146" t="s">
        <v>3</v>
      </c>
      <c r="B80" s="1023"/>
      <c r="C80" s="1072" t="s">
        <v>102</v>
      </c>
      <c r="D80" s="1134" t="s">
        <v>103</v>
      </c>
      <c r="E80" s="1010" t="s">
        <v>104</v>
      </c>
      <c r="F80" s="3"/>
      <c r="G80" s="3"/>
      <c r="H80" s="3"/>
      <c r="I80" s="2"/>
      <c r="J80" s="2"/>
      <c r="K80" s="2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BA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</row>
    <row r="81" spans="1:100" s="23" customFormat="1" ht="10.5" x14ac:dyDescent="0.15">
      <c r="A81" s="1147"/>
      <c r="B81" s="1025"/>
      <c r="C81" s="1073"/>
      <c r="D81" s="1135"/>
      <c r="E81" s="1014"/>
      <c r="F81" s="119"/>
      <c r="G81" s="119"/>
      <c r="H81" s="119"/>
      <c r="I81" s="119"/>
      <c r="J81" s="119"/>
      <c r="K81" s="119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BA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</row>
    <row r="82" spans="1:100" s="23" customFormat="1" ht="10.5" x14ac:dyDescent="0.15">
      <c r="A82" s="1127" t="s">
        <v>105</v>
      </c>
      <c r="B82" s="1128"/>
      <c r="C82" s="44"/>
      <c r="D82" s="142"/>
      <c r="E82" s="143"/>
      <c r="F82" s="28" t="str">
        <f t="shared" ref="F82:F91" si="8">$BA82</f>
        <v/>
      </c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BA82" s="29" t="str">
        <f t="shared" ref="BA82:BA91" si="9">IF($D82&gt;=$E82,"","El Total de Egresos NO puede ser menor que los Egresos por Abandono.")</f>
        <v/>
      </c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0">
        <f>IF($D82&gt;=$E82,0,1)</f>
        <v>0</v>
      </c>
      <c r="BU82" s="3"/>
      <c r="BV82" s="3"/>
      <c r="BW82" s="3"/>
      <c r="BX82" s="3"/>
      <c r="BY82" s="3"/>
      <c r="BZ82" s="3"/>
      <c r="CA82" s="3"/>
      <c r="CB82" s="3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</row>
    <row r="83" spans="1:100" s="23" customFormat="1" ht="10.5" x14ac:dyDescent="0.15">
      <c r="A83" s="1127" t="s">
        <v>106</v>
      </c>
      <c r="B83" s="1128"/>
      <c r="C83" s="47"/>
      <c r="D83" s="144"/>
      <c r="E83" s="134"/>
      <c r="F83" s="28" t="str">
        <f t="shared" si="8"/>
        <v/>
      </c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BA83" s="29" t="str">
        <f t="shared" si="9"/>
        <v/>
      </c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0">
        <f t="shared" ref="BT83:BT91" si="10">IF($D83&gt;=$E83,0,1)</f>
        <v>0</v>
      </c>
      <c r="BU83" s="3"/>
      <c r="BV83" s="3"/>
      <c r="BW83" s="3"/>
      <c r="BX83" s="3"/>
      <c r="BY83" s="3"/>
      <c r="BZ83" s="3"/>
      <c r="CA83" s="3"/>
      <c r="CB83" s="3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</row>
    <row r="84" spans="1:100" s="23" customFormat="1" ht="10.5" x14ac:dyDescent="0.15">
      <c r="A84" s="1136" t="s">
        <v>107</v>
      </c>
      <c r="B84" s="1137"/>
      <c r="C84" s="47"/>
      <c r="D84" s="144"/>
      <c r="E84" s="134"/>
      <c r="F84" s="28" t="str">
        <f t="shared" si="8"/>
        <v/>
      </c>
      <c r="G84" s="119"/>
      <c r="H84" s="119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BA84" s="29" t="str">
        <f t="shared" si="9"/>
        <v/>
      </c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0">
        <f t="shared" si="10"/>
        <v>0</v>
      </c>
      <c r="BU84" s="3"/>
      <c r="BV84" s="3"/>
      <c r="BW84" s="3"/>
      <c r="BX84" s="3"/>
      <c r="BY84" s="3"/>
      <c r="BZ84" s="3"/>
      <c r="CA84" s="3"/>
      <c r="CB84" s="3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</row>
    <row r="85" spans="1:100" s="23" customFormat="1" ht="10.5" x14ac:dyDescent="0.15">
      <c r="A85" s="1131" t="s">
        <v>108</v>
      </c>
      <c r="B85" s="1132"/>
      <c r="C85" s="56">
        <f>SUM(C82:C84)</f>
        <v>0</v>
      </c>
      <c r="D85" s="145">
        <f>SUM(D82:D84)</f>
        <v>0</v>
      </c>
      <c r="E85" s="146">
        <f>SUM(E82:E84)</f>
        <v>0</v>
      </c>
      <c r="F85" s="28" t="str">
        <f t="shared" si="8"/>
        <v/>
      </c>
      <c r="G85" s="119"/>
      <c r="H85" s="119"/>
      <c r="I85" s="119"/>
      <c r="J85" s="119"/>
      <c r="K85" s="119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BA85" s="29" t="str">
        <f t="shared" si="9"/>
        <v/>
      </c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0">
        <f t="shared" si="10"/>
        <v>0</v>
      </c>
      <c r="BU85" s="3"/>
      <c r="BV85" s="3"/>
      <c r="BW85" s="3"/>
      <c r="BX85" s="3"/>
      <c r="BY85" s="3"/>
      <c r="BZ85" s="3"/>
      <c r="CA85" s="3"/>
      <c r="CB85" s="3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</row>
    <row r="86" spans="1:100" s="23" customFormat="1" ht="10.5" x14ac:dyDescent="0.15">
      <c r="A86" s="1125" t="s">
        <v>109</v>
      </c>
      <c r="B86" s="1126"/>
      <c r="C86" s="46"/>
      <c r="D86" s="147"/>
      <c r="E86" s="132"/>
      <c r="F86" s="28" t="str">
        <f t="shared" si="8"/>
        <v/>
      </c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  <c r="V86" s="119"/>
      <c r="W86" s="119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BA86" s="29" t="str">
        <f t="shared" si="9"/>
        <v/>
      </c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0">
        <f t="shared" si="10"/>
        <v>0</v>
      </c>
      <c r="BU86" s="3"/>
      <c r="BV86" s="3"/>
      <c r="BW86" s="3"/>
      <c r="BX86" s="3"/>
      <c r="BY86" s="3"/>
      <c r="BZ86" s="3"/>
      <c r="CA86" s="3"/>
      <c r="CB86" s="3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</row>
    <row r="87" spans="1:100" s="23" customFormat="1" ht="10.5" x14ac:dyDescent="0.15">
      <c r="A87" s="1127" t="s">
        <v>110</v>
      </c>
      <c r="B87" s="1128"/>
      <c r="C87" s="47"/>
      <c r="D87" s="144"/>
      <c r="E87" s="134"/>
      <c r="F87" s="28" t="str">
        <f t="shared" si="8"/>
        <v/>
      </c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  <c r="V87" s="119"/>
      <c r="W87" s="119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BA87" s="29" t="str">
        <f t="shared" si="9"/>
        <v/>
      </c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0">
        <f t="shared" si="10"/>
        <v>0</v>
      </c>
      <c r="BU87" s="3"/>
      <c r="BV87" s="3"/>
      <c r="BW87" s="3"/>
      <c r="BX87" s="3"/>
      <c r="BY87" s="3"/>
      <c r="BZ87" s="3"/>
      <c r="CA87" s="3"/>
      <c r="CB87" s="3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</row>
    <row r="88" spans="1:100" s="23" customFormat="1" ht="10.5" x14ac:dyDescent="0.15">
      <c r="A88" s="1127" t="s">
        <v>111</v>
      </c>
      <c r="B88" s="1128"/>
      <c r="C88" s="47"/>
      <c r="D88" s="144"/>
      <c r="E88" s="134"/>
      <c r="F88" s="28" t="str">
        <f t="shared" si="8"/>
        <v/>
      </c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19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BA88" s="29" t="str">
        <f t="shared" si="9"/>
        <v/>
      </c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0">
        <f t="shared" si="10"/>
        <v>0</v>
      </c>
      <c r="BU88" s="3"/>
      <c r="BV88" s="3"/>
      <c r="BW88" s="3"/>
      <c r="BX88" s="3"/>
      <c r="BY88" s="3"/>
      <c r="BZ88" s="3"/>
      <c r="CA88" s="3"/>
      <c r="CB88" s="3"/>
      <c r="CC88" s="22"/>
      <c r="CD88" s="22"/>
      <c r="CE88" s="22"/>
      <c r="CF88" s="22"/>
      <c r="CG88" s="22"/>
      <c r="CH88" s="22"/>
      <c r="CI88" s="22"/>
      <c r="CJ88" s="22"/>
      <c r="CK88" s="22"/>
      <c r="CL88" s="22"/>
      <c r="CM88" s="22"/>
      <c r="CN88" s="22"/>
      <c r="CO88" s="22"/>
      <c r="CP88" s="22"/>
      <c r="CQ88" s="22"/>
      <c r="CR88" s="22"/>
      <c r="CS88" s="22"/>
      <c r="CT88" s="22"/>
      <c r="CU88" s="22"/>
      <c r="CV88" s="22"/>
    </row>
    <row r="89" spans="1:100" s="23" customFormat="1" ht="10.5" x14ac:dyDescent="0.15">
      <c r="A89" s="1129" t="s">
        <v>112</v>
      </c>
      <c r="B89" s="1130"/>
      <c r="C89" s="148"/>
      <c r="D89" s="149"/>
      <c r="E89" s="150"/>
      <c r="F89" s="28" t="str">
        <f t="shared" si="8"/>
        <v/>
      </c>
      <c r="G89" s="119"/>
      <c r="H89" s="119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  <c r="V89" s="119"/>
      <c r="W89" s="119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BA89" s="29" t="str">
        <f t="shared" si="9"/>
        <v/>
      </c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0">
        <f t="shared" si="10"/>
        <v>0</v>
      </c>
      <c r="BU89" s="3"/>
      <c r="BV89" s="3"/>
      <c r="BW89" s="3"/>
      <c r="BX89" s="3"/>
      <c r="BY89" s="3"/>
      <c r="BZ89" s="3"/>
      <c r="CA89" s="3"/>
      <c r="CB89" s="3"/>
      <c r="CC89" s="22"/>
      <c r="CD89" s="22"/>
      <c r="CE89" s="22"/>
      <c r="CF89" s="22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  <c r="CS89" s="22"/>
      <c r="CT89" s="22"/>
      <c r="CU89" s="22"/>
      <c r="CV89" s="22"/>
    </row>
    <row r="90" spans="1:100" s="23" customFormat="1" ht="10.5" x14ac:dyDescent="0.15">
      <c r="A90" s="1131" t="s">
        <v>108</v>
      </c>
      <c r="B90" s="1132"/>
      <c r="C90" s="56">
        <f>SUM(C86:C89)</f>
        <v>0</v>
      </c>
      <c r="D90" s="145">
        <f>SUM(D86:D89)</f>
        <v>0</v>
      </c>
      <c r="E90" s="146">
        <f>SUM(E86:E89)</f>
        <v>0</v>
      </c>
      <c r="F90" s="28" t="str">
        <f t="shared" si="8"/>
        <v/>
      </c>
      <c r="G90" s="119"/>
      <c r="H90" s="119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19"/>
      <c r="U90" s="119"/>
      <c r="V90" s="119"/>
      <c r="W90" s="119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BA90" s="29" t="str">
        <f t="shared" si="9"/>
        <v/>
      </c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0">
        <f t="shared" si="10"/>
        <v>0</v>
      </c>
      <c r="BU90" s="3"/>
      <c r="BV90" s="3"/>
      <c r="BW90" s="3"/>
      <c r="BX90" s="3"/>
      <c r="BY90" s="3"/>
      <c r="BZ90" s="3"/>
      <c r="CA90" s="3"/>
      <c r="CB90" s="3"/>
      <c r="CC90" s="22"/>
      <c r="CD90" s="22"/>
      <c r="CE90" s="22"/>
      <c r="CF90" s="22"/>
      <c r="CG90" s="22"/>
      <c r="CH90" s="22"/>
      <c r="CI90" s="22"/>
      <c r="CJ90" s="22"/>
      <c r="CK90" s="22"/>
      <c r="CL90" s="22"/>
      <c r="CM90" s="22"/>
      <c r="CN90" s="22"/>
      <c r="CO90" s="22"/>
      <c r="CP90" s="22"/>
      <c r="CQ90" s="22"/>
      <c r="CR90" s="22"/>
      <c r="CS90" s="22"/>
      <c r="CT90" s="22"/>
      <c r="CU90" s="22"/>
      <c r="CV90" s="22"/>
    </row>
    <row r="91" spans="1:100" s="23" customFormat="1" ht="10.5" x14ac:dyDescent="0.15">
      <c r="A91" s="1133" t="s">
        <v>113</v>
      </c>
      <c r="B91" s="1133"/>
      <c r="C91" s="56">
        <f>C85+C90</f>
        <v>0</v>
      </c>
      <c r="D91" s="145">
        <f>D85+D90</f>
        <v>0</v>
      </c>
      <c r="E91" s="146">
        <f>E85+E90</f>
        <v>0</v>
      </c>
      <c r="F91" s="28" t="str">
        <f t="shared" si="8"/>
        <v/>
      </c>
      <c r="G91" s="119"/>
      <c r="H91" s="119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  <c r="V91" s="119"/>
      <c r="W91" s="119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BA91" s="29" t="str">
        <f t="shared" si="9"/>
        <v/>
      </c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0">
        <f t="shared" si="10"/>
        <v>0</v>
      </c>
      <c r="BU91" s="3"/>
      <c r="BV91" s="3"/>
      <c r="BW91" s="3"/>
      <c r="BX91" s="3"/>
      <c r="BY91" s="3"/>
      <c r="BZ91" s="3"/>
      <c r="CA91" s="3"/>
      <c r="CB91" s="3"/>
      <c r="CC91" s="22"/>
      <c r="CD91" s="22"/>
      <c r="CE91" s="22"/>
      <c r="CF91" s="22"/>
      <c r="CG91" s="22"/>
      <c r="CH91" s="22"/>
      <c r="CI91" s="22"/>
      <c r="CJ91" s="22"/>
      <c r="CK91" s="22"/>
      <c r="CL91" s="22"/>
      <c r="CM91" s="22"/>
      <c r="CN91" s="22"/>
      <c r="CO91" s="22"/>
      <c r="CP91" s="22"/>
      <c r="CQ91" s="22"/>
      <c r="CR91" s="22"/>
      <c r="CS91" s="22"/>
      <c r="CT91" s="22"/>
      <c r="CU91" s="22"/>
      <c r="CV91" s="22"/>
    </row>
    <row r="92" spans="1:100" s="17" customFormat="1" ht="14.25" x14ac:dyDescent="0.2">
      <c r="A92" s="87" t="s">
        <v>114</v>
      </c>
      <c r="B92" s="87"/>
      <c r="C92" s="87"/>
      <c r="D92" s="87"/>
      <c r="E92" s="87"/>
      <c r="F92" s="81"/>
      <c r="G92" s="81"/>
      <c r="H92" s="151"/>
      <c r="I92" s="151"/>
      <c r="J92" s="151"/>
      <c r="K92" s="152"/>
      <c r="L92" s="153"/>
      <c r="M92" s="152"/>
      <c r="N92" s="152"/>
      <c r="O92" s="154"/>
      <c r="P92" s="154"/>
      <c r="Q92" s="119"/>
      <c r="R92" s="119"/>
      <c r="S92" s="119"/>
      <c r="T92" s="119"/>
      <c r="U92" s="119"/>
      <c r="V92" s="155"/>
      <c r="W92" s="11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</row>
    <row r="93" spans="1:100" s="23" customFormat="1" ht="10.5" x14ac:dyDescent="0.15">
      <c r="A93" s="1015" t="s">
        <v>115</v>
      </c>
      <c r="B93" s="1015"/>
      <c r="C93" s="1015"/>
      <c r="D93" s="1016" t="s">
        <v>46</v>
      </c>
      <c r="E93" s="1017"/>
      <c r="F93" s="1018"/>
      <c r="G93" s="1112" t="s">
        <v>116</v>
      </c>
      <c r="H93" s="1074"/>
      <c r="I93" s="1112" t="s">
        <v>117</v>
      </c>
      <c r="J93" s="1112"/>
      <c r="K93" s="1112" t="s">
        <v>118</v>
      </c>
      <c r="L93" s="1112"/>
      <c r="M93" s="1112" t="s">
        <v>119</v>
      </c>
      <c r="N93" s="1112"/>
      <c r="O93" s="1112" t="s">
        <v>120</v>
      </c>
      <c r="P93" s="1112"/>
      <c r="Q93" s="1075" t="s">
        <v>121</v>
      </c>
      <c r="R93" s="1113"/>
      <c r="S93" s="1123" t="s">
        <v>122</v>
      </c>
      <c r="T93" s="1116" t="s">
        <v>123</v>
      </c>
      <c r="U93" s="1106" t="s">
        <v>124</v>
      </c>
      <c r="V93" s="1106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  <c r="CS93" s="22"/>
      <c r="CT93" s="22"/>
      <c r="CU93" s="22"/>
      <c r="CV93" s="22"/>
    </row>
    <row r="94" spans="1:100" s="23" customFormat="1" ht="21" x14ac:dyDescent="0.15">
      <c r="A94" s="1015"/>
      <c r="B94" s="1015"/>
      <c r="C94" s="1015"/>
      <c r="D94" s="156" t="s">
        <v>125</v>
      </c>
      <c r="E94" s="157" t="s">
        <v>43</v>
      </c>
      <c r="F94" s="158" t="s">
        <v>64</v>
      </c>
      <c r="G94" s="159" t="s">
        <v>43</v>
      </c>
      <c r="H94" s="160" t="s">
        <v>64</v>
      </c>
      <c r="I94" s="159" t="s">
        <v>43</v>
      </c>
      <c r="J94" s="20" t="s">
        <v>64</v>
      </c>
      <c r="K94" s="159" t="s">
        <v>43</v>
      </c>
      <c r="L94" s="20" t="s">
        <v>64</v>
      </c>
      <c r="M94" s="159" t="s">
        <v>43</v>
      </c>
      <c r="N94" s="20" t="s">
        <v>64</v>
      </c>
      <c r="O94" s="159" t="s">
        <v>43</v>
      </c>
      <c r="P94" s="20" t="s">
        <v>64</v>
      </c>
      <c r="Q94" s="161" t="s">
        <v>43</v>
      </c>
      <c r="R94" s="162" t="s">
        <v>64</v>
      </c>
      <c r="S94" s="1124"/>
      <c r="T94" s="1116"/>
      <c r="U94" s="163" t="s">
        <v>43</v>
      </c>
      <c r="V94" s="164" t="s">
        <v>64</v>
      </c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  <c r="CS94" s="22"/>
      <c r="CT94" s="22"/>
      <c r="CU94" s="22"/>
      <c r="CV94" s="22"/>
    </row>
    <row r="95" spans="1:100" s="23" customFormat="1" ht="10.5" x14ac:dyDescent="0.15">
      <c r="A95" s="220" t="s">
        <v>126</v>
      </c>
      <c r="B95" s="166"/>
      <c r="C95" s="167"/>
      <c r="D95" s="168">
        <f>SUM(E95:F95)</f>
        <v>0</v>
      </c>
      <c r="E95" s="169">
        <f>G95+I95+K95+M95+O95+Q95</f>
        <v>0</v>
      </c>
      <c r="F95" s="170">
        <f>H95+J95+L95+N95+P95+R95</f>
        <v>0</v>
      </c>
      <c r="G95" s="171"/>
      <c r="H95" s="172"/>
      <c r="I95" s="171"/>
      <c r="J95" s="172"/>
      <c r="K95" s="171"/>
      <c r="L95" s="172"/>
      <c r="M95" s="171"/>
      <c r="N95" s="172"/>
      <c r="O95" s="171"/>
      <c r="P95" s="172"/>
      <c r="Q95" s="173"/>
      <c r="R95" s="174"/>
      <c r="S95" s="175"/>
      <c r="T95" s="176"/>
      <c r="U95" s="171"/>
      <c r="V95" s="172"/>
      <c r="W95" s="28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BA95" s="29" t="str">
        <f>IF($D95&lt;&gt;SUM($G95:$R95),"El Total de los Ingresos NO puede ser diferente a la suma de Hombres y Mujeres por edad.","")</f>
        <v/>
      </c>
      <c r="BB95" s="29" t="str">
        <f>IF($E95&lt;&gt;$G95+$I95+$K95+$M95+$O95+$Q95,"El Total de Hombres ingresados al Programa NO puede ser distinto a la suma de Hombres por edad.","")</f>
        <v/>
      </c>
      <c r="BC95" s="29" t="str">
        <f>IF($F95&lt;&gt;$H95+$J95+$L95+$N95+$P95+$R95,"El Total de Mujeres ingresadas al Programa NO puede ser distinto a la suma de Mujeres por edad.","")</f>
        <v/>
      </c>
      <c r="BD95" s="29" t="str">
        <f>IF(S95&lt;=F95,"","Las gestantes ingresadas al Programa NO debe ser mayor al Total de Mujeres ingresadas")</f>
        <v/>
      </c>
      <c r="BE95" s="29" t="str">
        <f>IF(T95&lt;=F95,"","Las madres de hijos menor de 2 años NO DEBE ser mayor al Total de Mujeres ingresadas al Programa")</f>
        <v/>
      </c>
      <c r="BF95" s="29" t="str">
        <f>IF(U95&lt;=E95,"","Los ingresos de Población Indigena Hombres NO DEBE ser mayor al Total de Ingresos de Hombres al Programa")</f>
        <v/>
      </c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0">
        <f>IF($D95&lt;&gt;SUM($G95:$R95),1,0)</f>
        <v>0</v>
      </c>
      <c r="BU95" s="30">
        <f t="shared" ref="BU95:BU124" si="11">IF($E95&lt;&gt;$G95+$I95+$K95+$M95+$O95+$Q95,1,0)</f>
        <v>0</v>
      </c>
      <c r="BV95" s="30">
        <f t="shared" ref="BV95:BV124" si="12">IF($F95&lt;&gt;$H95+$J95+$L95+$N95+$P95+$R95,1,0)</f>
        <v>0</v>
      </c>
      <c r="BW95" s="30">
        <f>IF(S95&lt;=F95,0,1)</f>
        <v>0</v>
      </c>
      <c r="BX95" s="30">
        <f>IF(T95&lt;=F95,0,1)</f>
        <v>0</v>
      </c>
      <c r="BY95" s="30">
        <f>IF(U95&lt;=E95,0,1)</f>
        <v>0</v>
      </c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  <c r="CS95" s="22"/>
      <c r="CT95" s="22"/>
      <c r="CU95" s="22"/>
      <c r="CV95" s="22"/>
    </row>
    <row r="96" spans="1:100" s="23" customFormat="1" ht="10.5" x14ac:dyDescent="0.15">
      <c r="A96" s="1109" t="s">
        <v>127</v>
      </c>
      <c r="B96" s="1110"/>
      <c r="C96" s="1111"/>
      <c r="D96" s="177"/>
      <c r="E96" s="178"/>
      <c r="F96" s="178"/>
      <c r="G96" s="178"/>
      <c r="H96" s="178"/>
      <c r="I96" s="178"/>
      <c r="J96" s="178"/>
      <c r="K96" s="178"/>
      <c r="L96" s="178"/>
      <c r="M96" s="178"/>
      <c r="N96" s="178"/>
      <c r="O96" s="178"/>
      <c r="P96" s="178"/>
      <c r="Q96" s="178"/>
      <c r="R96" s="178"/>
      <c r="S96" s="178"/>
      <c r="T96" s="178"/>
      <c r="U96" s="178"/>
      <c r="V96" s="179"/>
      <c r="W96" s="28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BA96" s="29" t="str">
        <f>IF(V95&lt;=F95,"","Los ingresos de Población Indigena Mujeres NO DEBE ser mayor al Total de Ingresos de Mujeres al Programa")</f>
        <v/>
      </c>
      <c r="BB96" s="22"/>
      <c r="BC96" s="22"/>
      <c r="BD96" s="22"/>
      <c r="BE96" s="22"/>
      <c r="BF96" s="22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0">
        <f>IF(V95&lt;=F95,0,1)</f>
        <v>0</v>
      </c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  <c r="CS96" s="22"/>
      <c r="CT96" s="22"/>
      <c r="CU96" s="22"/>
      <c r="CV96" s="22"/>
    </row>
    <row r="97" spans="1:100" s="23" customFormat="1" ht="10.5" x14ac:dyDescent="0.15">
      <c r="A97" s="1096" t="s">
        <v>128</v>
      </c>
      <c r="B97" s="1099" t="s">
        <v>129</v>
      </c>
      <c r="C97" s="1100"/>
      <c r="D97" s="180">
        <f t="shared" ref="D97:D105" si="13">SUM(E97:F97)</f>
        <v>0</v>
      </c>
      <c r="E97" s="181">
        <f t="shared" ref="E97:F105" si="14">G97+I97+K97+M97+O97+Q97</f>
        <v>0</v>
      </c>
      <c r="F97" s="182">
        <f t="shared" si="14"/>
        <v>0</v>
      </c>
      <c r="G97" s="67"/>
      <c r="H97" s="69"/>
      <c r="I97" s="67"/>
      <c r="J97" s="69"/>
      <c r="K97" s="67"/>
      <c r="L97" s="69"/>
      <c r="M97" s="67"/>
      <c r="N97" s="69"/>
      <c r="O97" s="67"/>
      <c r="P97" s="69"/>
      <c r="Q97" s="102"/>
      <c r="R97" s="131"/>
      <c r="S97" s="183"/>
      <c r="T97" s="184"/>
      <c r="U97" s="67"/>
      <c r="V97" s="69"/>
      <c r="W97" s="28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BA97" s="29" t="str">
        <f>IF($D97&lt;&gt;SUM($G97:$R97),"El Total de los Ingresos NO puede ser diferente a la suma de Hombres y Mujeres por edad.","")</f>
        <v/>
      </c>
      <c r="BB97" s="29" t="str">
        <f t="shared" ref="BB97:BB124" si="15">IF($E97&lt;&gt;$G97+$I97+$K97+$M97+$O97+$Q97,"El Total de Hombres ingresados al Programa NO puede ser distinto a la suma de Hombres por edad.","")</f>
        <v/>
      </c>
      <c r="BC97" s="29" t="str">
        <f t="shared" ref="BC97:BC124" si="16">IF($F97&lt;&gt;$H97+$J97+$L97+$N97+$P97+$R97,"El Total de Mujeres ingresadas al Programa NO puede ser distinto a la suma de Mujeres por edad.","")</f>
        <v/>
      </c>
      <c r="BD97" s="29" t="str">
        <f>IF($U97&lt;=$E97,"","Los ingresos de Población Indigena Hombres NO DEBE ser mayor al Total de Ingresos de Hombres al Programa")</f>
        <v/>
      </c>
      <c r="BE97" s="29" t="str">
        <f>IF($V97&lt;=$F97,"","Los ingresos de Población Indigena Mujeres NO DEBE ser mayor al Total de Ingresos de Mujeres al Programa")</f>
        <v/>
      </c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0">
        <f t="shared" ref="BT97:BT124" si="17">IF($D97&lt;&gt;SUM($G97:$R97),1,0)</f>
        <v>0</v>
      </c>
      <c r="BU97" s="30">
        <f t="shared" si="11"/>
        <v>0</v>
      </c>
      <c r="BV97" s="30">
        <f t="shared" si="12"/>
        <v>0</v>
      </c>
      <c r="BW97" s="30">
        <f>IF($U97&lt;=$E97,0,1)</f>
        <v>0</v>
      </c>
      <c r="BX97" s="30">
        <f>IF($V97&lt;=$F97,0,1)</f>
        <v>0</v>
      </c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</row>
    <row r="98" spans="1:100" s="23" customFormat="1" ht="10.5" x14ac:dyDescent="0.15">
      <c r="A98" s="1083"/>
      <c r="B98" s="1088" t="s">
        <v>130</v>
      </c>
      <c r="C98" s="1089"/>
      <c r="D98" s="185">
        <f t="shared" si="13"/>
        <v>0</v>
      </c>
      <c r="E98" s="186">
        <f t="shared" si="14"/>
        <v>0</v>
      </c>
      <c r="F98" s="187">
        <f t="shared" si="14"/>
        <v>0</v>
      </c>
      <c r="G98" s="32"/>
      <c r="H98" s="34"/>
      <c r="I98" s="32"/>
      <c r="J98" s="34"/>
      <c r="K98" s="32"/>
      <c r="L98" s="34"/>
      <c r="M98" s="32"/>
      <c r="N98" s="34"/>
      <c r="O98" s="32"/>
      <c r="P98" s="34"/>
      <c r="Q98" s="188"/>
      <c r="R98" s="133"/>
      <c r="S98" s="189"/>
      <c r="T98" s="190"/>
      <c r="U98" s="32"/>
      <c r="V98" s="34"/>
      <c r="W98" s="28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BA98" s="29" t="str">
        <f t="shared" ref="BA98:BA124" si="18">IF($D98&lt;&gt;SUM($G98:$R98),"El Total de los Ingresos NO puede ser diferente a la suma de Hombres y Mujeres por edad.","")</f>
        <v/>
      </c>
      <c r="BB98" s="29" t="str">
        <f t="shared" si="15"/>
        <v/>
      </c>
      <c r="BC98" s="29" t="str">
        <f t="shared" si="16"/>
        <v/>
      </c>
      <c r="BD98" s="29" t="str">
        <f>IF($U98&lt;=$E98,"","Los ingresos de Población Indigena Hombres NO DEBE ser mayor al Total de Ingresos de Hombres al Programa")</f>
        <v/>
      </c>
      <c r="BE98" s="29" t="str">
        <f>IF($V98&lt;=$F98,"","Los ingresos de Población Indigena Mujeres NO DEBE ser mayor al Total de Ingresos de Mujeres al Programa")</f>
        <v/>
      </c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0">
        <f t="shared" si="17"/>
        <v>0</v>
      </c>
      <c r="BU98" s="30">
        <f t="shared" si="11"/>
        <v>0</v>
      </c>
      <c r="BV98" s="30">
        <f t="shared" si="12"/>
        <v>0</v>
      </c>
      <c r="BW98" s="30">
        <f>IF($U98&lt;=$E98,0,1)</f>
        <v>0</v>
      </c>
      <c r="BX98" s="30">
        <f>IF($V98&lt;=$F98,0,1)</f>
        <v>0</v>
      </c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  <c r="CS98" s="22"/>
      <c r="CT98" s="22"/>
      <c r="CU98" s="22"/>
      <c r="CV98" s="22"/>
    </row>
    <row r="99" spans="1:100" s="23" customFormat="1" ht="10.5" x14ac:dyDescent="0.15">
      <c r="A99" s="1090" t="s">
        <v>131</v>
      </c>
      <c r="B99" s="1090"/>
      <c r="C99" s="1089"/>
      <c r="D99" s="185">
        <f t="shared" si="13"/>
        <v>0</v>
      </c>
      <c r="E99" s="186">
        <f t="shared" si="14"/>
        <v>0</v>
      </c>
      <c r="F99" s="187">
        <f t="shared" si="14"/>
        <v>0</v>
      </c>
      <c r="G99" s="191"/>
      <c r="H99" s="192"/>
      <c r="I99" s="191"/>
      <c r="J99" s="192"/>
      <c r="K99" s="191"/>
      <c r="L99" s="192"/>
      <c r="M99" s="191"/>
      <c r="N99" s="192"/>
      <c r="O99" s="191"/>
      <c r="P99" s="192"/>
      <c r="Q99" s="188"/>
      <c r="R99" s="133"/>
      <c r="S99" s="189"/>
      <c r="T99" s="190"/>
      <c r="U99" s="32"/>
      <c r="V99" s="34"/>
      <c r="W99" s="28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BA99" s="29" t="str">
        <f t="shared" si="18"/>
        <v/>
      </c>
      <c r="BB99" s="29" t="str">
        <f t="shared" si="15"/>
        <v/>
      </c>
      <c r="BC99" s="29" t="str">
        <f t="shared" si="16"/>
        <v/>
      </c>
      <c r="BD99" s="29" t="str">
        <f>IF($U99&lt;=$E99,"","Los ingresos de Población Indigena Hombres NO DEBE ser mayor al Total de Ingresos de Hombres al Programa")</f>
        <v/>
      </c>
      <c r="BE99" s="29" t="str">
        <f>IF($V99&lt;=$F99,"","Los ingresos de Población Indigena Mujeres NO DEBE ser mayor al Total de Ingresos de Mujeres al Programa")</f>
        <v/>
      </c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0">
        <f t="shared" si="17"/>
        <v>0</v>
      </c>
      <c r="BU99" s="30">
        <f t="shared" si="11"/>
        <v>0</v>
      </c>
      <c r="BV99" s="30">
        <f t="shared" si="12"/>
        <v>0</v>
      </c>
      <c r="BW99" s="30">
        <f>IF($U99&lt;=$E99,0,1)</f>
        <v>0</v>
      </c>
      <c r="BX99" s="30">
        <f>IF($V99&lt;=$F99,0,1)</f>
        <v>0</v>
      </c>
      <c r="BY99" s="22"/>
      <c r="BZ99" s="22"/>
      <c r="CA99" s="22"/>
      <c r="CB99" s="22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  <c r="CS99" s="22"/>
      <c r="CT99" s="22"/>
      <c r="CU99" s="22"/>
      <c r="CV99" s="22"/>
    </row>
    <row r="100" spans="1:100" s="23" customFormat="1" ht="10.5" x14ac:dyDescent="0.15">
      <c r="A100" s="1090" t="s">
        <v>132</v>
      </c>
      <c r="B100" s="1090"/>
      <c r="C100" s="1089"/>
      <c r="D100" s="185">
        <f t="shared" si="13"/>
        <v>0</v>
      </c>
      <c r="E100" s="186">
        <f t="shared" si="14"/>
        <v>0</v>
      </c>
      <c r="F100" s="187">
        <f t="shared" si="14"/>
        <v>0</v>
      </c>
      <c r="G100" s="32"/>
      <c r="H100" s="34"/>
      <c r="I100" s="32"/>
      <c r="J100" s="34"/>
      <c r="K100" s="191"/>
      <c r="L100" s="192"/>
      <c r="M100" s="191"/>
      <c r="N100" s="192"/>
      <c r="O100" s="191"/>
      <c r="P100" s="192"/>
      <c r="Q100" s="193"/>
      <c r="R100" s="194"/>
      <c r="S100" s="189"/>
      <c r="T100" s="190"/>
      <c r="U100" s="32"/>
      <c r="V100" s="34"/>
      <c r="W100" s="28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BA100" s="29" t="str">
        <f t="shared" si="18"/>
        <v/>
      </c>
      <c r="BB100" s="29" t="str">
        <f t="shared" si="15"/>
        <v/>
      </c>
      <c r="BC100" s="29" t="str">
        <f t="shared" si="16"/>
        <v/>
      </c>
      <c r="BD100" s="29" t="str">
        <f>IF($U100&lt;=$E100,"","Los ingresos de Población Indigena Hombres NO DEBE ser mayor al Total de Ingresos de Hombres al Programa")</f>
        <v/>
      </c>
      <c r="BE100" s="29" t="str">
        <f>IF($V100&lt;=$F100,"","Los ingresos de Población Indigena Mujeres NO DEBE ser mayor al Total de Ingresos de Mujeres al Programa")</f>
        <v/>
      </c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0">
        <f t="shared" si="17"/>
        <v>0</v>
      </c>
      <c r="BU100" s="30">
        <f t="shared" si="11"/>
        <v>0</v>
      </c>
      <c r="BV100" s="30">
        <f t="shared" si="12"/>
        <v>0</v>
      </c>
      <c r="BW100" s="30">
        <f>IF($U100&lt;=$E100,0,1)</f>
        <v>0</v>
      </c>
      <c r="BX100" s="30">
        <f>IF($V100&lt;=$F100,0,1)</f>
        <v>0</v>
      </c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  <c r="CO100" s="22"/>
      <c r="CP100" s="22"/>
      <c r="CQ100" s="22"/>
      <c r="CR100" s="22"/>
      <c r="CS100" s="22"/>
      <c r="CT100" s="22"/>
      <c r="CU100" s="22"/>
      <c r="CV100" s="22"/>
    </row>
    <row r="101" spans="1:100" s="23" customFormat="1" ht="10.5" x14ac:dyDescent="0.15">
      <c r="A101" s="1090" t="s">
        <v>133</v>
      </c>
      <c r="B101" s="1101"/>
      <c r="C101" s="1102"/>
      <c r="D101" s="185">
        <f t="shared" si="13"/>
        <v>0</v>
      </c>
      <c r="E101" s="186">
        <f t="shared" si="14"/>
        <v>0</v>
      </c>
      <c r="F101" s="187">
        <f t="shared" si="14"/>
        <v>0</v>
      </c>
      <c r="G101" s="32"/>
      <c r="H101" s="34"/>
      <c r="I101" s="32"/>
      <c r="J101" s="34"/>
      <c r="K101" s="32"/>
      <c r="L101" s="34"/>
      <c r="M101" s="32"/>
      <c r="N101" s="34"/>
      <c r="O101" s="32"/>
      <c r="P101" s="34"/>
      <c r="Q101" s="188"/>
      <c r="R101" s="133"/>
      <c r="S101" s="189"/>
      <c r="T101" s="190"/>
      <c r="U101" s="32"/>
      <c r="V101" s="34"/>
      <c r="W101" s="28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BA101" s="29" t="str">
        <f t="shared" si="18"/>
        <v/>
      </c>
      <c r="BB101" s="29" t="str">
        <f t="shared" si="15"/>
        <v/>
      </c>
      <c r="BC101" s="29" t="str">
        <f t="shared" si="16"/>
        <v/>
      </c>
      <c r="BD101" s="29" t="str">
        <f>IF($U101&lt;=$E101,"","Los ingresos de Población Indigena Hombres NO DEBE ser mayor al Total de Ingresos de Hombres al Programa")</f>
        <v/>
      </c>
      <c r="BE101" s="29" t="str">
        <f>IF($V101&lt;=$F101,"","Los ingresos de Población Indigena Mujeres NO DEBE ser mayor al Total de Ingresos de Mujeres al Programa")</f>
        <v/>
      </c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0">
        <f t="shared" si="17"/>
        <v>0</v>
      </c>
      <c r="BU101" s="30">
        <f t="shared" si="11"/>
        <v>0</v>
      </c>
      <c r="BV101" s="30">
        <f t="shared" si="12"/>
        <v>0</v>
      </c>
      <c r="BW101" s="30">
        <f>IF($U101&lt;=$E101,0,1)</f>
        <v>0</v>
      </c>
      <c r="BX101" s="30">
        <f>IF($V101&lt;=$F101,0,1)</f>
        <v>0</v>
      </c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  <c r="CS101" s="22"/>
      <c r="CT101" s="22"/>
      <c r="CU101" s="22"/>
      <c r="CV101" s="22"/>
    </row>
    <row r="102" spans="1:100" s="23" customFormat="1" ht="10.5" x14ac:dyDescent="0.15">
      <c r="A102" s="1103" t="s">
        <v>134</v>
      </c>
      <c r="B102" s="1082" t="s">
        <v>135</v>
      </c>
      <c r="C102" s="1089"/>
      <c r="D102" s="185">
        <f t="shared" si="13"/>
        <v>0</v>
      </c>
      <c r="E102" s="186">
        <f t="shared" si="14"/>
        <v>0</v>
      </c>
      <c r="F102" s="187">
        <f t="shared" si="14"/>
        <v>0</v>
      </c>
      <c r="G102" s="32"/>
      <c r="H102" s="34"/>
      <c r="I102" s="32"/>
      <c r="J102" s="34"/>
      <c r="K102" s="32"/>
      <c r="L102" s="34"/>
      <c r="M102" s="32"/>
      <c r="N102" s="34"/>
      <c r="O102" s="32"/>
      <c r="P102" s="34"/>
      <c r="Q102" s="188"/>
      <c r="R102" s="133"/>
      <c r="S102" s="134"/>
      <c r="T102" s="190"/>
      <c r="U102" s="32"/>
      <c r="V102" s="34"/>
      <c r="W102" s="28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BA102" s="195" t="str">
        <f t="shared" si="18"/>
        <v/>
      </c>
      <c r="BB102" s="195" t="str">
        <f t="shared" si="15"/>
        <v/>
      </c>
      <c r="BC102" s="195" t="str">
        <f t="shared" si="16"/>
        <v/>
      </c>
      <c r="BD102" s="195" t="str">
        <f t="shared" ref="BD102:BD114" si="19">IF(S102&lt;=F102,"","Las gestantes ingresadas al Programa NO debe ser mayor al Total de Mujeres ingresadas")</f>
        <v/>
      </c>
      <c r="BE102" s="29" t="str">
        <f>IF($U102&lt;=$E102,"","Los ingresos de Población Indigena Hombres NO DEBE ser mayor al Total de Ingresos de Hombres al Programa")</f>
        <v/>
      </c>
      <c r="BF102" s="29" t="str">
        <f>IF($V102&lt;=$F102,"","Los ingresos de Población Indigena Mujeres NO DEBE ser mayor al Total de Ingresos de Mujeres al Programa")</f>
        <v/>
      </c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0">
        <f t="shared" si="17"/>
        <v>0</v>
      </c>
      <c r="BU102" s="30">
        <f t="shared" si="11"/>
        <v>0</v>
      </c>
      <c r="BV102" s="30">
        <f t="shared" si="12"/>
        <v>0</v>
      </c>
      <c r="BW102" s="30">
        <f>IF(S102&lt;=F102,0,1)</f>
        <v>0</v>
      </c>
      <c r="BX102" s="30">
        <f>IF($U102&lt;=$E102,0,1)</f>
        <v>0</v>
      </c>
      <c r="BY102" s="30">
        <f>IF($V102&lt;=$F102,0,1)</f>
        <v>0</v>
      </c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</row>
    <row r="103" spans="1:100" s="23" customFormat="1" ht="10.5" x14ac:dyDescent="0.15">
      <c r="A103" s="1104"/>
      <c r="B103" s="1082" t="s">
        <v>136</v>
      </c>
      <c r="C103" s="1089"/>
      <c r="D103" s="185">
        <f t="shared" si="13"/>
        <v>0</v>
      </c>
      <c r="E103" s="186">
        <f t="shared" si="14"/>
        <v>0</v>
      </c>
      <c r="F103" s="187">
        <f t="shared" si="14"/>
        <v>0</v>
      </c>
      <c r="G103" s="32"/>
      <c r="H103" s="34"/>
      <c r="I103" s="32"/>
      <c r="J103" s="34"/>
      <c r="K103" s="32"/>
      <c r="L103" s="34"/>
      <c r="M103" s="32"/>
      <c r="N103" s="34"/>
      <c r="O103" s="32"/>
      <c r="P103" s="34"/>
      <c r="Q103" s="188"/>
      <c r="R103" s="133"/>
      <c r="S103" s="134"/>
      <c r="T103" s="190"/>
      <c r="U103" s="32"/>
      <c r="V103" s="34"/>
      <c r="W103" s="28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BA103" s="29" t="str">
        <f t="shared" si="18"/>
        <v/>
      </c>
      <c r="BB103" s="29" t="str">
        <f t="shared" si="15"/>
        <v/>
      </c>
      <c r="BC103" s="29" t="str">
        <f t="shared" si="16"/>
        <v/>
      </c>
      <c r="BD103" s="29" t="str">
        <f t="shared" si="19"/>
        <v/>
      </c>
      <c r="BE103" s="29" t="str">
        <f>IF($U103&lt;=$E103,"","Los ingresos de Población Indigena Hombres NO DEBE ser mayor al Total de Ingresos de Hombres al Programa")</f>
        <v/>
      </c>
      <c r="BF103" s="29" t="str">
        <f>IF($V103&lt;=$F103,"","Los ingresos de Población Indigena Mujeres NO DEBE ser mayor al Total de Ingresos de Mujeres al Programa")</f>
        <v/>
      </c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0">
        <f t="shared" si="17"/>
        <v>0</v>
      </c>
      <c r="BU103" s="30">
        <f t="shared" si="11"/>
        <v>0</v>
      </c>
      <c r="BV103" s="30">
        <f t="shared" si="12"/>
        <v>0</v>
      </c>
      <c r="BW103" s="30">
        <f>IF(S103&lt;=F103,0,1)</f>
        <v>0</v>
      </c>
      <c r="BX103" s="30">
        <f>IF($U103&lt;=$E103,0,1)</f>
        <v>0</v>
      </c>
      <c r="BY103" s="30">
        <f>IF($V103&lt;=$F103,0,1)</f>
        <v>0</v>
      </c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</row>
    <row r="104" spans="1:100" s="23" customFormat="1" ht="21" x14ac:dyDescent="0.15">
      <c r="A104" s="196" t="s">
        <v>137</v>
      </c>
      <c r="B104" s="1091" t="s">
        <v>138</v>
      </c>
      <c r="C104" s="1092"/>
      <c r="D104" s="185">
        <f t="shared" si="13"/>
        <v>0</v>
      </c>
      <c r="E104" s="186">
        <f t="shared" si="14"/>
        <v>0</v>
      </c>
      <c r="F104" s="187">
        <f t="shared" si="14"/>
        <v>0</v>
      </c>
      <c r="G104" s="32"/>
      <c r="H104" s="34"/>
      <c r="I104" s="32"/>
      <c r="J104" s="34"/>
      <c r="K104" s="32"/>
      <c r="L104" s="34"/>
      <c r="M104" s="32"/>
      <c r="N104" s="34"/>
      <c r="O104" s="32"/>
      <c r="P104" s="34"/>
      <c r="Q104" s="188"/>
      <c r="R104" s="133"/>
      <c r="S104" s="134"/>
      <c r="T104" s="190"/>
      <c r="U104" s="32"/>
      <c r="V104" s="34"/>
      <c r="W104" s="28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BA104" s="29" t="str">
        <f t="shared" si="18"/>
        <v/>
      </c>
      <c r="BB104" s="29" t="str">
        <f t="shared" si="15"/>
        <v/>
      </c>
      <c r="BC104" s="29" t="str">
        <f t="shared" si="16"/>
        <v/>
      </c>
      <c r="BD104" s="29" t="str">
        <f t="shared" si="19"/>
        <v/>
      </c>
      <c r="BE104" s="29" t="str">
        <f>IF($U104&lt;=$E104,"","Los ingresos de Población Indigena Hombres NO DEBE ser mayor al Total de Ingresos de Hombres al Programa")</f>
        <v/>
      </c>
      <c r="BF104" s="29" t="str">
        <f>IF($V104&lt;=$F104,"","Los ingresos de Población Indigena Mujeres NO DEBE ser mayor al Total de Ingresos de Mujeres al Programa")</f>
        <v/>
      </c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0">
        <f t="shared" si="17"/>
        <v>0</v>
      </c>
      <c r="BU104" s="30">
        <f t="shared" si="11"/>
        <v>0</v>
      </c>
      <c r="BV104" s="30">
        <f t="shared" si="12"/>
        <v>0</v>
      </c>
      <c r="BW104" s="30">
        <f>IF(S104&lt;=F104,0,1)</f>
        <v>0</v>
      </c>
      <c r="BX104" s="30">
        <f>IF($U104&lt;=$E104,0,1)</f>
        <v>0</v>
      </c>
      <c r="BY104" s="30">
        <f>IF($V104&lt;=$F104,0,1)</f>
        <v>0</v>
      </c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</row>
    <row r="105" spans="1:100" s="23" customFormat="1" ht="10.5" x14ac:dyDescent="0.15">
      <c r="A105" s="1090" t="s">
        <v>139</v>
      </c>
      <c r="B105" s="1090"/>
      <c r="C105" s="1089"/>
      <c r="D105" s="185">
        <f t="shared" si="13"/>
        <v>0</v>
      </c>
      <c r="E105" s="186">
        <f t="shared" si="14"/>
        <v>0</v>
      </c>
      <c r="F105" s="187">
        <f t="shared" si="14"/>
        <v>0</v>
      </c>
      <c r="G105" s="37"/>
      <c r="H105" s="39"/>
      <c r="I105" s="37"/>
      <c r="J105" s="39"/>
      <c r="K105" s="37"/>
      <c r="L105" s="39"/>
      <c r="M105" s="37"/>
      <c r="N105" s="39"/>
      <c r="O105" s="37"/>
      <c r="P105" s="39"/>
      <c r="Q105" s="104"/>
      <c r="R105" s="135"/>
      <c r="S105" s="136"/>
      <c r="T105" s="197"/>
      <c r="U105" s="37"/>
      <c r="V105" s="39"/>
      <c r="W105" s="28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BA105" s="29" t="str">
        <f t="shared" si="18"/>
        <v/>
      </c>
      <c r="BB105" s="29" t="str">
        <f t="shared" si="15"/>
        <v/>
      </c>
      <c r="BC105" s="29" t="str">
        <f t="shared" si="16"/>
        <v/>
      </c>
      <c r="BD105" s="29" t="str">
        <f t="shared" si="19"/>
        <v/>
      </c>
      <c r="BE105" s="29" t="str">
        <f>IF($U105&lt;=$E105,"","Los ingresos de Población Indigena Hombres NO DEBE ser mayor al Total de Ingresos de Hombres al Programa")</f>
        <v/>
      </c>
      <c r="BF105" s="29" t="str">
        <f>IF($V105&lt;=$F105,"","Los ingresos de Población Indigena Mujeres NO DEBE ser mayor al Total de Ingresos de Mujeres al Programa")</f>
        <v/>
      </c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0">
        <f t="shared" si="17"/>
        <v>0</v>
      </c>
      <c r="BU105" s="30">
        <f t="shared" si="11"/>
        <v>0</v>
      </c>
      <c r="BV105" s="30">
        <f t="shared" si="12"/>
        <v>0</v>
      </c>
      <c r="BW105" s="30">
        <f>IF(S105&lt;=F105,0,1)</f>
        <v>0</v>
      </c>
      <c r="BX105" s="30">
        <f>IF($U105&lt;=$E105,0,1)</f>
        <v>0</v>
      </c>
      <c r="BY105" s="30">
        <f>IF($V105&lt;=$F105,0,1)</f>
        <v>0</v>
      </c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22"/>
      <c r="CU105" s="22"/>
      <c r="CV105" s="22"/>
    </row>
    <row r="106" spans="1:100" s="23" customFormat="1" ht="10.5" x14ac:dyDescent="0.15">
      <c r="A106" s="1093" t="s">
        <v>140</v>
      </c>
      <c r="B106" s="1094"/>
      <c r="C106" s="1095"/>
      <c r="D106" s="177"/>
      <c r="E106" s="178"/>
      <c r="F106" s="178"/>
      <c r="G106" s="178"/>
      <c r="H106" s="178"/>
      <c r="I106" s="178"/>
      <c r="J106" s="178"/>
      <c r="K106" s="178"/>
      <c r="L106" s="178"/>
      <c r="M106" s="178"/>
      <c r="N106" s="178"/>
      <c r="O106" s="178"/>
      <c r="P106" s="178"/>
      <c r="Q106" s="178"/>
      <c r="R106" s="178"/>
      <c r="S106" s="178"/>
      <c r="T106" s="178"/>
      <c r="U106" s="178"/>
      <c r="V106" s="179"/>
      <c r="W106" s="28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BA106" s="22"/>
      <c r="BB106" s="22"/>
      <c r="BC106" s="22"/>
      <c r="BD106" s="22"/>
      <c r="BE106" s="22"/>
      <c r="BF106" s="22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</row>
    <row r="107" spans="1:100" s="23" customFormat="1" ht="10.5" x14ac:dyDescent="0.15">
      <c r="A107" s="1096" t="s">
        <v>141</v>
      </c>
      <c r="B107" s="1099" t="s">
        <v>142</v>
      </c>
      <c r="C107" s="1100"/>
      <c r="D107" s="198">
        <f t="shared" ref="D107:D124" si="20">SUM(E107:F107)</f>
        <v>0</v>
      </c>
      <c r="E107" s="199">
        <f t="shared" ref="E107:F124" si="21">G107+I107+K107+M107+O107+Q107</f>
        <v>0</v>
      </c>
      <c r="F107" s="200">
        <f t="shared" si="21"/>
        <v>0</v>
      </c>
      <c r="G107" s="25"/>
      <c r="H107" s="27"/>
      <c r="I107" s="25"/>
      <c r="J107" s="27"/>
      <c r="K107" s="25"/>
      <c r="L107" s="27"/>
      <c r="M107" s="25"/>
      <c r="N107" s="27"/>
      <c r="O107" s="25"/>
      <c r="P107" s="27"/>
      <c r="Q107" s="100"/>
      <c r="R107" s="201"/>
      <c r="S107" s="143"/>
      <c r="T107" s="44"/>
      <c r="U107" s="25"/>
      <c r="V107" s="27"/>
      <c r="W107" s="28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BA107" s="29" t="str">
        <f t="shared" si="18"/>
        <v/>
      </c>
      <c r="BB107" s="29" t="str">
        <f t="shared" si="15"/>
        <v/>
      </c>
      <c r="BC107" s="29" t="str">
        <f t="shared" si="16"/>
        <v/>
      </c>
      <c r="BD107" s="29" t="str">
        <f t="shared" si="19"/>
        <v/>
      </c>
      <c r="BE107" s="29" t="str">
        <f>IF(T107&lt;=F107,"","Las madres de hijos menor de 2 años NO DEBE ser mayor al Total de Mujeres ingresadas al Programa")</f>
        <v/>
      </c>
      <c r="BF107" s="29" t="str">
        <f>IF($U107&lt;=$E107,"","Los ingresos de Población Indigena Hombres NO DEBE ser mayor al Total de Ingresos de Hombres al Programa")</f>
        <v/>
      </c>
      <c r="BG107" s="29" t="str">
        <f>IF($V107&lt;=$F107,"","Los ingresos de Población Indigena Mujeres NO DEBE ser mayor al Total de Ingresos de Mujeres al Programa")</f>
        <v/>
      </c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0">
        <f t="shared" si="17"/>
        <v>0</v>
      </c>
      <c r="BU107" s="30">
        <f t="shared" si="11"/>
        <v>0</v>
      </c>
      <c r="BV107" s="30">
        <f t="shared" si="12"/>
        <v>0</v>
      </c>
      <c r="BW107" s="30">
        <f>IF(S107&lt;=F107,0,1)</f>
        <v>0</v>
      </c>
      <c r="BX107" s="30">
        <f>IF(T107&lt;=F107,0,1)</f>
        <v>0</v>
      </c>
      <c r="BY107" s="30">
        <f>IF($U107&lt;=$E107,0,1)</f>
        <v>0</v>
      </c>
      <c r="BZ107" s="30">
        <f>IF($V107&lt;=$F107,0,1)</f>
        <v>0</v>
      </c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</row>
    <row r="108" spans="1:100" s="23" customFormat="1" ht="10.5" x14ac:dyDescent="0.15">
      <c r="A108" s="1097"/>
      <c r="B108" s="1088" t="s">
        <v>143</v>
      </c>
      <c r="C108" s="1089"/>
      <c r="D108" s="180">
        <f t="shared" si="20"/>
        <v>0</v>
      </c>
      <c r="E108" s="181">
        <f t="shared" si="21"/>
        <v>0</v>
      </c>
      <c r="F108" s="182">
        <f t="shared" si="21"/>
        <v>0</v>
      </c>
      <c r="G108" s="67"/>
      <c r="H108" s="69"/>
      <c r="I108" s="67"/>
      <c r="J108" s="69"/>
      <c r="K108" s="67"/>
      <c r="L108" s="69"/>
      <c r="M108" s="67"/>
      <c r="N108" s="69"/>
      <c r="O108" s="67"/>
      <c r="P108" s="69"/>
      <c r="Q108" s="102"/>
      <c r="R108" s="131"/>
      <c r="S108" s="134"/>
      <c r="T108" s="46"/>
      <c r="U108" s="67"/>
      <c r="V108" s="69"/>
      <c r="W108" s="28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BA108" s="29" t="str">
        <f t="shared" si="18"/>
        <v/>
      </c>
      <c r="BB108" s="29" t="str">
        <f t="shared" si="15"/>
        <v/>
      </c>
      <c r="BC108" s="29" t="str">
        <f t="shared" si="16"/>
        <v/>
      </c>
      <c r="BD108" s="29" t="str">
        <f>IF(S108&lt;=F108,"","Las gestantes ingresadas al Programa NO debe ser mayor al Total de Mujeres ingresadas")</f>
        <v/>
      </c>
      <c r="BE108" s="29" t="str">
        <f>IF(T108&lt;=F108,"","Las madres de hijos menor de 2 años NO DEBE ser mayor al Total de Mujeres ingresadas al Programa")</f>
        <v/>
      </c>
      <c r="BF108" s="29" t="str">
        <f>IF($U108&lt;=$E108,"","Los ingresos de Población Indigena Hombres NO DEBE ser mayor al Total de Ingresos de Hombres al Programa")</f>
        <v/>
      </c>
      <c r="BG108" s="29" t="str">
        <f>IF($V108&lt;=$F108,"","Los ingresos de Población Indigena Mujeres NO DEBE ser mayor al Total de Ingresos de Mujeres al Programa")</f>
        <v/>
      </c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0">
        <f t="shared" si="17"/>
        <v>0</v>
      </c>
      <c r="BU108" s="30">
        <f t="shared" si="11"/>
        <v>0</v>
      </c>
      <c r="BV108" s="30">
        <f t="shared" si="12"/>
        <v>0</v>
      </c>
      <c r="BW108" s="30">
        <f>IF(S108&lt;=F108,0,1)</f>
        <v>0</v>
      </c>
      <c r="BX108" s="30">
        <f>IF(T108&lt;=F108,0,1)</f>
        <v>0</v>
      </c>
      <c r="BY108" s="30">
        <f>IF($U108&lt;=$E108,0,1)</f>
        <v>0</v>
      </c>
      <c r="BZ108" s="30">
        <f>IF($V108&lt;=$F108,0,1)</f>
        <v>0</v>
      </c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  <c r="CS108" s="22"/>
      <c r="CT108" s="22"/>
      <c r="CU108" s="22"/>
      <c r="CV108" s="22"/>
    </row>
    <row r="109" spans="1:100" s="23" customFormat="1" ht="10.5" x14ac:dyDescent="0.15">
      <c r="A109" s="1097"/>
      <c r="B109" s="1088" t="s">
        <v>144</v>
      </c>
      <c r="C109" s="1089"/>
      <c r="D109" s="180">
        <f t="shared" si="20"/>
        <v>0</v>
      </c>
      <c r="E109" s="181">
        <f t="shared" si="21"/>
        <v>0</v>
      </c>
      <c r="F109" s="182">
        <f t="shared" si="21"/>
        <v>0</v>
      </c>
      <c r="G109" s="67"/>
      <c r="H109" s="69"/>
      <c r="I109" s="67"/>
      <c r="J109" s="69"/>
      <c r="K109" s="67"/>
      <c r="L109" s="69"/>
      <c r="M109" s="67"/>
      <c r="N109" s="69"/>
      <c r="O109" s="67"/>
      <c r="P109" s="69"/>
      <c r="Q109" s="102"/>
      <c r="R109" s="131"/>
      <c r="S109" s="134"/>
      <c r="T109" s="46"/>
      <c r="U109" s="67"/>
      <c r="V109" s="69"/>
      <c r="W109" s="28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BA109" s="29" t="str">
        <f t="shared" si="18"/>
        <v/>
      </c>
      <c r="BB109" s="29" t="str">
        <f t="shared" si="15"/>
        <v/>
      </c>
      <c r="BC109" s="29" t="str">
        <f t="shared" si="16"/>
        <v/>
      </c>
      <c r="BD109" s="29" t="str">
        <f>IF(S109&lt;=F109,"","Las gestantes ingresadas al Programa NO debe ser mayor al Total de Mujeres ingresadas")</f>
        <v/>
      </c>
      <c r="BE109" s="29" t="str">
        <f>IF(T109&lt;=F109,"","Las madres de hijos menor de 2 años NO DEBE ser mayor al Total de Mujeres ingresadas al Programa")</f>
        <v/>
      </c>
      <c r="BF109" s="29" t="str">
        <f>IF($U109&lt;=$E109,"","Los ingresos de Población Indigena Hombres NO DEBE ser mayor al Total de Ingresos de Hombres al Programa")</f>
        <v/>
      </c>
      <c r="BG109" s="29" t="str">
        <f>IF($V109&lt;=$F109,"","Los ingresos de Población Indigena Mujeres NO DEBE ser mayor al Total de Ingresos de Mujeres al Programa")</f>
        <v/>
      </c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0">
        <f t="shared" si="17"/>
        <v>0</v>
      </c>
      <c r="BU109" s="30">
        <f t="shared" si="11"/>
        <v>0</v>
      </c>
      <c r="BV109" s="30">
        <f t="shared" si="12"/>
        <v>0</v>
      </c>
      <c r="BW109" s="30">
        <f>IF(S109&lt;=F109,0,1)</f>
        <v>0</v>
      </c>
      <c r="BX109" s="30">
        <f>IF($T109&lt;=$F109,0,1)</f>
        <v>0</v>
      </c>
      <c r="BY109" s="30">
        <f>IF($U109&lt;=$E109,0,1)</f>
        <v>0</v>
      </c>
      <c r="BZ109" s="30">
        <f>IF($V109&lt;=$F109,0,1)</f>
        <v>0</v>
      </c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  <c r="CS109" s="22"/>
      <c r="CT109" s="22"/>
      <c r="CU109" s="22"/>
      <c r="CV109" s="22"/>
    </row>
    <row r="110" spans="1:100" s="23" customFormat="1" ht="10.5" x14ac:dyDescent="0.15">
      <c r="A110" s="1083"/>
      <c r="B110" s="1088" t="s">
        <v>145</v>
      </c>
      <c r="C110" s="1089"/>
      <c r="D110" s="185">
        <f>+F110</f>
        <v>0</v>
      </c>
      <c r="E110" s="202"/>
      <c r="F110" s="187">
        <f t="shared" si="21"/>
        <v>0</v>
      </c>
      <c r="G110" s="191"/>
      <c r="H110" s="192"/>
      <c r="I110" s="191"/>
      <c r="J110" s="34"/>
      <c r="K110" s="191"/>
      <c r="L110" s="34"/>
      <c r="M110" s="191"/>
      <c r="N110" s="34"/>
      <c r="O110" s="191"/>
      <c r="P110" s="34"/>
      <c r="Q110" s="193"/>
      <c r="R110" s="194"/>
      <c r="S110" s="189"/>
      <c r="T110" s="47"/>
      <c r="U110" s="191"/>
      <c r="V110" s="34"/>
      <c r="W110" s="28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BA110" s="29" t="str">
        <f>IF($D110&lt;&gt;($J110+$L110+$N110+$P110),"El Total de los Ingresos NO puede ser diferente a la suma de Mujeres por edad.","")</f>
        <v/>
      </c>
      <c r="BB110" s="22"/>
      <c r="BC110" s="29" t="str">
        <f>IF($F110&lt;&gt;$J110+$L110+$N110+$P110,"El Total de Mujeres ingresadas al Programa NO puede ser distinto a la suma de Mujeres por edad.","")</f>
        <v/>
      </c>
      <c r="BD110" s="29" t="str">
        <f>IF(T110&lt;=F110,"","Las madres de hijos menor de 2 años NO DEBE ser mayor al Total de Mujeres ingresadas al Programa")</f>
        <v/>
      </c>
      <c r="BE110" s="22"/>
      <c r="BF110" s="29" t="str">
        <f>IF($V110&lt;=$F110,"","Los ingresos de Población Indigena Mujeres NO DEBE ser mayor al Total de Ingresos de Mujeres al Programa")</f>
        <v/>
      </c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0">
        <f>IF($D110&lt;&gt;($J110+$L110+$N110+$P110),1,0)</f>
        <v>0</v>
      </c>
      <c r="BU110" s="22"/>
      <c r="BV110" s="30">
        <f>IF($F110&lt;&gt;$J110+$L110+$N110+$P110,1,0)</f>
        <v>0</v>
      </c>
      <c r="BW110" s="30">
        <f>IF($T110&lt;=$F110,0,1)</f>
        <v>0</v>
      </c>
      <c r="BX110" s="22"/>
      <c r="BY110" s="30">
        <f>IF($V110&lt;=$F110,0,1)</f>
        <v>0</v>
      </c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  <c r="CS110" s="22"/>
      <c r="CT110" s="22"/>
      <c r="CU110" s="22"/>
      <c r="CV110" s="22"/>
    </row>
    <row r="111" spans="1:100" s="23" customFormat="1" ht="10.5" x14ac:dyDescent="0.15">
      <c r="A111" s="1098"/>
      <c r="B111" s="1088" t="s">
        <v>146</v>
      </c>
      <c r="C111" s="1089"/>
      <c r="D111" s="185">
        <f t="shared" si="20"/>
        <v>0</v>
      </c>
      <c r="E111" s="186">
        <f t="shared" si="21"/>
        <v>0</v>
      </c>
      <c r="F111" s="187">
        <f t="shared" si="21"/>
        <v>0</v>
      </c>
      <c r="G111" s="32"/>
      <c r="H111" s="34"/>
      <c r="I111" s="32"/>
      <c r="J111" s="34"/>
      <c r="K111" s="32"/>
      <c r="L111" s="34"/>
      <c r="M111" s="32"/>
      <c r="N111" s="34"/>
      <c r="O111" s="32"/>
      <c r="P111" s="34"/>
      <c r="Q111" s="188"/>
      <c r="R111" s="133"/>
      <c r="S111" s="203"/>
      <c r="T111" s="48"/>
      <c r="U111" s="73"/>
      <c r="V111" s="75"/>
      <c r="W111" s="28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BA111" s="29" t="str">
        <f t="shared" si="18"/>
        <v/>
      </c>
      <c r="BB111" s="29" t="str">
        <f t="shared" si="15"/>
        <v/>
      </c>
      <c r="BC111" s="29" t="str">
        <f t="shared" si="16"/>
        <v/>
      </c>
      <c r="BD111" s="29" t="str">
        <f>IF(T111&lt;=F111,"","Las madres de hijos menor de 2 años NO DEBE ser mayor al Total de Mujeres ingresadas al Programa")</f>
        <v/>
      </c>
      <c r="BE111" s="29" t="str">
        <f>IF($U111&lt;=$E111,"","Los ingresos de Población Indigena Hombres NO DEBE ser mayor al Total de Ingresos de Hombres al Programa")</f>
        <v/>
      </c>
      <c r="BF111" s="29" t="str">
        <f>IF($V111&lt;=$F111,"","Los ingresos de Población Indigena Mujeres NO DEBE ser mayor al Total de Ingresos de Mujeres al Programa")</f>
        <v/>
      </c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0">
        <f t="shared" si="17"/>
        <v>0</v>
      </c>
      <c r="BU111" s="30">
        <f t="shared" si="11"/>
        <v>0</v>
      </c>
      <c r="BV111" s="30">
        <f t="shared" si="12"/>
        <v>0</v>
      </c>
      <c r="BW111" s="30">
        <f>IF($T111&lt;=$F111,0,1)</f>
        <v>0</v>
      </c>
      <c r="BX111" s="30">
        <f>IF($U111&lt;=$E111,0,1)</f>
        <v>0</v>
      </c>
      <c r="BY111" s="30">
        <f>IF($V111&lt;=$F111,0,1)</f>
        <v>0</v>
      </c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</row>
    <row r="112" spans="1:100" s="23" customFormat="1" ht="42" x14ac:dyDescent="0.15">
      <c r="A112" s="1086" t="s">
        <v>147</v>
      </c>
      <c r="B112" s="204" t="s">
        <v>148</v>
      </c>
      <c r="C112" s="205" t="s">
        <v>149</v>
      </c>
      <c r="D112" s="185">
        <f t="shared" si="20"/>
        <v>0</v>
      </c>
      <c r="E112" s="186">
        <f t="shared" si="21"/>
        <v>0</v>
      </c>
      <c r="F112" s="187">
        <f t="shared" si="21"/>
        <v>0</v>
      </c>
      <c r="G112" s="32"/>
      <c r="H112" s="34"/>
      <c r="I112" s="32"/>
      <c r="J112" s="34"/>
      <c r="K112" s="32"/>
      <c r="L112" s="34"/>
      <c r="M112" s="32"/>
      <c r="N112" s="34"/>
      <c r="O112" s="32"/>
      <c r="P112" s="34"/>
      <c r="Q112" s="188"/>
      <c r="R112" s="133"/>
      <c r="S112" s="206"/>
      <c r="T112" s="190"/>
      <c r="U112" s="32"/>
      <c r="V112" s="34"/>
      <c r="W112" s="28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BA112" s="29" t="str">
        <f t="shared" si="18"/>
        <v/>
      </c>
      <c r="BB112" s="29" t="str">
        <f t="shared" si="15"/>
        <v/>
      </c>
      <c r="BC112" s="29" t="str">
        <f t="shared" si="16"/>
        <v/>
      </c>
      <c r="BD112" s="29" t="str">
        <f t="shared" si="19"/>
        <v/>
      </c>
      <c r="BE112" s="29" t="str">
        <f>IF($U112&lt;=$E112,"","Los ingresos de Población Indigena Hombres NO DEBE ser mayor al Total de Ingresos de Hombres al Programa")</f>
        <v/>
      </c>
      <c r="BF112" s="29" t="str">
        <f>IF($V112&lt;=$F112,"","Los ingresos de Población Indigena Mujeres NO DEBE ser mayor al Total de Ingresos de Mujeres al Programa")</f>
        <v/>
      </c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0">
        <f t="shared" si="17"/>
        <v>0</v>
      </c>
      <c r="BU112" s="30">
        <f t="shared" si="11"/>
        <v>0</v>
      </c>
      <c r="BV112" s="30">
        <f t="shared" si="12"/>
        <v>0</v>
      </c>
      <c r="BW112" s="30">
        <f>IF($T112&lt;=$F112,0,1)</f>
        <v>0</v>
      </c>
      <c r="BX112" s="30">
        <f>IF($U112&lt;=$E112,0,1)</f>
        <v>0</v>
      </c>
      <c r="BY112" s="30">
        <f>IF($V112&lt;=$F112,0,1)</f>
        <v>0</v>
      </c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</row>
    <row r="113" spans="1:100" s="23" customFormat="1" ht="10.5" x14ac:dyDescent="0.15">
      <c r="A113" s="1087"/>
      <c r="B113" s="1088" t="s">
        <v>150</v>
      </c>
      <c r="C113" s="1089"/>
      <c r="D113" s="185">
        <f t="shared" si="20"/>
        <v>0</v>
      </c>
      <c r="E113" s="186">
        <f t="shared" si="21"/>
        <v>0</v>
      </c>
      <c r="F113" s="187">
        <f t="shared" si="21"/>
        <v>0</v>
      </c>
      <c r="G113" s="32"/>
      <c r="H113" s="34"/>
      <c r="I113" s="32"/>
      <c r="J113" s="34"/>
      <c r="K113" s="32"/>
      <c r="L113" s="34"/>
      <c r="M113" s="32"/>
      <c r="N113" s="34"/>
      <c r="O113" s="32"/>
      <c r="P113" s="34"/>
      <c r="Q113" s="188"/>
      <c r="R113" s="133"/>
      <c r="S113" s="206"/>
      <c r="T113" s="190"/>
      <c r="U113" s="32"/>
      <c r="V113" s="34"/>
      <c r="W113" s="28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BA113" s="29" t="str">
        <f t="shared" si="18"/>
        <v/>
      </c>
      <c r="BB113" s="29" t="str">
        <f t="shared" si="15"/>
        <v/>
      </c>
      <c r="BC113" s="29" t="str">
        <f t="shared" si="16"/>
        <v/>
      </c>
      <c r="BD113" s="29" t="str">
        <f t="shared" si="19"/>
        <v/>
      </c>
      <c r="BE113" s="29" t="str">
        <f>IF($U113&lt;=$E113,"","Los ingresos de Población Indigena Hombres NO DEBE ser mayor al Total de Ingresos de Hombres al Programa")</f>
        <v/>
      </c>
      <c r="BF113" s="29" t="str">
        <f>IF($V113&lt;=$F113,"","Los ingresos de Población Indigena Mujeres NO DEBE ser mayor al Total de Ingresos de Mujeres al Programa")</f>
        <v/>
      </c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0">
        <f t="shared" si="17"/>
        <v>0</v>
      </c>
      <c r="BU113" s="30">
        <f t="shared" si="11"/>
        <v>0</v>
      </c>
      <c r="BV113" s="30">
        <f t="shared" si="12"/>
        <v>0</v>
      </c>
      <c r="BW113" s="30">
        <f>IF($T113&lt;=$F113,0,1)</f>
        <v>0</v>
      </c>
      <c r="BX113" s="30">
        <f>IF($U113&lt;=$E113,0,1)</f>
        <v>0</v>
      </c>
      <c r="BY113" s="30">
        <f>IF($V113&lt;=$F113,0,1)</f>
        <v>0</v>
      </c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</row>
    <row r="114" spans="1:100" s="23" customFormat="1" ht="10.5" x14ac:dyDescent="0.15">
      <c r="A114" s="1087"/>
      <c r="B114" s="1088" t="s">
        <v>151</v>
      </c>
      <c r="C114" s="1089"/>
      <c r="D114" s="185">
        <f t="shared" si="20"/>
        <v>0</v>
      </c>
      <c r="E114" s="186">
        <f t="shared" si="21"/>
        <v>0</v>
      </c>
      <c r="F114" s="187">
        <f t="shared" si="21"/>
        <v>0</v>
      </c>
      <c r="G114" s="32"/>
      <c r="H114" s="34"/>
      <c r="I114" s="32"/>
      <c r="J114" s="34"/>
      <c r="K114" s="32"/>
      <c r="L114" s="34"/>
      <c r="M114" s="32"/>
      <c r="N114" s="34"/>
      <c r="O114" s="32"/>
      <c r="P114" s="34"/>
      <c r="Q114" s="188"/>
      <c r="R114" s="133"/>
      <c r="S114" s="206"/>
      <c r="T114" s="190"/>
      <c r="U114" s="32"/>
      <c r="V114" s="34"/>
      <c r="W114" s="28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BA114" s="29" t="str">
        <f t="shared" si="18"/>
        <v/>
      </c>
      <c r="BB114" s="29" t="str">
        <f t="shared" si="15"/>
        <v/>
      </c>
      <c r="BC114" s="29" t="str">
        <f t="shared" si="16"/>
        <v/>
      </c>
      <c r="BD114" s="29" t="str">
        <f t="shared" si="19"/>
        <v/>
      </c>
      <c r="BE114" s="29" t="str">
        <f>IF($U114&lt;=$E114,"","Los ingresos de Población Indigena Hombres NO DEBE ser mayor al Total de Ingresos de Hombres al Programa")</f>
        <v/>
      </c>
      <c r="BF114" s="29" t="str">
        <f>IF($V114&lt;=$F114,"","Los ingresos de Población Indigena Mujeres NO DEBE ser mayor al Total de Ingresos de Mujeres al Programa")</f>
        <v/>
      </c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0">
        <f t="shared" si="17"/>
        <v>0</v>
      </c>
      <c r="BU114" s="30">
        <f t="shared" si="11"/>
        <v>0</v>
      </c>
      <c r="BV114" s="30">
        <f t="shared" si="12"/>
        <v>0</v>
      </c>
      <c r="BW114" s="30">
        <f>IF($T114&lt;=$F114,0,1)</f>
        <v>0</v>
      </c>
      <c r="BX114" s="30">
        <f>IF($U114&lt;=$E114,0,1)</f>
        <v>0</v>
      </c>
      <c r="BY114" s="30">
        <f>IF($V114&lt;=$F114,0,1)</f>
        <v>0</v>
      </c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</row>
    <row r="115" spans="1:100" s="23" customFormat="1" ht="10.5" x14ac:dyDescent="0.15">
      <c r="A115" s="1090" t="s">
        <v>152</v>
      </c>
      <c r="B115" s="1090"/>
      <c r="C115" s="1089"/>
      <c r="D115" s="185">
        <f t="shared" si="20"/>
        <v>0</v>
      </c>
      <c r="E115" s="186">
        <f t="shared" si="21"/>
        <v>0</v>
      </c>
      <c r="F115" s="187">
        <f t="shared" si="21"/>
        <v>0</v>
      </c>
      <c r="G115" s="32"/>
      <c r="H115" s="34"/>
      <c r="I115" s="32"/>
      <c r="J115" s="34"/>
      <c r="K115" s="32"/>
      <c r="L115" s="34"/>
      <c r="M115" s="32"/>
      <c r="N115" s="34"/>
      <c r="O115" s="32"/>
      <c r="P115" s="34"/>
      <c r="Q115" s="188"/>
      <c r="R115" s="133"/>
      <c r="S115" s="183"/>
      <c r="T115" s="184"/>
      <c r="U115" s="67"/>
      <c r="V115" s="69"/>
      <c r="W115" s="28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BA115" s="29" t="str">
        <f t="shared" si="18"/>
        <v/>
      </c>
      <c r="BB115" s="29" t="str">
        <f t="shared" si="15"/>
        <v/>
      </c>
      <c r="BC115" s="29" t="str">
        <f t="shared" si="16"/>
        <v/>
      </c>
      <c r="BD115" s="29" t="str">
        <f>IF($U115&lt;=$E115,"","Los ingresos de Población Indigena Hombres NO DEBE ser mayor al Total de Ingresos de Hombres al Programa")</f>
        <v/>
      </c>
      <c r="BE115" s="29" t="str">
        <f>IF($V115&lt;=$F115,"","Los ingresos de Población Indigena Mujeres NO DEBE ser mayor al Total de Ingresos de Mujeres al Programa")</f>
        <v/>
      </c>
      <c r="BF115" s="22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0">
        <f t="shared" si="17"/>
        <v>0</v>
      </c>
      <c r="BU115" s="30">
        <f t="shared" si="11"/>
        <v>0</v>
      </c>
      <c r="BV115" s="30">
        <f t="shared" si="12"/>
        <v>0</v>
      </c>
      <c r="BW115" s="30">
        <f>IF($U115&lt;=$E115,0,1)</f>
        <v>0</v>
      </c>
      <c r="BX115" s="30">
        <f>IF($V115&lt;=$F115,0,1)</f>
        <v>0</v>
      </c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</row>
    <row r="116" spans="1:100" s="23" customFormat="1" ht="10.5" x14ac:dyDescent="0.15">
      <c r="A116" s="1090" t="s">
        <v>153</v>
      </c>
      <c r="B116" s="1090"/>
      <c r="C116" s="1089"/>
      <c r="D116" s="185">
        <f t="shared" si="20"/>
        <v>0</v>
      </c>
      <c r="E116" s="186">
        <f t="shared" si="21"/>
        <v>0</v>
      </c>
      <c r="F116" s="187">
        <f t="shared" si="21"/>
        <v>0</v>
      </c>
      <c r="G116" s="32"/>
      <c r="H116" s="34"/>
      <c r="I116" s="32"/>
      <c r="J116" s="34"/>
      <c r="K116" s="32"/>
      <c r="L116" s="34"/>
      <c r="M116" s="32"/>
      <c r="N116" s="34"/>
      <c r="O116" s="32"/>
      <c r="P116" s="34"/>
      <c r="Q116" s="188"/>
      <c r="R116" s="133"/>
      <c r="S116" s="189"/>
      <c r="T116" s="190"/>
      <c r="U116" s="32"/>
      <c r="V116" s="34"/>
      <c r="W116" s="28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BA116" s="29" t="str">
        <f t="shared" si="18"/>
        <v/>
      </c>
      <c r="BB116" s="29" t="str">
        <f t="shared" si="15"/>
        <v/>
      </c>
      <c r="BC116" s="29" t="str">
        <f t="shared" si="16"/>
        <v/>
      </c>
      <c r="BD116" s="29" t="str">
        <f t="shared" ref="BD116:BD124" si="22">IF($U116&lt;=$E116,"","Los ingresos de Población Indigena Hombres NO DEBE ser mayor al Total de Ingresos de Hombres al Programa")</f>
        <v/>
      </c>
      <c r="BE116" s="29" t="str">
        <f t="shared" ref="BE116:BE124" si="23">IF($V116&lt;=$F116,"","Los ingresos de Población Indigena Mujeres NO DEBE ser mayor al Total de Ingresos de Mujeres al Programa")</f>
        <v/>
      </c>
      <c r="BF116" s="22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0">
        <f t="shared" si="17"/>
        <v>0</v>
      </c>
      <c r="BU116" s="30">
        <f t="shared" si="11"/>
        <v>0</v>
      </c>
      <c r="BV116" s="30">
        <f t="shared" si="12"/>
        <v>0</v>
      </c>
      <c r="BW116" s="30">
        <f>IF($U116&lt;=$E116,0,1)</f>
        <v>0</v>
      </c>
      <c r="BX116" s="30">
        <f>IF($V116&lt;=$F116,0,1)</f>
        <v>0</v>
      </c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  <c r="CS116" s="22"/>
      <c r="CT116" s="22"/>
      <c r="CU116" s="22"/>
      <c r="CV116" s="22"/>
    </row>
    <row r="117" spans="1:100" s="23" customFormat="1" ht="10.5" x14ac:dyDescent="0.15">
      <c r="A117" s="1083" t="s">
        <v>154</v>
      </c>
      <c r="B117" s="1084"/>
      <c r="C117" s="1085"/>
      <c r="D117" s="185">
        <f t="shared" si="20"/>
        <v>0</v>
      </c>
      <c r="E117" s="186">
        <f t="shared" si="21"/>
        <v>0</v>
      </c>
      <c r="F117" s="187">
        <f t="shared" si="21"/>
        <v>0</v>
      </c>
      <c r="G117" s="32"/>
      <c r="H117" s="34"/>
      <c r="I117" s="32"/>
      <c r="J117" s="34"/>
      <c r="K117" s="32"/>
      <c r="L117" s="34"/>
      <c r="M117" s="32"/>
      <c r="N117" s="34"/>
      <c r="O117" s="32"/>
      <c r="P117" s="34"/>
      <c r="Q117" s="188"/>
      <c r="R117" s="133"/>
      <c r="S117" s="189"/>
      <c r="T117" s="190"/>
      <c r="U117" s="32"/>
      <c r="V117" s="34"/>
      <c r="W117" s="28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BA117" s="29" t="str">
        <f t="shared" si="18"/>
        <v/>
      </c>
      <c r="BB117" s="29" t="str">
        <f t="shared" si="15"/>
        <v/>
      </c>
      <c r="BC117" s="29" t="str">
        <f t="shared" si="16"/>
        <v/>
      </c>
      <c r="BD117" s="29" t="str">
        <f t="shared" si="22"/>
        <v/>
      </c>
      <c r="BE117" s="29" t="str">
        <f t="shared" si="23"/>
        <v/>
      </c>
      <c r="BF117" s="22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0">
        <f t="shared" si="17"/>
        <v>0</v>
      </c>
      <c r="BU117" s="30">
        <f t="shared" si="11"/>
        <v>0</v>
      </c>
      <c r="BV117" s="30">
        <f t="shared" si="12"/>
        <v>0</v>
      </c>
      <c r="BW117" s="30">
        <f>IF($U117&lt;=$E117,0,1)</f>
        <v>0</v>
      </c>
      <c r="BX117" s="30">
        <f>IF($V117&lt;=$F117,0,1)</f>
        <v>0</v>
      </c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</row>
    <row r="118" spans="1:100" s="23" customFormat="1" ht="10.5" x14ac:dyDescent="0.15">
      <c r="A118" s="1080" t="s">
        <v>155</v>
      </c>
      <c r="B118" s="1081"/>
      <c r="C118" s="1082"/>
      <c r="D118" s="185">
        <f t="shared" si="20"/>
        <v>0</v>
      </c>
      <c r="E118" s="186">
        <f t="shared" si="21"/>
        <v>0</v>
      </c>
      <c r="F118" s="187">
        <f t="shared" si="21"/>
        <v>0</v>
      </c>
      <c r="G118" s="32"/>
      <c r="H118" s="34"/>
      <c r="I118" s="32"/>
      <c r="J118" s="34"/>
      <c r="K118" s="32"/>
      <c r="L118" s="34"/>
      <c r="M118" s="32"/>
      <c r="N118" s="34"/>
      <c r="O118" s="32"/>
      <c r="P118" s="34"/>
      <c r="Q118" s="188"/>
      <c r="R118" s="133"/>
      <c r="S118" s="189"/>
      <c r="T118" s="190"/>
      <c r="U118" s="32"/>
      <c r="V118" s="34"/>
      <c r="W118" s="28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BA118" s="29" t="str">
        <f t="shared" si="18"/>
        <v/>
      </c>
      <c r="BB118" s="29" t="str">
        <f t="shared" si="15"/>
        <v/>
      </c>
      <c r="BC118" s="29" t="str">
        <f t="shared" si="16"/>
        <v/>
      </c>
      <c r="BD118" s="29" t="str">
        <f t="shared" si="22"/>
        <v/>
      </c>
      <c r="BE118" s="29" t="str">
        <f t="shared" si="23"/>
        <v/>
      </c>
      <c r="BF118" s="22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0">
        <f t="shared" si="17"/>
        <v>0</v>
      </c>
      <c r="BU118" s="30">
        <f t="shared" si="11"/>
        <v>0</v>
      </c>
      <c r="BV118" s="30">
        <f t="shared" si="12"/>
        <v>0</v>
      </c>
      <c r="BW118" s="30">
        <f>IF($U118&lt;=$E118,0,1)</f>
        <v>0</v>
      </c>
      <c r="BX118" s="30">
        <f>IF($V118&lt;=$F118,0,1)</f>
        <v>0</v>
      </c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</row>
    <row r="119" spans="1:100" s="23" customFormat="1" ht="10.5" x14ac:dyDescent="0.15">
      <c r="A119" s="1080" t="s">
        <v>156</v>
      </c>
      <c r="B119" s="1081"/>
      <c r="C119" s="1082"/>
      <c r="D119" s="185">
        <f t="shared" si="20"/>
        <v>0</v>
      </c>
      <c r="E119" s="186">
        <f t="shared" si="21"/>
        <v>0</v>
      </c>
      <c r="F119" s="187">
        <f t="shared" si="21"/>
        <v>0</v>
      </c>
      <c r="G119" s="32"/>
      <c r="H119" s="34"/>
      <c r="I119" s="32"/>
      <c r="J119" s="34"/>
      <c r="K119" s="32"/>
      <c r="L119" s="34"/>
      <c r="M119" s="32"/>
      <c r="N119" s="34"/>
      <c r="O119" s="32"/>
      <c r="P119" s="34"/>
      <c r="Q119" s="188"/>
      <c r="R119" s="133"/>
      <c r="S119" s="189"/>
      <c r="T119" s="190"/>
      <c r="U119" s="32"/>
      <c r="V119" s="34"/>
      <c r="W119" s="28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BA119" s="29" t="str">
        <f t="shared" si="18"/>
        <v/>
      </c>
      <c r="BB119" s="29" t="str">
        <f t="shared" si="15"/>
        <v/>
      </c>
      <c r="BC119" s="29" t="str">
        <f t="shared" si="16"/>
        <v/>
      </c>
      <c r="BD119" s="29" t="str">
        <f t="shared" si="22"/>
        <v/>
      </c>
      <c r="BE119" s="29" t="str">
        <f t="shared" si="23"/>
        <v/>
      </c>
      <c r="BF119" s="22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0">
        <f t="shared" si="17"/>
        <v>0</v>
      </c>
      <c r="BU119" s="30">
        <f t="shared" si="11"/>
        <v>0</v>
      </c>
      <c r="BV119" s="30">
        <f t="shared" si="12"/>
        <v>0</v>
      </c>
      <c r="BW119" s="30">
        <f t="shared" ref="BW119:BW124" si="24">IF($U119&lt;=$E119,0,1)</f>
        <v>0</v>
      </c>
      <c r="BX119" s="30">
        <f t="shared" ref="BX119:BX124" si="25">IF($V119&lt;=$F119,0,1)</f>
        <v>0</v>
      </c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</row>
    <row r="120" spans="1:100" s="23" customFormat="1" ht="10.5" x14ac:dyDescent="0.15">
      <c r="A120" s="1083" t="s">
        <v>157</v>
      </c>
      <c r="B120" s="1084"/>
      <c r="C120" s="1085"/>
      <c r="D120" s="185">
        <f t="shared" si="20"/>
        <v>0</v>
      </c>
      <c r="E120" s="186">
        <f t="shared" si="21"/>
        <v>0</v>
      </c>
      <c r="F120" s="187">
        <f t="shared" si="21"/>
        <v>0</v>
      </c>
      <c r="G120" s="32"/>
      <c r="H120" s="34"/>
      <c r="I120" s="32"/>
      <c r="J120" s="34"/>
      <c r="K120" s="32"/>
      <c r="L120" s="34"/>
      <c r="M120" s="32"/>
      <c r="N120" s="34"/>
      <c r="O120" s="32"/>
      <c r="P120" s="34"/>
      <c r="Q120" s="188"/>
      <c r="R120" s="133"/>
      <c r="S120" s="189"/>
      <c r="T120" s="190"/>
      <c r="U120" s="32"/>
      <c r="V120" s="34"/>
      <c r="W120" s="28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BA120" s="29" t="str">
        <f t="shared" si="18"/>
        <v/>
      </c>
      <c r="BB120" s="29" t="str">
        <f t="shared" si="15"/>
        <v/>
      </c>
      <c r="BC120" s="29" t="str">
        <f t="shared" si="16"/>
        <v/>
      </c>
      <c r="BD120" s="29" t="str">
        <f t="shared" si="22"/>
        <v/>
      </c>
      <c r="BE120" s="29" t="str">
        <f t="shared" si="23"/>
        <v/>
      </c>
      <c r="BF120" s="22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0">
        <f t="shared" si="17"/>
        <v>0</v>
      </c>
      <c r="BU120" s="30">
        <f t="shared" si="11"/>
        <v>0</v>
      </c>
      <c r="BV120" s="30">
        <f t="shared" si="12"/>
        <v>0</v>
      </c>
      <c r="BW120" s="30">
        <f t="shared" si="24"/>
        <v>0</v>
      </c>
      <c r="BX120" s="30">
        <f t="shared" si="25"/>
        <v>0</v>
      </c>
      <c r="BY120" s="22"/>
      <c r="BZ120" s="22"/>
      <c r="CA120" s="22"/>
      <c r="CB120" s="22"/>
      <c r="CC120" s="22"/>
      <c r="CD120" s="22"/>
      <c r="CE120" s="22"/>
      <c r="CF120" s="22"/>
      <c r="CG120" s="22"/>
      <c r="CH120" s="22"/>
      <c r="CI120" s="22"/>
      <c r="CJ120" s="22"/>
      <c r="CK120" s="22"/>
      <c r="CL120" s="22"/>
      <c r="CM120" s="22"/>
      <c r="CN120" s="22"/>
      <c r="CO120" s="22"/>
      <c r="CP120" s="22"/>
      <c r="CQ120" s="22"/>
      <c r="CR120" s="22"/>
      <c r="CS120" s="22"/>
      <c r="CT120" s="22"/>
      <c r="CU120" s="22"/>
      <c r="CV120" s="22"/>
    </row>
    <row r="121" spans="1:100" s="23" customFormat="1" ht="10.5" x14ac:dyDescent="0.15">
      <c r="A121" s="1083" t="s">
        <v>158</v>
      </c>
      <c r="B121" s="1084"/>
      <c r="C121" s="1085"/>
      <c r="D121" s="185">
        <f t="shared" si="20"/>
        <v>0</v>
      </c>
      <c r="E121" s="186">
        <f t="shared" si="21"/>
        <v>0</v>
      </c>
      <c r="F121" s="187">
        <f t="shared" si="21"/>
        <v>0</v>
      </c>
      <c r="G121" s="32"/>
      <c r="H121" s="34"/>
      <c r="I121" s="32"/>
      <c r="J121" s="34"/>
      <c r="K121" s="32"/>
      <c r="L121" s="34"/>
      <c r="M121" s="32"/>
      <c r="N121" s="34"/>
      <c r="O121" s="191"/>
      <c r="P121" s="192"/>
      <c r="Q121" s="193"/>
      <c r="R121" s="194"/>
      <c r="S121" s="189"/>
      <c r="T121" s="190"/>
      <c r="U121" s="32"/>
      <c r="V121" s="34"/>
      <c r="W121" s="28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BA121" s="29" t="str">
        <f t="shared" si="18"/>
        <v/>
      </c>
      <c r="BB121" s="29" t="str">
        <f t="shared" si="15"/>
        <v/>
      </c>
      <c r="BC121" s="29" t="str">
        <f t="shared" si="16"/>
        <v/>
      </c>
      <c r="BD121" s="29" t="str">
        <f t="shared" si="22"/>
        <v/>
      </c>
      <c r="BE121" s="29" t="str">
        <f t="shared" si="23"/>
        <v/>
      </c>
      <c r="BF121" s="22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0">
        <f t="shared" si="17"/>
        <v>0</v>
      </c>
      <c r="BU121" s="30">
        <f t="shared" si="11"/>
        <v>0</v>
      </c>
      <c r="BV121" s="30">
        <f t="shared" si="12"/>
        <v>0</v>
      </c>
      <c r="BW121" s="30">
        <f t="shared" si="24"/>
        <v>0</v>
      </c>
      <c r="BX121" s="30">
        <f t="shared" si="25"/>
        <v>0</v>
      </c>
      <c r="BY121" s="22"/>
      <c r="BZ121" s="22"/>
      <c r="CA121" s="22"/>
      <c r="CB121" s="22"/>
      <c r="CC121" s="22"/>
      <c r="CD121" s="22"/>
      <c r="CE121" s="22"/>
      <c r="CF121" s="22"/>
      <c r="CG121" s="22"/>
      <c r="CH121" s="22"/>
      <c r="CI121" s="22"/>
      <c r="CJ121" s="22"/>
      <c r="CK121" s="22"/>
      <c r="CL121" s="22"/>
      <c r="CM121" s="22"/>
      <c r="CN121" s="22"/>
      <c r="CO121" s="22"/>
      <c r="CP121" s="22"/>
      <c r="CQ121" s="22"/>
      <c r="CR121" s="22"/>
      <c r="CS121" s="22"/>
      <c r="CT121" s="22"/>
      <c r="CU121" s="22"/>
      <c r="CV121" s="22"/>
    </row>
    <row r="122" spans="1:100" s="23" customFormat="1" ht="10.5" x14ac:dyDescent="0.15">
      <c r="A122" s="1080" t="s">
        <v>159</v>
      </c>
      <c r="B122" s="1081"/>
      <c r="C122" s="1082"/>
      <c r="D122" s="185">
        <f t="shared" si="20"/>
        <v>0</v>
      </c>
      <c r="E122" s="186">
        <f t="shared" si="21"/>
        <v>0</v>
      </c>
      <c r="F122" s="187">
        <f t="shared" si="21"/>
        <v>0</v>
      </c>
      <c r="G122" s="32"/>
      <c r="H122" s="34"/>
      <c r="I122" s="32"/>
      <c r="J122" s="34"/>
      <c r="K122" s="32"/>
      <c r="L122" s="34"/>
      <c r="M122" s="32"/>
      <c r="N122" s="34"/>
      <c r="O122" s="32"/>
      <c r="P122" s="34"/>
      <c r="Q122" s="188"/>
      <c r="R122" s="133"/>
      <c r="S122" s="189"/>
      <c r="T122" s="190"/>
      <c r="U122" s="32"/>
      <c r="V122" s="34"/>
      <c r="W122" s="28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BA122" s="29" t="str">
        <f t="shared" si="18"/>
        <v/>
      </c>
      <c r="BB122" s="29" t="str">
        <f t="shared" si="15"/>
        <v/>
      </c>
      <c r="BC122" s="29" t="str">
        <f t="shared" si="16"/>
        <v/>
      </c>
      <c r="BD122" s="29" t="str">
        <f t="shared" si="22"/>
        <v/>
      </c>
      <c r="BE122" s="29" t="str">
        <f t="shared" si="23"/>
        <v/>
      </c>
      <c r="BF122" s="22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0">
        <f t="shared" si="17"/>
        <v>0</v>
      </c>
      <c r="BU122" s="30">
        <f t="shared" si="11"/>
        <v>0</v>
      </c>
      <c r="BV122" s="30">
        <f t="shared" si="12"/>
        <v>0</v>
      </c>
      <c r="BW122" s="30">
        <f t="shared" si="24"/>
        <v>0</v>
      </c>
      <c r="BX122" s="30">
        <f t="shared" si="25"/>
        <v>0</v>
      </c>
      <c r="BY122" s="22"/>
      <c r="BZ122" s="22"/>
      <c r="CA122" s="22"/>
      <c r="CB122" s="22"/>
      <c r="CC122" s="22"/>
      <c r="CD122" s="22"/>
      <c r="CE122" s="22"/>
      <c r="CF122" s="22"/>
      <c r="CG122" s="22"/>
      <c r="CH122" s="22"/>
      <c r="CI122" s="22"/>
      <c r="CJ122" s="22"/>
      <c r="CK122" s="22"/>
      <c r="CL122" s="22"/>
      <c r="CM122" s="22"/>
      <c r="CN122" s="22"/>
      <c r="CO122" s="22"/>
      <c r="CP122" s="22"/>
      <c r="CQ122" s="22"/>
      <c r="CR122" s="22"/>
      <c r="CS122" s="22"/>
      <c r="CT122" s="22"/>
      <c r="CU122" s="22"/>
      <c r="CV122" s="22"/>
    </row>
    <row r="123" spans="1:100" s="23" customFormat="1" ht="10.5" x14ac:dyDescent="0.15">
      <c r="A123" s="1080" t="s">
        <v>160</v>
      </c>
      <c r="B123" s="1081"/>
      <c r="C123" s="1082"/>
      <c r="D123" s="207">
        <f t="shared" si="20"/>
        <v>0</v>
      </c>
      <c r="E123" s="208">
        <f t="shared" si="21"/>
        <v>0</v>
      </c>
      <c r="F123" s="209">
        <f t="shared" si="21"/>
        <v>0</v>
      </c>
      <c r="G123" s="73"/>
      <c r="H123" s="75"/>
      <c r="I123" s="73"/>
      <c r="J123" s="75"/>
      <c r="K123" s="73"/>
      <c r="L123" s="75"/>
      <c r="M123" s="73"/>
      <c r="N123" s="75"/>
      <c r="O123" s="73"/>
      <c r="P123" s="75"/>
      <c r="Q123" s="210"/>
      <c r="R123" s="211"/>
      <c r="S123" s="189"/>
      <c r="T123" s="190"/>
      <c r="U123" s="32"/>
      <c r="V123" s="34"/>
      <c r="W123" s="28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BA123" s="29" t="str">
        <f t="shared" si="18"/>
        <v/>
      </c>
      <c r="BB123" s="29" t="str">
        <f t="shared" si="15"/>
        <v/>
      </c>
      <c r="BC123" s="29" t="str">
        <f t="shared" si="16"/>
        <v/>
      </c>
      <c r="BD123" s="29" t="str">
        <f t="shared" si="22"/>
        <v/>
      </c>
      <c r="BE123" s="29" t="str">
        <f t="shared" si="23"/>
        <v/>
      </c>
      <c r="BF123" s="22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0">
        <f t="shared" si="17"/>
        <v>0</v>
      </c>
      <c r="BU123" s="30">
        <f t="shared" si="11"/>
        <v>0</v>
      </c>
      <c r="BV123" s="30">
        <f t="shared" si="12"/>
        <v>0</v>
      </c>
      <c r="BW123" s="30">
        <f t="shared" si="24"/>
        <v>0</v>
      </c>
      <c r="BX123" s="30">
        <f t="shared" si="25"/>
        <v>0</v>
      </c>
      <c r="BY123" s="22"/>
      <c r="BZ123" s="22"/>
      <c r="CA123" s="22"/>
      <c r="CB123" s="22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</row>
    <row r="124" spans="1:100" s="23" customFormat="1" ht="10.5" x14ac:dyDescent="0.15">
      <c r="A124" s="1077" t="s">
        <v>161</v>
      </c>
      <c r="B124" s="1078"/>
      <c r="C124" s="1079"/>
      <c r="D124" s="212">
        <f t="shared" si="20"/>
        <v>0</v>
      </c>
      <c r="E124" s="213">
        <f t="shared" si="21"/>
        <v>0</v>
      </c>
      <c r="F124" s="214">
        <f t="shared" si="21"/>
        <v>0</v>
      </c>
      <c r="G124" s="37"/>
      <c r="H124" s="39"/>
      <c r="I124" s="37"/>
      <c r="J124" s="39"/>
      <c r="K124" s="37"/>
      <c r="L124" s="39"/>
      <c r="M124" s="37"/>
      <c r="N124" s="39"/>
      <c r="O124" s="37"/>
      <c r="P124" s="39"/>
      <c r="Q124" s="104"/>
      <c r="R124" s="135"/>
      <c r="S124" s="215"/>
      <c r="T124" s="197"/>
      <c r="U124" s="37"/>
      <c r="V124" s="39"/>
      <c r="W124" s="28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BA124" s="29" t="str">
        <f t="shared" si="18"/>
        <v/>
      </c>
      <c r="BB124" s="29" t="str">
        <f t="shared" si="15"/>
        <v/>
      </c>
      <c r="BC124" s="29" t="str">
        <f t="shared" si="16"/>
        <v/>
      </c>
      <c r="BD124" s="29" t="str">
        <f t="shared" si="22"/>
        <v/>
      </c>
      <c r="BE124" s="29" t="str">
        <f t="shared" si="23"/>
        <v/>
      </c>
      <c r="BF124" s="22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0">
        <f t="shared" si="17"/>
        <v>0</v>
      </c>
      <c r="BU124" s="30">
        <f t="shared" si="11"/>
        <v>0</v>
      </c>
      <c r="BV124" s="30">
        <f t="shared" si="12"/>
        <v>0</v>
      </c>
      <c r="BW124" s="30">
        <f t="shared" si="24"/>
        <v>0</v>
      </c>
      <c r="BX124" s="30">
        <f t="shared" si="25"/>
        <v>0</v>
      </c>
      <c r="BY124" s="22"/>
      <c r="BZ124" s="22"/>
      <c r="CA124" s="22"/>
      <c r="CB124" s="22"/>
      <c r="CC124" s="22"/>
      <c r="CD124" s="22"/>
      <c r="CE124" s="22"/>
      <c r="CF124" s="22"/>
      <c r="CG124" s="22"/>
      <c r="CH124" s="22"/>
      <c r="CI124" s="22"/>
      <c r="CJ124" s="22"/>
      <c r="CK124" s="22"/>
      <c r="CL124" s="22"/>
      <c r="CM124" s="22"/>
      <c r="CN124" s="22"/>
      <c r="CO124" s="22"/>
      <c r="CP124" s="22"/>
      <c r="CQ124" s="22"/>
      <c r="CR124" s="22"/>
      <c r="CS124" s="22"/>
      <c r="CT124" s="22"/>
      <c r="CU124" s="22"/>
      <c r="CV124" s="22"/>
    </row>
    <row r="125" spans="1:100" s="9" customFormat="1" ht="14.25" x14ac:dyDescent="0.2">
      <c r="A125" s="81" t="s">
        <v>162</v>
      </c>
      <c r="B125" s="216"/>
      <c r="C125" s="216"/>
      <c r="D125" s="216"/>
      <c r="E125" s="216"/>
      <c r="F125" s="216"/>
      <c r="G125" s="216"/>
      <c r="H125" s="151"/>
      <c r="I125" s="151"/>
      <c r="J125" s="151"/>
      <c r="K125" s="217"/>
      <c r="L125" s="217"/>
      <c r="M125" s="217"/>
      <c r="N125" s="217"/>
      <c r="O125" s="218"/>
      <c r="P125" s="218"/>
      <c r="Q125" s="119"/>
      <c r="R125" s="119"/>
      <c r="S125" s="218"/>
      <c r="T125" s="218"/>
      <c r="U125" s="119"/>
      <c r="V125" s="119"/>
      <c r="W125" s="119"/>
    </row>
    <row r="126" spans="1:100" s="23" customFormat="1" ht="10.5" x14ac:dyDescent="0.15">
      <c r="A126" s="1117" t="s">
        <v>163</v>
      </c>
      <c r="B126" s="1118"/>
      <c r="C126" s="1119"/>
      <c r="D126" s="1016" t="s">
        <v>46</v>
      </c>
      <c r="E126" s="1017"/>
      <c r="F126" s="1018"/>
      <c r="G126" s="1112"/>
      <c r="H126" s="1112"/>
      <c r="I126" s="1112"/>
      <c r="J126" s="1112"/>
      <c r="K126" s="1112"/>
      <c r="L126" s="1112"/>
      <c r="M126" s="1112"/>
      <c r="N126" s="1112"/>
      <c r="O126" s="1112"/>
      <c r="P126" s="1112"/>
      <c r="Q126" s="1112"/>
      <c r="R126" s="1113"/>
      <c r="S126" s="1049"/>
      <c r="T126" s="1114"/>
      <c r="U126" s="1116"/>
      <c r="V126" s="1105"/>
      <c r="W126" s="1106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BA126" s="3"/>
      <c r="BB126" s="3"/>
      <c r="BC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22"/>
      <c r="CC126" s="22"/>
      <c r="CD126" s="22"/>
      <c r="CE126" s="22"/>
      <c r="CF126" s="22"/>
      <c r="CG126" s="22"/>
      <c r="CH126" s="22"/>
      <c r="CI126" s="22"/>
      <c r="CJ126" s="22"/>
      <c r="CK126" s="22"/>
      <c r="CL126" s="22"/>
      <c r="CM126" s="22"/>
      <c r="CN126" s="22"/>
      <c r="CO126" s="22"/>
      <c r="CP126" s="22"/>
      <c r="CQ126" s="22"/>
      <c r="CR126" s="22"/>
      <c r="CS126" s="22"/>
      <c r="CT126" s="22"/>
      <c r="CU126" s="22"/>
      <c r="CV126" s="22"/>
    </row>
    <row r="127" spans="1:100" s="23" customFormat="1" ht="21" x14ac:dyDescent="0.15">
      <c r="A127" s="1120"/>
      <c r="B127" s="1121"/>
      <c r="C127" s="1122"/>
      <c r="D127" s="156" t="s">
        <v>125</v>
      </c>
      <c r="E127" s="157" t="s">
        <v>43</v>
      </c>
      <c r="F127" s="158" t="s">
        <v>64</v>
      </c>
      <c r="G127" s="159"/>
      <c r="H127" s="20"/>
      <c r="I127" s="159"/>
      <c r="J127" s="20"/>
      <c r="K127" s="159"/>
      <c r="L127" s="20"/>
      <c r="M127" s="159"/>
      <c r="N127" s="20"/>
      <c r="O127" s="159"/>
      <c r="P127" s="20"/>
      <c r="Q127" s="159"/>
      <c r="R127" s="162"/>
      <c r="S127" s="1051"/>
      <c r="T127" s="1115"/>
      <c r="U127" s="1116"/>
      <c r="V127" s="219"/>
      <c r="W127" s="164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BA127" s="3"/>
      <c r="BB127" s="3"/>
      <c r="BC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22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2"/>
      <c r="CV127" s="22"/>
    </row>
    <row r="128" spans="1:100" s="23" customFormat="1" ht="10.5" x14ac:dyDescent="0.15">
      <c r="A128" s="1107" t="s">
        <v>165</v>
      </c>
      <c r="B128" s="1107"/>
      <c r="C128" s="1108"/>
      <c r="D128" s="168">
        <f>SUM(E128:F128)</f>
        <v>0</v>
      </c>
      <c r="E128" s="169">
        <f>G128+I128+K128+M128+O128+Q128</f>
        <v>0</v>
      </c>
      <c r="F128" s="170">
        <f>H128+J128+L128+N128+P128+R128</f>
        <v>0</v>
      </c>
      <c r="G128" s="171"/>
      <c r="H128" s="172"/>
      <c r="I128" s="171"/>
      <c r="J128" s="172"/>
      <c r="K128" s="171"/>
      <c r="L128" s="172"/>
      <c r="M128" s="171"/>
      <c r="N128" s="172"/>
      <c r="O128" s="171"/>
      <c r="P128" s="172"/>
      <c r="Q128" s="173"/>
      <c r="R128" s="174"/>
      <c r="S128" s="175"/>
      <c r="T128" s="176"/>
      <c r="U128" s="176"/>
      <c r="V128" s="175"/>
      <c r="W128" s="85"/>
      <c r="X128" s="28" t="str">
        <f>$BA128&amp;" "&amp;$BB128&amp;""&amp;$BC128&amp;""&amp;$BD128&amp;""&amp;$BE128&amp;""&amp;$BF128&amp;""&amp;$BG128</f>
        <v xml:space="preserve"> </v>
      </c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BA128" s="29" t="str">
        <f t="shared" ref="BA128:BA157" si="26">IF($D128&lt;&gt;SUM($G128:$R128),"El Total de los Egresos NO puede ser diferente a la suma de Hombres y Mujeres por edad.","")</f>
        <v/>
      </c>
      <c r="BB128" s="29" t="str">
        <f t="shared" ref="BB128:BB157" si="27">IF($E128&lt;&gt;$G128+$I128+$K128+$M128+$O128+$Q128,"El Total de Hombres Egresados al Programa NO puede ser distinto a la suma de Hombres por edad.","")</f>
        <v/>
      </c>
      <c r="BC128" s="29" t="str">
        <f t="shared" ref="BC128:BC157" si="28">IF($F128&lt;&gt;$H128+$J128+$L128+$N128+$P128+$R128,"El Total de Mujeres Egresadas al Programa NO puede ser distinto a la suma de Mujeres por edad.","")</f>
        <v/>
      </c>
      <c r="BD128" s="29" t="str">
        <f>IF($T128&lt;=$F128,"","Las gestantes egresadas del Programa NO debe ser mayor al Total de Mujeres egresadas")</f>
        <v/>
      </c>
      <c r="BE128" s="29" t="str">
        <f>IF($U128&lt;=$F128,"","Las madres de hijos menor de 2 años NO DEBE ser mayor al Total de Mujeres egresadas al Programa")</f>
        <v/>
      </c>
      <c r="BF128" s="29" t="str">
        <f>IF($V128&lt;=$E128,"","Los egresos de Población Indigena Hombres NO DEBE ser mayor al Total de Egresos Hombres del Programa")</f>
        <v/>
      </c>
      <c r="BG128" s="29" t="str">
        <f>IF($W128&lt;=$F128,"","Los egresos de Población Indigena Mujeres NO DEBE ser mayor al Total de Egresos Mujeres del Programa")</f>
        <v/>
      </c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22"/>
      <c r="BT128" s="30">
        <f>IF($D128&lt;&gt;SUM($G128:$R128),1,0)</f>
        <v>0</v>
      </c>
      <c r="BU128" s="30">
        <f>IF($E128&lt;&gt;$G128+$I128+$K128+$M128+$O128+$Q128,1,0)</f>
        <v>0</v>
      </c>
      <c r="BV128" s="30">
        <f>IF($F128&lt;&gt;$H128+$J128+$L128+$N128+$P128+$R128,1,0)</f>
        <v>0</v>
      </c>
      <c r="BW128" s="30">
        <f>IF($T128&lt;=$F128,0,1)</f>
        <v>0</v>
      </c>
      <c r="BX128" s="30">
        <f>IF($U128&lt;=$F128,0,1)</f>
        <v>0</v>
      </c>
      <c r="BY128" s="30">
        <f>IF($V128&lt;=$E128,0,1)</f>
        <v>0</v>
      </c>
      <c r="BZ128" s="30">
        <f>IF($W128&lt;=$F128,0,1)</f>
        <v>0</v>
      </c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</row>
    <row r="129" spans="1:100" s="23" customFormat="1" ht="10.5" x14ac:dyDescent="0.15">
      <c r="A129" s="1109" t="s">
        <v>127</v>
      </c>
      <c r="B129" s="1110"/>
      <c r="C129" s="1111"/>
      <c r="D129" s="177"/>
      <c r="E129" s="178"/>
      <c r="F129" s="178"/>
      <c r="G129" s="178"/>
      <c r="H129" s="178"/>
      <c r="I129" s="178"/>
      <c r="J129" s="178"/>
      <c r="K129" s="178"/>
      <c r="L129" s="178"/>
      <c r="M129" s="178"/>
      <c r="N129" s="178"/>
      <c r="O129" s="178"/>
      <c r="P129" s="178"/>
      <c r="Q129" s="178"/>
      <c r="R129" s="178"/>
      <c r="S129" s="178"/>
      <c r="T129" s="178"/>
      <c r="U129" s="178"/>
      <c r="V129" s="178"/>
      <c r="W129" s="179"/>
      <c r="X129" s="28" t="str">
        <f t="shared" ref="X129:X156" si="29">$BA129&amp;" "&amp;$BB129&amp;""&amp;$BC129&amp;""&amp;$BD129&amp;""&amp;$BE129&amp;""&amp;$BF129&amp;""&amp;$BG129</f>
        <v xml:space="preserve"> </v>
      </c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BA129" s="29" t="str">
        <f t="shared" si="26"/>
        <v/>
      </c>
      <c r="BB129" s="29" t="str">
        <f t="shared" si="27"/>
        <v/>
      </c>
      <c r="BC129" s="29" t="str">
        <f t="shared" si="28"/>
        <v/>
      </c>
      <c r="BD129" s="29" t="str">
        <f t="shared" ref="BD129:BD157" si="30">IF($T129&lt;=$F129,"","Las gestantes egresadas del Programa NO debe ser mayor al Total de Mujeres egresadas")</f>
        <v/>
      </c>
      <c r="BE129" s="29" t="str">
        <f t="shared" ref="BE129:BE157" si="31">IF($U129&lt;=$F129,"","Las madres de hijos menor de 2 años NO DEBE ser mayor al Total de Mujeres egresadas al Programa")</f>
        <v/>
      </c>
      <c r="BF129" s="29" t="str">
        <f t="shared" ref="BF129:BF157" si="32">IF($V129&lt;=$E129,"","Los egresos de Población Indigena Hombres NO DEBE ser mayor al Total de Egresos Hombres del Programa")</f>
        <v/>
      </c>
      <c r="BG129" s="29" t="str">
        <f t="shared" ref="BG129:BG157" si="33">IF($W129&lt;=$F129,"","Los egresos de Población Indigena Mujeres NO DEBE ser mayor al Total de Egresos Mujeres del Programa")</f>
        <v/>
      </c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0">
        <f t="shared" ref="BT129:BT157" si="34">IF($D129&lt;&gt;SUM($G129:$R129),1,0)</f>
        <v>0</v>
      </c>
      <c r="BU129" s="30">
        <f t="shared" ref="BU129:BU157" si="35">IF($E129&lt;&gt;$G129+$I129+$K129+$M129+$O129+$Q129,1,0)</f>
        <v>0</v>
      </c>
      <c r="BV129" s="30">
        <f t="shared" ref="BV129:BV157" si="36">IF($F129&lt;&gt;$H129+$J129+$L129+$N129+$P129+$R129,1,0)</f>
        <v>0</v>
      </c>
      <c r="BW129" s="30">
        <f t="shared" ref="BW129:BW157" si="37">IF($T129&lt;=$F129,0,1)</f>
        <v>0</v>
      </c>
      <c r="BX129" s="30">
        <f t="shared" ref="BX129:BX157" si="38">IF($U129&lt;=$F129,0,1)</f>
        <v>0</v>
      </c>
      <c r="BY129" s="30">
        <f t="shared" ref="BY129:BY157" si="39">IF($V129&lt;=$E129,0,1)</f>
        <v>0</v>
      </c>
      <c r="BZ129" s="30">
        <f t="shared" ref="BZ129:BZ157" si="40">IF($W129&lt;=$F129,0,1)</f>
        <v>0</v>
      </c>
      <c r="CA129" s="3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</row>
    <row r="130" spans="1:100" s="23" customFormat="1" ht="10.5" x14ac:dyDescent="0.15">
      <c r="A130" s="1096" t="s">
        <v>128</v>
      </c>
      <c r="B130" s="1099" t="s">
        <v>129</v>
      </c>
      <c r="C130" s="1100"/>
      <c r="D130" s="180">
        <f t="shared" ref="D130:D138" si="41">SUM(E130:F130)</f>
        <v>0</v>
      </c>
      <c r="E130" s="181">
        <f t="shared" ref="E130:F138" si="42">G130+I130+K130+M130+O130+Q130</f>
        <v>0</v>
      </c>
      <c r="F130" s="182">
        <f t="shared" si="42"/>
        <v>0</v>
      </c>
      <c r="G130" s="67"/>
      <c r="H130" s="69"/>
      <c r="I130" s="67"/>
      <c r="J130" s="69"/>
      <c r="K130" s="67"/>
      <c r="L130" s="69"/>
      <c r="M130" s="67"/>
      <c r="N130" s="69"/>
      <c r="O130" s="67"/>
      <c r="P130" s="69"/>
      <c r="Q130" s="102"/>
      <c r="R130" s="131"/>
      <c r="S130" s="46"/>
      <c r="T130" s="184"/>
      <c r="U130" s="184"/>
      <c r="V130" s="132"/>
      <c r="W130" s="75"/>
      <c r="X130" s="28" t="str">
        <f t="shared" si="29"/>
        <v xml:space="preserve"> </v>
      </c>
      <c r="Y130" s="3"/>
      <c r="Z130" s="3"/>
      <c r="AA130" s="3"/>
      <c r="AB130" s="3"/>
      <c r="AC130" s="3"/>
      <c r="AD130" s="3"/>
      <c r="AE130" s="3"/>
      <c r="AF130" s="3"/>
      <c r="AG130" s="221"/>
      <c r="AH130" s="3"/>
      <c r="AI130" s="3"/>
      <c r="AJ130" s="3"/>
      <c r="AK130" s="3"/>
      <c r="BA130" s="29" t="str">
        <f t="shared" si="26"/>
        <v/>
      </c>
      <c r="BB130" s="29" t="str">
        <f t="shared" si="27"/>
        <v/>
      </c>
      <c r="BC130" s="29" t="str">
        <f t="shared" si="28"/>
        <v/>
      </c>
      <c r="BD130" s="29" t="str">
        <f t="shared" si="30"/>
        <v/>
      </c>
      <c r="BE130" s="29" t="str">
        <f t="shared" si="31"/>
        <v/>
      </c>
      <c r="BF130" s="29" t="str">
        <f t="shared" si="32"/>
        <v/>
      </c>
      <c r="BG130" s="29" t="str">
        <f t="shared" si="33"/>
        <v/>
      </c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0">
        <f t="shared" si="34"/>
        <v>0</v>
      </c>
      <c r="BU130" s="30">
        <f t="shared" si="35"/>
        <v>0</v>
      </c>
      <c r="BV130" s="30">
        <f t="shared" si="36"/>
        <v>0</v>
      </c>
      <c r="BW130" s="30">
        <f t="shared" si="37"/>
        <v>0</v>
      </c>
      <c r="BX130" s="30">
        <f t="shared" si="38"/>
        <v>0</v>
      </c>
      <c r="BY130" s="30">
        <f t="shared" si="39"/>
        <v>0</v>
      </c>
      <c r="BZ130" s="30">
        <f t="shared" si="40"/>
        <v>0</v>
      </c>
      <c r="CA130" s="3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</row>
    <row r="131" spans="1:100" s="23" customFormat="1" ht="10.5" x14ac:dyDescent="0.15">
      <c r="A131" s="1083"/>
      <c r="B131" s="1088" t="s">
        <v>130</v>
      </c>
      <c r="C131" s="1089"/>
      <c r="D131" s="185">
        <f t="shared" si="41"/>
        <v>0</v>
      </c>
      <c r="E131" s="186">
        <f t="shared" si="42"/>
        <v>0</v>
      </c>
      <c r="F131" s="187">
        <f t="shared" si="42"/>
        <v>0</v>
      </c>
      <c r="G131" s="32"/>
      <c r="H131" s="34"/>
      <c r="I131" s="32"/>
      <c r="J131" s="34"/>
      <c r="K131" s="32"/>
      <c r="L131" s="34"/>
      <c r="M131" s="32"/>
      <c r="N131" s="34"/>
      <c r="O131" s="32"/>
      <c r="P131" s="34"/>
      <c r="Q131" s="188"/>
      <c r="R131" s="133"/>
      <c r="S131" s="134"/>
      <c r="T131" s="190"/>
      <c r="U131" s="190"/>
      <c r="V131" s="134"/>
      <c r="W131" s="75"/>
      <c r="X131" s="28" t="str">
        <f t="shared" si="29"/>
        <v xml:space="preserve"> </v>
      </c>
      <c r="Y131" s="3"/>
      <c r="Z131" s="3"/>
      <c r="AA131" s="3"/>
      <c r="AB131" s="3"/>
      <c r="AC131" s="3"/>
      <c r="AD131" s="3"/>
      <c r="AE131" s="3"/>
      <c r="AF131" s="3"/>
      <c r="AG131" s="221"/>
      <c r="AH131" s="3"/>
      <c r="AI131" s="3"/>
      <c r="AJ131" s="3"/>
      <c r="AK131" s="3"/>
      <c r="BA131" s="29" t="str">
        <f t="shared" si="26"/>
        <v/>
      </c>
      <c r="BB131" s="29" t="str">
        <f t="shared" si="27"/>
        <v/>
      </c>
      <c r="BC131" s="29" t="str">
        <f t="shared" si="28"/>
        <v/>
      </c>
      <c r="BD131" s="29" t="str">
        <f t="shared" si="30"/>
        <v/>
      </c>
      <c r="BE131" s="29" t="str">
        <f t="shared" si="31"/>
        <v/>
      </c>
      <c r="BF131" s="29" t="str">
        <f t="shared" si="32"/>
        <v/>
      </c>
      <c r="BG131" s="29" t="str">
        <f t="shared" si="33"/>
        <v/>
      </c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0">
        <f t="shared" si="34"/>
        <v>0</v>
      </c>
      <c r="BU131" s="30">
        <f t="shared" si="35"/>
        <v>0</v>
      </c>
      <c r="BV131" s="30">
        <f t="shared" si="36"/>
        <v>0</v>
      </c>
      <c r="BW131" s="30">
        <f t="shared" si="37"/>
        <v>0</v>
      </c>
      <c r="BX131" s="30">
        <f t="shared" si="38"/>
        <v>0</v>
      </c>
      <c r="BY131" s="30">
        <f t="shared" si="39"/>
        <v>0</v>
      </c>
      <c r="BZ131" s="30">
        <f t="shared" si="40"/>
        <v>0</v>
      </c>
      <c r="CA131" s="3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</row>
    <row r="132" spans="1:100" s="23" customFormat="1" ht="10.5" x14ac:dyDescent="0.15">
      <c r="A132" s="1090" t="s">
        <v>131</v>
      </c>
      <c r="B132" s="1090"/>
      <c r="C132" s="1089"/>
      <c r="D132" s="185">
        <f t="shared" si="41"/>
        <v>0</v>
      </c>
      <c r="E132" s="186">
        <f t="shared" si="42"/>
        <v>0</v>
      </c>
      <c r="F132" s="187">
        <f t="shared" si="42"/>
        <v>0</v>
      </c>
      <c r="G132" s="191"/>
      <c r="H132" s="192"/>
      <c r="I132" s="191"/>
      <c r="J132" s="192"/>
      <c r="K132" s="191"/>
      <c r="L132" s="192"/>
      <c r="M132" s="191"/>
      <c r="N132" s="192"/>
      <c r="O132" s="191"/>
      <c r="P132" s="192"/>
      <c r="Q132" s="188"/>
      <c r="R132" s="133"/>
      <c r="S132" s="134"/>
      <c r="T132" s="190"/>
      <c r="U132" s="190"/>
      <c r="V132" s="134"/>
      <c r="W132" s="47"/>
      <c r="X132" s="28" t="str">
        <f t="shared" si="29"/>
        <v xml:space="preserve"> </v>
      </c>
      <c r="Y132" s="3"/>
      <c r="Z132" s="3"/>
      <c r="AA132" s="3"/>
      <c r="AB132" s="3"/>
      <c r="AC132" s="3"/>
      <c r="AD132" s="3"/>
      <c r="AE132" s="3"/>
      <c r="AF132" s="3"/>
      <c r="AG132" s="221"/>
      <c r="AH132" s="3"/>
      <c r="AI132" s="3"/>
      <c r="AJ132" s="3"/>
      <c r="AK132" s="3"/>
      <c r="BA132" s="29" t="str">
        <f t="shared" si="26"/>
        <v/>
      </c>
      <c r="BB132" s="29" t="str">
        <f t="shared" si="27"/>
        <v/>
      </c>
      <c r="BC132" s="29" t="str">
        <f t="shared" si="28"/>
        <v/>
      </c>
      <c r="BD132" s="29" t="str">
        <f t="shared" si="30"/>
        <v/>
      </c>
      <c r="BE132" s="29" t="str">
        <f t="shared" si="31"/>
        <v/>
      </c>
      <c r="BF132" s="29" t="str">
        <f t="shared" si="32"/>
        <v/>
      </c>
      <c r="BG132" s="29" t="str">
        <f t="shared" si="33"/>
        <v/>
      </c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0">
        <f t="shared" si="34"/>
        <v>0</v>
      </c>
      <c r="BU132" s="30">
        <f t="shared" si="35"/>
        <v>0</v>
      </c>
      <c r="BV132" s="30">
        <f t="shared" si="36"/>
        <v>0</v>
      </c>
      <c r="BW132" s="30">
        <f t="shared" si="37"/>
        <v>0</v>
      </c>
      <c r="BX132" s="30">
        <f t="shared" si="38"/>
        <v>0</v>
      </c>
      <c r="BY132" s="30">
        <f t="shared" si="39"/>
        <v>0</v>
      </c>
      <c r="BZ132" s="30">
        <f t="shared" si="40"/>
        <v>0</v>
      </c>
      <c r="CA132" s="3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</row>
    <row r="133" spans="1:100" s="23" customFormat="1" ht="10.5" x14ac:dyDescent="0.15">
      <c r="A133" s="1090" t="s">
        <v>132</v>
      </c>
      <c r="B133" s="1090"/>
      <c r="C133" s="1089"/>
      <c r="D133" s="185">
        <f t="shared" si="41"/>
        <v>0</v>
      </c>
      <c r="E133" s="186">
        <f t="shared" si="42"/>
        <v>0</v>
      </c>
      <c r="F133" s="187">
        <f t="shared" si="42"/>
        <v>0</v>
      </c>
      <c r="G133" s="32"/>
      <c r="H133" s="34"/>
      <c r="I133" s="32"/>
      <c r="J133" s="34"/>
      <c r="K133" s="191"/>
      <c r="L133" s="192"/>
      <c r="M133" s="191"/>
      <c r="N133" s="192"/>
      <c r="O133" s="191"/>
      <c r="P133" s="192"/>
      <c r="Q133" s="193"/>
      <c r="R133" s="194"/>
      <c r="S133" s="134"/>
      <c r="T133" s="190"/>
      <c r="U133" s="190"/>
      <c r="V133" s="134"/>
      <c r="W133" s="47"/>
      <c r="X133" s="28" t="str">
        <f t="shared" si="29"/>
        <v xml:space="preserve"> </v>
      </c>
      <c r="Y133" s="3"/>
      <c r="Z133" s="3"/>
      <c r="AA133" s="3"/>
      <c r="AB133" s="3"/>
      <c r="AC133" s="3"/>
      <c r="AD133" s="3"/>
      <c r="AE133" s="3"/>
      <c r="AF133" s="3"/>
      <c r="AG133" s="221"/>
      <c r="AH133" s="3"/>
      <c r="AI133" s="3"/>
      <c r="AJ133" s="3"/>
      <c r="AK133" s="3"/>
      <c r="BA133" s="29" t="str">
        <f t="shared" si="26"/>
        <v/>
      </c>
      <c r="BB133" s="29" t="str">
        <f t="shared" si="27"/>
        <v/>
      </c>
      <c r="BC133" s="29" t="str">
        <f t="shared" si="28"/>
        <v/>
      </c>
      <c r="BD133" s="29" t="str">
        <f t="shared" si="30"/>
        <v/>
      </c>
      <c r="BE133" s="29" t="str">
        <f t="shared" si="31"/>
        <v/>
      </c>
      <c r="BF133" s="29" t="str">
        <f t="shared" si="32"/>
        <v/>
      </c>
      <c r="BG133" s="29" t="str">
        <f t="shared" si="33"/>
        <v/>
      </c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0">
        <f t="shared" si="34"/>
        <v>0</v>
      </c>
      <c r="BU133" s="30">
        <f t="shared" si="35"/>
        <v>0</v>
      </c>
      <c r="BV133" s="30">
        <f t="shared" si="36"/>
        <v>0</v>
      </c>
      <c r="BW133" s="30">
        <f t="shared" si="37"/>
        <v>0</v>
      </c>
      <c r="BX133" s="30">
        <f t="shared" si="38"/>
        <v>0</v>
      </c>
      <c r="BY133" s="30">
        <f t="shared" si="39"/>
        <v>0</v>
      </c>
      <c r="BZ133" s="30">
        <f t="shared" si="40"/>
        <v>0</v>
      </c>
      <c r="CA133" s="3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</row>
    <row r="134" spans="1:100" s="23" customFormat="1" ht="10.5" x14ac:dyDescent="0.15">
      <c r="A134" s="1090" t="s">
        <v>133</v>
      </c>
      <c r="B134" s="1101"/>
      <c r="C134" s="1102"/>
      <c r="D134" s="185">
        <f t="shared" si="41"/>
        <v>0</v>
      </c>
      <c r="E134" s="186">
        <f t="shared" si="42"/>
        <v>0</v>
      </c>
      <c r="F134" s="187">
        <f t="shared" si="42"/>
        <v>0</v>
      </c>
      <c r="G134" s="32"/>
      <c r="H134" s="34"/>
      <c r="I134" s="32"/>
      <c r="J134" s="34"/>
      <c r="K134" s="32"/>
      <c r="L134" s="34"/>
      <c r="M134" s="32"/>
      <c r="N134" s="34"/>
      <c r="O134" s="32"/>
      <c r="P134" s="34"/>
      <c r="Q134" s="188"/>
      <c r="R134" s="133"/>
      <c r="S134" s="134"/>
      <c r="T134" s="190"/>
      <c r="U134" s="190"/>
      <c r="V134" s="134"/>
      <c r="W134" s="34"/>
      <c r="X134" s="28" t="str">
        <f t="shared" si="29"/>
        <v xml:space="preserve"> </v>
      </c>
      <c r="Y134" s="3"/>
      <c r="Z134" s="3"/>
      <c r="AA134" s="3"/>
      <c r="AB134" s="3"/>
      <c r="AC134" s="3"/>
      <c r="AD134" s="3"/>
      <c r="AE134" s="3"/>
      <c r="AF134" s="3"/>
      <c r="AG134" s="221"/>
      <c r="AH134" s="3"/>
      <c r="AI134" s="3"/>
      <c r="AJ134" s="3"/>
      <c r="AK134" s="3"/>
      <c r="BA134" s="29" t="str">
        <f t="shared" si="26"/>
        <v/>
      </c>
      <c r="BB134" s="29" t="str">
        <f t="shared" si="27"/>
        <v/>
      </c>
      <c r="BC134" s="29" t="str">
        <f t="shared" si="28"/>
        <v/>
      </c>
      <c r="BD134" s="29" t="str">
        <f t="shared" si="30"/>
        <v/>
      </c>
      <c r="BE134" s="29" t="str">
        <f t="shared" si="31"/>
        <v/>
      </c>
      <c r="BF134" s="29" t="str">
        <f t="shared" si="32"/>
        <v/>
      </c>
      <c r="BG134" s="29" t="str">
        <f t="shared" si="33"/>
        <v/>
      </c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0">
        <f t="shared" si="34"/>
        <v>0</v>
      </c>
      <c r="BU134" s="30">
        <f t="shared" si="35"/>
        <v>0</v>
      </c>
      <c r="BV134" s="30">
        <f t="shared" si="36"/>
        <v>0</v>
      </c>
      <c r="BW134" s="30">
        <f t="shared" si="37"/>
        <v>0</v>
      </c>
      <c r="BX134" s="30">
        <f t="shared" si="38"/>
        <v>0</v>
      </c>
      <c r="BY134" s="30">
        <f t="shared" si="39"/>
        <v>0</v>
      </c>
      <c r="BZ134" s="30">
        <f t="shared" si="40"/>
        <v>0</v>
      </c>
      <c r="CA134" s="3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</row>
    <row r="135" spans="1:100" s="23" customFormat="1" ht="10.5" x14ac:dyDescent="0.15">
      <c r="A135" s="1103" t="s">
        <v>134</v>
      </c>
      <c r="B135" s="1082" t="s">
        <v>135</v>
      </c>
      <c r="C135" s="1089"/>
      <c r="D135" s="185">
        <f t="shared" si="41"/>
        <v>0</v>
      </c>
      <c r="E135" s="186">
        <f t="shared" si="42"/>
        <v>0</v>
      </c>
      <c r="F135" s="187">
        <f t="shared" si="42"/>
        <v>0</v>
      </c>
      <c r="G135" s="32"/>
      <c r="H135" s="34"/>
      <c r="I135" s="32"/>
      <c r="J135" s="34"/>
      <c r="K135" s="32"/>
      <c r="L135" s="34"/>
      <c r="M135" s="32"/>
      <c r="N135" s="34"/>
      <c r="O135" s="32"/>
      <c r="P135" s="34"/>
      <c r="Q135" s="188"/>
      <c r="R135" s="133"/>
      <c r="S135" s="134"/>
      <c r="T135" s="47"/>
      <c r="U135" s="190"/>
      <c r="V135" s="134"/>
      <c r="W135" s="75"/>
      <c r="X135" s="28" t="str">
        <f t="shared" si="29"/>
        <v xml:space="preserve"> </v>
      </c>
      <c r="Y135" s="3"/>
      <c r="Z135" s="3"/>
      <c r="AA135" s="3"/>
      <c r="AB135" s="3"/>
      <c r="AC135" s="3"/>
      <c r="AD135" s="3"/>
      <c r="AE135" s="3"/>
      <c r="AF135" s="3"/>
      <c r="AG135" s="221"/>
      <c r="AH135" s="3"/>
      <c r="AI135" s="3"/>
      <c r="AJ135" s="3"/>
      <c r="AK135" s="3"/>
      <c r="BA135" s="29" t="str">
        <f t="shared" si="26"/>
        <v/>
      </c>
      <c r="BB135" s="29" t="str">
        <f t="shared" si="27"/>
        <v/>
      </c>
      <c r="BC135" s="29" t="str">
        <f t="shared" si="28"/>
        <v/>
      </c>
      <c r="BD135" s="29" t="str">
        <f t="shared" si="30"/>
        <v/>
      </c>
      <c r="BE135" s="29" t="str">
        <f t="shared" si="31"/>
        <v/>
      </c>
      <c r="BF135" s="29" t="str">
        <f t="shared" si="32"/>
        <v/>
      </c>
      <c r="BG135" s="29" t="str">
        <f t="shared" si="33"/>
        <v/>
      </c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0">
        <f t="shared" si="34"/>
        <v>0</v>
      </c>
      <c r="BU135" s="30">
        <f t="shared" si="35"/>
        <v>0</v>
      </c>
      <c r="BV135" s="30">
        <f t="shared" si="36"/>
        <v>0</v>
      </c>
      <c r="BW135" s="30">
        <f t="shared" si="37"/>
        <v>0</v>
      </c>
      <c r="BX135" s="30">
        <f t="shared" si="38"/>
        <v>0</v>
      </c>
      <c r="BY135" s="30">
        <f t="shared" si="39"/>
        <v>0</v>
      </c>
      <c r="BZ135" s="30">
        <f t="shared" si="40"/>
        <v>0</v>
      </c>
      <c r="CA135" s="3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</row>
    <row r="136" spans="1:100" s="23" customFormat="1" ht="10.5" x14ac:dyDescent="0.15">
      <c r="A136" s="1104"/>
      <c r="B136" s="1082" t="s">
        <v>136</v>
      </c>
      <c r="C136" s="1089"/>
      <c r="D136" s="185">
        <f t="shared" si="41"/>
        <v>0</v>
      </c>
      <c r="E136" s="186">
        <f t="shared" si="42"/>
        <v>0</v>
      </c>
      <c r="F136" s="187">
        <f t="shared" si="42"/>
        <v>0</v>
      </c>
      <c r="G136" s="32"/>
      <c r="H136" s="34"/>
      <c r="I136" s="32"/>
      <c r="J136" s="34"/>
      <c r="K136" s="32"/>
      <c r="L136" s="34"/>
      <c r="M136" s="32"/>
      <c r="N136" s="34"/>
      <c r="O136" s="32"/>
      <c r="P136" s="34"/>
      <c r="Q136" s="188"/>
      <c r="R136" s="133"/>
      <c r="S136" s="134"/>
      <c r="T136" s="47"/>
      <c r="U136" s="190"/>
      <c r="V136" s="134"/>
      <c r="W136" s="75"/>
      <c r="X136" s="28" t="str">
        <f t="shared" si="29"/>
        <v xml:space="preserve"> </v>
      </c>
      <c r="Y136" s="3"/>
      <c r="Z136" s="3"/>
      <c r="AA136" s="3"/>
      <c r="AB136" s="3"/>
      <c r="AC136" s="3"/>
      <c r="AD136" s="3"/>
      <c r="AE136" s="3"/>
      <c r="AF136" s="3"/>
      <c r="AG136" s="221"/>
      <c r="AH136" s="3"/>
      <c r="AI136" s="3"/>
      <c r="AJ136" s="3"/>
      <c r="AK136" s="3"/>
      <c r="BA136" s="29" t="str">
        <f t="shared" si="26"/>
        <v/>
      </c>
      <c r="BB136" s="29" t="str">
        <f t="shared" si="27"/>
        <v/>
      </c>
      <c r="BC136" s="29" t="str">
        <f t="shared" si="28"/>
        <v/>
      </c>
      <c r="BD136" s="29" t="str">
        <f t="shared" si="30"/>
        <v/>
      </c>
      <c r="BE136" s="29" t="str">
        <f t="shared" si="31"/>
        <v/>
      </c>
      <c r="BF136" s="29" t="str">
        <f t="shared" si="32"/>
        <v/>
      </c>
      <c r="BG136" s="29" t="str">
        <f t="shared" si="33"/>
        <v/>
      </c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0">
        <f t="shared" si="34"/>
        <v>0</v>
      </c>
      <c r="BU136" s="30">
        <f t="shared" si="35"/>
        <v>0</v>
      </c>
      <c r="BV136" s="30">
        <f t="shared" si="36"/>
        <v>0</v>
      </c>
      <c r="BW136" s="30">
        <f t="shared" si="37"/>
        <v>0</v>
      </c>
      <c r="BX136" s="30">
        <f t="shared" si="38"/>
        <v>0</v>
      </c>
      <c r="BY136" s="30">
        <f t="shared" si="39"/>
        <v>0</v>
      </c>
      <c r="BZ136" s="30">
        <f t="shared" si="40"/>
        <v>0</v>
      </c>
      <c r="CA136" s="3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</row>
    <row r="137" spans="1:100" s="23" customFormat="1" ht="21" x14ac:dyDescent="0.15">
      <c r="A137" s="196" t="s">
        <v>137</v>
      </c>
      <c r="B137" s="1091" t="s">
        <v>138</v>
      </c>
      <c r="C137" s="1092"/>
      <c r="D137" s="185">
        <f t="shared" si="41"/>
        <v>0</v>
      </c>
      <c r="E137" s="186">
        <f t="shared" si="42"/>
        <v>0</v>
      </c>
      <c r="F137" s="187">
        <f t="shared" si="42"/>
        <v>0</v>
      </c>
      <c r="G137" s="32"/>
      <c r="H137" s="34"/>
      <c r="I137" s="32"/>
      <c r="J137" s="34"/>
      <c r="K137" s="32"/>
      <c r="L137" s="34"/>
      <c r="M137" s="32"/>
      <c r="N137" s="34"/>
      <c r="O137" s="32"/>
      <c r="P137" s="34"/>
      <c r="Q137" s="188"/>
      <c r="R137" s="133"/>
      <c r="S137" s="134"/>
      <c r="T137" s="47"/>
      <c r="U137" s="190"/>
      <c r="V137" s="134"/>
      <c r="W137" s="75"/>
      <c r="X137" s="28" t="str">
        <f t="shared" si="29"/>
        <v xml:space="preserve"> </v>
      </c>
      <c r="Y137" s="3"/>
      <c r="Z137" s="3"/>
      <c r="AA137" s="3"/>
      <c r="AB137" s="3"/>
      <c r="AC137" s="3"/>
      <c r="AD137" s="3"/>
      <c r="AE137" s="3"/>
      <c r="AF137" s="3"/>
      <c r="AG137" s="221"/>
      <c r="AH137" s="3"/>
      <c r="AI137" s="3"/>
      <c r="AJ137" s="3"/>
      <c r="AK137" s="3"/>
      <c r="BA137" s="29" t="str">
        <f t="shared" si="26"/>
        <v/>
      </c>
      <c r="BB137" s="29" t="str">
        <f t="shared" si="27"/>
        <v/>
      </c>
      <c r="BC137" s="29" t="str">
        <f t="shared" si="28"/>
        <v/>
      </c>
      <c r="BD137" s="29" t="str">
        <f t="shared" si="30"/>
        <v/>
      </c>
      <c r="BE137" s="29" t="str">
        <f t="shared" si="31"/>
        <v/>
      </c>
      <c r="BF137" s="29" t="str">
        <f t="shared" si="32"/>
        <v/>
      </c>
      <c r="BG137" s="29" t="str">
        <f t="shared" si="33"/>
        <v/>
      </c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0">
        <f t="shared" si="34"/>
        <v>0</v>
      </c>
      <c r="BU137" s="30">
        <f t="shared" si="35"/>
        <v>0</v>
      </c>
      <c r="BV137" s="30">
        <f t="shared" si="36"/>
        <v>0</v>
      </c>
      <c r="BW137" s="30">
        <f t="shared" si="37"/>
        <v>0</v>
      </c>
      <c r="BX137" s="30">
        <f t="shared" si="38"/>
        <v>0</v>
      </c>
      <c r="BY137" s="30">
        <f t="shared" si="39"/>
        <v>0</v>
      </c>
      <c r="BZ137" s="30">
        <f t="shared" si="40"/>
        <v>0</v>
      </c>
      <c r="CA137" s="3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</row>
    <row r="138" spans="1:100" s="23" customFormat="1" ht="10.5" x14ac:dyDescent="0.15">
      <c r="A138" s="1090" t="s">
        <v>139</v>
      </c>
      <c r="B138" s="1090"/>
      <c r="C138" s="1089"/>
      <c r="D138" s="185">
        <f t="shared" si="41"/>
        <v>0</v>
      </c>
      <c r="E138" s="186">
        <f t="shared" si="42"/>
        <v>0</v>
      </c>
      <c r="F138" s="187">
        <f t="shared" si="42"/>
        <v>0</v>
      </c>
      <c r="G138" s="37"/>
      <c r="H138" s="39"/>
      <c r="I138" s="37"/>
      <c r="J138" s="39"/>
      <c r="K138" s="37"/>
      <c r="L138" s="39"/>
      <c r="M138" s="37"/>
      <c r="N138" s="39"/>
      <c r="O138" s="37"/>
      <c r="P138" s="39"/>
      <c r="Q138" s="104"/>
      <c r="R138" s="135"/>
      <c r="S138" s="136"/>
      <c r="T138" s="49"/>
      <c r="U138" s="190"/>
      <c r="V138" s="136"/>
      <c r="W138" s="75"/>
      <c r="X138" s="28" t="str">
        <f t="shared" si="29"/>
        <v xml:space="preserve"> </v>
      </c>
      <c r="Y138" s="3"/>
      <c r="Z138" s="3"/>
      <c r="AA138" s="3"/>
      <c r="AB138" s="3"/>
      <c r="AC138" s="3"/>
      <c r="AD138" s="3"/>
      <c r="AE138" s="3"/>
      <c r="AF138" s="3"/>
      <c r="AG138" s="221"/>
      <c r="AH138" s="3"/>
      <c r="AI138" s="3"/>
      <c r="AJ138" s="3"/>
      <c r="AK138" s="3"/>
      <c r="BA138" s="29" t="str">
        <f t="shared" si="26"/>
        <v/>
      </c>
      <c r="BB138" s="29" t="str">
        <f t="shared" si="27"/>
        <v/>
      </c>
      <c r="BC138" s="29" t="str">
        <f t="shared" si="28"/>
        <v/>
      </c>
      <c r="BD138" s="29" t="str">
        <f t="shared" si="30"/>
        <v/>
      </c>
      <c r="BE138" s="29" t="str">
        <f t="shared" si="31"/>
        <v/>
      </c>
      <c r="BF138" s="29" t="str">
        <f t="shared" si="32"/>
        <v/>
      </c>
      <c r="BG138" s="29" t="str">
        <f t="shared" si="33"/>
        <v/>
      </c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0">
        <f t="shared" si="34"/>
        <v>0</v>
      </c>
      <c r="BU138" s="30">
        <f t="shared" si="35"/>
        <v>0</v>
      </c>
      <c r="BV138" s="30">
        <f t="shared" si="36"/>
        <v>0</v>
      </c>
      <c r="BW138" s="30">
        <f t="shared" si="37"/>
        <v>0</v>
      </c>
      <c r="BX138" s="30">
        <f t="shared" si="38"/>
        <v>0</v>
      </c>
      <c r="BY138" s="30">
        <f t="shared" si="39"/>
        <v>0</v>
      </c>
      <c r="BZ138" s="30">
        <f t="shared" si="40"/>
        <v>0</v>
      </c>
      <c r="CA138" s="3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</row>
    <row r="139" spans="1:100" s="23" customFormat="1" ht="10.5" x14ac:dyDescent="0.15">
      <c r="A139" s="1093" t="s">
        <v>140</v>
      </c>
      <c r="B139" s="1094"/>
      <c r="C139" s="1095"/>
      <c r="D139" s="177"/>
      <c r="E139" s="178"/>
      <c r="F139" s="178"/>
      <c r="G139" s="178"/>
      <c r="H139" s="178"/>
      <c r="I139" s="178"/>
      <c r="J139" s="178"/>
      <c r="K139" s="178"/>
      <c r="L139" s="178"/>
      <c r="M139" s="178"/>
      <c r="N139" s="178"/>
      <c r="O139" s="178"/>
      <c r="P139" s="178"/>
      <c r="Q139" s="178"/>
      <c r="R139" s="178"/>
      <c r="S139" s="178"/>
      <c r="T139" s="178"/>
      <c r="U139" s="178"/>
      <c r="V139" s="178"/>
      <c r="W139" s="179"/>
      <c r="X139" s="28" t="str">
        <f t="shared" si="29"/>
        <v xml:space="preserve"> </v>
      </c>
      <c r="Y139" s="3"/>
      <c r="Z139" s="3"/>
      <c r="AA139" s="3"/>
      <c r="AB139" s="3"/>
      <c r="AC139" s="3"/>
      <c r="AD139" s="3"/>
      <c r="AE139" s="3"/>
      <c r="AF139" s="3"/>
      <c r="AG139" s="221"/>
      <c r="AH139" s="3"/>
      <c r="AI139" s="3"/>
      <c r="AJ139" s="3"/>
      <c r="AK139" s="3"/>
      <c r="BA139" s="29" t="str">
        <f t="shared" si="26"/>
        <v/>
      </c>
      <c r="BB139" s="29" t="str">
        <f t="shared" si="27"/>
        <v/>
      </c>
      <c r="BC139" s="29" t="str">
        <f t="shared" si="28"/>
        <v/>
      </c>
      <c r="BD139" s="29" t="str">
        <f t="shared" si="30"/>
        <v/>
      </c>
      <c r="BE139" s="29" t="str">
        <f t="shared" si="31"/>
        <v/>
      </c>
      <c r="BF139" s="29" t="str">
        <f t="shared" si="32"/>
        <v/>
      </c>
      <c r="BG139" s="29" t="str">
        <f t="shared" si="33"/>
        <v/>
      </c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0">
        <f t="shared" si="34"/>
        <v>0</v>
      </c>
      <c r="BU139" s="30">
        <f t="shared" si="35"/>
        <v>0</v>
      </c>
      <c r="BV139" s="30">
        <f t="shared" si="36"/>
        <v>0</v>
      </c>
      <c r="BW139" s="30">
        <f t="shared" si="37"/>
        <v>0</v>
      </c>
      <c r="BX139" s="30">
        <f t="shared" si="38"/>
        <v>0</v>
      </c>
      <c r="BY139" s="30">
        <f t="shared" si="39"/>
        <v>0</v>
      </c>
      <c r="BZ139" s="30">
        <f t="shared" si="40"/>
        <v>0</v>
      </c>
      <c r="CA139" s="3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</row>
    <row r="140" spans="1:100" s="23" customFormat="1" ht="10.5" x14ac:dyDescent="0.15">
      <c r="A140" s="1096" t="s">
        <v>141</v>
      </c>
      <c r="B140" s="1099" t="s">
        <v>142</v>
      </c>
      <c r="C140" s="1100"/>
      <c r="D140" s="198">
        <f t="shared" ref="D140:D157" si="43">SUM(E140:F140)</f>
        <v>0</v>
      </c>
      <c r="E140" s="199">
        <f t="shared" ref="E140:F157" si="44">G140+I140+K140+M140+O140+Q140</f>
        <v>0</v>
      </c>
      <c r="F140" s="200">
        <f t="shared" si="44"/>
        <v>0</v>
      </c>
      <c r="G140" s="25"/>
      <c r="H140" s="27"/>
      <c r="I140" s="25"/>
      <c r="J140" s="27"/>
      <c r="K140" s="25"/>
      <c r="L140" s="27"/>
      <c r="M140" s="25"/>
      <c r="N140" s="27"/>
      <c r="O140" s="25"/>
      <c r="P140" s="27"/>
      <c r="Q140" s="100"/>
      <c r="R140" s="201"/>
      <c r="S140" s="143"/>
      <c r="T140" s="44"/>
      <c r="U140" s="44"/>
      <c r="V140" s="143"/>
      <c r="W140" s="27"/>
      <c r="X140" s="28" t="str">
        <f t="shared" si="29"/>
        <v xml:space="preserve"> </v>
      </c>
      <c r="Y140" s="3"/>
      <c r="Z140" s="3"/>
      <c r="AA140" s="3"/>
      <c r="AB140" s="3"/>
      <c r="AC140" s="3"/>
      <c r="AD140" s="3"/>
      <c r="AE140" s="3"/>
      <c r="AF140" s="3"/>
      <c r="AG140" s="221"/>
      <c r="AH140" s="3"/>
      <c r="AI140" s="3"/>
      <c r="AJ140" s="3"/>
      <c r="AK140" s="3"/>
      <c r="BA140" s="29" t="str">
        <f t="shared" si="26"/>
        <v/>
      </c>
      <c r="BB140" s="29" t="str">
        <f t="shared" si="27"/>
        <v/>
      </c>
      <c r="BC140" s="29" t="str">
        <f t="shared" si="28"/>
        <v/>
      </c>
      <c r="BD140" s="29" t="str">
        <f t="shared" si="30"/>
        <v/>
      </c>
      <c r="BE140" s="29" t="str">
        <f t="shared" si="31"/>
        <v/>
      </c>
      <c r="BF140" s="29" t="str">
        <f t="shared" si="32"/>
        <v/>
      </c>
      <c r="BG140" s="29" t="str">
        <f t="shared" si="33"/>
        <v/>
      </c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0">
        <f t="shared" si="34"/>
        <v>0</v>
      </c>
      <c r="BU140" s="30">
        <f t="shared" si="35"/>
        <v>0</v>
      </c>
      <c r="BV140" s="30">
        <f t="shared" si="36"/>
        <v>0</v>
      </c>
      <c r="BW140" s="30">
        <f t="shared" si="37"/>
        <v>0</v>
      </c>
      <c r="BX140" s="30">
        <f t="shared" si="38"/>
        <v>0</v>
      </c>
      <c r="BY140" s="30">
        <f t="shared" si="39"/>
        <v>0</v>
      </c>
      <c r="BZ140" s="30">
        <f t="shared" si="40"/>
        <v>0</v>
      </c>
      <c r="CA140" s="3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</row>
    <row r="141" spans="1:100" s="23" customFormat="1" ht="10.5" x14ac:dyDescent="0.15">
      <c r="A141" s="1097"/>
      <c r="B141" s="1088" t="s">
        <v>143</v>
      </c>
      <c r="C141" s="1089"/>
      <c r="D141" s="180">
        <f t="shared" si="43"/>
        <v>0</v>
      </c>
      <c r="E141" s="181">
        <f t="shared" si="44"/>
        <v>0</v>
      </c>
      <c r="F141" s="182">
        <f t="shared" si="44"/>
        <v>0</v>
      </c>
      <c r="G141" s="67"/>
      <c r="H141" s="69"/>
      <c r="I141" s="67"/>
      <c r="J141" s="69"/>
      <c r="K141" s="67"/>
      <c r="L141" s="69"/>
      <c r="M141" s="67"/>
      <c r="N141" s="69"/>
      <c r="O141" s="67"/>
      <c r="P141" s="69"/>
      <c r="Q141" s="102"/>
      <c r="R141" s="131"/>
      <c r="S141" s="134"/>
      <c r="T141" s="46"/>
      <c r="U141" s="46"/>
      <c r="V141" s="132"/>
      <c r="W141" s="34"/>
      <c r="X141" s="28" t="str">
        <f t="shared" si="29"/>
        <v xml:space="preserve"> </v>
      </c>
      <c r="Y141" s="3"/>
      <c r="Z141" s="3"/>
      <c r="AA141" s="3"/>
      <c r="AB141" s="3"/>
      <c r="AC141" s="3"/>
      <c r="AD141" s="3"/>
      <c r="AE141" s="3"/>
      <c r="AF141" s="3"/>
      <c r="AG141" s="221"/>
      <c r="AH141" s="3"/>
      <c r="AI141" s="3"/>
      <c r="AJ141" s="3"/>
      <c r="AK141" s="3"/>
      <c r="BA141" s="29" t="str">
        <f t="shared" si="26"/>
        <v/>
      </c>
      <c r="BB141" s="29" t="str">
        <f t="shared" si="27"/>
        <v/>
      </c>
      <c r="BC141" s="29" t="str">
        <f t="shared" si="28"/>
        <v/>
      </c>
      <c r="BD141" s="29" t="str">
        <f t="shared" si="30"/>
        <v/>
      </c>
      <c r="BE141" s="29" t="str">
        <f t="shared" si="31"/>
        <v/>
      </c>
      <c r="BF141" s="29" t="str">
        <f t="shared" si="32"/>
        <v/>
      </c>
      <c r="BG141" s="29" t="str">
        <f t="shared" si="33"/>
        <v/>
      </c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0">
        <f t="shared" si="34"/>
        <v>0</v>
      </c>
      <c r="BU141" s="30">
        <f t="shared" si="35"/>
        <v>0</v>
      </c>
      <c r="BV141" s="30">
        <f t="shared" si="36"/>
        <v>0</v>
      </c>
      <c r="BW141" s="30">
        <f t="shared" si="37"/>
        <v>0</v>
      </c>
      <c r="BX141" s="30">
        <f t="shared" si="38"/>
        <v>0</v>
      </c>
      <c r="BY141" s="30">
        <f t="shared" si="39"/>
        <v>0</v>
      </c>
      <c r="BZ141" s="30">
        <f t="shared" si="40"/>
        <v>0</v>
      </c>
      <c r="CA141" s="3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</row>
    <row r="142" spans="1:100" s="23" customFormat="1" ht="10.5" x14ac:dyDescent="0.15">
      <c r="A142" s="1097"/>
      <c r="B142" s="1088" t="s">
        <v>144</v>
      </c>
      <c r="C142" s="1089"/>
      <c r="D142" s="180">
        <f t="shared" si="43"/>
        <v>0</v>
      </c>
      <c r="E142" s="181">
        <f t="shared" si="44"/>
        <v>0</v>
      </c>
      <c r="F142" s="182">
        <f t="shared" si="44"/>
        <v>0</v>
      </c>
      <c r="G142" s="67"/>
      <c r="H142" s="69"/>
      <c r="I142" s="67"/>
      <c r="J142" s="69"/>
      <c r="K142" s="67"/>
      <c r="L142" s="69"/>
      <c r="M142" s="67"/>
      <c r="N142" s="69"/>
      <c r="O142" s="67"/>
      <c r="P142" s="69"/>
      <c r="Q142" s="102"/>
      <c r="R142" s="131"/>
      <c r="S142" s="134"/>
      <c r="T142" s="46"/>
      <c r="U142" s="46"/>
      <c r="V142" s="132"/>
      <c r="W142" s="34"/>
      <c r="X142" s="28" t="str">
        <f t="shared" si="29"/>
        <v xml:space="preserve"> </v>
      </c>
      <c r="Y142" s="3"/>
      <c r="Z142" s="3"/>
      <c r="AA142" s="3"/>
      <c r="AB142" s="3"/>
      <c r="AC142" s="3"/>
      <c r="AD142" s="3"/>
      <c r="AE142" s="3"/>
      <c r="AF142" s="3"/>
      <c r="AG142" s="221"/>
      <c r="AH142" s="3"/>
      <c r="AI142" s="3"/>
      <c r="AJ142" s="3"/>
      <c r="AK142" s="3"/>
      <c r="BA142" s="29" t="str">
        <f t="shared" si="26"/>
        <v/>
      </c>
      <c r="BB142" s="29" t="str">
        <f t="shared" si="27"/>
        <v/>
      </c>
      <c r="BC142" s="29" t="str">
        <f t="shared" si="28"/>
        <v/>
      </c>
      <c r="BD142" s="29" t="str">
        <f t="shared" si="30"/>
        <v/>
      </c>
      <c r="BE142" s="29" t="str">
        <f t="shared" si="31"/>
        <v/>
      </c>
      <c r="BF142" s="29" t="str">
        <f t="shared" si="32"/>
        <v/>
      </c>
      <c r="BG142" s="29" t="str">
        <f t="shared" si="33"/>
        <v/>
      </c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0">
        <f t="shared" si="34"/>
        <v>0</v>
      </c>
      <c r="BU142" s="30">
        <f t="shared" si="35"/>
        <v>0</v>
      </c>
      <c r="BV142" s="30">
        <f t="shared" si="36"/>
        <v>0</v>
      </c>
      <c r="BW142" s="30">
        <f t="shared" si="37"/>
        <v>0</v>
      </c>
      <c r="BX142" s="30">
        <f t="shared" si="38"/>
        <v>0</v>
      </c>
      <c r="BY142" s="30">
        <f t="shared" si="39"/>
        <v>0</v>
      </c>
      <c r="BZ142" s="30">
        <f t="shared" si="40"/>
        <v>0</v>
      </c>
      <c r="CA142" s="3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</row>
    <row r="143" spans="1:100" s="23" customFormat="1" ht="10.5" x14ac:dyDescent="0.15">
      <c r="A143" s="1083"/>
      <c r="B143" s="1088" t="s">
        <v>145</v>
      </c>
      <c r="C143" s="1089"/>
      <c r="D143" s="185">
        <f>+F143</f>
        <v>0</v>
      </c>
      <c r="E143" s="202"/>
      <c r="F143" s="187">
        <f t="shared" si="44"/>
        <v>0</v>
      </c>
      <c r="G143" s="191"/>
      <c r="H143" s="192"/>
      <c r="I143" s="191"/>
      <c r="J143" s="34"/>
      <c r="K143" s="191"/>
      <c r="L143" s="34"/>
      <c r="M143" s="191"/>
      <c r="N143" s="34"/>
      <c r="O143" s="191"/>
      <c r="P143" s="34"/>
      <c r="Q143" s="191"/>
      <c r="R143" s="194"/>
      <c r="S143" s="134"/>
      <c r="T143" s="190"/>
      <c r="U143" s="47"/>
      <c r="V143" s="189"/>
      <c r="W143" s="34"/>
      <c r="X143" s="28" t="str">
        <f>$BA143&amp;" "&amp;$BC143&amp;""&amp;$BE143&amp;""&amp;$BG143</f>
        <v xml:space="preserve"> </v>
      </c>
      <c r="Y143" s="3"/>
      <c r="Z143" s="3"/>
      <c r="AA143" s="3"/>
      <c r="AB143" s="3"/>
      <c r="AC143" s="3"/>
      <c r="AD143" s="3"/>
      <c r="AE143" s="3"/>
      <c r="AF143" s="3"/>
      <c r="AG143" s="221"/>
      <c r="AH143" s="3"/>
      <c r="AI143" s="3"/>
      <c r="AJ143" s="3"/>
      <c r="AK143" s="3"/>
      <c r="BA143" s="29" t="str">
        <f>IF($D143&lt;&gt;(J143+L143+N143+P143),"El Total de los Egresos NO puede ser diferente a la suma de Mujeres por edad.","")</f>
        <v/>
      </c>
      <c r="BB143" s="22"/>
      <c r="BC143" s="29" t="str">
        <f>IF($F143&lt;&gt;$J143+$L143+$N143+$P143,"El Total de Mujeres Egresadas al Programa NO puede ser distinto a la suma de Mujeres por edad.","")</f>
        <v/>
      </c>
      <c r="BD143" s="22"/>
      <c r="BE143" s="29" t="str">
        <f>IF($U143&lt;=$F143,"","Las madres de hijos menor de 2 años NO DEBE ser mayor al Total de Mujeres egresadas al Programa")</f>
        <v/>
      </c>
      <c r="BF143" s="22"/>
      <c r="BG143" s="29" t="str">
        <f>IF($W143&lt;=$F143,"","Los egresos de Población Indigena Mujeres NO DEBE ser mayor al Total de Egresos Mujeres del Programa")</f>
        <v/>
      </c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0">
        <f>IF($D143&lt;&gt;(J143+L143+N143+P143),1,0)</f>
        <v>0</v>
      </c>
      <c r="BU143" s="22"/>
      <c r="BV143" s="30">
        <f>IF($F143&lt;&gt;$J143+$L143+$N143+$P143,1,0)</f>
        <v>0</v>
      </c>
      <c r="BW143" s="22"/>
      <c r="BX143" s="30">
        <f>IF($U143&lt;=$F143,0,1)</f>
        <v>0</v>
      </c>
      <c r="BY143" s="22"/>
      <c r="BZ143" s="30">
        <f>IF($W143&lt;=$F143,0,1)</f>
        <v>0</v>
      </c>
      <c r="CA143" s="3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</row>
    <row r="144" spans="1:100" s="23" customFormat="1" ht="10.5" x14ac:dyDescent="0.15">
      <c r="A144" s="1098"/>
      <c r="B144" s="1088" t="s">
        <v>146</v>
      </c>
      <c r="C144" s="1089"/>
      <c r="D144" s="185">
        <f t="shared" si="43"/>
        <v>0</v>
      </c>
      <c r="E144" s="186">
        <f t="shared" si="44"/>
        <v>0</v>
      </c>
      <c r="F144" s="187">
        <f t="shared" si="44"/>
        <v>0</v>
      </c>
      <c r="G144" s="32"/>
      <c r="H144" s="34"/>
      <c r="I144" s="32"/>
      <c r="J144" s="34"/>
      <c r="K144" s="32"/>
      <c r="L144" s="34"/>
      <c r="M144" s="32"/>
      <c r="N144" s="34"/>
      <c r="O144" s="32"/>
      <c r="P144" s="34"/>
      <c r="Q144" s="188"/>
      <c r="R144" s="133"/>
      <c r="S144" s="134"/>
      <c r="T144" s="190"/>
      <c r="U144" s="48"/>
      <c r="V144" s="222"/>
      <c r="W144" s="34"/>
      <c r="X144" s="28" t="str">
        <f t="shared" si="29"/>
        <v xml:space="preserve"> </v>
      </c>
      <c r="Y144" s="3"/>
      <c r="Z144" s="3"/>
      <c r="AA144" s="3"/>
      <c r="AB144" s="3"/>
      <c r="AC144" s="3"/>
      <c r="AD144" s="3"/>
      <c r="AE144" s="3"/>
      <c r="AF144" s="3"/>
      <c r="AG144" s="221"/>
      <c r="AH144" s="3"/>
      <c r="AI144" s="3"/>
      <c r="AJ144" s="3"/>
      <c r="AK144" s="3"/>
      <c r="BA144" s="29" t="str">
        <f t="shared" si="26"/>
        <v/>
      </c>
      <c r="BB144" s="29" t="str">
        <f t="shared" si="27"/>
        <v/>
      </c>
      <c r="BC144" s="29" t="str">
        <f t="shared" si="28"/>
        <v/>
      </c>
      <c r="BD144" s="29" t="str">
        <f t="shared" si="30"/>
        <v/>
      </c>
      <c r="BE144" s="29" t="str">
        <f t="shared" si="31"/>
        <v/>
      </c>
      <c r="BF144" s="29" t="str">
        <f t="shared" si="32"/>
        <v/>
      </c>
      <c r="BG144" s="29" t="str">
        <f t="shared" si="33"/>
        <v/>
      </c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0">
        <f t="shared" si="34"/>
        <v>0</v>
      </c>
      <c r="BU144" s="30">
        <f t="shared" si="35"/>
        <v>0</v>
      </c>
      <c r="BV144" s="30">
        <f t="shared" si="36"/>
        <v>0</v>
      </c>
      <c r="BW144" s="30">
        <f t="shared" si="37"/>
        <v>0</v>
      </c>
      <c r="BX144" s="30">
        <f t="shared" si="38"/>
        <v>0</v>
      </c>
      <c r="BY144" s="30">
        <f t="shared" si="39"/>
        <v>0</v>
      </c>
      <c r="BZ144" s="30">
        <f t="shared" si="40"/>
        <v>0</v>
      </c>
      <c r="CA144" s="3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</row>
    <row r="145" spans="1:100" s="23" customFormat="1" ht="42" x14ac:dyDescent="0.15">
      <c r="A145" s="1086" t="s">
        <v>147</v>
      </c>
      <c r="B145" s="204" t="s">
        <v>148</v>
      </c>
      <c r="C145" s="205" t="s">
        <v>149</v>
      </c>
      <c r="D145" s="185">
        <f t="shared" si="43"/>
        <v>0</v>
      </c>
      <c r="E145" s="186">
        <f t="shared" si="44"/>
        <v>0</v>
      </c>
      <c r="F145" s="187">
        <f t="shared" si="44"/>
        <v>0</v>
      </c>
      <c r="G145" s="32"/>
      <c r="H145" s="34"/>
      <c r="I145" s="32"/>
      <c r="J145" s="34"/>
      <c r="K145" s="32"/>
      <c r="L145" s="34"/>
      <c r="M145" s="32"/>
      <c r="N145" s="34"/>
      <c r="O145" s="32"/>
      <c r="P145" s="34"/>
      <c r="Q145" s="188"/>
      <c r="R145" s="133"/>
      <c r="S145" s="206"/>
      <c r="T145" s="134"/>
      <c r="U145" s="190"/>
      <c r="V145" s="134"/>
      <c r="W145" s="34"/>
      <c r="X145" s="28" t="str">
        <f t="shared" si="29"/>
        <v xml:space="preserve"> </v>
      </c>
      <c r="Y145" s="3"/>
      <c r="Z145" s="3"/>
      <c r="AA145" s="3"/>
      <c r="AB145" s="3"/>
      <c r="AC145" s="3"/>
      <c r="AD145" s="3"/>
      <c r="AE145" s="3"/>
      <c r="AF145" s="3"/>
      <c r="AG145" s="221"/>
      <c r="AH145" s="3"/>
      <c r="AI145" s="3"/>
      <c r="AJ145" s="3"/>
      <c r="AK145" s="3"/>
      <c r="BA145" s="29" t="str">
        <f t="shared" si="26"/>
        <v/>
      </c>
      <c r="BB145" s="29" t="str">
        <f t="shared" si="27"/>
        <v/>
      </c>
      <c r="BC145" s="29" t="str">
        <f t="shared" si="28"/>
        <v/>
      </c>
      <c r="BD145" s="29" t="str">
        <f t="shared" si="30"/>
        <v/>
      </c>
      <c r="BE145" s="29" t="str">
        <f t="shared" si="31"/>
        <v/>
      </c>
      <c r="BF145" s="29" t="str">
        <f t="shared" si="32"/>
        <v/>
      </c>
      <c r="BG145" s="29" t="str">
        <f t="shared" si="33"/>
        <v/>
      </c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0">
        <f t="shared" si="34"/>
        <v>0</v>
      </c>
      <c r="BU145" s="30">
        <f t="shared" si="35"/>
        <v>0</v>
      </c>
      <c r="BV145" s="30">
        <f t="shared" si="36"/>
        <v>0</v>
      </c>
      <c r="BW145" s="30">
        <f t="shared" si="37"/>
        <v>0</v>
      </c>
      <c r="BX145" s="30">
        <f t="shared" si="38"/>
        <v>0</v>
      </c>
      <c r="BY145" s="30">
        <f t="shared" si="39"/>
        <v>0</v>
      </c>
      <c r="BZ145" s="30">
        <f t="shared" si="40"/>
        <v>0</v>
      </c>
      <c r="CA145" s="3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</row>
    <row r="146" spans="1:100" s="23" customFormat="1" ht="10.5" x14ac:dyDescent="0.15">
      <c r="A146" s="1087"/>
      <c r="B146" s="1088" t="s">
        <v>150</v>
      </c>
      <c r="C146" s="1089"/>
      <c r="D146" s="185">
        <f t="shared" si="43"/>
        <v>0</v>
      </c>
      <c r="E146" s="186">
        <f t="shared" si="44"/>
        <v>0</v>
      </c>
      <c r="F146" s="187">
        <f t="shared" si="44"/>
        <v>0</v>
      </c>
      <c r="G146" s="32"/>
      <c r="H146" s="34"/>
      <c r="I146" s="32"/>
      <c r="J146" s="34"/>
      <c r="K146" s="32"/>
      <c r="L146" s="34"/>
      <c r="M146" s="32"/>
      <c r="N146" s="34"/>
      <c r="O146" s="32"/>
      <c r="P146" s="34"/>
      <c r="Q146" s="188"/>
      <c r="R146" s="133"/>
      <c r="S146" s="206"/>
      <c r="T146" s="134"/>
      <c r="U146" s="190"/>
      <c r="V146" s="134"/>
      <c r="W146" s="34"/>
      <c r="X146" s="28" t="str">
        <f t="shared" si="29"/>
        <v xml:space="preserve"> </v>
      </c>
      <c r="Y146" s="3"/>
      <c r="Z146" s="3"/>
      <c r="AA146" s="3"/>
      <c r="AB146" s="3"/>
      <c r="AC146" s="3"/>
      <c r="AD146" s="3"/>
      <c r="AE146" s="3"/>
      <c r="AF146" s="3"/>
      <c r="AG146" s="221"/>
      <c r="AH146" s="3"/>
      <c r="AI146" s="3"/>
      <c r="AJ146" s="3"/>
      <c r="AK146" s="3"/>
      <c r="BA146" s="29" t="str">
        <f t="shared" si="26"/>
        <v/>
      </c>
      <c r="BB146" s="29" t="str">
        <f t="shared" si="27"/>
        <v/>
      </c>
      <c r="BC146" s="29" t="str">
        <f t="shared" si="28"/>
        <v/>
      </c>
      <c r="BD146" s="29" t="str">
        <f t="shared" si="30"/>
        <v/>
      </c>
      <c r="BE146" s="29" t="str">
        <f t="shared" si="31"/>
        <v/>
      </c>
      <c r="BF146" s="29" t="str">
        <f t="shared" si="32"/>
        <v/>
      </c>
      <c r="BG146" s="29" t="str">
        <f t="shared" si="33"/>
        <v/>
      </c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0">
        <f t="shared" si="34"/>
        <v>0</v>
      </c>
      <c r="BU146" s="30">
        <f t="shared" si="35"/>
        <v>0</v>
      </c>
      <c r="BV146" s="30">
        <f t="shared" si="36"/>
        <v>0</v>
      </c>
      <c r="BW146" s="30">
        <f t="shared" si="37"/>
        <v>0</v>
      </c>
      <c r="BX146" s="30">
        <f t="shared" si="38"/>
        <v>0</v>
      </c>
      <c r="BY146" s="30">
        <f t="shared" si="39"/>
        <v>0</v>
      </c>
      <c r="BZ146" s="30">
        <f t="shared" si="40"/>
        <v>0</v>
      </c>
      <c r="CA146" s="3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</row>
    <row r="147" spans="1:100" s="23" customFormat="1" ht="10.5" x14ac:dyDescent="0.15">
      <c r="A147" s="1087"/>
      <c r="B147" s="1088" t="s">
        <v>151</v>
      </c>
      <c r="C147" s="1089"/>
      <c r="D147" s="185">
        <f t="shared" si="43"/>
        <v>0</v>
      </c>
      <c r="E147" s="186">
        <f t="shared" si="44"/>
        <v>0</v>
      </c>
      <c r="F147" s="187">
        <f t="shared" si="44"/>
        <v>0</v>
      </c>
      <c r="G147" s="32"/>
      <c r="H147" s="34"/>
      <c r="I147" s="32"/>
      <c r="J147" s="34"/>
      <c r="K147" s="32"/>
      <c r="L147" s="34"/>
      <c r="M147" s="32"/>
      <c r="N147" s="34"/>
      <c r="O147" s="32"/>
      <c r="P147" s="34"/>
      <c r="Q147" s="188"/>
      <c r="R147" s="133"/>
      <c r="S147" s="206"/>
      <c r="T147" s="134"/>
      <c r="U147" s="190"/>
      <c r="V147" s="134"/>
      <c r="W147" s="34"/>
      <c r="X147" s="28" t="str">
        <f t="shared" si="29"/>
        <v xml:space="preserve"> </v>
      </c>
      <c r="Y147" s="3"/>
      <c r="Z147" s="3"/>
      <c r="AA147" s="3"/>
      <c r="AB147" s="3"/>
      <c r="AC147" s="3"/>
      <c r="AD147" s="3"/>
      <c r="AE147" s="3"/>
      <c r="AF147" s="3"/>
      <c r="AG147" s="221"/>
      <c r="AH147" s="3"/>
      <c r="AI147" s="3"/>
      <c r="AJ147" s="3"/>
      <c r="AK147" s="3"/>
      <c r="BA147" s="29" t="str">
        <f t="shared" si="26"/>
        <v/>
      </c>
      <c r="BB147" s="29" t="str">
        <f t="shared" si="27"/>
        <v/>
      </c>
      <c r="BC147" s="29" t="str">
        <f t="shared" si="28"/>
        <v/>
      </c>
      <c r="BD147" s="29" t="str">
        <f t="shared" si="30"/>
        <v/>
      </c>
      <c r="BE147" s="29" t="str">
        <f t="shared" si="31"/>
        <v/>
      </c>
      <c r="BF147" s="29" t="str">
        <f t="shared" si="32"/>
        <v/>
      </c>
      <c r="BG147" s="29" t="str">
        <f t="shared" si="33"/>
        <v/>
      </c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0">
        <f t="shared" si="34"/>
        <v>0</v>
      </c>
      <c r="BU147" s="30">
        <f t="shared" si="35"/>
        <v>0</v>
      </c>
      <c r="BV147" s="30">
        <f t="shared" si="36"/>
        <v>0</v>
      </c>
      <c r="BW147" s="30">
        <f t="shared" si="37"/>
        <v>0</v>
      </c>
      <c r="BX147" s="30">
        <f t="shared" si="38"/>
        <v>0</v>
      </c>
      <c r="BY147" s="30">
        <f t="shared" si="39"/>
        <v>0</v>
      </c>
      <c r="BZ147" s="30">
        <f t="shared" si="40"/>
        <v>0</v>
      </c>
      <c r="CA147" s="3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</row>
    <row r="148" spans="1:100" s="23" customFormat="1" ht="10.5" x14ac:dyDescent="0.15">
      <c r="A148" s="1090" t="s">
        <v>152</v>
      </c>
      <c r="B148" s="1090"/>
      <c r="C148" s="1089"/>
      <c r="D148" s="185">
        <f t="shared" si="43"/>
        <v>0</v>
      </c>
      <c r="E148" s="186">
        <f t="shared" si="44"/>
        <v>0</v>
      </c>
      <c r="F148" s="187">
        <f t="shared" si="44"/>
        <v>0</v>
      </c>
      <c r="G148" s="32"/>
      <c r="H148" s="34"/>
      <c r="I148" s="32"/>
      <c r="J148" s="34"/>
      <c r="K148" s="32"/>
      <c r="L148" s="34"/>
      <c r="M148" s="32"/>
      <c r="N148" s="34"/>
      <c r="O148" s="32"/>
      <c r="P148" s="34"/>
      <c r="Q148" s="188"/>
      <c r="R148" s="133"/>
      <c r="S148" s="206"/>
      <c r="T148" s="184"/>
      <c r="U148" s="184"/>
      <c r="V148" s="132"/>
      <c r="W148" s="34"/>
      <c r="X148" s="28" t="str">
        <f t="shared" si="29"/>
        <v xml:space="preserve"> </v>
      </c>
      <c r="Y148" s="3"/>
      <c r="Z148" s="3"/>
      <c r="AA148" s="3"/>
      <c r="AB148" s="3"/>
      <c r="AC148" s="3"/>
      <c r="AD148" s="3"/>
      <c r="AE148" s="3"/>
      <c r="AF148" s="3"/>
      <c r="AG148" s="221"/>
      <c r="AH148" s="3"/>
      <c r="AI148" s="3"/>
      <c r="AJ148" s="3"/>
      <c r="AK148" s="3"/>
      <c r="BA148" s="29" t="str">
        <f t="shared" si="26"/>
        <v/>
      </c>
      <c r="BB148" s="29" t="str">
        <f t="shared" si="27"/>
        <v/>
      </c>
      <c r="BC148" s="29" t="str">
        <f t="shared" si="28"/>
        <v/>
      </c>
      <c r="BD148" s="29" t="str">
        <f t="shared" si="30"/>
        <v/>
      </c>
      <c r="BE148" s="29" t="str">
        <f t="shared" si="31"/>
        <v/>
      </c>
      <c r="BF148" s="29" t="str">
        <f t="shared" si="32"/>
        <v/>
      </c>
      <c r="BG148" s="29" t="str">
        <f t="shared" si="33"/>
        <v/>
      </c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0">
        <f t="shared" si="34"/>
        <v>0</v>
      </c>
      <c r="BU148" s="30">
        <f t="shared" si="35"/>
        <v>0</v>
      </c>
      <c r="BV148" s="30">
        <f t="shared" si="36"/>
        <v>0</v>
      </c>
      <c r="BW148" s="30">
        <f t="shared" si="37"/>
        <v>0</v>
      </c>
      <c r="BX148" s="30">
        <f t="shared" si="38"/>
        <v>0</v>
      </c>
      <c r="BY148" s="30">
        <f t="shared" si="39"/>
        <v>0</v>
      </c>
      <c r="BZ148" s="30">
        <f t="shared" si="40"/>
        <v>0</v>
      </c>
      <c r="CA148" s="3"/>
      <c r="CB148" s="22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2"/>
      <c r="CO148" s="22"/>
      <c r="CP148" s="22"/>
      <c r="CQ148" s="22"/>
      <c r="CR148" s="22"/>
      <c r="CS148" s="22"/>
      <c r="CT148" s="22"/>
      <c r="CU148" s="22"/>
      <c r="CV148" s="22"/>
    </row>
    <row r="149" spans="1:100" s="23" customFormat="1" ht="10.5" x14ac:dyDescent="0.15">
      <c r="A149" s="1090" t="s">
        <v>153</v>
      </c>
      <c r="B149" s="1090"/>
      <c r="C149" s="1089"/>
      <c r="D149" s="185">
        <f t="shared" si="43"/>
        <v>0</v>
      </c>
      <c r="E149" s="186">
        <f t="shared" si="44"/>
        <v>0</v>
      </c>
      <c r="F149" s="187">
        <f t="shared" si="44"/>
        <v>0</v>
      </c>
      <c r="G149" s="32"/>
      <c r="H149" s="34"/>
      <c r="I149" s="32"/>
      <c r="J149" s="34"/>
      <c r="K149" s="32"/>
      <c r="L149" s="34"/>
      <c r="M149" s="32"/>
      <c r="N149" s="34"/>
      <c r="O149" s="32"/>
      <c r="P149" s="34"/>
      <c r="Q149" s="188"/>
      <c r="R149" s="133"/>
      <c r="S149" s="206"/>
      <c r="T149" s="190"/>
      <c r="U149" s="190"/>
      <c r="V149" s="134"/>
      <c r="W149" s="34"/>
      <c r="X149" s="28" t="str">
        <f t="shared" si="29"/>
        <v xml:space="preserve"> </v>
      </c>
      <c r="Y149" s="3"/>
      <c r="Z149" s="3"/>
      <c r="AA149" s="3"/>
      <c r="AB149" s="3"/>
      <c r="AC149" s="3"/>
      <c r="AD149" s="3"/>
      <c r="AE149" s="3"/>
      <c r="AF149" s="3"/>
      <c r="AG149" s="221"/>
      <c r="AH149" s="3"/>
      <c r="AI149" s="3"/>
      <c r="AJ149" s="3"/>
      <c r="AK149" s="3"/>
      <c r="BA149" s="29" t="str">
        <f t="shared" si="26"/>
        <v/>
      </c>
      <c r="BB149" s="29" t="str">
        <f t="shared" si="27"/>
        <v/>
      </c>
      <c r="BC149" s="29" t="str">
        <f t="shared" si="28"/>
        <v/>
      </c>
      <c r="BD149" s="29" t="str">
        <f t="shared" si="30"/>
        <v/>
      </c>
      <c r="BE149" s="29" t="str">
        <f t="shared" si="31"/>
        <v/>
      </c>
      <c r="BF149" s="29" t="str">
        <f t="shared" si="32"/>
        <v/>
      </c>
      <c r="BG149" s="29" t="str">
        <f t="shared" si="33"/>
        <v/>
      </c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0">
        <f t="shared" si="34"/>
        <v>0</v>
      </c>
      <c r="BU149" s="30">
        <f t="shared" si="35"/>
        <v>0</v>
      </c>
      <c r="BV149" s="30">
        <f t="shared" si="36"/>
        <v>0</v>
      </c>
      <c r="BW149" s="30">
        <f t="shared" si="37"/>
        <v>0</v>
      </c>
      <c r="BX149" s="30">
        <f t="shared" si="38"/>
        <v>0</v>
      </c>
      <c r="BY149" s="30">
        <f t="shared" si="39"/>
        <v>0</v>
      </c>
      <c r="BZ149" s="30">
        <f t="shared" si="40"/>
        <v>0</v>
      </c>
      <c r="CA149" s="3"/>
      <c r="CB149" s="22"/>
      <c r="CC149" s="22"/>
      <c r="CD149" s="22"/>
      <c r="CE149" s="22"/>
      <c r="CF149" s="22"/>
      <c r="CG149" s="22"/>
      <c r="CH149" s="22"/>
      <c r="CI149" s="22"/>
      <c r="CJ149" s="22"/>
      <c r="CK149" s="22"/>
      <c r="CL149" s="22"/>
      <c r="CM149" s="22"/>
      <c r="CN149" s="22"/>
      <c r="CO149" s="22"/>
      <c r="CP149" s="22"/>
      <c r="CQ149" s="22"/>
      <c r="CR149" s="22"/>
      <c r="CS149" s="22"/>
      <c r="CT149" s="22"/>
      <c r="CU149" s="22"/>
      <c r="CV149" s="22"/>
    </row>
    <row r="150" spans="1:100" s="23" customFormat="1" ht="10.5" x14ac:dyDescent="0.15">
      <c r="A150" s="1083" t="s">
        <v>154</v>
      </c>
      <c r="B150" s="1084"/>
      <c r="C150" s="1085"/>
      <c r="D150" s="185">
        <f t="shared" si="43"/>
        <v>0</v>
      </c>
      <c r="E150" s="186">
        <f t="shared" si="44"/>
        <v>0</v>
      </c>
      <c r="F150" s="187">
        <f t="shared" si="44"/>
        <v>0</v>
      </c>
      <c r="G150" s="32"/>
      <c r="H150" s="34"/>
      <c r="I150" s="32"/>
      <c r="J150" s="34"/>
      <c r="K150" s="32"/>
      <c r="L150" s="34"/>
      <c r="M150" s="32"/>
      <c r="N150" s="34"/>
      <c r="O150" s="32"/>
      <c r="P150" s="34"/>
      <c r="Q150" s="188"/>
      <c r="R150" s="133"/>
      <c r="S150" s="206"/>
      <c r="T150" s="190"/>
      <c r="U150" s="190"/>
      <c r="V150" s="134"/>
      <c r="W150" s="34"/>
      <c r="X150" s="28" t="str">
        <f t="shared" si="29"/>
        <v xml:space="preserve"> </v>
      </c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BA150" s="29" t="str">
        <f t="shared" si="26"/>
        <v/>
      </c>
      <c r="BB150" s="29" t="str">
        <f t="shared" si="27"/>
        <v/>
      </c>
      <c r="BC150" s="29" t="str">
        <f t="shared" si="28"/>
        <v/>
      </c>
      <c r="BD150" s="29" t="str">
        <f t="shared" si="30"/>
        <v/>
      </c>
      <c r="BE150" s="29" t="str">
        <f t="shared" si="31"/>
        <v/>
      </c>
      <c r="BF150" s="29" t="str">
        <f t="shared" si="32"/>
        <v/>
      </c>
      <c r="BG150" s="29" t="str">
        <f t="shared" si="33"/>
        <v/>
      </c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0">
        <f t="shared" si="34"/>
        <v>0</v>
      </c>
      <c r="BU150" s="30">
        <f t="shared" si="35"/>
        <v>0</v>
      </c>
      <c r="BV150" s="30">
        <f t="shared" si="36"/>
        <v>0</v>
      </c>
      <c r="BW150" s="30">
        <f t="shared" si="37"/>
        <v>0</v>
      </c>
      <c r="BX150" s="30">
        <f t="shared" si="38"/>
        <v>0</v>
      </c>
      <c r="BY150" s="30">
        <f t="shared" si="39"/>
        <v>0</v>
      </c>
      <c r="BZ150" s="30">
        <f t="shared" si="40"/>
        <v>0</v>
      </c>
      <c r="CA150" s="22"/>
      <c r="CB150" s="22"/>
      <c r="CC150" s="22"/>
      <c r="CD150" s="22"/>
      <c r="CE150" s="22"/>
      <c r="CF150" s="22"/>
      <c r="CG150" s="22"/>
      <c r="CH150" s="22"/>
      <c r="CI150" s="22"/>
      <c r="CJ150" s="22"/>
      <c r="CK150" s="22"/>
      <c r="CL150" s="22"/>
      <c r="CM150" s="22"/>
      <c r="CN150" s="22"/>
      <c r="CO150" s="22"/>
      <c r="CP150" s="22"/>
      <c r="CQ150" s="22"/>
      <c r="CR150" s="22"/>
      <c r="CS150" s="22"/>
      <c r="CT150" s="22"/>
      <c r="CU150" s="22"/>
      <c r="CV150" s="22"/>
    </row>
    <row r="151" spans="1:100" s="23" customFormat="1" ht="10.5" x14ac:dyDescent="0.15">
      <c r="A151" s="1080" t="s">
        <v>155</v>
      </c>
      <c r="B151" s="1081"/>
      <c r="C151" s="1082"/>
      <c r="D151" s="185">
        <f t="shared" si="43"/>
        <v>0</v>
      </c>
      <c r="E151" s="186">
        <f t="shared" si="44"/>
        <v>0</v>
      </c>
      <c r="F151" s="187">
        <f t="shared" si="44"/>
        <v>0</v>
      </c>
      <c r="G151" s="32"/>
      <c r="H151" s="34"/>
      <c r="I151" s="32"/>
      <c r="J151" s="34"/>
      <c r="K151" s="32"/>
      <c r="L151" s="34"/>
      <c r="M151" s="32"/>
      <c r="N151" s="34"/>
      <c r="O151" s="32"/>
      <c r="P151" s="34"/>
      <c r="Q151" s="188"/>
      <c r="R151" s="133"/>
      <c r="S151" s="206"/>
      <c r="T151" s="190"/>
      <c r="U151" s="190"/>
      <c r="V151" s="134"/>
      <c r="W151" s="34"/>
      <c r="X151" s="28" t="str">
        <f t="shared" si="29"/>
        <v xml:space="preserve"> </v>
      </c>
      <c r="Y151" s="3"/>
      <c r="Z151" s="3"/>
      <c r="AA151" s="3"/>
      <c r="AB151" s="3"/>
      <c r="AC151" s="3"/>
      <c r="AD151" s="3"/>
      <c r="AE151" s="3"/>
      <c r="AF151" s="3"/>
      <c r="AG151" s="221"/>
      <c r="AH151" s="3"/>
      <c r="AI151" s="3"/>
      <c r="AJ151" s="3"/>
      <c r="AK151" s="3"/>
      <c r="BA151" s="29" t="str">
        <f t="shared" si="26"/>
        <v/>
      </c>
      <c r="BB151" s="29" t="str">
        <f t="shared" si="27"/>
        <v/>
      </c>
      <c r="BC151" s="29" t="str">
        <f t="shared" si="28"/>
        <v/>
      </c>
      <c r="BD151" s="29" t="str">
        <f t="shared" si="30"/>
        <v/>
      </c>
      <c r="BE151" s="29" t="str">
        <f t="shared" si="31"/>
        <v/>
      </c>
      <c r="BF151" s="29" t="str">
        <f t="shared" si="32"/>
        <v/>
      </c>
      <c r="BG151" s="29" t="str">
        <f t="shared" si="33"/>
        <v/>
      </c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0">
        <f t="shared" si="34"/>
        <v>0</v>
      </c>
      <c r="BU151" s="30">
        <f t="shared" si="35"/>
        <v>0</v>
      </c>
      <c r="BV151" s="30">
        <f t="shared" si="36"/>
        <v>0</v>
      </c>
      <c r="BW151" s="30">
        <f t="shared" si="37"/>
        <v>0</v>
      </c>
      <c r="BX151" s="30">
        <f t="shared" si="38"/>
        <v>0</v>
      </c>
      <c r="BY151" s="30">
        <f t="shared" si="39"/>
        <v>0</v>
      </c>
      <c r="BZ151" s="30">
        <f t="shared" si="40"/>
        <v>0</v>
      </c>
      <c r="CA151" s="3"/>
      <c r="CB151" s="22"/>
      <c r="CC151" s="22"/>
      <c r="CD151" s="22"/>
      <c r="CE151" s="22"/>
      <c r="CF151" s="22"/>
      <c r="CG151" s="22"/>
      <c r="CH151" s="22"/>
      <c r="CI151" s="22"/>
      <c r="CJ151" s="22"/>
      <c r="CK151" s="22"/>
      <c r="CL151" s="22"/>
      <c r="CM151" s="22"/>
      <c r="CN151" s="22"/>
      <c r="CO151" s="22"/>
      <c r="CP151" s="22"/>
      <c r="CQ151" s="22"/>
      <c r="CR151" s="22"/>
      <c r="CS151" s="22"/>
      <c r="CT151" s="22"/>
      <c r="CU151" s="22"/>
      <c r="CV151" s="22"/>
    </row>
    <row r="152" spans="1:100" s="23" customFormat="1" ht="10.5" x14ac:dyDescent="0.15">
      <c r="A152" s="1080" t="s">
        <v>156</v>
      </c>
      <c r="B152" s="1081"/>
      <c r="C152" s="1082"/>
      <c r="D152" s="185">
        <f t="shared" si="43"/>
        <v>0</v>
      </c>
      <c r="E152" s="186">
        <f t="shared" si="44"/>
        <v>0</v>
      </c>
      <c r="F152" s="187">
        <f t="shared" si="44"/>
        <v>0</v>
      </c>
      <c r="G152" s="32"/>
      <c r="H152" s="34"/>
      <c r="I152" s="32"/>
      <c r="J152" s="34"/>
      <c r="K152" s="32"/>
      <c r="L152" s="34"/>
      <c r="M152" s="32"/>
      <c r="N152" s="34"/>
      <c r="O152" s="32"/>
      <c r="P152" s="34"/>
      <c r="Q152" s="188"/>
      <c r="R152" s="133"/>
      <c r="S152" s="206"/>
      <c r="T152" s="190"/>
      <c r="U152" s="190"/>
      <c r="V152" s="134"/>
      <c r="W152" s="34"/>
      <c r="X152" s="28" t="str">
        <f t="shared" si="29"/>
        <v xml:space="preserve"> </v>
      </c>
      <c r="Y152" s="3"/>
      <c r="Z152" s="3"/>
      <c r="AA152" s="3"/>
      <c r="AB152" s="3"/>
      <c r="AC152" s="3"/>
      <c r="AD152" s="3"/>
      <c r="AE152" s="3"/>
      <c r="AF152" s="3"/>
      <c r="AG152" s="221"/>
      <c r="AH152" s="3"/>
      <c r="AI152" s="3"/>
      <c r="AJ152" s="3"/>
      <c r="AK152" s="3"/>
      <c r="BA152" s="29" t="str">
        <f t="shared" si="26"/>
        <v/>
      </c>
      <c r="BB152" s="29" t="str">
        <f t="shared" si="27"/>
        <v/>
      </c>
      <c r="BC152" s="29" t="str">
        <f t="shared" si="28"/>
        <v/>
      </c>
      <c r="BD152" s="29" t="str">
        <f t="shared" si="30"/>
        <v/>
      </c>
      <c r="BE152" s="29" t="str">
        <f t="shared" si="31"/>
        <v/>
      </c>
      <c r="BF152" s="29" t="str">
        <f t="shared" si="32"/>
        <v/>
      </c>
      <c r="BG152" s="29" t="str">
        <f t="shared" si="33"/>
        <v/>
      </c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0">
        <f t="shared" si="34"/>
        <v>0</v>
      </c>
      <c r="BU152" s="30">
        <f t="shared" si="35"/>
        <v>0</v>
      </c>
      <c r="BV152" s="30">
        <f t="shared" si="36"/>
        <v>0</v>
      </c>
      <c r="BW152" s="30">
        <f t="shared" si="37"/>
        <v>0</v>
      </c>
      <c r="BX152" s="30">
        <f t="shared" si="38"/>
        <v>0</v>
      </c>
      <c r="BY152" s="30">
        <f t="shared" si="39"/>
        <v>0</v>
      </c>
      <c r="BZ152" s="30">
        <f t="shared" si="40"/>
        <v>0</v>
      </c>
      <c r="CA152" s="3"/>
      <c r="CB152" s="22"/>
      <c r="CC152" s="22"/>
      <c r="CD152" s="22"/>
      <c r="CE152" s="22"/>
      <c r="CF152" s="22"/>
      <c r="CG152" s="22"/>
      <c r="CH152" s="22"/>
      <c r="CI152" s="22"/>
      <c r="CJ152" s="22"/>
      <c r="CK152" s="22"/>
      <c r="CL152" s="22"/>
      <c r="CM152" s="22"/>
      <c r="CN152" s="22"/>
      <c r="CO152" s="22"/>
      <c r="CP152" s="22"/>
      <c r="CQ152" s="22"/>
      <c r="CR152" s="22"/>
      <c r="CS152" s="22"/>
      <c r="CT152" s="22"/>
      <c r="CU152" s="22"/>
      <c r="CV152" s="22"/>
    </row>
    <row r="153" spans="1:100" s="23" customFormat="1" ht="10.5" x14ac:dyDescent="0.15">
      <c r="A153" s="1083" t="s">
        <v>157</v>
      </c>
      <c r="B153" s="1084"/>
      <c r="C153" s="1085"/>
      <c r="D153" s="185">
        <f t="shared" si="43"/>
        <v>0</v>
      </c>
      <c r="E153" s="186">
        <f t="shared" si="44"/>
        <v>0</v>
      </c>
      <c r="F153" s="187">
        <f t="shared" si="44"/>
        <v>0</v>
      </c>
      <c r="G153" s="32"/>
      <c r="H153" s="34"/>
      <c r="I153" s="32"/>
      <c r="J153" s="34"/>
      <c r="K153" s="32"/>
      <c r="L153" s="34"/>
      <c r="M153" s="32"/>
      <c r="N153" s="34"/>
      <c r="O153" s="32"/>
      <c r="P153" s="34"/>
      <c r="Q153" s="188"/>
      <c r="R153" s="133"/>
      <c r="S153" s="206"/>
      <c r="T153" s="190"/>
      <c r="U153" s="190"/>
      <c r="V153" s="134"/>
      <c r="W153" s="34"/>
      <c r="X153" s="28" t="str">
        <f t="shared" si="29"/>
        <v xml:space="preserve"> </v>
      </c>
      <c r="Y153" s="3"/>
      <c r="Z153" s="3"/>
      <c r="AA153" s="3"/>
      <c r="AB153" s="3"/>
      <c r="AC153" s="3"/>
      <c r="AD153" s="3"/>
      <c r="AE153" s="3"/>
      <c r="AF153" s="3"/>
      <c r="AG153" s="221"/>
      <c r="AH153" s="3"/>
      <c r="AI153" s="3"/>
      <c r="AJ153" s="3"/>
      <c r="AK153" s="3"/>
      <c r="BA153" s="29" t="str">
        <f t="shared" si="26"/>
        <v/>
      </c>
      <c r="BB153" s="29" t="str">
        <f t="shared" si="27"/>
        <v/>
      </c>
      <c r="BC153" s="29" t="str">
        <f t="shared" si="28"/>
        <v/>
      </c>
      <c r="BD153" s="29" t="str">
        <f t="shared" si="30"/>
        <v/>
      </c>
      <c r="BE153" s="29" t="str">
        <f t="shared" si="31"/>
        <v/>
      </c>
      <c r="BF153" s="29" t="str">
        <f t="shared" si="32"/>
        <v/>
      </c>
      <c r="BG153" s="29" t="str">
        <f t="shared" si="33"/>
        <v/>
      </c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0">
        <f t="shared" si="34"/>
        <v>0</v>
      </c>
      <c r="BU153" s="30">
        <f t="shared" si="35"/>
        <v>0</v>
      </c>
      <c r="BV153" s="30">
        <f t="shared" si="36"/>
        <v>0</v>
      </c>
      <c r="BW153" s="30">
        <f t="shared" si="37"/>
        <v>0</v>
      </c>
      <c r="BX153" s="30">
        <f t="shared" si="38"/>
        <v>0</v>
      </c>
      <c r="BY153" s="30">
        <f t="shared" si="39"/>
        <v>0</v>
      </c>
      <c r="BZ153" s="30">
        <f t="shared" si="40"/>
        <v>0</v>
      </c>
      <c r="CA153" s="3"/>
      <c r="CB153" s="22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</row>
    <row r="154" spans="1:100" s="23" customFormat="1" ht="10.5" x14ac:dyDescent="0.15">
      <c r="A154" s="1083" t="s">
        <v>158</v>
      </c>
      <c r="B154" s="1084"/>
      <c r="C154" s="1085"/>
      <c r="D154" s="185">
        <f t="shared" si="43"/>
        <v>0</v>
      </c>
      <c r="E154" s="186">
        <f t="shared" si="44"/>
        <v>0</v>
      </c>
      <c r="F154" s="187">
        <f t="shared" si="44"/>
        <v>0</v>
      </c>
      <c r="G154" s="32"/>
      <c r="H154" s="34"/>
      <c r="I154" s="32"/>
      <c r="J154" s="34"/>
      <c r="K154" s="32"/>
      <c r="L154" s="34"/>
      <c r="M154" s="32"/>
      <c r="N154" s="34"/>
      <c r="O154" s="191"/>
      <c r="P154" s="192"/>
      <c r="Q154" s="193"/>
      <c r="R154" s="194"/>
      <c r="S154" s="206"/>
      <c r="T154" s="190"/>
      <c r="U154" s="190"/>
      <c r="V154" s="134"/>
      <c r="W154" s="34"/>
      <c r="X154" s="28" t="str">
        <f t="shared" si="29"/>
        <v xml:space="preserve"> </v>
      </c>
      <c r="Y154" s="3"/>
      <c r="Z154" s="3"/>
      <c r="AA154" s="3"/>
      <c r="AB154" s="3"/>
      <c r="AC154" s="3"/>
      <c r="AD154" s="3"/>
      <c r="AE154" s="3"/>
      <c r="AF154" s="3"/>
      <c r="AG154" s="221"/>
      <c r="AH154" s="3"/>
      <c r="AI154" s="3"/>
      <c r="AJ154" s="3"/>
      <c r="AK154" s="3"/>
      <c r="BA154" s="29" t="str">
        <f t="shared" si="26"/>
        <v/>
      </c>
      <c r="BB154" s="29" t="str">
        <f t="shared" si="27"/>
        <v/>
      </c>
      <c r="BC154" s="29" t="str">
        <f t="shared" si="28"/>
        <v/>
      </c>
      <c r="BD154" s="29" t="str">
        <f t="shared" si="30"/>
        <v/>
      </c>
      <c r="BE154" s="29" t="str">
        <f t="shared" si="31"/>
        <v/>
      </c>
      <c r="BF154" s="29" t="str">
        <f t="shared" si="32"/>
        <v/>
      </c>
      <c r="BG154" s="29" t="str">
        <f t="shared" si="33"/>
        <v/>
      </c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0">
        <f t="shared" si="34"/>
        <v>0</v>
      </c>
      <c r="BU154" s="30">
        <f t="shared" si="35"/>
        <v>0</v>
      </c>
      <c r="BV154" s="30">
        <f t="shared" si="36"/>
        <v>0</v>
      </c>
      <c r="BW154" s="30">
        <f t="shared" si="37"/>
        <v>0</v>
      </c>
      <c r="BX154" s="30">
        <f t="shared" si="38"/>
        <v>0</v>
      </c>
      <c r="BY154" s="30">
        <f t="shared" si="39"/>
        <v>0</v>
      </c>
      <c r="BZ154" s="30">
        <f t="shared" si="40"/>
        <v>0</v>
      </c>
      <c r="CA154" s="3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</row>
    <row r="155" spans="1:100" s="23" customFormat="1" ht="10.5" x14ac:dyDescent="0.15">
      <c r="A155" s="1080" t="s">
        <v>159</v>
      </c>
      <c r="B155" s="1081"/>
      <c r="C155" s="1082"/>
      <c r="D155" s="185">
        <f t="shared" si="43"/>
        <v>0</v>
      </c>
      <c r="E155" s="186">
        <f t="shared" si="44"/>
        <v>0</v>
      </c>
      <c r="F155" s="187">
        <f t="shared" si="44"/>
        <v>0</v>
      </c>
      <c r="G155" s="32"/>
      <c r="H155" s="34"/>
      <c r="I155" s="32"/>
      <c r="J155" s="34"/>
      <c r="K155" s="32"/>
      <c r="L155" s="34"/>
      <c r="M155" s="32"/>
      <c r="N155" s="34"/>
      <c r="O155" s="32"/>
      <c r="P155" s="34"/>
      <c r="Q155" s="188"/>
      <c r="R155" s="133"/>
      <c r="S155" s="206"/>
      <c r="T155" s="190"/>
      <c r="U155" s="190"/>
      <c r="V155" s="134"/>
      <c r="W155" s="34"/>
      <c r="X155" s="28" t="str">
        <f t="shared" si="29"/>
        <v xml:space="preserve"> </v>
      </c>
      <c r="Y155" s="3"/>
      <c r="Z155" s="3"/>
      <c r="AA155" s="3"/>
      <c r="AB155" s="3"/>
      <c r="AC155" s="3"/>
      <c r="AD155" s="3"/>
      <c r="AE155" s="3"/>
      <c r="AF155" s="3"/>
      <c r="AG155" s="221"/>
      <c r="AH155" s="3"/>
      <c r="AI155" s="3"/>
      <c r="AJ155" s="3"/>
      <c r="AK155" s="3"/>
      <c r="BA155" s="29" t="str">
        <f t="shared" si="26"/>
        <v/>
      </c>
      <c r="BB155" s="29" t="str">
        <f t="shared" si="27"/>
        <v/>
      </c>
      <c r="BC155" s="29" t="str">
        <f t="shared" si="28"/>
        <v/>
      </c>
      <c r="BD155" s="29" t="str">
        <f t="shared" si="30"/>
        <v/>
      </c>
      <c r="BE155" s="29" t="str">
        <f t="shared" si="31"/>
        <v/>
      </c>
      <c r="BF155" s="29" t="str">
        <f t="shared" si="32"/>
        <v/>
      </c>
      <c r="BG155" s="29" t="str">
        <f t="shared" si="33"/>
        <v/>
      </c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0">
        <f t="shared" si="34"/>
        <v>0</v>
      </c>
      <c r="BU155" s="30">
        <f t="shared" si="35"/>
        <v>0</v>
      </c>
      <c r="BV155" s="30">
        <f t="shared" si="36"/>
        <v>0</v>
      </c>
      <c r="BW155" s="30">
        <f t="shared" si="37"/>
        <v>0</v>
      </c>
      <c r="BX155" s="30">
        <f t="shared" si="38"/>
        <v>0</v>
      </c>
      <c r="BY155" s="30">
        <f t="shared" si="39"/>
        <v>0</v>
      </c>
      <c r="BZ155" s="30">
        <f t="shared" si="40"/>
        <v>0</v>
      </c>
      <c r="CA155" s="3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</row>
    <row r="156" spans="1:100" s="23" customFormat="1" ht="10.5" x14ac:dyDescent="0.15">
      <c r="A156" s="1080" t="s">
        <v>160</v>
      </c>
      <c r="B156" s="1081"/>
      <c r="C156" s="1082"/>
      <c r="D156" s="207">
        <f t="shared" si="43"/>
        <v>0</v>
      </c>
      <c r="E156" s="208">
        <f t="shared" si="44"/>
        <v>0</v>
      </c>
      <c r="F156" s="209">
        <f t="shared" si="44"/>
        <v>0</v>
      </c>
      <c r="G156" s="73"/>
      <c r="H156" s="75"/>
      <c r="I156" s="73"/>
      <c r="J156" s="75"/>
      <c r="K156" s="73"/>
      <c r="L156" s="75"/>
      <c r="M156" s="73"/>
      <c r="N156" s="75"/>
      <c r="O156" s="73"/>
      <c r="P156" s="75"/>
      <c r="Q156" s="210"/>
      <c r="R156" s="211"/>
      <c r="S156" s="206"/>
      <c r="T156" s="190"/>
      <c r="U156" s="190"/>
      <c r="V156" s="134"/>
      <c r="W156" s="34"/>
      <c r="X156" s="28" t="str">
        <f t="shared" si="29"/>
        <v xml:space="preserve"> </v>
      </c>
      <c r="Y156" s="3"/>
      <c r="Z156" s="3"/>
      <c r="AA156" s="3"/>
      <c r="AB156" s="3"/>
      <c r="AC156" s="3"/>
      <c r="AD156" s="3"/>
      <c r="AE156" s="3"/>
      <c r="AF156" s="3"/>
      <c r="AG156" s="221"/>
      <c r="AH156" s="3"/>
      <c r="AI156" s="3"/>
      <c r="AJ156" s="3"/>
      <c r="AK156" s="3"/>
      <c r="BA156" s="29" t="str">
        <f t="shared" si="26"/>
        <v/>
      </c>
      <c r="BB156" s="29" t="str">
        <f t="shared" si="27"/>
        <v/>
      </c>
      <c r="BC156" s="29" t="str">
        <f t="shared" si="28"/>
        <v/>
      </c>
      <c r="BD156" s="29" t="str">
        <f t="shared" si="30"/>
        <v/>
      </c>
      <c r="BE156" s="29" t="str">
        <f t="shared" si="31"/>
        <v/>
      </c>
      <c r="BF156" s="29" t="str">
        <f t="shared" si="32"/>
        <v/>
      </c>
      <c r="BG156" s="29" t="str">
        <f t="shared" si="33"/>
        <v/>
      </c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0">
        <f t="shared" si="34"/>
        <v>0</v>
      </c>
      <c r="BU156" s="30">
        <f t="shared" si="35"/>
        <v>0</v>
      </c>
      <c r="BV156" s="30">
        <f t="shared" si="36"/>
        <v>0</v>
      </c>
      <c r="BW156" s="30">
        <f t="shared" si="37"/>
        <v>0</v>
      </c>
      <c r="BX156" s="30">
        <f t="shared" si="38"/>
        <v>0</v>
      </c>
      <c r="BY156" s="30">
        <f t="shared" si="39"/>
        <v>0</v>
      </c>
      <c r="BZ156" s="30">
        <f t="shared" si="40"/>
        <v>0</v>
      </c>
      <c r="CA156" s="3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</row>
    <row r="157" spans="1:100" s="23" customFormat="1" ht="10.5" x14ac:dyDescent="0.15">
      <c r="A157" s="1077" t="s">
        <v>161</v>
      </c>
      <c r="B157" s="1078"/>
      <c r="C157" s="1079"/>
      <c r="D157" s="212">
        <f t="shared" si="43"/>
        <v>0</v>
      </c>
      <c r="E157" s="213">
        <f t="shared" si="44"/>
        <v>0</v>
      </c>
      <c r="F157" s="214">
        <f t="shared" si="44"/>
        <v>0</v>
      </c>
      <c r="G157" s="37"/>
      <c r="H157" s="39"/>
      <c r="I157" s="37"/>
      <c r="J157" s="39"/>
      <c r="K157" s="37"/>
      <c r="L157" s="39"/>
      <c r="M157" s="37"/>
      <c r="N157" s="39"/>
      <c r="O157" s="37"/>
      <c r="P157" s="39"/>
      <c r="Q157" s="104"/>
      <c r="R157" s="135"/>
      <c r="S157" s="223"/>
      <c r="T157" s="197"/>
      <c r="U157" s="197"/>
      <c r="V157" s="136"/>
      <c r="W157" s="39"/>
      <c r="X157" s="28" t="str">
        <f>$BA157&amp;" "&amp;$BB157&amp;""&amp;$BC157&amp;""&amp;$BD157&amp;""&amp;$BE157&amp;""&amp;$BF157&amp;""&amp;$BG157</f>
        <v xml:space="preserve"> </v>
      </c>
      <c r="Y157" s="3"/>
      <c r="Z157" s="3"/>
      <c r="AA157" s="3"/>
      <c r="AB157" s="3"/>
      <c r="AC157" s="3"/>
      <c r="AD157" s="3"/>
      <c r="AE157" s="3"/>
      <c r="AF157" s="3"/>
      <c r="AG157" s="221"/>
      <c r="AH157" s="3"/>
      <c r="AI157" s="3"/>
      <c r="AJ157" s="3"/>
      <c r="AK157" s="3"/>
      <c r="BA157" s="29" t="str">
        <f t="shared" si="26"/>
        <v/>
      </c>
      <c r="BB157" s="29" t="str">
        <f t="shared" si="27"/>
        <v/>
      </c>
      <c r="BC157" s="29" t="str">
        <f t="shared" si="28"/>
        <v/>
      </c>
      <c r="BD157" s="29" t="str">
        <f t="shared" si="30"/>
        <v/>
      </c>
      <c r="BE157" s="29" t="str">
        <f t="shared" si="31"/>
        <v/>
      </c>
      <c r="BF157" s="29" t="str">
        <f t="shared" si="32"/>
        <v/>
      </c>
      <c r="BG157" s="29" t="str">
        <f t="shared" si="33"/>
        <v/>
      </c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0">
        <f t="shared" si="34"/>
        <v>0</v>
      </c>
      <c r="BU157" s="30">
        <f t="shared" si="35"/>
        <v>0</v>
      </c>
      <c r="BV157" s="30">
        <f t="shared" si="36"/>
        <v>0</v>
      </c>
      <c r="BW157" s="30">
        <f t="shared" si="37"/>
        <v>0</v>
      </c>
      <c r="BX157" s="30">
        <f t="shared" si="38"/>
        <v>0</v>
      </c>
      <c r="BY157" s="30">
        <f t="shared" si="39"/>
        <v>0</v>
      </c>
      <c r="BZ157" s="30">
        <f t="shared" si="40"/>
        <v>0</v>
      </c>
      <c r="CA157" s="3"/>
      <c r="CB157" s="22"/>
      <c r="CC157" s="22"/>
      <c r="CD157" s="22"/>
      <c r="CE157" s="22"/>
      <c r="CF157" s="22"/>
      <c r="CG157" s="22"/>
      <c r="CH157" s="22"/>
      <c r="CI157" s="22"/>
      <c r="CJ157" s="22"/>
      <c r="CK157" s="22"/>
      <c r="CL157" s="22"/>
      <c r="CM157" s="22"/>
      <c r="CN157" s="22"/>
      <c r="CO157" s="22"/>
      <c r="CP157" s="22"/>
      <c r="CQ157" s="22"/>
      <c r="CR157" s="22"/>
      <c r="CS157" s="22"/>
      <c r="CT157" s="22"/>
      <c r="CU157" s="22"/>
      <c r="CV157" s="22"/>
    </row>
    <row r="158" spans="1:100" s="9" customFormat="1" ht="14.25" x14ac:dyDescent="0.2">
      <c r="A158" s="40" t="s">
        <v>166</v>
      </c>
      <c r="B158" s="224"/>
      <c r="C158" s="225"/>
      <c r="D158" s="226"/>
      <c r="E158" s="226"/>
      <c r="F158" s="226"/>
      <c r="G158" s="227"/>
      <c r="H158" s="227"/>
      <c r="I158" s="227"/>
      <c r="J158" s="227"/>
      <c r="K158" s="227"/>
      <c r="L158" s="227"/>
      <c r="M158" s="227"/>
      <c r="N158" s="227"/>
      <c r="O158" s="227"/>
      <c r="P158" s="227"/>
      <c r="Q158" s="227"/>
      <c r="R158" s="227"/>
      <c r="S158" s="227"/>
      <c r="T158" s="228"/>
      <c r="U158" s="229"/>
      <c r="V158" s="229"/>
      <c r="W158" s="229"/>
      <c r="AG158" s="138"/>
    </row>
    <row r="159" spans="1:100" s="22" customFormat="1" ht="10.5" x14ac:dyDescent="0.15">
      <c r="A159" s="1009" t="s">
        <v>45</v>
      </c>
      <c r="B159" s="1010"/>
      <c r="C159" s="1039" t="s">
        <v>46</v>
      </c>
      <c r="D159" s="1039"/>
      <c r="E159" s="1039"/>
      <c r="F159" s="1074" t="s">
        <v>116</v>
      </c>
      <c r="G159" s="1075"/>
      <c r="H159" s="1074" t="s">
        <v>117</v>
      </c>
      <c r="I159" s="1075"/>
      <c r="J159" s="1074" t="s">
        <v>118</v>
      </c>
      <c r="K159" s="1075"/>
      <c r="L159" s="1074" t="s">
        <v>119</v>
      </c>
      <c r="M159" s="1075"/>
      <c r="N159" s="1074" t="s">
        <v>120</v>
      </c>
      <c r="O159" s="1075"/>
      <c r="P159" s="1074" t="s">
        <v>121</v>
      </c>
      <c r="Q159" s="1075"/>
      <c r="R159" s="229"/>
      <c r="S159" s="229"/>
      <c r="T159" s="229"/>
      <c r="U159" s="229"/>
      <c r="V159" s="229"/>
      <c r="W159" s="228"/>
      <c r="X159" s="229"/>
      <c r="Y159" s="229"/>
      <c r="Z159" s="229"/>
      <c r="AA159" s="3"/>
      <c r="AB159" s="3"/>
      <c r="AC159" s="3"/>
      <c r="AD159" s="3"/>
      <c r="AE159" s="3"/>
      <c r="AF159" s="3"/>
      <c r="AG159" s="3"/>
      <c r="AH159" s="3"/>
      <c r="AI159" s="221"/>
      <c r="AJ159" s="3"/>
      <c r="AK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</row>
    <row r="160" spans="1:100" s="22" customFormat="1" ht="21" x14ac:dyDescent="0.15">
      <c r="A160" s="1013"/>
      <c r="B160" s="1014"/>
      <c r="C160" s="231" t="s">
        <v>167</v>
      </c>
      <c r="D160" s="231" t="s">
        <v>43</v>
      </c>
      <c r="E160" s="230" t="s">
        <v>64</v>
      </c>
      <c r="F160" s="159" t="s">
        <v>43</v>
      </c>
      <c r="G160" s="20" t="s">
        <v>64</v>
      </c>
      <c r="H160" s="159" t="s">
        <v>43</v>
      </c>
      <c r="I160" s="20" t="s">
        <v>64</v>
      </c>
      <c r="J160" s="159" t="s">
        <v>43</v>
      </c>
      <c r="K160" s="20" t="s">
        <v>64</v>
      </c>
      <c r="L160" s="159" t="s">
        <v>43</v>
      </c>
      <c r="M160" s="20" t="s">
        <v>64</v>
      </c>
      <c r="N160" s="159" t="s">
        <v>43</v>
      </c>
      <c r="O160" s="20" t="s">
        <v>64</v>
      </c>
      <c r="P160" s="159" t="s">
        <v>43</v>
      </c>
      <c r="Q160" s="20" t="s">
        <v>64</v>
      </c>
      <c r="R160" s="229"/>
      <c r="S160" s="229"/>
      <c r="T160" s="229"/>
      <c r="U160" s="229"/>
      <c r="V160" s="229"/>
      <c r="W160" s="228"/>
      <c r="X160" s="229"/>
      <c r="Y160" s="229"/>
      <c r="Z160" s="229"/>
      <c r="AA160" s="3"/>
      <c r="AB160" s="3"/>
      <c r="AC160" s="3"/>
      <c r="AD160" s="3"/>
      <c r="AE160" s="3"/>
      <c r="AF160" s="3"/>
      <c r="AG160" s="3"/>
      <c r="AH160" s="3"/>
      <c r="AI160" s="221"/>
      <c r="AJ160" s="3"/>
      <c r="AK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</row>
    <row r="161" spans="1:102" s="22" customFormat="1" ht="10.5" x14ac:dyDescent="0.15">
      <c r="A161" s="1032" t="s">
        <v>168</v>
      </c>
      <c r="B161" s="1032"/>
      <c r="C161" s="66">
        <f>SUM(D161:E161)</f>
        <v>0</v>
      </c>
      <c r="D161" s="66">
        <f t="shared" ref="D161:E163" si="45">F161+H161+J161+L161+N161+P161</f>
        <v>0</v>
      </c>
      <c r="E161" s="180">
        <f t="shared" si="45"/>
        <v>0</v>
      </c>
      <c r="F161" s="25"/>
      <c r="G161" s="27"/>
      <c r="H161" s="25"/>
      <c r="I161" s="27"/>
      <c r="J161" s="25"/>
      <c r="K161" s="27"/>
      <c r="L161" s="25"/>
      <c r="M161" s="27"/>
      <c r="N161" s="25"/>
      <c r="O161" s="27"/>
      <c r="P161" s="25"/>
      <c r="Q161" s="27"/>
      <c r="R161" s="233" t="str">
        <f>$BA161&amp;" "&amp;$BB161&amp;""&amp;$BC161</f>
        <v xml:space="preserve"> </v>
      </c>
      <c r="S161" s="229"/>
      <c r="T161" s="229"/>
      <c r="U161" s="229"/>
      <c r="V161" s="229"/>
      <c r="W161" s="228"/>
      <c r="X161" s="229"/>
      <c r="Y161" s="229"/>
      <c r="Z161" s="229"/>
      <c r="AA161" s="3"/>
      <c r="AB161" s="3"/>
      <c r="AC161" s="3"/>
      <c r="AD161" s="3"/>
      <c r="AE161" s="3"/>
      <c r="AF161" s="3"/>
      <c r="AG161" s="3"/>
      <c r="AH161" s="3"/>
      <c r="AI161" s="221"/>
      <c r="AJ161" s="3"/>
      <c r="AK161" s="3"/>
      <c r="BA161" s="29" t="str">
        <f>IF($C161&lt;&gt;SUM($F161:$Q161),"El Total de los Ingresos NO puede ser diferente a la suma de Hombres y Mujeres por edad.","")</f>
        <v/>
      </c>
      <c r="BB161" s="29" t="str">
        <f>IF($D161&lt;&gt;$F161+$H161+$J161+$L161+$N161+$P161,"El Total de Hombres Ingresados al Programa NO puede ser distinto a la suma de Hombres por edad.","")</f>
        <v/>
      </c>
      <c r="BC161" s="29" t="str">
        <f>IF($E161&lt;&gt;$G161+$I161+$K161+$M161+$O161+$Q161,"El Total de Mujeres Ingresados al Programa NO puede ser distinto a la suma de Mujeres por edad.","")</f>
        <v/>
      </c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0">
        <f>IF($C161&lt;&gt;SUM($F161:$Q161),1,0)</f>
        <v>0</v>
      </c>
      <c r="BU161" s="30">
        <f>IF($D161&lt;&gt;$F161+$H161+$J161+$L161+$N161+$P161,1,0)</f>
        <v>0</v>
      </c>
      <c r="BV161" s="30">
        <f>IF($E161&lt;&gt;$G161+$I161+$K161+$M161+$O161+$Q161,1,0)</f>
        <v>0</v>
      </c>
      <c r="BW161" s="3"/>
      <c r="BX161" s="3"/>
      <c r="BY161" s="3"/>
      <c r="BZ161" s="3"/>
      <c r="CA161" s="3"/>
      <c r="CB161" s="3"/>
      <c r="CC161" s="3"/>
    </row>
    <row r="162" spans="1:102" s="22" customFormat="1" ht="10.5" x14ac:dyDescent="0.15">
      <c r="A162" s="1034" t="s">
        <v>169</v>
      </c>
      <c r="B162" s="1034"/>
      <c r="C162" s="71">
        <f>SUM(D162:E162)</f>
        <v>0</v>
      </c>
      <c r="D162" s="71">
        <f t="shared" si="45"/>
        <v>0</v>
      </c>
      <c r="E162" s="71">
        <f t="shared" si="45"/>
        <v>0</v>
      </c>
      <c r="F162" s="67"/>
      <c r="G162" s="69"/>
      <c r="H162" s="67"/>
      <c r="I162" s="69"/>
      <c r="J162" s="67"/>
      <c r="K162" s="69"/>
      <c r="L162" s="67"/>
      <c r="M162" s="69"/>
      <c r="N162" s="67"/>
      <c r="O162" s="69"/>
      <c r="P162" s="67"/>
      <c r="Q162" s="69"/>
      <c r="R162" s="233" t="str">
        <f>$BA162&amp;" "&amp;$BB162&amp;""&amp;$BC162</f>
        <v xml:space="preserve"> </v>
      </c>
      <c r="S162" s="229"/>
      <c r="T162" s="229"/>
      <c r="U162" s="229"/>
      <c r="V162" s="229"/>
      <c r="W162" s="228"/>
      <c r="X162" s="229"/>
      <c r="Y162" s="229"/>
      <c r="Z162" s="229"/>
      <c r="AA162" s="3"/>
      <c r="AB162" s="3"/>
      <c r="AC162" s="3"/>
      <c r="AD162" s="3"/>
      <c r="AE162" s="3"/>
      <c r="AF162" s="3"/>
      <c r="AG162" s="3"/>
      <c r="AH162" s="3"/>
      <c r="AI162" s="221"/>
      <c r="AJ162" s="3"/>
      <c r="AK162" s="3"/>
      <c r="BA162" s="29" t="str">
        <f>IF($C162&lt;&gt;SUM($F162:$Q162),"El Total de los Ingresos NO puede ser diferente a la suma de Hombres y Mujeres por edad.","")</f>
        <v/>
      </c>
      <c r="BB162" s="29" t="str">
        <f>IF($D162&lt;&gt;$F162+$H162+$J162+$L162+$N162+$P162,"El Total de Hombres Ingresados al Programa NO puede ser distinto a la suma de Hombres por edad.","")</f>
        <v/>
      </c>
      <c r="BC162" s="29" t="str">
        <f>IF($E162&lt;&gt;$G162+$I162+$K162+$M162+$O162+$Q162,"El Total de Mujeres Ingresados al Programa NO puede ser distinto a la suma de Mujeres por edad.","")</f>
        <v/>
      </c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0">
        <f>IF($C162&lt;&gt;SUM($F162:$Q162),1,0)</f>
        <v>0</v>
      </c>
      <c r="BU162" s="30">
        <f>IF($D162&lt;&gt;$F162+$H162+$J162+$L162+$N162+$P162,1,0)</f>
        <v>0</v>
      </c>
      <c r="BV162" s="30">
        <f>IF($E162&lt;&gt;$G162+$I162+$K162+$M162+$O162+$Q162,1,0)</f>
        <v>0</v>
      </c>
      <c r="BW162" s="3"/>
      <c r="BX162" s="3"/>
      <c r="BY162" s="3"/>
      <c r="BZ162" s="3"/>
      <c r="CA162" s="3"/>
      <c r="CB162" s="3"/>
      <c r="CC162" s="3"/>
    </row>
    <row r="163" spans="1:102" s="22" customFormat="1" ht="10.5" x14ac:dyDescent="0.15">
      <c r="A163" s="1008" t="s">
        <v>170</v>
      </c>
      <c r="B163" s="1008"/>
      <c r="C163" s="80">
        <f>SUM(D163:E163)</f>
        <v>0</v>
      </c>
      <c r="D163" s="80">
        <f t="shared" si="45"/>
        <v>0</v>
      </c>
      <c r="E163" s="80">
        <f t="shared" si="45"/>
        <v>0</v>
      </c>
      <c r="F163" s="106"/>
      <c r="G163" s="235"/>
      <c r="H163" s="106"/>
      <c r="I163" s="235"/>
      <c r="J163" s="106"/>
      <c r="K163" s="235"/>
      <c r="L163" s="106"/>
      <c r="M163" s="235"/>
      <c r="N163" s="106"/>
      <c r="O163" s="235"/>
      <c r="P163" s="106"/>
      <c r="Q163" s="235"/>
      <c r="R163" s="233" t="str">
        <f>$BA163&amp;" "&amp;$BB163&amp;""&amp;$BC163</f>
        <v xml:space="preserve"> </v>
      </c>
      <c r="S163" s="229"/>
      <c r="T163" s="229"/>
      <c r="U163" s="229"/>
      <c r="V163" s="229"/>
      <c r="W163" s="228"/>
      <c r="X163" s="229"/>
      <c r="Y163" s="229"/>
      <c r="Z163" s="229"/>
      <c r="AA163" s="3"/>
      <c r="AB163" s="3"/>
      <c r="AC163" s="3"/>
      <c r="AD163" s="3"/>
      <c r="AE163" s="3"/>
      <c r="AF163" s="3"/>
      <c r="AG163" s="3"/>
      <c r="AH163" s="3"/>
      <c r="AI163" s="221"/>
      <c r="AJ163" s="3"/>
      <c r="AK163" s="3"/>
      <c r="BA163" s="29" t="str">
        <f>IF($C163&lt;&gt;SUM($F163:$Q163),"El Total de los Ingresos NO puede ser diferente a la suma de Hombres y Mujeres por edad.","")</f>
        <v/>
      </c>
      <c r="BB163" s="29" t="str">
        <f>IF($D163&lt;&gt;$F163+$H163+$J163+$L163+$N163+$P163,"El Total de Hombres Ingresados al Programa NO puede ser distinto a la suma de Hombres por edad.","")</f>
        <v/>
      </c>
      <c r="BC163" s="29" t="str">
        <f>IF($E163&lt;&gt;$G163+$I163+$K163+$M163+$O163+$Q163,"El Total de Mujeres Ingresados al Programa NO puede ser distinto a la suma de Mujeres por edad.","")</f>
        <v/>
      </c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0">
        <f>IF($C163&lt;&gt;SUM($F163:$Q163),1,0)</f>
        <v>0</v>
      </c>
      <c r="BU163" s="30">
        <f>IF($D163&lt;&gt;$F163+$H163+$J163+$L163+$N163+$P163,1,0)</f>
        <v>0</v>
      </c>
      <c r="BV163" s="30">
        <f>IF($E163&lt;&gt;$G163+$I163+$K163+$M163+$O163+$Q163,1,0)</f>
        <v>0</v>
      </c>
      <c r="BW163" s="3"/>
      <c r="BX163" s="3"/>
      <c r="BY163" s="3"/>
      <c r="BZ163" s="3"/>
      <c r="CA163" s="3"/>
      <c r="CB163" s="3"/>
      <c r="CC163" s="3"/>
    </row>
    <row r="164" spans="1:102" s="9" customFormat="1" ht="14.25" x14ac:dyDescent="0.2">
      <c r="A164" s="40" t="s">
        <v>171</v>
      </c>
      <c r="B164" s="224"/>
      <c r="C164" s="225"/>
      <c r="D164" s="226"/>
      <c r="E164" s="226"/>
      <c r="F164" s="226"/>
      <c r="G164" s="227"/>
      <c r="H164" s="227"/>
      <c r="I164" s="227"/>
      <c r="J164" s="227"/>
      <c r="K164" s="227"/>
      <c r="L164" s="227"/>
      <c r="M164" s="227"/>
      <c r="N164" s="227"/>
      <c r="O164" s="227"/>
      <c r="P164" s="227"/>
      <c r="Q164" s="227"/>
      <c r="R164" s="227"/>
      <c r="S164" s="227"/>
      <c r="T164" s="228"/>
      <c r="U164" s="229"/>
      <c r="V164" s="229"/>
      <c r="W164" s="229"/>
      <c r="AG164" s="138"/>
    </row>
    <row r="165" spans="1:102" s="22" customFormat="1" ht="10.5" x14ac:dyDescent="0.15">
      <c r="A165" s="1009" t="s">
        <v>45</v>
      </c>
      <c r="B165" s="1010"/>
      <c r="C165" s="1039" t="s">
        <v>46</v>
      </c>
      <c r="D165" s="1039"/>
      <c r="E165" s="1039"/>
      <c r="F165" s="1074" t="s">
        <v>116</v>
      </c>
      <c r="G165" s="1075"/>
      <c r="H165" s="1074" t="s">
        <v>117</v>
      </c>
      <c r="I165" s="1075"/>
      <c r="J165" s="1074" t="s">
        <v>118</v>
      </c>
      <c r="K165" s="1075"/>
      <c r="L165" s="1074" t="s">
        <v>119</v>
      </c>
      <c r="M165" s="1075"/>
      <c r="N165" s="1074" t="s">
        <v>120</v>
      </c>
      <c r="O165" s="1075"/>
      <c r="P165" s="1074" t="s">
        <v>121</v>
      </c>
      <c r="Q165" s="1076"/>
      <c r="R165" s="1049" t="s">
        <v>164</v>
      </c>
      <c r="S165" s="229"/>
      <c r="T165" s="229"/>
      <c r="U165" s="229"/>
      <c r="V165" s="228"/>
      <c r="W165" s="229"/>
      <c r="X165" s="229"/>
      <c r="Y165" s="229"/>
      <c r="Z165" s="3"/>
      <c r="AA165" s="3"/>
      <c r="AB165" s="3"/>
      <c r="AC165" s="3"/>
      <c r="AD165" s="3"/>
      <c r="AE165" s="3"/>
      <c r="AF165" s="3"/>
      <c r="AG165" s="3"/>
      <c r="AH165" s="3"/>
      <c r="AI165" s="221"/>
      <c r="AJ165" s="3"/>
      <c r="AK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</row>
    <row r="166" spans="1:102" s="23" customFormat="1" ht="21" x14ac:dyDescent="0.15">
      <c r="A166" s="1013"/>
      <c r="B166" s="1014"/>
      <c r="C166" s="231" t="s">
        <v>167</v>
      </c>
      <c r="D166" s="231" t="s">
        <v>43</v>
      </c>
      <c r="E166" s="230" t="s">
        <v>64</v>
      </c>
      <c r="F166" s="159" t="s">
        <v>43</v>
      </c>
      <c r="G166" s="20" t="s">
        <v>64</v>
      </c>
      <c r="H166" s="159" t="s">
        <v>43</v>
      </c>
      <c r="I166" s="20" t="s">
        <v>64</v>
      </c>
      <c r="J166" s="159" t="s">
        <v>43</v>
      </c>
      <c r="K166" s="20" t="s">
        <v>64</v>
      </c>
      <c r="L166" s="159" t="s">
        <v>43</v>
      </c>
      <c r="M166" s="20" t="s">
        <v>64</v>
      </c>
      <c r="N166" s="159" t="s">
        <v>43</v>
      </c>
      <c r="O166" s="20" t="s">
        <v>64</v>
      </c>
      <c r="P166" s="159" t="s">
        <v>43</v>
      </c>
      <c r="Q166" s="162" t="s">
        <v>64</v>
      </c>
      <c r="R166" s="1051"/>
      <c r="S166" s="229"/>
      <c r="T166" s="229"/>
      <c r="U166" s="229"/>
      <c r="V166" s="228"/>
      <c r="W166" s="229"/>
      <c r="X166" s="229"/>
      <c r="Y166" s="229"/>
      <c r="Z166" s="3"/>
      <c r="AA166" s="3"/>
      <c r="AB166" s="3"/>
      <c r="AC166" s="3"/>
      <c r="AD166" s="3"/>
      <c r="AE166" s="3"/>
      <c r="AF166" s="3"/>
      <c r="AG166" s="3"/>
      <c r="AH166" s="3"/>
      <c r="AI166" s="221"/>
      <c r="AJ166" s="3"/>
      <c r="AK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</row>
    <row r="167" spans="1:102" s="23" customFormat="1" ht="10.5" x14ac:dyDescent="0.15">
      <c r="A167" s="1032" t="s">
        <v>168</v>
      </c>
      <c r="B167" s="1032"/>
      <c r="C167" s="66">
        <f>SUM(D167:E167)</f>
        <v>0</v>
      </c>
      <c r="D167" s="66">
        <f t="shared" ref="D167:E169" si="46">F167+H167+J167+L167+N167+P167</f>
        <v>0</v>
      </c>
      <c r="E167" s="180">
        <f t="shared" si="46"/>
        <v>0</v>
      </c>
      <c r="F167" s="25"/>
      <c r="G167" s="27"/>
      <c r="H167" s="25"/>
      <c r="I167" s="27"/>
      <c r="J167" s="25"/>
      <c r="K167" s="27"/>
      <c r="L167" s="25"/>
      <c r="M167" s="27"/>
      <c r="N167" s="25"/>
      <c r="O167" s="27"/>
      <c r="P167" s="25"/>
      <c r="Q167" s="201"/>
      <c r="R167" s="143"/>
      <c r="S167" s="233" t="str">
        <f>$BA167&amp;" "&amp;$BB167&amp;""&amp;$BC167&amp;""&amp;$BD167</f>
        <v xml:space="preserve"> </v>
      </c>
      <c r="T167" s="229"/>
      <c r="U167" s="229"/>
      <c r="V167" s="228"/>
      <c r="W167" s="229"/>
      <c r="X167" s="229"/>
      <c r="Y167" s="229"/>
      <c r="Z167" s="3"/>
      <c r="AA167" s="3"/>
      <c r="AB167" s="3"/>
      <c r="AC167" s="3"/>
      <c r="AD167" s="3"/>
      <c r="AE167" s="3"/>
      <c r="AF167" s="3"/>
      <c r="AG167" s="3"/>
      <c r="AH167" s="3"/>
      <c r="AI167" s="221"/>
      <c r="AJ167" s="3"/>
      <c r="AK167" s="3"/>
      <c r="BA167" s="29" t="str">
        <f>IF($C167&lt;&gt;SUM($F167:$Q167),"El Total de los Egresos NO puede ser diferente a la suma de Hombres y Mujeres por edad.","")</f>
        <v/>
      </c>
      <c r="BB167" s="29" t="str">
        <f>IF($D167&lt;&gt;$F167+$H167+$J167+$L167+$N167+$P167,"El Total de Hombres Egresados del Programa NO puede ser distinto a la suma de Hombres por edad.","")</f>
        <v/>
      </c>
      <c r="BC167" s="29" t="str">
        <f>IF($E167&lt;&gt;$G167+$I167+$K167+$M167+$O167+$Q167,"El Total de Mujeres Egresadas del Programa NO puede ser distinto a la suma de Mujeres por edad.","")</f>
        <v/>
      </c>
      <c r="BD167" s="29" t="str">
        <f>IF(R167&lt;=C167,"","Los Egresos por Abandono DEBEN estar contenidos en el Total de Egresos")</f>
        <v/>
      </c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0">
        <f>IF($C167&lt;&gt;SUM($F167:$Q167),1,0)</f>
        <v>0</v>
      </c>
      <c r="BU167" s="30">
        <f>IF($D167&lt;&gt;$F167+$H167+$J167+$L167+$N167+$P167,1,0)</f>
        <v>0</v>
      </c>
      <c r="BV167" s="30">
        <f>IF($E167&lt;&gt;$G167+$I167+$K167+$M167+$O167+$Q167,1,0)</f>
        <v>0</v>
      </c>
      <c r="BW167" s="30">
        <f>IF(R167&lt;=C167,0,1)</f>
        <v>0</v>
      </c>
      <c r="BX167" s="3"/>
      <c r="BY167" s="3"/>
      <c r="BZ167" s="3"/>
      <c r="CA167" s="3"/>
      <c r="CB167" s="3"/>
      <c r="CC167" s="3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</row>
    <row r="168" spans="1:102" s="23" customFormat="1" ht="10.5" x14ac:dyDescent="0.15">
      <c r="A168" s="1034" t="s">
        <v>169</v>
      </c>
      <c r="B168" s="1034"/>
      <c r="C168" s="71">
        <f>SUM(D168:E168)</f>
        <v>0</v>
      </c>
      <c r="D168" s="71">
        <f t="shared" si="46"/>
        <v>0</v>
      </c>
      <c r="E168" s="71">
        <f t="shared" si="46"/>
        <v>0</v>
      </c>
      <c r="F168" s="67"/>
      <c r="G168" s="69"/>
      <c r="H168" s="67"/>
      <c r="I168" s="69"/>
      <c r="J168" s="67"/>
      <c r="K168" s="69"/>
      <c r="L168" s="67"/>
      <c r="M168" s="69"/>
      <c r="N168" s="67"/>
      <c r="O168" s="69"/>
      <c r="P168" s="67"/>
      <c r="Q168" s="131"/>
      <c r="R168" s="132"/>
      <c r="S168" s="233" t="str">
        <f>$BA168&amp;" "&amp;$BB168&amp;""&amp;$BC168&amp;""&amp;$BD168</f>
        <v xml:space="preserve"> </v>
      </c>
      <c r="T168" s="229"/>
      <c r="U168" s="229"/>
      <c r="V168" s="228"/>
      <c r="W168" s="229"/>
      <c r="X168" s="229"/>
      <c r="Y168" s="229"/>
      <c r="Z168" s="3"/>
      <c r="AA168" s="3"/>
      <c r="AB168" s="3"/>
      <c r="AC168" s="3"/>
      <c r="AD168" s="3"/>
      <c r="AE168" s="3"/>
      <c r="AF168" s="3"/>
      <c r="AG168" s="3"/>
      <c r="AH168" s="3"/>
      <c r="AI168" s="221"/>
      <c r="AJ168" s="3"/>
      <c r="AK168" s="3"/>
      <c r="BA168" s="29" t="str">
        <f>IF($C168&lt;&gt;SUM($F168:$Q168),"El Total de los Egresos NO puede ser diferente a la suma de Hombres y Mujeres por edad.","")</f>
        <v/>
      </c>
      <c r="BB168" s="29" t="str">
        <f>IF($D168&lt;&gt;$F168+$H168+$J168+$L168+$N168+$P168,"El Total de Hombres Egresados del Programa NO puede ser distinto a la suma de Hombres por edad.","")</f>
        <v/>
      </c>
      <c r="BC168" s="29" t="str">
        <f>IF($E168&lt;&gt;$G168+$I168+$K168+$M168+$O168+$Q168,"El Total de Mujeres Egresadas del Programa NO puede ser distinto a la suma de Mujeres por edad.","")</f>
        <v/>
      </c>
      <c r="BD168" s="29" t="str">
        <f>IF(R168&lt;=C168,"","Los Egresos por Abandono DEBEN estar contenidos en el Total de Egresos")</f>
        <v/>
      </c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0">
        <f>IF($C168&lt;&gt;SUM($F168:$Q168),1,0)</f>
        <v>0</v>
      </c>
      <c r="BU168" s="30">
        <f>IF($D168&lt;&gt;$F168+$H168+$J168+$L168+$N168+$P168,1,0)</f>
        <v>0</v>
      </c>
      <c r="BV168" s="30">
        <f>IF($E168&lt;&gt;$G168+$I168+$K168+$M168+$O168+$Q168,1,0)</f>
        <v>0</v>
      </c>
      <c r="BW168" s="30">
        <f>IF(R168&lt;=C168,0,1)</f>
        <v>0</v>
      </c>
      <c r="BX168" s="3"/>
      <c r="BY168" s="3"/>
      <c r="BZ168" s="3"/>
      <c r="CA168" s="3"/>
      <c r="CB168" s="3"/>
      <c r="CC168" s="3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</row>
    <row r="169" spans="1:102" s="23" customFormat="1" ht="10.5" x14ac:dyDescent="0.15">
      <c r="A169" s="1008" t="s">
        <v>170</v>
      </c>
      <c r="B169" s="1008"/>
      <c r="C169" s="80">
        <f>SUM(D169:E169)</f>
        <v>0</v>
      </c>
      <c r="D169" s="80">
        <f t="shared" si="46"/>
        <v>0</v>
      </c>
      <c r="E169" s="80">
        <f t="shared" si="46"/>
        <v>0</v>
      </c>
      <c r="F169" s="106"/>
      <c r="G169" s="235"/>
      <c r="H169" s="106"/>
      <c r="I169" s="235"/>
      <c r="J169" s="106"/>
      <c r="K169" s="235"/>
      <c r="L169" s="106"/>
      <c r="M169" s="235"/>
      <c r="N169" s="106"/>
      <c r="O169" s="235"/>
      <c r="P169" s="106"/>
      <c r="Q169" s="236"/>
      <c r="R169" s="150"/>
      <c r="S169" s="233" t="str">
        <f>$BA169&amp;" "&amp;$BB169&amp;""&amp;$BC169&amp;""&amp;$BD169</f>
        <v xml:space="preserve"> </v>
      </c>
      <c r="T169" s="229"/>
      <c r="U169" s="229"/>
      <c r="V169" s="228"/>
      <c r="W169" s="229"/>
      <c r="X169" s="229"/>
      <c r="Y169" s="229"/>
      <c r="Z169" s="3"/>
      <c r="AA169" s="3"/>
      <c r="AB169" s="3"/>
      <c r="AC169" s="3"/>
      <c r="AD169" s="3"/>
      <c r="AE169" s="3"/>
      <c r="AF169" s="3"/>
      <c r="AG169" s="3"/>
      <c r="AH169" s="3"/>
      <c r="AI169" s="221"/>
      <c r="AJ169" s="3"/>
      <c r="AK169" s="3"/>
      <c r="BA169" s="29" t="str">
        <f>IF($C169&lt;&gt;SUM($F169:$Q169),"El Total de los Egresos NO puede ser diferente a la suma de Hombres y Mujeres por edad.","")</f>
        <v/>
      </c>
      <c r="BB169" s="29" t="str">
        <f>IF($D169&lt;&gt;$F169+$H169+$J169+$L169+$N169+$P169,"El Total de Hombres Egresados del Programa NO puede ser distinto a la suma de Hombres por edad.","")</f>
        <v/>
      </c>
      <c r="BC169" s="29" t="str">
        <f>IF($E169&lt;&gt;$G169+$I169+$K169+$M169+$O169+$Q169,"El Total de Mujeres Egresadas del Programa NO puede ser distinto a la suma de Mujeres por edad.","")</f>
        <v/>
      </c>
      <c r="BD169" s="29" t="str">
        <f>IF(R169&lt;=C169,"","Los Egresos por Abandono DEBEN estar contenidos en el Total de Egresos")</f>
        <v/>
      </c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0">
        <f>IF($C169&lt;&gt;SUM($F169:$Q169),1,0)</f>
        <v>0</v>
      </c>
      <c r="BU169" s="30">
        <f>IF($D169&lt;&gt;$F169+$H169+$J169+$L169+$N169+$P169,1,0)</f>
        <v>0</v>
      </c>
      <c r="BV169" s="30">
        <f>IF($E169&lt;&gt;$G169+$I169+$K169+$M169+$O169+$Q169,1,0)</f>
        <v>0</v>
      </c>
      <c r="BW169" s="30">
        <f>IF(R169&lt;=C169,0,1)</f>
        <v>0</v>
      </c>
      <c r="BX169" s="3"/>
      <c r="BY169" s="3"/>
      <c r="BZ169" s="3"/>
      <c r="CA169" s="3"/>
      <c r="CB169" s="3"/>
      <c r="CC169" s="3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</row>
    <row r="170" spans="1:102" s="9" customFormat="1" ht="15" x14ac:dyDescent="0.2">
      <c r="A170" s="237" t="s">
        <v>172</v>
      </c>
      <c r="M170" s="4"/>
      <c r="AG170" s="138"/>
    </row>
    <row r="171" spans="1:102" s="23" customFormat="1" ht="10.5" x14ac:dyDescent="0.15">
      <c r="A171" s="1063" t="s">
        <v>173</v>
      </c>
      <c r="B171" s="1064" t="s">
        <v>174</v>
      </c>
      <c r="C171" s="1067" t="s">
        <v>175</v>
      </c>
      <c r="D171" s="1069" t="s">
        <v>176</v>
      </c>
      <c r="E171" s="1070"/>
      <c r="F171" s="1070"/>
      <c r="G171" s="1070"/>
      <c r="H171" s="1070"/>
      <c r="I171" s="1071"/>
      <c r="J171" s="1069" t="s">
        <v>57</v>
      </c>
      <c r="K171" s="1071"/>
      <c r="L171" s="1072" t="s">
        <v>177</v>
      </c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221"/>
      <c r="AH171" s="3"/>
      <c r="AI171" s="3"/>
      <c r="AJ171" s="3"/>
      <c r="AK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</row>
    <row r="172" spans="1:102" s="23" customFormat="1" ht="21" x14ac:dyDescent="0.15">
      <c r="A172" s="1065"/>
      <c r="B172" s="1066"/>
      <c r="C172" s="1068"/>
      <c r="D172" s="238" t="s">
        <v>178</v>
      </c>
      <c r="E172" s="239" t="s">
        <v>179</v>
      </c>
      <c r="F172" s="239" t="s">
        <v>70</v>
      </c>
      <c r="G172" s="239" t="s">
        <v>8</v>
      </c>
      <c r="H172" s="239" t="s">
        <v>180</v>
      </c>
      <c r="I172" s="240" t="s">
        <v>181</v>
      </c>
      <c r="J172" s="241" t="s">
        <v>182</v>
      </c>
      <c r="K172" s="242" t="s">
        <v>64</v>
      </c>
      <c r="L172" s="107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221"/>
      <c r="AH172" s="3"/>
      <c r="AI172" s="3"/>
      <c r="AJ172" s="3"/>
      <c r="AK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</row>
    <row r="173" spans="1:102" s="23" customFormat="1" ht="10.5" x14ac:dyDescent="0.15">
      <c r="A173" s="1055" t="s">
        <v>183</v>
      </c>
      <c r="B173" s="243" t="s">
        <v>184</v>
      </c>
      <c r="C173" s="66">
        <f>SUM(D173:I173)</f>
        <v>0</v>
      </c>
      <c r="D173" s="67"/>
      <c r="E173" s="68"/>
      <c r="F173" s="68"/>
      <c r="G173" s="68"/>
      <c r="H173" s="68"/>
      <c r="I173" s="69"/>
      <c r="J173" s="68"/>
      <c r="K173" s="69"/>
      <c r="L173" s="244"/>
      <c r="M173" s="28" t="str">
        <f>$BA173&amp;" "&amp;$BB173&amp;""&amp;$BC173</f>
        <v xml:space="preserve"> </v>
      </c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221"/>
      <c r="AH173" s="3"/>
      <c r="AI173" s="3"/>
      <c r="AJ173" s="3"/>
      <c r="AK173" s="3"/>
      <c r="BA173" s="29" t="str">
        <f>IF($C173&lt;&gt;($J173+$K173),"Los Ingresos según sexo NO pueden ser diferente al Total.","")</f>
        <v/>
      </c>
      <c r="BB173" s="245" t="str">
        <f>IF($C173=0,"",IF($L173="",IF($C173="",""," No olvide escribir la columna Beneficiarios."),""))</f>
        <v/>
      </c>
      <c r="BC173" s="245" t="str">
        <f>IF($C173&lt;$L173," El número de Beneficiarios NO puede ser mayor que el Total.","")</f>
        <v/>
      </c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0">
        <f>IF($C173&lt;&gt;($J173+$K173),1,0)</f>
        <v>0</v>
      </c>
      <c r="BU173" s="30" t="str">
        <f>IF($C173=0,"",IF($L173="",IF($C173="","",1),0))</f>
        <v/>
      </c>
      <c r="BV173" s="30">
        <f>IF($C173&lt;$L173,1,0)</f>
        <v>0</v>
      </c>
      <c r="BW173" s="3"/>
      <c r="BX173" s="3"/>
      <c r="BY173" s="3"/>
      <c r="BZ173" s="3"/>
      <c r="CA173" s="3"/>
    </row>
    <row r="174" spans="1:102" s="23" customFormat="1" ht="10.5" x14ac:dyDescent="0.15">
      <c r="A174" s="1056"/>
      <c r="B174" s="246" t="s">
        <v>185</v>
      </c>
      <c r="C174" s="80">
        <f>SUM(D174:I174)</f>
        <v>0</v>
      </c>
      <c r="D174" s="37"/>
      <c r="E174" s="38"/>
      <c r="F174" s="38"/>
      <c r="G174" s="38"/>
      <c r="H174" s="38"/>
      <c r="I174" s="39"/>
      <c r="J174" s="37"/>
      <c r="K174" s="39"/>
      <c r="L174" s="247"/>
      <c r="M174" s="28" t="str">
        <f>$BA174&amp;" "&amp;$BB174&amp;""&amp;$BC174</f>
        <v xml:space="preserve"> </v>
      </c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221"/>
      <c r="AH174" s="3"/>
      <c r="AI174" s="3"/>
      <c r="AJ174" s="3"/>
      <c r="AK174" s="3"/>
      <c r="BA174" s="29" t="str">
        <f>IF($C174&lt;&gt;($J174+$K174),"Los Egresos según sexo NO pueden ser diferente al Total.","")</f>
        <v/>
      </c>
      <c r="BB174" s="245" t="str">
        <f>IF($C174=0,"",IF($L174="",IF($C174="",""," No olvide escribir la columna Beneficiarios."),""))</f>
        <v/>
      </c>
      <c r="BC174" s="245" t="str">
        <f>IF($C174&lt;$L174," El número de Beneficiarios NO puede ser mayor que el Total.","")</f>
        <v/>
      </c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0">
        <f>IF($C174&lt;&gt;($J174+$K174),1,0)</f>
        <v>0</v>
      </c>
      <c r="BU174" s="30" t="str">
        <f>IF($C174=0,"",IF($L174="",IF($C174="","",1),0))</f>
        <v/>
      </c>
      <c r="BV174" s="30">
        <f>IF($C174&lt;$L174,1,0)</f>
        <v>0</v>
      </c>
      <c r="BW174" s="3"/>
      <c r="BX174" s="3"/>
      <c r="BY174" s="3"/>
      <c r="BZ174" s="3"/>
      <c r="CA174" s="3"/>
    </row>
    <row r="175" spans="1:102" s="23" customFormat="1" ht="10.5" x14ac:dyDescent="0.15">
      <c r="A175" s="1055" t="s">
        <v>186</v>
      </c>
      <c r="B175" s="243" t="s">
        <v>184</v>
      </c>
      <c r="C175" s="66">
        <f>SUM(D175:I175)</f>
        <v>0</v>
      </c>
      <c r="D175" s="67"/>
      <c r="E175" s="68"/>
      <c r="F175" s="68"/>
      <c r="G175" s="68"/>
      <c r="H175" s="68"/>
      <c r="I175" s="69"/>
      <c r="J175" s="68"/>
      <c r="K175" s="69"/>
      <c r="L175" s="244"/>
      <c r="M175" s="28" t="str">
        <f>$BA175&amp;" "&amp;$BB175&amp;""&amp;$BC175</f>
        <v xml:space="preserve"> </v>
      </c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221"/>
      <c r="AH175" s="3"/>
      <c r="AI175" s="3"/>
      <c r="AJ175" s="3"/>
      <c r="AK175" s="3"/>
      <c r="BA175" s="29" t="str">
        <f>IF($C175&lt;&gt;($J175+$K175),"Los Ingresos según sexo NO pueden ser diferente al Total.","")</f>
        <v/>
      </c>
      <c r="BB175" s="245" t="str">
        <f>IF($C175=0,"",IF($L175="",IF($C175="",""," No olvide escribir la columna Beneficiarios."),""))</f>
        <v/>
      </c>
      <c r="BC175" s="245" t="str">
        <f>IF($C175&lt;$L175," El número de Beneficiarios NO puede ser mayor que el Total.","")</f>
        <v/>
      </c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0">
        <f>IF($C175&lt;&gt;($J175+$K175),1,0)</f>
        <v>0</v>
      </c>
      <c r="BU175" s="30" t="str">
        <f>IF($C175=0,"",IF($L175="",IF($C175="","",1),0))</f>
        <v/>
      </c>
      <c r="BV175" s="30">
        <f>IF($C175&lt;$L175,1,0)</f>
        <v>0</v>
      </c>
      <c r="BW175" s="3"/>
      <c r="BX175" s="3"/>
      <c r="BY175" s="3"/>
      <c r="BZ175" s="3"/>
      <c r="CA175" s="3"/>
    </row>
    <row r="176" spans="1:102" s="23" customFormat="1" ht="10.5" x14ac:dyDescent="0.15">
      <c r="A176" s="1056"/>
      <c r="B176" s="246" t="s">
        <v>185</v>
      </c>
      <c r="C176" s="80">
        <f>SUM(D176:I176)</f>
        <v>0</v>
      </c>
      <c r="D176" s="37"/>
      <c r="E176" s="38"/>
      <c r="F176" s="38"/>
      <c r="G176" s="38"/>
      <c r="H176" s="38"/>
      <c r="I176" s="39"/>
      <c r="J176" s="37"/>
      <c r="K176" s="39"/>
      <c r="L176" s="247"/>
      <c r="M176" s="28" t="str">
        <f>$BA176&amp;" "&amp;$BB176&amp;""&amp;$BC176</f>
        <v xml:space="preserve"> </v>
      </c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221"/>
      <c r="AH176" s="3"/>
      <c r="AI176" s="3"/>
      <c r="AJ176" s="3"/>
      <c r="AK176" s="3"/>
      <c r="BA176" s="29" t="str">
        <f>IF($C176&lt;&gt;($J176+$K176),"Los Egresos según sexo NO pueden ser diferente al Total.","")</f>
        <v/>
      </c>
      <c r="BB176" s="245" t="str">
        <f>IF($C176=0,"",IF($L176="",IF($C176="",""," No olvide escribir la columna Beneficiarios."),""))</f>
        <v/>
      </c>
      <c r="BC176" s="245" t="str">
        <f>IF($C176&lt;$L176," El número de Beneficiarios NO puede ser mayor que el Total.","")</f>
        <v/>
      </c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0">
        <f>IF($C176&lt;&gt;($J176+$K176),1,0)</f>
        <v>0</v>
      </c>
      <c r="BU176" s="30" t="str">
        <f>IF($C176=0,"",IF($L176="",IF($C176="","",1),0))</f>
        <v/>
      </c>
      <c r="BV176" s="30">
        <f>IF($C176&lt;$L176,1,0)</f>
        <v>0</v>
      </c>
      <c r="BW176" s="3"/>
      <c r="BX176" s="3"/>
      <c r="BY176" s="3"/>
      <c r="BZ176" s="3"/>
      <c r="CA176" s="3"/>
    </row>
    <row r="177" spans="1:87" s="9" customFormat="1" ht="15" x14ac:dyDescent="0.2">
      <c r="A177" s="81" t="s">
        <v>187</v>
      </c>
      <c r="B177" s="81"/>
      <c r="C177" s="81"/>
      <c r="D177" s="81"/>
      <c r="E177" s="81"/>
      <c r="F177" s="81"/>
      <c r="G177" s="81"/>
      <c r="M177" s="4"/>
      <c r="AG177" s="138"/>
    </row>
    <row r="178" spans="1:87" s="23" customFormat="1" ht="10.5" x14ac:dyDescent="0.15">
      <c r="A178" s="1009" t="s">
        <v>188</v>
      </c>
      <c r="B178" s="1010"/>
      <c r="C178" s="1015" t="s">
        <v>189</v>
      </c>
      <c r="D178" s="1015"/>
      <c r="E178" s="1015"/>
      <c r="F178" s="1016" t="s">
        <v>190</v>
      </c>
      <c r="G178" s="1017"/>
      <c r="H178" s="1017"/>
      <c r="I178" s="1017"/>
      <c r="J178" s="1017"/>
      <c r="K178" s="1017"/>
      <c r="L178" s="1017"/>
      <c r="M178" s="1017"/>
      <c r="N178" s="1017"/>
      <c r="O178" s="1017"/>
      <c r="P178" s="1017"/>
      <c r="Q178" s="1018"/>
      <c r="R178" s="1057" t="s">
        <v>191</v>
      </c>
      <c r="S178" s="1060" t="s">
        <v>103</v>
      </c>
      <c r="T178" s="1049" t="s">
        <v>192</v>
      </c>
      <c r="U178" s="1052" t="s">
        <v>164</v>
      </c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BA178" s="3"/>
      <c r="BB178" s="3"/>
      <c r="BC178" s="3"/>
      <c r="BD178" s="221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</row>
    <row r="179" spans="1:87" s="23" customFormat="1" ht="10.5" x14ac:dyDescent="0.15">
      <c r="A179" s="1011"/>
      <c r="B179" s="1012"/>
      <c r="C179" s="1015"/>
      <c r="D179" s="1015"/>
      <c r="E179" s="1015"/>
      <c r="F179" s="1026" t="s">
        <v>193</v>
      </c>
      <c r="G179" s="1028"/>
      <c r="H179" s="1026" t="s">
        <v>179</v>
      </c>
      <c r="I179" s="1028"/>
      <c r="J179" s="1026" t="s">
        <v>70</v>
      </c>
      <c r="K179" s="1028"/>
      <c r="L179" s="1026" t="s">
        <v>8</v>
      </c>
      <c r="M179" s="1028"/>
      <c r="N179" s="1026" t="s">
        <v>180</v>
      </c>
      <c r="O179" s="1028"/>
      <c r="P179" s="1026" t="s">
        <v>181</v>
      </c>
      <c r="Q179" s="1027"/>
      <c r="R179" s="1058"/>
      <c r="S179" s="1061"/>
      <c r="T179" s="1050"/>
      <c r="U179" s="105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BA179" s="3"/>
      <c r="BB179" s="3"/>
      <c r="BC179" s="3"/>
      <c r="BD179" s="221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</row>
    <row r="180" spans="1:87" s="23" customFormat="1" ht="21" x14ac:dyDescent="0.15">
      <c r="A180" s="1013"/>
      <c r="B180" s="1014"/>
      <c r="C180" s="231" t="s">
        <v>167</v>
      </c>
      <c r="D180" s="231" t="s">
        <v>43</v>
      </c>
      <c r="E180" s="248" t="s">
        <v>64</v>
      </c>
      <c r="F180" s="96" t="s">
        <v>182</v>
      </c>
      <c r="G180" s="99" t="s">
        <v>64</v>
      </c>
      <c r="H180" s="96" t="s">
        <v>182</v>
      </c>
      <c r="I180" s="99" t="s">
        <v>64</v>
      </c>
      <c r="J180" s="96" t="s">
        <v>182</v>
      </c>
      <c r="K180" s="99" t="s">
        <v>64</v>
      </c>
      <c r="L180" s="96" t="s">
        <v>182</v>
      </c>
      <c r="M180" s="99" t="s">
        <v>64</v>
      </c>
      <c r="N180" s="96" t="s">
        <v>182</v>
      </c>
      <c r="O180" s="249" t="s">
        <v>64</v>
      </c>
      <c r="P180" s="96" t="s">
        <v>182</v>
      </c>
      <c r="Q180" s="249" t="s">
        <v>64</v>
      </c>
      <c r="R180" s="1059"/>
      <c r="S180" s="1062"/>
      <c r="T180" s="1051"/>
      <c r="U180" s="1054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BA180" s="3"/>
      <c r="BB180" s="3"/>
      <c r="BC180" s="3"/>
      <c r="BD180" s="221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</row>
    <row r="181" spans="1:87" s="23" customFormat="1" ht="10.5" x14ac:dyDescent="0.15">
      <c r="A181" s="1045" t="s">
        <v>194</v>
      </c>
      <c r="B181" s="1046"/>
      <c r="C181" s="250">
        <f>SUM(D181:E181)</f>
        <v>0</v>
      </c>
      <c r="D181" s="250">
        <f>F181+H181+J181+L181+N181+P181</f>
        <v>0</v>
      </c>
      <c r="E181" s="250">
        <f>G181+I181+K181+M181+O181+Q181</f>
        <v>0</v>
      </c>
      <c r="F181" s="251">
        <f>SUM(F182:F191)</f>
        <v>0</v>
      </c>
      <c r="G181" s="252">
        <f t="shared" ref="G181:U181" si="47">SUM(G182:G191)</f>
        <v>0</v>
      </c>
      <c r="H181" s="251">
        <f t="shared" si="47"/>
        <v>0</v>
      </c>
      <c r="I181" s="252">
        <f t="shared" si="47"/>
        <v>0</v>
      </c>
      <c r="J181" s="251">
        <f t="shared" si="47"/>
        <v>0</v>
      </c>
      <c r="K181" s="252">
        <f t="shared" si="47"/>
        <v>0</v>
      </c>
      <c r="L181" s="251">
        <f t="shared" si="47"/>
        <v>0</v>
      </c>
      <c r="M181" s="252">
        <f t="shared" si="47"/>
        <v>0</v>
      </c>
      <c r="N181" s="251">
        <f t="shared" si="47"/>
        <v>0</v>
      </c>
      <c r="O181" s="252">
        <f t="shared" si="47"/>
        <v>0</v>
      </c>
      <c r="P181" s="253">
        <f t="shared" si="47"/>
        <v>0</v>
      </c>
      <c r="Q181" s="252">
        <f t="shared" si="47"/>
        <v>0</v>
      </c>
      <c r="R181" s="254">
        <f t="shared" si="47"/>
        <v>0</v>
      </c>
      <c r="S181" s="255">
        <f t="shared" si="47"/>
        <v>0</v>
      </c>
      <c r="T181" s="250">
        <f t="shared" si="47"/>
        <v>0</v>
      </c>
      <c r="U181" s="250">
        <f t="shared" si="47"/>
        <v>0</v>
      </c>
      <c r="V181" s="233" t="str">
        <f>$BA181&amp;" "&amp;$BB181&amp;""&amp;$BC181&amp;""&amp;$BD181&amp;""&amp;$BE181&amp;""&amp;$BF181</f>
        <v xml:space="preserve"> </v>
      </c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BA181" s="29" t="str">
        <f>IF($C181&lt;&gt;SUM($F181:$Q181),"El Total de los Ingresos NO puede ser diferente a la suma de Hombres y Mujeres por edad.","")</f>
        <v/>
      </c>
      <c r="BB181" s="29" t="str">
        <f>IF($D181&lt;&gt;$F181+$H181+$J181+$L181+$N181+$P181,"El Total de Hombres Ingresados al Programa NO puede ser distinto a la suma de Hombres por edad.","")</f>
        <v/>
      </c>
      <c r="BC181" s="29" t="str">
        <f>IF($E181&lt;&gt;$G181+$I181+$K181+$M181+$O181+$Q181,"El Total de Mujeres Ingresadas al Programa NO puede ser distinto a la suma de Mujeres por edad.","")</f>
        <v/>
      </c>
      <c r="BD181" s="29" t="str">
        <f>IF(R181&lt;=C181,"","El Nº de TRANS ingresados al Programa NO DEBE ser mayor al Total de Ingresos")</f>
        <v/>
      </c>
      <c r="BE181" s="29" t="str">
        <f>IF(T181&lt;=S181,"","Los Egresos por Alta DEBEN estar contenidos en el Total de Egresos")</f>
        <v/>
      </c>
      <c r="BF181" s="29" t="str">
        <f>IF(U181&lt;=S181,"","Los Egresos por Abandono DEBEN estar contenidos en el Total de Egresos")</f>
        <v/>
      </c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0">
        <f>IF($C181&lt;&gt;SUM($F181:$Q181),1,0)</f>
        <v>0</v>
      </c>
      <c r="BU181" s="30">
        <f>IF($D181&lt;&gt;$F181+$H181+$J181+$L181+$N181+$P181,1,0)</f>
        <v>0</v>
      </c>
      <c r="BV181" s="30">
        <f>IF($E181&lt;&gt;$G181+$I181+$K181+$M181+$O181+$Q181,1,0)</f>
        <v>0</v>
      </c>
      <c r="BW181" s="30">
        <f>IF(R181&lt;=C181,0,1)</f>
        <v>0</v>
      </c>
      <c r="BX181" s="30">
        <f>IF(T181&lt;=S181,0,1)</f>
        <v>0</v>
      </c>
      <c r="BY181" s="30">
        <f>IF(U181&lt;=S181,0,1)</f>
        <v>0</v>
      </c>
      <c r="BZ181" s="3"/>
      <c r="CA181" s="3"/>
      <c r="CB181" s="3"/>
      <c r="CC181" s="3"/>
      <c r="CD181" s="3"/>
      <c r="CE181" s="3"/>
      <c r="CF181" s="3"/>
      <c r="CG181" s="3"/>
      <c r="CH181" s="3"/>
      <c r="CI181" s="3"/>
    </row>
    <row r="182" spans="1:87" s="23" customFormat="1" ht="10.5" x14ac:dyDescent="0.15">
      <c r="A182" s="1047" t="s">
        <v>195</v>
      </c>
      <c r="B182" s="256" t="s">
        <v>122</v>
      </c>
      <c r="C182" s="257">
        <f>+D182+E182</f>
        <v>0</v>
      </c>
      <c r="D182" s="258"/>
      <c r="E182" s="259">
        <f>G182+I182+K182+M182+O182+Q182</f>
        <v>0</v>
      </c>
      <c r="F182" s="260"/>
      <c r="G182" s="192"/>
      <c r="H182" s="260"/>
      <c r="I182" s="34"/>
      <c r="J182" s="260"/>
      <c r="K182" s="34"/>
      <c r="L182" s="260"/>
      <c r="M182" s="34"/>
      <c r="N182" s="260"/>
      <c r="O182" s="34"/>
      <c r="P182" s="260"/>
      <c r="Q182" s="189"/>
      <c r="R182" s="261"/>
      <c r="S182" s="262"/>
      <c r="T182" s="134"/>
      <c r="U182" s="47"/>
      <c r="V182" s="233" t="str">
        <f>$BA182&amp;" "&amp;$BC182&amp;""&amp;$BD182&amp;""&amp;$BE182&amp;""&amp;$BF182</f>
        <v xml:space="preserve"> </v>
      </c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BA182" s="29" t="str">
        <f>IF($C182&lt;&gt;SUM($F182:$O182),"El Total de los Ingresos NO puede ser diferente a la suma de Hombres y Mujeres por edad.","")</f>
        <v/>
      </c>
      <c r="BB182" s="22"/>
      <c r="BC182" s="29" t="str">
        <f>IF($E182&lt;&gt;$G182+$I182+$K182+$M182+$O182,"El Total de Mujeres Ingresadas al Programa NO puede ser distinto a la suma de Mujeres por edad.","")</f>
        <v/>
      </c>
      <c r="BD182" s="29" t="str">
        <f>IF(R182&lt;=C182,"","El Nº de TRANS ingresados al Programa NO DEBE ser mayor al Total de Ingresos")</f>
        <v/>
      </c>
      <c r="BE182" s="29" t="str">
        <f>IF(T182&lt;=S182,"","Los Egresos por Alta DEBEN estar contenidos en el Total de Egresos")</f>
        <v/>
      </c>
      <c r="BF182" s="29" t="str">
        <f>IF(U182&lt;=S182,"","Los Egresos por Abandono DEBEN estar contenidos en el Total de Egresos")</f>
        <v/>
      </c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0">
        <f>IF($C182&lt;&gt;SUM($F182:$O182),1,0)</f>
        <v>0</v>
      </c>
      <c r="BU182" s="30">
        <f>IF($D182&lt;&gt;$F182+$H182+$J182+$L182+$N182,1,0)</f>
        <v>0</v>
      </c>
      <c r="BV182" s="30">
        <f>IF($E182&lt;&gt;$G182+$I182+$K182+$M182+$O182,1,0)</f>
        <v>0</v>
      </c>
      <c r="BW182" s="30">
        <f>IF(R182&lt;=C182,0,1)</f>
        <v>0</v>
      </c>
      <c r="BX182" s="30">
        <f>IF(T182&lt;=S182,0,1)</f>
        <v>0</v>
      </c>
      <c r="BY182" s="30">
        <f>IF(U182&lt;=S182,0,1)</f>
        <v>0</v>
      </c>
      <c r="BZ182" s="3"/>
      <c r="CA182" s="3"/>
      <c r="CB182" s="3"/>
      <c r="CC182" s="3"/>
      <c r="CD182" s="3"/>
      <c r="CE182" s="3"/>
      <c r="CF182" s="3"/>
      <c r="CG182" s="3"/>
      <c r="CH182" s="3"/>
      <c r="CI182" s="3"/>
    </row>
    <row r="183" spans="1:87" s="23" customFormat="1" ht="10.5" x14ac:dyDescent="0.15">
      <c r="A183" s="1048"/>
      <c r="B183" s="263" t="s">
        <v>196</v>
      </c>
      <c r="C183" s="264">
        <f t="shared" ref="C183:C191" si="48">+D183+E183</f>
        <v>0</v>
      </c>
      <c r="D183" s="264">
        <f t="shared" ref="D183:E191" si="49">F183+H183+J183+L183+N183+P183</f>
        <v>0</v>
      </c>
      <c r="E183" s="265">
        <f t="shared" si="49"/>
        <v>0</v>
      </c>
      <c r="F183" s="73"/>
      <c r="G183" s="34"/>
      <c r="H183" s="73"/>
      <c r="I183" s="34"/>
      <c r="J183" s="73"/>
      <c r="K183" s="34"/>
      <c r="L183" s="73"/>
      <c r="M183" s="34"/>
      <c r="N183" s="73"/>
      <c r="O183" s="34"/>
      <c r="P183" s="73"/>
      <c r="Q183" s="134"/>
      <c r="R183" s="261"/>
      <c r="S183" s="262"/>
      <c r="T183" s="134"/>
      <c r="U183" s="47"/>
      <c r="V183" s="233" t="str">
        <f t="shared" ref="V183:V191" si="50">$BA183&amp;" "&amp;$BB183&amp;""&amp;$BC183&amp;""&amp;$BD183&amp;""&amp;$BE183&amp;""&amp;$BF183</f>
        <v xml:space="preserve"> </v>
      </c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BA183" s="29" t="str">
        <f t="shared" ref="BA183:BA191" si="51">IF($C183&lt;&gt;SUM($F183:$Q183),"El Total de los Ingresos NO puede ser diferente a la suma de Hombres y Mujeres por edad.","")</f>
        <v/>
      </c>
      <c r="BB183" s="29" t="str">
        <f t="shared" ref="BB183:BB191" si="52">IF($D183&lt;&gt;$F183+$H183+$J183+$L183+$N183+$P183,"El Total de Hombres Ingresados al Programa NO puede ser distinto a la suma de Hombres por edad.","")</f>
        <v/>
      </c>
      <c r="BC183" s="29" t="str">
        <f t="shared" ref="BC183:BC191" si="53">IF($E183&lt;&gt;$G183+$I183+$K183+$M183+$O183+$Q183,"El Total de Mujeres Ingresadas al Programa NO puede ser distinto a la suma de Mujeres por edad.","")</f>
        <v/>
      </c>
      <c r="BD183" s="29" t="str">
        <f t="shared" ref="BD183:BD191" si="54">IF(R183&lt;=C183,"","El Nº de TRANS ingresados al Programa NO DEBE ser mayor al Total de Ingresos")</f>
        <v/>
      </c>
      <c r="BE183" s="29" t="str">
        <f t="shared" ref="BE183:BE191" si="55">IF(T183&lt;=S183,"","Los Egresos por Alta DEBEN estar contenidos en el Total de Egresos")</f>
        <v/>
      </c>
      <c r="BF183" s="29" t="str">
        <f t="shared" ref="BF183:BF191" si="56">IF(U183&lt;=S183,"","Los Egresos por Abandono DEBEN estar contenidos en el Total de Egresos")</f>
        <v/>
      </c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0">
        <f t="shared" ref="BT183:BT191" si="57">IF($C183&lt;&gt;SUM($F183:$Q183),1,0)</f>
        <v>0</v>
      </c>
      <c r="BU183" s="30">
        <f t="shared" ref="BU183:BU191" si="58">IF($D183&lt;&gt;$F183+$H183+$J183+$L183+$N183+$P183,1,0)</f>
        <v>0</v>
      </c>
      <c r="BV183" s="30">
        <f t="shared" ref="BV183:BV191" si="59">IF($E183&lt;&gt;$G183+$I183+$K183+$M183+$O183+$Q183,1,0)</f>
        <v>0</v>
      </c>
      <c r="BW183" s="30">
        <f t="shared" ref="BW183:BW191" si="60">IF(R183&lt;=C183,0,1)</f>
        <v>0</v>
      </c>
      <c r="BX183" s="30">
        <f t="shared" ref="BX183:BX191" si="61">IF(T183&lt;=S183,0,1)</f>
        <v>0</v>
      </c>
      <c r="BY183" s="30">
        <f t="shared" ref="BY183:BY191" si="62">IF(U183&lt;=S183,0,1)</f>
        <v>0</v>
      </c>
      <c r="BZ183" s="3"/>
      <c r="CA183" s="3"/>
      <c r="CB183" s="3"/>
      <c r="CC183" s="3"/>
      <c r="CD183" s="3"/>
      <c r="CE183" s="3"/>
      <c r="CF183" s="3"/>
      <c r="CG183" s="3"/>
      <c r="CH183" s="3"/>
      <c r="CI183" s="3"/>
    </row>
    <row r="184" spans="1:87" s="23" customFormat="1" ht="10.5" x14ac:dyDescent="0.15">
      <c r="A184" s="1041" t="s">
        <v>197</v>
      </c>
      <c r="B184" s="1042"/>
      <c r="C184" s="266">
        <f t="shared" si="48"/>
        <v>0</v>
      </c>
      <c r="D184" s="266">
        <f t="shared" si="49"/>
        <v>0</v>
      </c>
      <c r="E184" s="265">
        <f t="shared" si="49"/>
        <v>0</v>
      </c>
      <c r="F184" s="73"/>
      <c r="G184" s="75"/>
      <c r="H184" s="73"/>
      <c r="I184" s="75"/>
      <c r="J184" s="73"/>
      <c r="K184" s="75"/>
      <c r="L184" s="73"/>
      <c r="M184" s="75"/>
      <c r="N184" s="73"/>
      <c r="O184" s="75"/>
      <c r="P184" s="73"/>
      <c r="Q184" s="75"/>
      <c r="R184" s="267"/>
      <c r="S184" s="268"/>
      <c r="T184" s="222"/>
      <c r="U184" s="48"/>
      <c r="V184" s="233" t="str">
        <f t="shared" si="50"/>
        <v xml:space="preserve"> </v>
      </c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BA184" s="29" t="str">
        <f t="shared" si="51"/>
        <v/>
      </c>
      <c r="BB184" s="29" t="str">
        <f t="shared" si="52"/>
        <v/>
      </c>
      <c r="BC184" s="29" t="str">
        <f t="shared" si="53"/>
        <v/>
      </c>
      <c r="BD184" s="29" t="str">
        <f t="shared" si="54"/>
        <v/>
      </c>
      <c r="BE184" s="29" t="str">
        <f t="shared" si="55"/>
        <v/>
      </c>
      <c r="BF184" s="29" t="str">
        <f t="shared" si="56"/>
        <v/>
      </c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0">
        <f t="shared" si="57"/>
        <v>0</v>
      </c>
      <c r="BU184" s="30">
        <f t="shared" si="58"/>
        <v>0</v>
      </c>
      <c r="BV184" s="30">
        <f t="shared" si="59"/>
        <v>0</v>
      </c>
      <c r="BW184" s="30">
        <f t="shared" si="60"/>
        <v>0</v>
      </c>
      <c r="BX184" s="30">
        <f t="shared" si="61"/>
        <v>0</v>
      </c>
      <c r="BY184" s="30">
        <f t="shared" si="62"/>
        <v>0</v>
      </c>
      <c r="BZ184" s="3"/>
      <c r="CA184" s="3"/>
      <c r="CB184" s="3"/>
      <c r="CC184" s="3"/>
      <c r="CD184" s="3"/>
      <c r="CE184" s="3"/>
      <c r="CF184" s="3"/>
      <c r="CG184" s="3"/>
      <c r="CH184" s="3"/>
      <c r="CI184" s="3"/>
    </row>
    <row r="185" spans="1:87" s="23" customFormat="1" ht="10.5" x14ac:dyDescent="0.15">
      <c r="A185" s="1041" t="s">
        <v>198</v>
      </c>
      <c r="B185" s="1042"/>
      <c r="C185" s="266">
        <f t="shared" si="48"/>
        <v>0</v>
      </c>
      <c r="D185" s="266">
        <f t="shared" si="49"/>
        <v>0</v>
      </c>
      <c r="E185" s="265">
        <f t="shared" si="49"/>
        <v>0</v>
      </c>
      <c r="F185" s="73"/>
      <c r="G185" s="75"/>
      <c r="H185" s="73"/>
      <c r="I185" s="75"/>
      <c r="J185" s="73"/>
      <c r="K185" s="75"/>
      <c r="L185" s="73"/>
      <c r="M185" s="75"/>
      <c r="N185" s="73"/>
      <c r="O185" s="75"/>
      <c r="P185" s="73"/>
      <c r="Q185" s="75"/>
      <c r="R185" s="267"/>
      <c r="S185" s="268"/>
      <c r="T185" s="222"/>
      <c r="U185" s="48"/>
      <c r="V185" s="233" t="str">
        <f t="shared" si="50"/>
        <v xml:space="preserve"> </v>
      </c>
      <c r="W185" s="93"/>
      <c r="X185" s="94"/>
      <c r="Y185" s="94"/>
      <c r="Z185" s="94"/>
      <c r="AA185" s="94"/>
      <c r="AB185" s="94"/>
      <c r="AC185" s="94"/>
      <c r="AD185" s="94"/>
      <c r="AE185" s="94"/>
      <c r="AF185" s="3"/>
      <c r="AG185" s="3"/>
      <c r="AH185" s="3"/>
      <c r="AI185" s="3"/>
      <c r="AJ185" s="3"/>
      <c r="AK185" s="3"/>
      <c r="BA185" s="29" t="str">
        <f t="shared" si="51"/>
        <v/>
      </c>
      <c r="BB185" s="29" t="str">
        <f t="shared" si="52"/>
        <v/>
      </c>
      <c r="BC185" s="29" t="str">
        <f t="shared" si="53"/>
        <v/>
      </c>
      <c r="BD185" s="29" t="str">
        <f t="shared" si="54"/>
        <v/>
      </c>
      <c r="BE185" s="29" t="str">
        <f t="shared" si="55"/>
        <v/>
      </c>
      <c r="BF185" s="29" t="str">
        <f t="shared" si="56"/>
        <v/>
      </c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0">
        <f t="shared" si="57"/>
        <v>0</v>
      </c>
      <c r="BU185" s="30">
        <f t="shared" si="58"/>
        <v>0</v>
      </c>
      <c r="BV185" s="30">
        <f t="shared" si="59"/>
        <v>0</v>
      </c>
      <c r="BW185" s="30">
        <f t="shared" si="60"/>
        <v>0</v>
      </c>
      <c r="BX185" s="30">
        <f t="shared" si="61"/>
        <v>0</v>
      </c>
      <c r="BY185" s="30">
        <f t="shared" si="62"/>
        <v>0</v>
      </c>
      <c r="BZ185" s="3"/>
      <c r="CA185" s="3"/>
      <c r="CB185" s="3"/>
      <c r="CC185" s="3"/>
      <c r="CD185" s="3"/>
      <c r="CE185" s="3"/>
      <c r="CF185" s="3"/>
      <c r="CG185" s="3"/>
      <c r="CH185" s="3"/>
      <c r="CI185" s="3"/>
    </row>
    <row r="186" spans="1:87" s="23" customFormat="1" ht="10.5" x14ac:dyDescent="0.15">
      <c r="A186" s="1041" t="s">
        <v>199</v>
      </c>
      <c r="B186" s="1042"/>
      <c r="C186" s="266">
        <f t="shared" si="48"/>
        <v>0</v>
      </c>
      <c r="D186" s="266">
        <f t="shared" si="49"/>
        <v>0</v>
      </c>
      <c r="E186" s="265">
        <f t="shared" si="49"/>
        <v>0</v>
      </c>
      <c r="F186" s="32"/>
      <c r="G186" s="34"/>
      <c r="H186" s="32"/>
      <c r="I186" s="34"/>
      <c r="J186" s="32"/>
      <c r="K186" s="34"/>
      <c r="L186" s="32"/>
      <c r="M186" s="34"/>
      <c r="N186" s="32"/>
      <c r="O186" s="34"/>
      <c r="P186" s="32"/>
      <c r="Q186" s="34"/>
      <c r="R186" s="261"/>
      <c r="S186" s="262"/>
      <c r="T186" s="134"/>
      <c r="U186" s="47"/>
      <c r="V186" s="233" t="str">
        <f t="shared" si="50"/>
        <v xml:space="preserve"> </v>
      </c>
      <c r="W186" s="93"/>
      <c r="X186" s="94"/>
      <c r="Y186" s="94"/>
      <c r="Z186" s="94"/>
      <c r="AA186" s="94"/>
      <c r="AB186" s="94"/>
      <c r="AC186" s="94"/>
      <c r="AD186" s="94"/>
      <c r="AE186" s="94"/>
      <c r="AF186" s="3"/>
      <c r="AG186" s="3"/>
      <c r="AH186" s="3"/>
      <c r="AI186" s="3"/>
      <c r="AJ186" s="3"/>
      <c r="AK186" s="3"/>
      <c r="BA186" s="29" t="str">
        <f t="shared" si="51"/>
        <v/>
      </c>
      <c r="BB186" s="29" t="str">
        <f t="shared" si="52"/>
        <v/>
      </c>
      <c r="BC186" s="29" t="str">
        <f t="shared" si="53"/>
        <v/>
      </c>
      <c r="BD186" s="29" t="str">
        <f t="shared" si="54"/>
        <v/>
      </c>
      <c r="BE186" s="29" t="str">
        <f t="shared" si="55"/>
        <v/>
      </c>
      <c r="BF186" s="29" t="str">
        <f t="shared" si="56"/>
        <v/>
      </c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0">
        <f t="shared" si="57"/>
        <v>0</v>
      </c>
      <c r="BU186" s="30">
        <f t="shared" si="58"/>
        <v>0</v>
      </c>
      <c r="BV186" s="30">
        <f t="shared" si="59"/>
        <v>0</v>
      </c>
      <c r="BW186" s="30">
        <f t="shared" si="60"/>
        <v>0</v>
      </c>
      <c r="BX186" s="30">
        <f t="shared" si="61"/>
        <v>0</v>
      </c>
      <c r="BY186" s="30">
        <f t="shared" si="62"/>
        <v>0</v>
      </c>
      <c r="BZ186" s="3"/>
      <c r="CA186" s="3"/>
      <c r="CB186" s="3"/>
      <c r="CC186" s="3"/>
      <c r="CD186" s="3"/>
      <c r="CE186" s="3"/>
      <c r="CF186" s="3"/>
      <c r="CG186" s="3"/>
      <c r="CH186" s="3"/>
      <c r="CI186" s="3"/>
    </row>
    <row r="187" spans="1:87" s="23" customFormat="1" ht="10.5" x14ac:dyDescent="0.15">
      <c r="A187" s="1041" t="s">
        <v>200</v>
      </c>
      <c r="B187" s="1042"/>
      <c r="C187" s="266">
        <f t="shared" si="48"/>
        <v>0</v>
      </c>
      <c r="D187" s="266">
        <f t="shared" si="49"/>
        <v>0</v>
      </c>
      <c r="E187" s="265">
        <f t="shared" si="49"/>
        <v>0</v>
      </c>
      <c r="F187" s="73"/>
      <c r="G187" s="75"/>
      <c r="H187" s="73"/>
      <c r="I187" s="75"/>
      <c r="J187" s="73"/>
      <c r="K187" s="75"/>
      <c r="L187" s="73"/>
      <c r="M187" s="75"/>
      <c r="N187" s="73"/>
      <c r="O187" s="75"/>
      <c r="P187" s="73"/>
      <c r="Q187" s="75"/>
      <c r="R187" s="267"/>
      <c r="S187" s="268"/>
      <c r="T187" s="222"/>
      <c r="U187" s="48"/>
      <c r="V187" s="233" t="str">
        <f t="shared" si="50"/>
        <v xml:space="preserve"> </v>
      </c>
      <c r="W187" s="93"/>
      <c r="X187" s="94"/>
      <c r="Y187" s="94"/>
      <c r="Z187" s="94"/>
      <c r="AA187" s="94"/>
      <c r="AB187" s="94"/>
      <c r="AC187" s="94"/>
      <c r="AD187" s="94"/>
      <c r="AE187" s="94"/>
      <c r="AF187" s="3"/>
      <c r="AG187" s="3"/>
      <c r="AH187" s="3"/>
      <c r="AI187" s="3"/>
      <c r="AJ187" s="3"/>
      <c r="AK187" s="3"/>
      <c r="BA187" s="29" t="str">
        <f t="shared" si="51"/>
        <v/>
      </c>
      <c r="BB187" s="29" t="str">
        <f t="shared" si="52"/>
        <v/>
      </c>
      <c r="BC187" s="29" t="str">
        <f t="shared" si="53"/>
        <v/>
      </c>
      <c r="BD187" s="29" t="str">
        <f t="shared" si="54"/>
        <v/>
      </c>
      <c r="BE187" s="29" t="str">
        <f t="shared" si="55"/>
        <v/>
      </c>
      <c r="BF187" s="29" t="str">
        <f t="shared" si="56"/>
        <v/>
      </c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0">
        <f t="shared" si="57"/>
        <v>0</v>
      </c>
      <c r="BU187" s="30">
        <f t="shared" si="58"/>
        <v>0</v>
      </c>
      <c r="BV187" s="30">
        <f t="shared" si="59"/>
        <v>0</v>
      </c>
      <c r="BW187" s="30">
        <f t="shared" si="60"/>
        <v>0</v>
      </c>
      <c r="BX187" s="30">
        <f t="shared" si="61"/>
        <v>0</v>
      </c>
      <c r="BY187" s="30">
        <f t="shared" si="62"/>
        <v>0</v>
      </c>
      <c r="BZ187" s="3"/>
      <c r="CA187" s="3"/>
      <c r="CB187" s="3"/>
      <c r="CC187" s="3"/>
      <c r="CD187" s="3"/>
      <c r="CE187" s="3"/>
      <c r="CF187" s="3"/>
      <c r="CG187" s="3"/>
      <c r="CH187" s="3"/>
      <c r="CI187" s="3"/>
    </row>
    <row r="188" spans="1:87" s="23" customFormat="1" ht="10.5" x14ac:dyDescent="0.15">
      <c r="A188" s="1041" t="s">
        <v>201</v>
      </c>
      <c r="B188" s="1042"/>
      <c r="C188" s="266">
        <f t="shared" si="48"/>
        <v>0</v>
      </c>
      <c r="D188" s="266">
        <f t="shared" si="49"/>
        <v>0</v>
      </c>
      <c r="E188" s="265">
        <f t="shared" si="49"/>
        <v>0</v>
      </c>
      <c r="F188" s="73"/>
      <c r="G188" s="75"/>
      <c r="H188" s="73"/>
      <c r="I188" s="75"/>
      <c r="J188" s="73"/>
      <c r="K188" s="75"/>
      <c r="L188" s="73"/>
      <c r="M188" s="75"/>
      <c r="N188" s="73"/>
      <c r="O188" s="75"/>
      <c r="P188" s="73"/>
      <c r="Q188" s="75"/>
      <c r="R188" s="267"/>
      <c r="S188" s="268"/>
      <c r="T188" s="222"/>
      <c r="U188" s="48"/>
      <c r="V188" s="233" t="str">
        <f t="shared" si="50"/>
        <v xml:space="preserve"> </v>
      </c>
      <c r="W188" s="93"/>
      <c r="X188" s="94"/>
      <c r="Y188" s="94"/>
      <c r="Z188" s="94"/>
      <c r="AA188" s="94"/>
      <c r="AB188" s="94"/>
      <c r="AC188" s="94"/>
      <c r="AD188" s="94"/>
      <c r="AE188" s="94"/>
      <c r="AF188" s="3"/>
      <c r="AG188" s="3"/>
      <c r="AH188" s="3"/>
      <c r="AI188" s="3"/>
      <c r="AJ188" s="3"/>
      <c r="AK188" s="3"/>
      <c r="BA188" s="29" t="str">
        <f t="shared" si="51"/>
        <v/>
      </c>
      <c r="BB188" s="29" t="str">
        <f t="shared" si="52"/>
        <v/>
      </c>
      <c r="BC188" s="29" t="str">
        <f t="shared" si="53"/>
        <v/>
      </c>
      <c r="BD188" s="29" t="str">
        <f t="shared" si="54"/>
        <v/>
      </c>
      <c r="BE188" s="29" t="str">
        <f t="shared" si="55"/>
        <v/>
      </c>
      <c r="BF188" s="29" t="str">
        <f t="shared" si="56"/>
        <v/>
      </c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0">
        <f t="shared" si="57"/>
        <v>0</v>
      </c>
      <c r="BU188" s="30">
        <f t="shared" si="58"/>
        <v>0</v>
      </c>
      <c r="BV188" s="30">
        <f t="shared" si="59"/>
        <v>0</v>
      </c>
      <c r="BW188" s="30">
        <f t="shared" si="60"/>
        <v>0</v>
      </c>
      <c r="BX188" s="30">
        <f t="shared" si="61"/>
        <v>0</v>
      </c>
      <c r="BY188" s="30">
        <f t="shared" si="62"/>
        <v>0</v>
      </c>
      <c r="BZ188" s="3"/>
      <c r="CA188" s="3"/>
      <c r="CB188" s="3"/>
      <c r="CC188" s="3"/>
      <c r="CD188" s="3"/>
      <c r="CE188" s="3"/>
      <c r="CF188" s="3"/>
      <c r="CG188" s="3"/>
      <c r="CH188" s="3"/>
      <c r="CI188" s="3"/>
    </row>
    <row r="189" spans="1:87" s="23" customFormat="1" ht="10.5" x14ac:dyDescent="0.15">
      <c r="A189" s="1041" t="s">
        <v>202</v>
      </c>
      <c r="B189" s="1042"/>
      <c r="C189" s="266">
        <f t="shared" si="48"/>
        <v>0</v>
      </c>
      <c r="D189" s="266">
        <f t="shared" si="49"/>
        <v>0</v>
      </c>
      <c r="E189" s="265">
        <f t="shared" si="49"/>
        <v>0</v>
      </c>
      <c r="F189" s="73"/>
      <c r="G189" s="75"/>
      <c r="H189" s="73"/>
      <c r="I189" s="75"/>
      <c r="J189" s="73"/>
      <c r="K189" s="75"/>
      <c r="L189" s="73"/>
      <c r="M189" s="75"/>
      <c r="N189" s="73"/>
      <c r="O189" s="75"/>
      <c r="P189" s="73"/>
      <c r="Q189" s="75"/>
      <c r="R189" s="267"/>
      <c r="S189" s="268"/>
      <c r="T189" s="222"/>
      <c r="U189" s="48"/>
      <c r="V189" s="233" t="str">
        <f t="shared" si="50"/>
        <v xml:space="preserve"> </v>
      </c>
      <c r="W189" s="93"/>
      <c r="X189" s="94"/>
      <c r="Y189" s="94"/>
      <c r="Z189" s="94"/>
      <c r="AA189" s="94"/>
      <c r="AB189" s="94"/>
      <c r="AC189" s="94"/>
      <c r="AD189" s="94"/>
      <c r="AE189" s="94"/>
      <c r="AF189" s="3"/>
      <c r="AG189" s="3"/>
      <c r="AH189" s="3"/>
      <c r="AI189" s="3"/>
      <c r="AJ189" s="3"/>
      <c r="AK189" s="3"/>
      <c r="BA189" s="29" t="str">
        <f t="shared" si="51"/>
        <v/>
      </c>
      <c r="BB189" s="29" t="str">
        <f t="shared" si="52"/>
        <v/>
      </c>
      <c r="BC189" s="29" t="str">
        <f t="shared" si="53"/>
        <v/>
      </c>
      <c r="BD189" s="29" t="str">
        <f t="shared" si="54"/>
        <v/>
      </c>
      <c r="BE189" s="29" t="str">
        <f t="shared" si="55"/>
        <v/>
      </c>
      <c r="BF189" s="29" t="str">
        <f t="shared" si="56"/>
        <v/>
      </c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0">
        <f t="shared" si="57"/>
        <v>0</v>
      </c>
      <c r="BU189" s="30">
        <f t="shared" si="58"/>
        <v>0</v>
      </c>
      <c r="BV189" s="30">
        <f t="shared" si="59"/>
        <v>0</v>
      </c>
      <c r="BW189" s="30">
        <f t="shared" si="60"/>
        <v>0</v>
      </c>
      <c r="BX189" s="30">
        <f t="shared" si="61"/>
        <v>0</v>
      </c>
      <c r="BY189" s="30">
        <f t="shared" si="62"/>
        <v>0</v>
      </c>
      <c r="BZ189" s="3"/>
      <c r="CA189" s="3"/>
      <c r="CB189" s="3"/>
      <c r="CC189" s="3"/>
      <c r="CD189" s="3"/>
      <c r="CE189" s="3"/>
      <c r="CF189" s="3"/>
      <c r="CG189" s="3"/>
      <c r="CH189" s="3"/>
      <c r="CI189" s="3"/>
    </row>
    <row r="190" spans="1:87" s="23" customFormat="1" ht="10.5" x14ac:dyDescent="0.15">
      <c r="A190" s="1041" t="s">
        <v>203</v>
      </c>
      <c r="B190" s="1042"/>
      <c r="C190" s="266">
        <f t="shared" si="48"/>
        <v>0</v>
      </c>
      <c r="D190" s="266">
        <f t="shared" si="49"/>
        <v>0</v>
      </c>
      <c r="E190" s="265">
        <f t="shared" si="49"/>
        <v>0</v>
      </c>
      <c r="F190" s="73"/>
      <c r="G190" s="75"/>
      <c r="H190" s="73"/>
      <c r="I190" s="75"/>
      <c r="J190" s="73"/>
      <c r="K190" s="75"/>
      <c r="L190" s="73"/>
      <c r="M190" s="75"/>
      <c r="N190" s="73"/>
      <c r="O190" s="75"/>
      <c r="P190" s="73"/>
      <c r="Q190" s="75"/>
      <c r="R190" s="267"/>
      <c r="S190" s="268"/>
      <c r="T190" s="222"/>
      <c r="U190" s="48"/>
      <c r="V190" s="233" t="str">
        <f t="shared" si="50"/>
        <v xml:space="preserve"> </v>
      </c>
      <c r="W190" s="93"/>
      <c r="X190" s="94"/>
      <c r="Y190" s="94"/>
      <c r="Z190" s="94"/>
      <c r="AA190" s="94"/>
      <c r="AB190" s="94"/>
      <c r="AC190" s="94"/>
      <c r="AD190" s="94"/>
      <c r="AE190" s="94"/>
      <c r="AF190" s="3"/>
      <c r="AG190" s="3"/>
      <c r="AH190" s="3"/>
      <c r="AI190" s="3"/>
      <c r="AJ190" s="3"/>
      <c r="AK190" s="3"/>
      <c r="BA190" s="29" t="str">
        <f t="shared" si="51"/>
        <v/>
      </c>
      <c r="BB190" s="29" t="str">
        <f t="shared" si="52"/>
        <v/>
      </c>
      <c r="BC190" s="29" t="str">
        <f t="shared" si="53"/>
        <v/>
      </c>
      <c r="BD190" s="29" t="str">
        <f t="shared" si="54"/>
        <v/>
      </c>
      <c r="BE190" s="29" t="str">
        <f t="shared" si="55"/>
        <v/>
      </c>
      <c r="BF190" s="29" t="str">
        <f t="shared" si="56"/>
        <v/>
      </c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0">
        <f t="shared" si="57"/>
        <v>0</v>
      </c>
      <c r="BU190" s="30">
        <f t="shared" si="58"/>
        <v>0</v>
      </c>
      <c r="BV190" s="30">
        <f t="shared" si="59"/>
        <v>0</v>
      </c>
      <c r="BW190" s="30">
        <f t="shared" si="60"/>
        <v>0</v>
      </c>
      <c r="BX190" s="30">
        <f t="shared" si="61"/>
        <v>0</v>
      </c>
      <c r="BY190" s="30">
        <f t="shared" si="62"/>
        <v>0</v>
      </c>
      <c r="BZ190" s="3"/>
      <c r="CA190" s="3"/>
      <c r="CB190" s="3"/>
      <c r="CC190" s="3"/>
      <c r="CD190" s="3"/>
      <c r="CE190" s="3"/>
      <c r="CF190" s="3"/>
      <c r="CG190" s="3"/>
      <c r="CH190" s="3"/>
      <c r="CI190" s="3"/>
    </row>
    <row r="191" spans="1:87" s="23" customFormat="1" ht="10.5" x14ac:dyDescent="0.15">
      <c r="A191" s="1043" t="s">
        <v>204</v>
      </c>
      <c r="B191" s="1044"/>
      <c r="C191" s="269">
        <f t="shared" si="48"/>
        <v>0</v>
      </c>
      <c r="D191" s="269">
        <f t="shared" si="49"/>
        <v>0</v>
      </c>
      <c r="E191" s="212">
        <f t="shared" si="49"/>
        <v>0</v>
      </c>
      <c r="F191" s="37"/>
      <c r="G191" s="39"/>
      <c r="H191" s="37"/>
      <c r="I191" s="39"/>
      <c r="J191" s="37"/>
      <c r="K191" s="39"/>
      <c r="L191" s="37"/>
      <c r="M191" s="39"/>
      <c r="N191" s="37"/>
      <c r="O191" s="39"/>
      <c r="P191" s="37"/>
      <c r="Q191" s="39"/>
      <c r="R191" s="270"/>
      <c r="S191" s="271"/>
      <c r="T191" s="136"/>
      <c r="U191" s="49"/>
      <c r="V191" s="233" t="str">
        <f t="shared" si="50"/>
        <v xml:space="preserve"> </v>
      </c>
      <c r="W191" s="93"/>
      <c r="X191" s="94"/>
      <c r="Y191" s="94"/>
      <c r="Z191" s="94"/>
      <c r="AA191" s="94"/>
      <c r="AB191" s="94"/>
      <c r="AC191" s="94"/>
      <c r="AD191" s="94"/>
      <c r="AE191" s="94"/>
      <c r="AF191" s="3"/>
      <c r="AG191" s="3"/>
      <c r="AH191" s="3"/>
      <c r="AI191" s="3"/>
      <c r="AJ191" s="3"/>
      <c r="AK191" s="3"/>
      <c r="BA191" s="29" t="str">
        <f t="shared" si="51"/>
        <v/>
      </c>
      <c r="BB191" s="29" t="str">
        <f t="shared" si="52"/>
        <v/>
      </c>
      <c r="BC191" s="29" t="str">
        <f t="shared" si="53"/>
        <v/>
      </c>
      <c r="BD191" s="29" t="str">
        <f t="shared" si="54"/>
        <v/>
      </c>
      <c r="BE191" s="29" t="str">
        <f t="shared" si="55"/>
        <v/>
      </c>
      <c r="BF191" s="29" t="str">
        <f t="shared" si="56"/>
        <v/>
      </c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0">
        <f t="shared" si="57"/>
        <v>0</v>
      </c>
      <c r="BU191" s="30">
        <f t="shared" si="58"/>
        <v>0</v>
      </c>
      <c r="BV191" s="30">
        <f t="shared" si="59"/>
        <v>0</v>
      </c>
      <c r="BW191" s="30">
        <f t="shared" si="60"/>
        <v>0</v>
      </c>
      <c r="BX191" s="30">
        <f t="shared" si="61"/>
        <v>0</v>
      </c>
      <c r="BY191" s="30">
        <f t="shared" si="62"/>
        <v>0</v>
      </c>
      <c r="BZ191" s="3"/>
      <c r="CA191" s="3"/>
      <c r="CB191" s="3"/>
      <c r="CC191" s="3"/>
      <c r="CD191" s="3"/>
      <c r="CE191" s="3"/>
      <c r="CF191" s="3"/>
      <c r="CG191" s="3"/>
      <c r="CH191" s="3"/>
      <c r="CI191" s="3"/>
    </row>
    <row r="192" spans="1:87" s="9" customFormat="1" ht="14.25" x14ac:dyDescent="0.2">
      <c r="A192" s="40" t="s">
        <v>205</v>
      </c>
      <c r="B192" s="224"/>
      <c r="C192" s="225"/>
      <c r="D192" s="226"/>
      <c r="E192" s="226"/>
      <c r="F192" s="226"/>
      <c r="G192" s="227"/>
      <c r="H192" s="227"/>
      <c r="I192" s="227"/>
      <c r="J192" s="227"/>
      <c r="K192" s="227"/>
      <c r="L192" s="227"/>
      <c r="M192" s="227"/>
      <c r="N192" s="227"/>
      <c r="O192" s="227"/>
      <c r="P192" s="227"/>
      <c r="Q192" s="227"/>
      <c r="R192" s="227"/>
      <c r="S192" s="227"/>
      <c r="T192" s="228"/>
      <c r="U192" s="229"/>
      <c r="V192" s="229"/>
      <c r="W192" s="229"/>
      <c r="AG192" s="138"/>
      <c r="BY192" s="272">
        <f>IF($H$197&gt;=SUM($H$198:$H$201),0,1)</f>
        <v>0</v>
      </c>
      <c r="BZ192" s="273">
        <f>IF($I$197&gt;=SUM($I$198:$I$201),0,1)</f>
        <v>0</v>
      </c>
    </row>
    <row r="193" spans="1:112" s="22" customFormat="1" ht="10.5" x14ac:dyDescent="0.15">
      <c r="A193" s="1009" t="s">
        <v>45</v>
      </c>
      <c r="B193" s="1010"/>
      <c r="C193" s="1015" t="s">
        <v>189</v>
      </c>
      <c r="D193" s="1015"/>
      <c r="E193" s="1015"/>
      <c r="F193" s="1015" t="s">
        <v>206</v>
      </c>
      <c r="G193" s="1015"/>
      <c r="H193" s="1015"/>
      <c r="I193" s="1015"/>
      <c r="J193" s="1015"/>
      <c r="K193" s="1015"/>
      <c r="L193" s="1015"/>
      <c r="M193" s="1015"/>
      <c r="N193" s="1015"/>
      <c r="O193" s="1015"/>
      <c r="P193" s="1015"/>
      <c r="Q193" s="1015"/>
      <c r="R193" s="1015"/>
      <c r="S193" s="1015"/>
      <c r="T193" s="1015"/>
      <c r="U193" s="1035"/>
      <c r="V193" s="1023" t="s">
        <v>122</v>
      </c>
      <c r="W193" s="1036" t="s">
        <v>191</v>
      </c>
      <c r="X193" s="229"/>
      <c r="Y193" s="229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BA193" s="3"/>
      <c r="BB193" s="3"/>
      <c r="BC193" s="3"/>
      <c r="BD193" s="3"/>
      <c r="BE193" s="3"/>
      <c r="BF193" s="221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274">
        <f>IF($H$198&lt;=$H$197,0,1)</f>
        <v>0</v>
      </c>
      <c r="BZ193" s="275">
        <f>IF($I$198&lt;=$I$197,0,1)</f>
        <v>0</v>
      </c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</row>
    <row r="194" spans="1:112" s="22" customFormat="1" ht="10.5" x14ac:dyDescent="0.15">
      <c r="A194" s="1011"/>
      <c r="B194" s="1012"/>
      <c r="C194" s="1015"/>
      <c r="D194" s="1015"/>
      <c r="E194" s="1015"/>
      <c r="F194" s="1039" t="s">
        <v>207</v>
      </c>
      <c r="G194" s="1039"/>
      <c r="H194" s="1039" t="s">
        <v>208</v>
      </c>
      <c r="I194" s="1039"/>
      <c r="J194" s="1040" t="s">
        <v>209</v>
      </c>
      <c r="K194" s="1040"/>
      <c r="L194" s="1030" t="s">
        <v>179</v>
      </c>
      <c r="M194" s="1030"/>
      <c r="N194" s="1030" t="s">
        <v>70</v>
      </c>
      <c r="O194" s="1030"/>
      <c r="P194" s="1030" t="s">
        <v>8</v>
      </c>
      <c r="Q194" s="1030"/>
      <c r="R194" s="1030" t="s">
        <v>180</v>
      </c>
      <c r="S194" s="1030"/>
      <c r="T194" s="1030" t="s">
        <v>181</v>
      </c>
      <c r="U194" s="1031"/>
      <c r="V194" s="1024"/>
      <c r="W194" s="1037"/>
      <c r="X194" s="229"/>
      <c r="Y194" s="229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BA194" s="3"/>
      <c r="BB194" s="3"/>
      <c r="BC194" s="3"/>
      <c r="BD194" s="3"/>
      <c r="BE194" s="3"/>
      <c r="BF194" s="221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274">
        <f>IF($H$199&lt;=$H$197,0,1)</f>
        <v>0</v>
      </c>
      <c r="BZ194" s="275">
        <f>IF($I$199&lt;=$I$197,0,1)</f>
        <v>0</v>
      </c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</row>
    <row r="195" spans="1:112" s="22" customFormat="1" ht="21" x14ac:dyDescent="0.15">
      <c r="A195" s="1013"/>
      <c r="B195" s="1014"/>
      <c r="C195" s="231" t="s">
        <v>167</v>
      </c>
      <c r="D195" s="231" t="s">
        <v>43</v>
      </c>
      <c r="E195" s="248" t="s">
        <v>64</v>
      </c>
      <c r="F195" s="276" t="s">
        <v>182</v>
      </c>
      <c r="G195" s="276" t="s">
        <v>64</v>
      </c>
      <c r="H195" s="276" t="s">
        <v>182</v>
      </c>
      <c r="I195" s="276" t="s">
        <v>64</v>
      </c>
      <c r="J195" s="276" t="s">
        <v>182</v>
      </c>
      <c r="K195" s="276" t="s">
        <v>64</v>
      </c>
      <c r="L195" s="276" t="s">
        <v>182</v>
      </c>
      <c r="M195" s="276" t="s">
        <v>64</v>
      </c>
      <c r="N195" s="276" t="s">
        <v>182</v>
      </c>
      <c r="O195" s="276" t="s">
        <v>64</v>
      </c>
      <c r="P195" s="276" t="s">
        <v>182</v>
      </c>
      <c r="Q195" s="276" t="s">
        <v>64</v>
      </c>
      <c r="R195" s="276" t="s">
        <v>182</v>
      </c>
      <c r="S195" s="276" t="s">
        <v>64</v>
      </c>
      <c r="T195" s="276" t="s">
        <v>182</v>
      </c>
      <c r="U195" s="277" t="s">
        <v>64</v>
      </c>
      <c r="V195" s="1025"/>
      <c r="W195" s="1038"/>
      <c r="X195" s="229"/>
      <c r="Y195" s="229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BA195" s="3"/>
      <c r="BB195" s="3"/>
      <c r="BC195" s="3"/>
      <c r="BD195" s="3"/>
      <c r="BE195" s="3"/>
      <c r="BF195" s="221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274">
        <f>IF($H$200&lt;=$H$197,0,1)</f>
        <v>0</v>
      </c>
      <c r="BZ195" s="275">
        <f>IF($I$200&lt;=$I$197,0,1)</f>
        <v>0</v>
      </c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</row>
    <row r="196" spans="1:112" s="23" customFormat="1" ht="10.5" x14ac:dyDescent="0.15">
      <c r="A196" s="1032" t="s">
        <v>126</v>
      </c>
      <c r="B196" s="1032"/>
      <c r="C196" s="78">
        <f t="shared" ref="C196:C201" si="63">SUM(D196:E196)</f>
        <v>3</v>
      </c>
      <c r="D196" s="78">
        <f t="shared" ref="D196:E201" si="64">F196+H196+J196+L196+N196+P196+R196+T196</f>
        <v>2</v>
      </c>
      <c r="E196" s="78">
        <f t="shared" si="64"/>
        <v>1</v>
      </c>
      <c r="F196" s="25">
        <v>1</v>
      </c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>
        <v>1</v>
      </c>
      <c r="R196" s="25">
        <v>1</v>
      </c>
      <c r="S196" s="25"/>
      <c r="T196" s="278"/>
      <c r="U196" s="142"/>
      <c r="V196" s="143">
        <v>1</v>
      </c>
      <c r="W196" s="44"/>
      <c r="X196" s="233" t="str">
        <f>$BA196&amp;" "&amp;$BB196&amp;""&amp;$BC196&amp;""&amp;$BD196&amp;""&amp;$BE196</f>
        <v xml:space="preserve"> </v>
      </c>
      <c r="Y196" s="229"/>
      <c r="Z196" s="229"/>
      <c r="AA196" s="229"/>
      <c r="AB196" s="229"/>
      <c r="AC196" s="229"/>
      <c r="AD196" s="229"/>
      <c r="AE196" s="229"/>
      <c r="AF196" s="229"/>
      <c r="AG196" s="229"/>
      <c r="AH196" s="229"/>
      <c r="AI196" s="229"/>
      <c r="AJ196" s="3"/>
      <c r="AK196" s="3"/>
      <c r="BA196" s="29" t="str">
        <f>IF($C196&lt;&gt;SUM($F196:$U196),"El Total de los Ingresos NO puede ser diferente a la suma de Hombres y Mujeres por edad.","")</f>
        <v/>
      </c>
      <c r="BB196" s="29" t="str">
        <f>IF($D196&lt;&gt;$F196+$H196+$J196+$L196+$N196+$P196+$R196+$T196,"El Total de Hombres Ingresados al Programa NO puede ser distinto a la suma de Hombres por edad.","")</f>
        <v/>
      </c>
      <c r="BC196" s="29" t="str">
        <f>IF($E196&lt;&gt;$G196+$I196+$K196+$M196+$O196+$Q196+$S196+$U196,"El Total de Mujeres Ingresadas al Programa NO puede ser distinto a la suma de Mujeres por edad.","")</f>
        <v/>
      </c>
      <c r="BD196" s="29" t="str">
        <f>IF(V196&lt;=E196,"","Las gestantes Ingresadas al Programa NO DEBE ser mayor al Total de Mujeres Ingresadas.")</f>
        <v/>
      </c>
      <c r="BE196" s="279" t="str">
        <f>IF(W196&lt;=C196,"","El Nº de TRANS ingresados al Programa NO DEBE ser mayor al Total de Ingresos.")</f>
        <v/>
      </c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272">
        <f t="shared" ref="BT196:BT201" si="65">IF($C196&lt;&gt;SUM($F196:$U196),1,0)</f>
        <v>0</v>
      </c>
      <c r="BU196" s="280">
        <f t="shared" ref="BU196:BU201" si="66">IF($D196&lt;&gt;$F196+$H196+$J196+$L196+$N196+$P196+$R196+$T196,1,0)</f>
        <v>0</v>
      </c>
      <c r="BV196" s="280">
        <f t="shared" ref="BV196:BV201" si="67">IF($E196&lt;&gt;$G196+$I196+$K196+$M196+$O196+$Q196+$S196+$U196,1,0)</f>
        <v>0</v>
      </c>
      <c r="BW196" s="280">
        <f t="shared" ref="BW196:BW201" si="68">IF(V196&lt;=E196,0,1)</f>
        <v>0</v>
      </c>
      <c r="BX196" s="280">
        <f t="shared" ref="BX196:BX201" si="69">IF(W196&lt;=C196,0,1)</f>
        <v>0</v>
      </c>
      <c r="BY196" s="281">
        <f>IF($H$201&lt;=$H$197,0,1)</f>
        <v>0</v>
      </c>
      <c r="BZ196" s="282">
        <f>IF($I$201&lt;=$I$197,0,1)</f>
        <v>0</v>
      </c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</row>
    <row r="197" spans="1:112" s="23" customFormat="1" ht="11.25" thickBot="1" x14ac:dyDescent="0.2">
      <c r="A197" s="1033" t="s">
        <v>103</v>
      </c>
      <c r="B197" s="1033"/>
      <c r="C197" s="72">
        <f t="shared" si="63"/>
        <v>0</v>
      </c>
      <c r="D197" s="72">
        <f t="shared" si="64"/>
        <v>0</v>
      </c>
      <c r="E197" s="72">
        <f t="shared" si="64"/>
        <v>0</v>
      </c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283"/>
      <c r="U197" s="284"/>
      <c r="V197" s="222"/>
      <c r="W197" s="48"/>
      <c r="X197" s="233" t="str">
        <f>$BA197&amp;" "&amp;$BB197&amp;""&amp;$BC197&amp;""&amp;$BD197&amp;""&amp;$BE197&amp;""&amp;$BF197&amp;""&amp;$BG197&amp;""&amp;$BH197&amp;""&amp;$BI197&amp;""&amp;$BJ197&amp;""&amp;$BK197&amp;""&amp;$BL197&amp;""&amp;$BM197&amp;""&amp;$BN197&amp;""&amp;$BO197&amp;""&amp;$BP197&amp;""&amp;$BQ197&amp;""&amp;$BF197&amp;""&amp;$BE202&amp;""&amp;$BF202&amp;""&amp;$BG202&amp;""&amp;$BH202</f>
        <v xml:space="preserve"> </v>
      </c>
      <c r="Y197" s="229"/>
      <c r="Z197" s="229"/>
      <c r="AA197" s="229"/>
      <c r="AB197" s="229"/>
      <c r="AC197" s="229"/>
      <c r="AD197" s="229"/>
      <c r="AE197" s="229"/>
      <c r="AF197" s="229"/>
      <c r="AG197" s="229"/>
      <c r="AH197" s="229"/>
      <c r="AI197" s="229"/>
      <c r="AJ197" s="3"/>
      <c r="AK197" s="3"/>
      <c r="BA197" s="29" t="str">
        <f>IF($C197&lt;&gt;SUM($F197:$U197),"El Total de los Egresos NO puede ser diferente a la suma de Hombres y Mujeres por edad.","")</f>
        <v/>
      </c>
      <c r="BB197" s="29" t="str">
        <f>IF($D197&lt;&gt;$F197+$H197+$J197+$L197+$N197+$P197+$R197+$T197,"El Total de Hombres Egresados del Programa NO puede ser distinto a la suma de Hombres por edad.","")</f>
        <v/>
      </c>
      <c r="BC197" s="29" t="str">
        <f>IF($E197&lt;&gt;$G197+$I197+$K197+$M197+$O197+$Q197+$S197+$U197,"El Total de Mujeres Egresadas del Programa NO puede ser distinto a la suma de Mujeres por edad.","")</f>
        <v/>
      </c>
      <c r="BD197" s="29" t="str">
        <f>IF(V197&lt;=E197,"","Las gestantes Egresadas del Programa NO DEBE ser mayor al Total de Mujeres Egresadas.")</f>
        <v/>
      </c>
      <c r="BE197" s="279" t="str">
        <f>IF(W197&lt;=C197,"","El Nº de TRANS Egresados del Programa NO DEBE ser mayor al Total de Egresos.")</f>
        <v/>
      </c>
      <c r="BF197" s="29" t="str">
        <f>IF(F197&gt;=SUM(F198:F201),"","El Total de Egresos hombres Menor de 6 meses DEBE ser mayor o igual a la suma de los Egresos por Alta, Abandono de Tratamiento, Abandono de Programa y Fallecimiento.")</f>
        <v/>
      </c>
      <c r="BG197" s="29" t="str">
        <f>IF(G197&gt;=SUM(G198:G201),"","El Total de Egresos mujeres Menor de 6 meses DEBE ser mayor o igual a la suma de los Egresos por Alta, Abandono de Tratamiento, Abandono de Programa y Fallecimiento.")</f>
        <v/>
      </c>
      <c r="BH197" s="29" t="str">
        <f>IF(H197&gt;=SUM(H198:H201),"","El Total de Egresos hombres De 6 meses a 1 año DEBE ser mayor o igual a la suma de los Egresos por Alta, Abandono de Tratamiento, Abandono de Programa y Fallecimiento.")</f>
        <v/>
      </c>
      <c r="BI197" s="29" t="str">
        <f>IF(I197&gt;=SUM(I198:I201),"","El Total de Egresos mujeres De 6 meses a 1 año DEBE ser mayor o igual a la suma de los Egresos por Alta, Abandono de Tratamiento, Abandono de Programa y Fallecimiento.")</f>
        <v/>
      </c>
      <c r="BJ197" s="29" t="str">
        <f>IF(J197&gt;=SUM(J198:J201),"","El Total de Egresos hombres de 2 a 9 años DEBE ser mayor o igual a la suma de los Egresos por Alta, Abandono de Tratamiento, Abandono de Programa y Fallecimiento.")</f>
        <v/>
      </c>
      <c r="BK197" s="29" t="str">
        <f>IF(K197&gt;=SUM(K198:K201),"","El Total de Egresos mujeres de 2 a 9 años DEBE ser mayor o igual a la suma de los Egresos por Alta, Abandono de Tratamiento, Abandono de Programa y Fallecimiento.")</f>
        <v/>
      </c>
      <c r="BL197" s="29" t="str">
        <f>IF(L197&gt;=SUM(L198:L201),"","El Total de Egresos hombres de 10 a 14 años DEBE ser mayor o igual a la suma de los Egresos por Alta, Abandono de Tratamiento, Abandono de Programa y Fallecimiento.")</f>
        <v/>
      </c>
      <c r="BM197" s="29" t="str">
        <f>IF(M197&gt;=SUM(M198:M201),"","El Total de Egresos mujeres de 10 a 14 años DEBE ser mayor o igual a la suma de los Egresos por Alta, Abandono de Tratamiento, Abandono de Programa y Fallecimiento.")</f>
        <v/>
      </c>
      <c r="BN197" s="29" t="str">
        <f>IF(N197&gt;=SUM(N198:N201),"","El Total de Egresos hombres de 15 a 19 años DEBE ser mayor o igual a la suma de los Egresos por Alta, Abandono de Tratamiento, Abandono de Programa y Fallecimiento.")</f>
        <v/>
      </c>
      <c r="BO197" s="29" t="str">
        <f>IF(O197&gt;=SUM(O198:O201),"","El Total de Egresos mujeres de 15 a 19 años DEBE ser mayor o igual a la suma de los Egresos por Alta, Abandono de Tratamiento, Abandono de Programa y Fallecimiento.")</f>
        <v/>
      </c>
      <c r="BP197" s="29" t="str">
        <f>IF(P$197&gt;=SUM(P$198:P$201),"","El Total de Egresos hombres de 20 a 24 años DEBE ser mayor o igual a la suma de los Egresos por Alta, Abandono de Tratamiento, Abandono de Programa y Fallecimiento.")</f>
        <v/>
      </c>
      <c r="BQ197" s="29" t="str">
        <f>IF(Q$197&gt;=SUM(Q$198:Q$201),"","El Total de Egresos mujeres de 20 a 24 años DEBE ser mayor o igual a la suma de los Egresos por Alta, Abandono de Tratamiento, Abandono de Programa y Fallecimiento.")</f>
        <v/>
      </c>
      <c r="BR197" s="3"/>
      <c r="BS197" s="3"/>
      <c r="BT197" s="274">
        <f t="shared" si="65"/>
        <v>0</v>
      </c>
      <c r="BU197" s="285">
        <f t="shared" si="66"/>
        <v>0</v>
      </c>
      <c r="BV197" s="285">
        <f t="shared" si="67"/>
        <v>0</v>
      </c>
      <c r="BW197" s="285">
        <f t="shared" si="68"/>
        <v>0</v>
      </c>
      <c r="BX197" s="275">
        <f t="shared" si="69"/>
        <v>0</v>
      </c>
      <c r="BY197" s="272">
        <f>IF(F197&gt;=SUM(F198:F201),0,1)</f>
        <v>0</v>
      </c>
      <c r="BZ197" s="273">
        <f>IF($G$197&gt;=SUM($G$198:$G$201),0,1)</f>
        <v>0</v>
      </c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</row>
    <row r="198" spans="1:112" s="23" customFormat="1" ht="11.25" thickTop="1" x14ac:dyDescent="0.15">
      <c r="A198" s="1007" t="s">
        <v>210</v>
      </c>
      <c r="B198" s="1007"/>
      <c r="C198" s="286">
        <f t="shared" si="63"/>
        <v>0</v>
      </c>
      <c r="D198" s="286">
        <f t="shared" si="64"/>
        <v>0</v>
      </c>
      <c r="E198" s="286">
        <f t="shared" si="64"/>
        <v>0</v>
      </c>
      <c r="F198" s="287"/>
      <c r="G198" s="287"/>
      <c r="H198" s="287"/>
      <c r="I198" s="287"/>
      <c r="J198" s="288"/>
      <c r="K198" s="288"/>
      <c r="L198" s="288"/>
      <c r="M198" s="288"/>
      <c r="N198" s="288"/>
      <c r="O198" s="288"/>
      <c r="P198" s="288"/>
      <c r="Q198" s="288"/>
      <c r="R198" s="288"/>
      <c r="S198" s="288"/>
      <c r="T198" s="288"/>
      <c r="U198" s="288"/>
      <c r="V198" s="288"/>
      <c r="W198" s="288"/>
      <c r="X198" s="233" t="str">
        <f>$BA198&amp;" "&amp;$BB198&amp;""&amp;$BC198&amp;""&amp;$BD198&amp;""&amp;$BE198&amp;""&amp;$BF198&amp;""&amp;$BG198&amp;""&amp;$BH198&amp;""&amp;$BI198&amp;""&amp;$BJ198&amp;""&amp;$BK198&amp;""&amp;$BL198&amp;""&amp;$BM198&amp;""&amp;$BN198&amp;""&amp;$BO198&amp;""&amp;$BP198&amp;""&amp;$BQ198&amp;""&amp;$BF198&amp;""&amp;$BE203&amp;""&amp;$BF203&amp;""&amp;$BG203&amp;""&amp;$BH203</f>
        <v xml:space="preserve"> </v>
      </c>
      <c r="Y198" s="229"/>
      <c r="Z198" s="229"/>
      <c r="AA198" s="229"/>
      <c r="AB198" s="229"/>
      <c r="AC198" s="229"/>
      <c r="AD198" s="229"/>
      <c r="AE198" s="229"/>
      <c r="AF198" s="229"/>
      <c r="AG198" s="229"/>
      <c r="AH198" s="229"/>
      <c r="AI198" s="229"/>
      <c r="AJ198" s="3"/>
      <c r="AK198" s="3"/>
      <c r="BA198" s="29" t="str">
        <f>IF($C198&lt;&gt;SUM($F198:$U198),"El Total de los Egresos NO puede ser diferente a la suma de Hombres y Mujeres por edad.","")</f>
        <v/>
      </c>
      <c r="BB198" s="29" t="str">
        <f>IF($D198&lt;&gt;$F198+$H198+$J198+$L198+$N198+$P198+$R198+$T198,"El Total de Hombres Egresados del Programa NO puede ser distinto a la suma de Hombres por edad.","")</f>
        <v/>
      </c>
      <c r="BC198" s="29" t="str">
        <f>IF($E198&lt;&gt;$G198+$I198+$K198+$M198+$O198+$Q198+$S198+$U198,"El Total de Mujeres Egresadas del Programa NO puede ser distinto a la suma de Mujeres por edad.","")</f>
        <v/>
      </c>
      <c r="BD198" s="29" t="str">
        <f>IF(V198&lt;=E198,"","Las gestantes Egresadas del Programa NO DEBE ser mayor al Total de Mujeres Egresadas.")</f>
        <v/>
      </c>
      <c r="BE198" s="279" t="str">
        <f>IF(W198&lt;=C198,"","El Nº de TRANS Egresados del Programa NO DEBE ser mayor al Total de Egresos.")</f>
        <v/>
      </c>
      <c r="BF198" s="29" t="str">
        <f>IF(F198&lt;=F197,"","Los Egresos por Alta de hombres Menores de 6 meses DEBEN estar contenidos en el Total de Egresos.")</f>
        <v/>
      </c>
      <c r="BG198" s="29" t="str">
        <f>IF(G198&lt;=G197,"","Los Egresos por Alta de mujeres Menores de 6 meses DEBEN estar contenidos en el Total de Egresos.")</f>
        <v/>
      </c>
      <c r="BH198" s="29" t="str">
        <f>IF(H198&lt;=H197,"","Los Egresos por Alta de hombres De 6 meses a 1 año DEBEN estar contenidos en el Total de Egresos.")</f>
        <v/>
      </c>
      <c r="BI198" s="29" t="str">
        <f>IF(I198&lt;=I197,"","Los Egresos por Alta de mujeres De 6 meses a 1 año DEBEN estar contenidos en el Total de Egresos.")</f>
        <v/>
      </c>
      <c r="BJ198" s="29" t="str">
        <f>IF(J198&lt;=J197,"","Los Egresos por Alta de hombres de 2 a 9 años DEBEN estar contenidos en el Total de Egresos.")</f>
        <v/>
      </c>
      <c r="BK198" s="29" t="str">
        <f>IF(K198&lt;=K197,"","Los Egresos por Alta de mujeres de 2 a 9 años DEBEN estar contenidos en el Total de Egresos.")</f>
        <v/>
      </c>
      <c r="BL198" s="29" t="str">
        <f>IF(L198&lt;=L197,"","Los Egresos por Alta de hombres de 10 a 14 años DEBEN estar contenidos en el Total de Egresos.")</f>
        <v/>
      </c>
      <c r="BM198" s="29" t="str">
        <f>IF(M198&lt;=M197,"","Los Egresos por Alta de mujeres de 10 a 14 años DEBEN estar contenidos en el Total de Egresos.")</f>
        <v/>
      </c>
      <c r="BN198" s="29" t="str">
        <f>IF(N198&lt;=N197,"","Los Egresos por Alta de hombres de 15 a 19 años DEBEN estar contenidos en el Total de Egresos.")</f>
        <v/>
      </c>
      <c r="BO198" s="29" t="str">
        <f>IF(O198&lt;=O197,"","Los Egresos por Alta de mujeres de 15 a 19 años DEBEN estar contenidos en el Total de Egresos.")</f>
        <v/>
      </c>
      <c r="BP198" s="29" t="str">
        <f>IF(P$198&lt;=P$197,"","Los Egresos por Alta de hombres de 20 a 24 años DEBEN estar contenidos en el Total de Egresos.")</f>
        <v/>
      </c>
      <c r="BQ198" s="29" t="str">
        <f>IF(Q$198&lt;=Q$197,"","Los Egresos por Alta de mujeres de 20 a 24 años DEBEN estar contenidos en el Total de Egresos.")</f>
        <v/>
      </c>
      <c r="BR198" s="3"/>
      <c r="BS198" s="3"/>
      <c r="BT198" s="274">
        <f t="shared" si="65"/>
        <v>0</v>
      </c>
      <c r="BU198" s="285">
        <f t="shared" si="66"/>
        <v>0</v>
      </c>
      <c r="BV198" s="285">
        <f t="shared" si="67"/>
        <v>0</v>
      </c>
      <c r="BW198" s="285">
        <f t="shared" si="68"/>
        <v>0</v>
      </c>
      <c r="BX198" s="275">
        <f t="shared" si="69"/>
        <v>0</v>
      </c>
      <c r="BY198" s="274">
        <f>IF(F198&lt;=F197,0,1)</f>
        <v>0</v>
      </c>
      <c r="BZ198" s="275">
        <f>IF($G$198&lt;=$G$197,0,1)</f>
        <v>0</v>
      </c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</row>
    <row r="199" spans="1:112" s="23" customFormat="1" ht="10.5" x14ac:dyDescent="0.15">
      <c r="A199" s="116" t="s">
        <v>211</v>
      </c>
      <c r="B199" s="116"/>
      <c r="C199" s="71">
        <f t="shared" si="63"/>
        <v>0</v>
      </c>
      <c r="D199" s="71">
        <f t="shared" si="64"/>
        <v>0</v>
      </c>
      <c r="E199" s="71">
        <f t="shared" si="64"/>
        <v>0</v>
      </c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289"/>
      <c r="U199" s="144"/>
      <c r="V199" s="134"/>
      <c r="W199" s="47"/>
      <c r="X199" s="233" t="str">
        <f>$BA199&amp;" "&amp;$BB199&amp;""&amp;$BC199&amp;""&amp;$BD199&amp;""&amp;$BE199&amp;""&amp;$BF199&amp;""&amp;$BG199&amp;""&amp;$BH199&amp;""&amp;$BI199&amp;""&amp;$BJ199&amp;""&amp;$BK199&amp;""&amp;$BL199&amp;""&amp;$BM199&amp;""&amp;$BN199&amp;""&amp;$BO199&amp;""&amp;$BP199&amp;""&amp;$BQ199&amp;""&amp;$BF199&amp;""&amp;$BE204&amp;""&amp;$BF204&amp;""&amp;$BG204&amp;""&amp;$BH204</f>
        <v xml:space="preserve"> </v>
      </c>
      <c r="Y199" s="229"/>
      <c r="Z199" s="229"/>
      <c r="AA199" s="229"/>
      <c r="AB199" s="229"/>
      <c r="AC199" s="229"/>
      <c r="AD199" s="229"/>
      <c r="AE199" s="229"/>
      <c r="AF199" s="229"/>
      <c r="AG199" s="229"/>
      <c r="AH199" s="229"/>
      <c r="AI199" s="229"/>
      <c r="AJ199" s="3"/>
      <c r="AK199" s="3"/>
      <c r="BA199" s="29" t="str">
        <f>IF($C199&lt;&gt;SUM($F199:$U199),"El Total de los Egresos NO puede ser diferente a la suma de Hombres y Mujeres por edad.","")</f>
        <v/>
      </c>
      <c r="BB199" s="29" t="str">
        <f>IF($D199&lt;&gt;$F199+$H199+$J199+$L199+$N199+$P199+$R199+$T199,"El Total de Hombres Egresados del Programa NO puede ser distinto a la suma de Hombres por edad.","")</f>
        <v/>
      </c>
      <c r="BC199" s="29" t="str">
        <f>IF($E199&lt;&gt;$G199+$I199+$K199+$M199+$O199+$Q199+$S199+$U199,"El Total de Mujeres Egresadas del Programa NO puede ser distinto a la suma de Mujeres por edad.","")</f>
        <v/>
      </c>
      <c r="BD199" s="29" t="str">
        <f>IF(V199&lt;=E199,"","Las gestantes Egresadas del Programa NO DEBE ser mayor al Total de Mujeres Egresadas.")</f>
        <v/>
      </c>
      <c r="BE199" s="279" t="str">
        <f>IF(W199&lt;=C199,"","El Nº de TRANS Egresados del Programa NO DEBE ser mayor al Total de Egresos.")</f>
        <v/>
      </c>
      <c r="BF199" s="29" t="str">
        <f>IF(F199&lt;=F197,"","Los Egresos por Abandono de Tratamiento de hombres Menores de 6 meses DEBEN estar contenidos en el Total de Egresos.")</f>
        <v/>
      </c>
      <c r="BG199" s="29" t="str">
        <f>IF(G199&lt;=G197,"","Los Egresos por Abandono de Tratamiento de mujeres Menores de 6 meses DEBEN estar contenidos en el Total de Egresos.")</f>
        <v/>
      </c>
      <c r="BH199" s="29" t="str">
        <f>IF(H199&lt;=H197,"","Los Egresos por Abandono de Tratamiento de hombres De 6 meses a 1 año DEBEN estar contenidos en el Total de Egresos.")</f>
        <v/>
      </c>
      <c r="BI199" s="29" t="str">
        <f>IF(I199&lt;=I197,"","Los Egresos por Abandono de Tratamiento de mujeres De 6 meses a 1 año DEBEN estar contenidos en el Total de Egresos.")</f>
        <v/>
      </c>
      <c r="BJ199" s="29" t="str">
        <f>IF(J199&lt;=J197,"","Los Egresos por Abandono de Tratamiento de hombres de 2 a 9 años DEBEN estar contenidos en el Total de Egresos.")</f>
        <v/>
      </c>
      <c r="BK199" s="29" t="str">
        <f>IF(K199&lt;=K197,"","Los Egresos por Abandono de Tratamiento de mujeres de 2 a 9 años DEBEN estar contenidos en el Total de Egresos.")</f>
        <v/>
      </c>
      <c r="BL199" s="29" t="str">
        <f>IF(L199&lt;=L197,"","Los Egresos por Abandono de Tratamiento de hombres de 10 a 14 años DEBEN estar contenidos en el Total de Egresos.")</f>
        <v/>
      </c>
      <c r="BM199" s="29" t="str">
        <f>IF(M199&lt;=M197,"","Los Egresos por Abandono de Tratamiento de mujeres de 10 a 14 años DEBEN estar contenidos en el Total de Egresos.")</f>
        <v/>
      </c>
      <c r="BN199" s="29" t="str">
        <f>IF(N199&lt;=N197,"","Los Egresos por Abandono de Tratamiento de hombres de 15 a 19 años DEBEN estar contenidos en el Total de Egresos.")</f>
        <v/>
      </c>
      <c r="BO199" s="29" t="str">
        <f>IF(O199&lt;=O197,"","Los Egresos por Abandono de Tratamiento de mujeres de 15 a 19 años DEBEN estar contenidos en el Total de Egresos.")</f>
        <v/>
      </c>
      <c r="BP199" s="29" t="str">
        <f>IF(P$199&lt;=P$197,"","Los Egresos por Abandono de Tratamiento de hombres de 20 a 24 años DEBEN estar contenidos en el Total de Egresos.")</f>
        <v/>
      </c>
      <c r="BQ199" s="29" t="str">
        <f>IF(Q$199&lt;=Q$197,"","Los Egresos por Abandono de Tratamiento de mujeres de 20 a 24 años DEBEN estar contenidos en el Total de Egresos.")</f>
        <v/>
      </c>
      <c r="BR199" s="3"/>
      <c r="BS199" s="3"/>
      <c r="BT199" s="274">
        <f t="shared" si="65"/>
        <v>0</v>
      </c>
      <c r="BU199" s="285">
        <f t="shared" si="66"/>
        <v>0</v>
      </c>
      <c r="BV199" s="285">
        <f t="shared" si="67"/>
        <v>0</v>
      </c>
      <c r="BW199" s="285">
        <f t="shared" si="68"/>
        <v>0</v>
      </c>
      <c r="BX199" s="275">
        <f t="shared" si="69"/>
        <v>0</v>
      </c>
      <c r="BY199" s="274">
        <f>IF(F199&lt;=F197,0,1)</f>
        <v>0</v>
      </c>
      <c r="BZ199" s="275">
        <f>IF($G$199&lt;=$G$197,0,1)</f>
        <v>0</v>
      </c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22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</row>
    <row r="200" spans="1:112" s="23" customFormat="1" ht="10.5" x14ac:dyDescent="0.15">
      <c r="A200" s="1034" t="s">
        <v>212</v>
      </c>
      <c r="B200" s="1034"/>
      <c r="C200" s="71">
        <f t="shared" si="63"/>
        <v>0</v>
      </c>
      <c r="D200" s="71">
        <f t="shared" si="64"/>
        <v>0</v>
      </c>
      <c r="E200" s="71">
        <f t="shared" si="64"/>
        <v>0</v>
      </c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289"/>
      <c r="U200" s="144"/>
      <c r="V200" s="134"/>
      <c r="W200" s="47"/>
      <c r="X200" s="233" t="str">
        <f>$BA200&amp;" "&amp;$BB200&amp;""&amp;$BC200&amp;""&amp;$BD200&amp;""&amp;$BE200&amp;""&amp;$BF200&amp;""&amp;$BG200&amp;""&amp;$BH200&amp;""&amp;$BI200&amp;""&amp;$BJ200&amp;""&amp;$BK200&amp;""&amp;$BL200&amp;""&amp;$BM200&amp;""&amp;$BN200&amp;""&amp;$BO200&amp;""&amp;$BP200&amp;""&amp;$BQ200&amp;""&amp;$BF200&amp;""&amp;$BE205&amp;""&amp;$BF205&amp;""&amp;$BG205&amp;""&amp;$BH205</f>
        <v xml:space="preserve"> </v>
      </c>
      <c r="Y200" s="229"/>
      <c r="Z200" s="229"/>
      <c r="AA200" s="229"/>
      <c r="AB200" s="229"/>
      <c r="AC200" s="229"/>
      <c r="AD200" s="229"/>
      <c r="AE200" s="229"/>
      <c r="AF200" s="229"/>
      <c r="AG200" s="229"/>
      <c r="AH200" s="229"/>
      <c r="AI200" s="229"/>
      <c r="AJ200" s="3"/>
      <c r="AK200" s="3"/>
      <c r="BA200" s="29" t="str">
        <f>IF($C200&lt;&gt;SUM($F200:$U200),"El Total de los Egresos NO puede ser diferente a la suma de Hombres y Mujeres por edad.","")</f>
        <v/>
      </c>
      <c r="BB200" s="29" t="str">
        <f>IF($D200&lt;&gt;$F200+$H200+$J200+$L200+$N200+$P200+$R200+$T200,"El Total de Hombres Egresados del Programa NO puede ser distinto a la suma de Hombres por edad.","")</f>
        <v/>
      </c>
      <c r="BC200" s="29" t="str">
        <f>IF($E200&lt;&gt;$G200+$I200+$K200+$M200+$O200+$Q200+$S200+$U200,"El Total de Mujeres Egresadas del Programa NO puede ser distinto a la suma de Mujeres por edad.","")</f>
        <v/>
      </c>
      <c r="BD200" s="29" t="str">
        <f>IF(V200&lt;=E200,"","Las gestantes Egresadas del Programa NO DEBE ser mayor al Total de Mujeres Egresadas.")</f>
        <v/>
      </c>
      <c r="BE200" s="279" t="str">
        <f>IF(W200&lt;=C200,"","El Nº de TRANS Egresados del Programa NO DEBE ser mayor al Total de Egresos.")</f>
        <v/>
      </c>
      <c r="BF200" s="29" t="str">
        <f>IF(F200&lt;=F197,"","Los Egresos por Abandono del Programa de hombres Menores de 6 meses DEBEN estar contenidos en el Total de Egresos.")</f>
        <v/>
      </c>
      <c r="BG200" s="29" t="str">
        <f>IF(G200&lt;=G197,"","Los Egresos por Abandono del Programa de mujeres Menores de 6 meses DEBEN estar contenidos en el Total de Egresos.")</f>
        <v/>
      </c>
      <c r="BH200" s="29" t="str">
        <f>IF(H200&lt;=H197,"","Los Egresos por Abandono del Programa de hombres De 6 meses a 1 año DEBEN estar contenidos en el Total de Egresos.")</f>
        <v/>
      </c>
      <c r="BI200" s="29" t="str">
        <f>IF(I200&lt;=I197,"","Los Egresos por Abandono del Programa de mujeres De 6 meses a 1 año DEBEN estar contenidos en el Total de Egresos.")</f>
        <v/>
      </c>
      <c r="BJ200" s="29" t="str">
        <f>IF(J200&lt;=J197,"","Los Egresos por Abandono del Programa de hombres de 2 a 9 años DEBEN estar contenidos en el Total de Egresos.")</f>
        <v/>
      </c>
      <c r="BK200" s="29" t="str">
        <f>IF(K200&lt;=K197,"","Los Egresos por Abandono del Programa de mujeres de 2 a 9 años DEBEN estar contenidos en el Total de Egresos.")</f>
        <v/>
      </c>
      <c r="BL200" s="29" t="str">
        <f>IF(L200&lt;=L197,"","Los Egresos por Abandono del Programa de hombres de 10 a 14 años DEBEN estar contenidos en el Total de Egresos.")</f>
        <v/>
      </c>
      <c r="BM200" s="29" t="str">
        <f>IF(M200&lt;=M197,"","Los Egresos por Abandono del Programa de mujeres de 10 a 14 años DEBEN estar contenidos en el Total de Egresos.")</f>
        <v/>
      </c>
      <c r="BN200" s="29" t="str">
        <f>IF(N200&lt;=N197,"","Los Egresos por Abandono del Programa de hombres de 15 a 19 años DEBEN estar contenidos en el Total de Egresos.")</f>
        <v/>
      </c>
      <c r="BO200" s="29" t="str">
        <f>IF(O200&lt;=O197,"","Los Egresos por Abandono del Programa de mujeres de 15 a 19 años DEBEN estar contenidos en el Total de Egresos.")</f>
        <v/>
      </c>
      <c r="BP200" s="29" t="str">
        <f>IF(P$200&lt;=P$197,"","Los Egresos por Abandono del Programa de hombres de 20 a 24 años DEBEN estar contenidos en el Total de Egresos.")</f>
        <v/>
      </c>
      <c r="BQ200" s="29" t="str">
        <f>IF(Q$200&lt;=Q$197,"","Los Egresos por Abandono del Programa de mujeres de 20 a 24 años DEBEN estar contenidos en el Total de Egresos.")</f>
        <v/>
      </c>
      <c r="BR200" s="3"/>
      <c r="BS200" s="3"/>
      <c r="BT200" s="274">
        <f t="shared" si="65"/>
        <v>0</v>
      </c>
      <c r="BU200" s="285">
        <f t="shared" si="66"/>
        <v>0</v>
      </c>
      <c r="BV200" s="285">
        <f t="shared" si="67"/>
        <v>0</v>
      </c>
      <c r="BW200" s="285">
        <f t="shared" si="68"/>
        <v>0</v>
      </c>
      <c r="BX200" s="275">
        <f t="shared" si="69"/>
        <v>0</v>
      </c>
      <c r="BY200" s="274">
        <f>IF(F200&lt;=F197,0,1)</f>
        <v>0</v>
      </c>
      <c r="BZ200" s="275">
        <f>IF($G$200&lt;=$G$197,0,1)</f>
        <v>0</v>
      </c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</row>
    <row r="201" spans="1:112" s="23" customFormat="1" ht="10.5" x14ac:dyDescent="0.15">
      <c r="A201" s="1008" t="s">
        <v>213</v>
      </c>
      <c r="B201" s="1008"/>
      <c r="C201" s="80">
        <f t="shared" si="63"/>
        <v>0</v>
      </c>
      <c r="D201" s="80">
        <f t="shared" si="64"/>
        <v>0</v>
      </c>
      <c r="E201" s="80">
        <f t="shared" si="64"/>
        <v>0</v>
      </c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290"/>
      <c r="U201" s="291"/>
      <c r="V201" s="136"/>
      <c r="W201" s="49"/>
      <c r="X201" s="233" t="str">
        <f>$BA201&amp;" "&amp;$BB201&amp;""&amp;$BC201&amp;""&amp;$BD201&amp;""&amp;$BE201&amp;""&amp;$BF201&amp;""&amp;$BG201&amp;""&amp;$BH201&amp;""&amp;$BI201&amp;""&amp;$BJ201&amp;""&amp;$BK201&amp;""&amp;$BL201&amp;""&amp;$BM201&amp;""&amp;$BN201&amp;""&amp;$BO201&amp;""&amp;$BP201&amp;""&amp;$BQ201&amp;""&amp;$BF201&amp;""&amp;$BE206&amp;""&amp;$BF206&amp;""&amp;$BG206&amp;""&amp;$BH206</f>
        <v xml:space="preserve"> </v>
      </c>
      <c r="Y201" s="229"/>
      <c r="Z201" s="229"/>
      <c r="AA201" s="229"/>
      <c r="AB201" s="229"/>
      <c r="AC201" s="229"/>
      <c r="AD201" s="229"/>
      <c r="AE201" s="229"/>
      <c r="AF201" s="229"/>
      <c r="AG201" s="229"/>
      <c r="AH201" s="229"/>
      <c r="AI201" s="229"/>
      <c r="AJ201" s="3"/>
      <c r="AK201" s="3"/>
      <c r="BA201" s="29" t="str">
        <f>IF($C201&lt;&gt;SUM($F201:$U201),"El Total de los Egresos NO puede ser diferente a la suma de Hombres y Mujeres por edad.","")</f>
        <v/>
      </c>
      <c r="BB201" s="29" t="str">
        <f>IF($D201&lt;&gt;$F201+$H201+$J201+$L201+$N201+$P201+$R201+$T201,"El Total de Hombres Egresados del Programa NO puede ser distinto a la suma de Hombres por edad.","")</f>
        <v/>
      </c>
      <c r="BC201" s="29" t="str">
        <f>IF($E201&lt;&gt;$G201+$I201+$K201+$M201+$O201+$Q201+$S201+$U201,"El Total de Mujeres Egresadas del Programa NO puede ser distinto a la suma de Mujeres por edad.","")</f>
        <v/>
      </c>
      <c r="BD201" s="29" t="str">
        <f>IF(V201&lt;=E201,"","Las gestantes Egresadas del Programa NO DEBE ser mayor al Total de Mujeres Egresadas.")</f>
        <v/>
      </c>
      <c r="BE201" s="292" t="str">
        <f>IF(W201&lt;=C201,"","El Nº de TRANS Egresados del Programa NO DEBE ser mayor al Total de Egresos.")</f>
        <v/>
      </c>
      <c r="BF201" s="29" t="str">
        <f>IF(F201&lt;=F197,"","Los Egresos por Fallecimiento de hombres Menores de 6 meses DEBEN estar contenidos en el Total de Egresos.")</f>
        <v/>
      </c>
      <c r="BG201" s="29" t="str">
        <f>IF(G201&lt;=G197,"","Los Egresos por Fallecimiento de mujeres Menores de 6 meses DEBEN estar contenidos en el Total de Egresos.")</f>
        <v/>
      </c>
      <c r="BH201" s="29" t="str">
        <f>IF(H201&lt;=H197,"","Los Egresos por Fallecimiento de hombres De 6 meses a 1 año DEBEN estar contenidos en el Total de Egresos.")</f>
        <v/>
      </c>
      <c r="BI201" s="29" t="str">
        <f>IF(I201&lt;=I197,"","Los Egresos por Fallecimiento de mujeres De 6 meses a 1 año DEBEN estar contenidos en el Total de Egresos.")</f>
        <v/>
      </c>
      <c r="BJ201" s="29" t="str">
        <f>IF(J201&lt;=J197,"","Los Egresos por Fallecimiento de hombres de 2 a 9 años DEBEN estar contenidos en el Total de Egresos.")</f>
        <v/>
      </c>
      <c r="BK201" s="29" t="str">
        <f>IF(K201&lt;=K197,"","Los Egresos por Fallecimiento de mujeres de 2 a 9 años DEBEN estar contenidos en el Total de Egresos.")</f>
        <v/>
      </c>
      <c r="BL201" s="29" t="str">
        <f>IF(L201&lt;=L197,"","Los Egresos por Fallecimiento de hombres de 10 a 14 años DEBEN estar contenidos en el Total de Egresos.")</f>
        <v/>
      </c>
      <c r="BM201" s="29" t="str">
        <f>IF(M201&lt;=M197,"","Los Egresos por Fallecimiento de mujeres de 10 a 14 años DEBEN estar contenidos en el Total de Egresos.")</f>
        <v/>
      </c>
      <c r="BN201" s="29" t="str">
        <f>IF(N201&lt;=N197,"","Los Egresos por Fallecimiento de hombres de 15 a 19 años DEBEN estar contenidos en el Total de Egresos.")</f>
        <v/>
      </c>
      <c r="BO201" s="29" t="str">
        <f>IF(O201&lt;=O197,"","Los Egresos por Fallecimiento de mujeres de 15 a 19 años DEBEN estar contenidos en el Total de Egresos.")</f>
        <v/>
      </c>
      <c r="BP201" s="29" t="str">
        <f>IF(P$201&lt;=P$197,"","Los Egresos por Fallecimiento de hombres de 20 a 24 años DEBEN estar contenidos en el Total de Egresos.")</f>
        <v/>
      </c>
      <c r="BQ201" s="29" t="str">
        <f>IF(Q$201&lt;=Q$197,"","Los Egresos por Fallecimiento de mujeres de 20 a 24 años DEBEN estar contenidos en el Total de Egresos.")</f>
        <v/>
      </c>
      <c r="BR201" s="3"/>
      <c r="BS201" s="3"/>
      <c r="BT201" s="281">
        <f t="shared" si="65"/>
        <v>0</v>
      </c>
      <c r="BU201" s="293">
        <f t="shared" si="66"/>
        <v>0</v>
      </c>
      <c r="BV201" s="293">
        <f t="shared" si="67"/>
        <v>0</v>
      </c>
      <c r="BW201" s="293">
        <f t="shared" si="68"/>
        <v>0</v>
      </c>
      <c r="BX201" s="282">
        <f t="shared" si="69"/>
        <v>0</v>
      </c>
      <c r="BY201" s="281">
        <f>IF(F201&lt;=F197,0,1)</f>
        <v>0</v>
      </c>
      <c r="BZ201" s="282">
        <f>IF($G$201&lt;=$G$197,0,1)</f>
        <v>0</v>
      </c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22"/>
      <c r="CM201" s="22"/>
      <c r="CN201" s="22"/>
      <c r="CO201" s="22"/>
      <c r="CP201" s="22"/>
      <c r="CQ201" s="22"/>
      <c r="CR201" s="22"/>
      <c r="CS201" s="22"/>
      <c r="CT201" s="22"/>
      <c r="CU201" s="22"/>
      <c r="CV201" s="22"/>
      <c r="CW201" s="22"/>
      <c r="CX201" s="22"/>
      <c r="CY201" s="22"/>
      <c r="CZ201" s="22"/>
      <c r="DA201" s="22"/>
      <c r="DB201" s="22"/>
      <c r="DC201" s="22"/>
      <c r="DD201" s="22"/>
      <c r="DE201" s="22"/>
      <c r="DF201" s="22"/>
      <c r="DG201" s="22"/>
      <c r="DH201" s="22"/>
    </row>
    <row r="202" spans="1:112" s="9" customFormat="1" ht="14.25" x14ac:dyDescent="0.2">
      <c r="A202" s="40" t="s">
        <v>214</v>
      </c>
      <c r="B202" s="224"/>
      <c r="C202" s="225"/>
      <c r="D202" s="226"/>
      <c r="E202" s="226"/>
      <c r="F202" s="226"/>
      <c r="G202" s="227"/>
      <c r="H202" s="227"/>
      <c r="I202" s="227"/>
      <c r="J202" s="227"/>
      <c r="K202" s="227"/>
      <c r="L202" s="227"/>
      <c r="M202" s="227"/>
      <c r="N202" s="227"/>
      <c r="O202" s="227"/>
      <c r="P202" s="227"/>
      <c r="Q202" s="227"/>
      <c r="R202" s="227"/>
      <c r="S202" s="227"/>
      <c r="T202" s="228"/>
      <c r="U202" s="229"/>
      <c r="V202" s="229"/>
      <c r="W202" s="229"/>
      <c r="BE202" s="29" t="str">
        <f>IF(R$197&gt;=SUM(R$198:R$201),"","El Total de Egresos hombres de 25 a 64 años DEBE ser mayor o igual a la suma de los Egresos por Alta, Abandono de Tratamiento, Abandono de Programa y Fallecimiento.")</f>
        <v/>
      </c>
      <c r="BF202" s="29" t="str">
        <f>IF(S$197&gt;=SUM(S$198:S$201),"","El Total de Egresos mujeres de 25 a 64 años DEBE ser mayor o igual a la suma de los Egresos por Alta, Abandono de Tratamiento, Abandono de Programa y Fallecimiento.")</f>
        <v/>
      </c>
      <c r="BG202" s="29" t="str">
        <f>IF(T$197&gt;=SUM(T$198:T$201),"","El Total de Egresos hombres de 65 y más años DEBE ser mayor o igual a la suma de los Egresos por Alta, Abandono de Tratamiento, Abandono de Programa y Fallecimiento.")</f>
        <v/>
      </c>
      <c r="BH202" s="29" t="str">
        <f>IF(U$197&gt;=SUM(U$198:U$201),"","El Total de Egresos mujeres de 65 y más años DEBE ser mayor o igual a la suma de los Egresos por Alta, Abandono de Tratamiento, Abandono de Programa y Fallecimiento.")</f>
        <v/>
      </c>
      <c r="BX202" s="272">
        <f>IF($J$197&gt;=SUM($J$198:$J$201),0,1)</f>
        <v>0</v>
      </c>
      <c r="BY202" s="273">
        <f>IF($K$197&gt;=SUM($K$198:$K$201),0,1)</f>
        <v>0</v>
      </c>
      <c r="BZ202" s="30">
        <f>IF($L$197&gt;=SUM($L$198:$L$201),0,1)</f>
        <v>0</v>
      </c>
    </row>
    <row r="203" spans="1:112" s="22" customFormat="1" ht="10.5" x14ac:dyDescent="0.15">
      <c r="A203" s="1009" t="s">
        <v>45</v>
      </c>
      <c r="B203" s="1010"/>
      <c r="C203" s="1015" t="s">
        <v>189</v>
      </c>
      <c r="D203" s="1015"/>
      <c r="E203" s="1015"/>
      <c r="F203" s="1016" t="s">
        <v>56</v>
      </c>
      <c r="G203" s="1017"/>
      <c r="H203" s="1017"/>
      <c r="I203" s="1017"/>
      <c r="J203" s="1017"/>
      <c r="K203" s="1017"/>
      <c r="L203" s="1017"/>
      <c r="M203" s="1022"/>
      <c r="N203" s="1023" t="s">
        <v>191</v>
      </c>
      <c r="O203" s="228"/>
      <c r="P203" s="229"/>
      <c r="Q203" s="229"/>
      <c r="R203" s="229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BA203" s="3"/>
      <c r="BB203" s="3"/>
      <c r="BC203" s="3"/>
      <c r="BD203" s="3"/>
      <c r="BE203" s="29" t="str">
        <f>IF(R$198&lt;=R$197,"","Los Egresos por Alta de hombres de 25 a 64 años DEBEN estar contenidos en el Total de Egresos.")</f>
        <v/>
      </c>
      <c r="BF203" s="29" t="str">
        <f>IF(S$198&lt;=S$197,"","Los Egresos por Alta de mujeres de 25 a 64 años DEBEN estar contenidos en el Total de Egresos.")</f>
        <v/>
      </c>
      <c r="BG203" s="29" t="str">
        <f>IF(T$198&lt;=T$197,"","Los Egresos por Alta de hombres de 65 y más años DEBEN estar contenidos en el Total de Egresos.")</f>
        <v/>
      </c>
      <c r="BH203" s="29" t="str">
        <f>IF(U$198&lt;=U$197,"","Los Egresos por Alta de mujeres de 65 y más años DEBEN estar contenidos en el Total de Egresos.")</f>
        <v/>
      </c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274">
        <f>IF($J$198&lt;=$J$197,0,1)</f>
        <v>0</v>
      </c>
      <c r="BY203" s="275">
        <f>IF($K$198&lt;=$K$197,0,1)</f>
        <v>0</v>
      </c>
      <c r="BZ203" s="30">
        <f>IF($L$198&lt;=$L$197,0,1)</f>
        <v>0</v>
      </c>
      <c r="CA203" s="3"/>
      <c r="CB203" s="3"/>
      <c r="CC203" s="3"/>
    </row>
    <row r="204" spans="1:112" s="22" customFormat="1" ht="10.5" x14ac:dyDescent="0.15">
      <c r="A204" s="1011"/>
      <c r="B204" s="1012"/>
      <c r="C204" s="1015"/>
      <c r="D204" s="1015"/>
      <c r="E204" s="1015"/>
      <c r="F204" s="1026" t="s">
        <v>70</v>
      </c>
      <c r="G204" s="1027"/>
      <c r="H204" s="1028" t="s">
        <v>8</v>
      </c>
      <c r="I204" s="1028"/>
      <c r="J204" s="1026" t="s">
        <v>180</v>
      </c>
      <c r="K204" s="1027"/>
      <c r="L204" s="1028" t="s">
        <v>181</v>
      </c>
      <c r="M204" s="1029"/>
      <c r="N204" s="1024"/>
      <c r="O204" s="228"/>
      <c r="P204" s="229"/>
      <c r="Q204" s="229"/>
      <c r="R204" s="229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BA204" s="3"/>
      <c r="BB204" s="3"/>
      <c r="BC204" s="3"/>
      <c r="BD204" s="3"/>
      <c r="BE204" s="29" t="str">
        <f>IF(R$199&lt;=R$197,"","Los Egresos por Abandono de Tratamiento de hombres de 25 a 64 años DEBEN estar contenidos en el Total de Egresos.")</f>
        <v/>
      </c>
      <c r="BF204" s="29" t="str">
        <f>IF(S$199&lt;=S$197,"","Los Egresos por Abandono de Tratamiento de mujeres de 25 a 64 años DEBEN estar contenidos en el Total de Egresos.")</f>
        <v/>
      </c>
      <c r="BG204" s="29" t="str">
        <f>IF(T$199&lt;=T$197,"","Los Egresos por Abandono de Tratamiento de hombres de 65 y más años DEBEN estar contenidos en el Total de Egresos.")</f>
        <v/>
      </c>
      <c r="BH204" s="29" t="str">
        <f>IF(U$199&lt;=U$197,"","Los Egresos por Abandono de Tratamiento de mujeres de 65 y más años DEBEN estar contenidos en el Total de Egresos.")</f>
        <v/>
      </c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274">
        <f>IF($J$199&lt;=$J$197,0,1)</f>
        <v>0</v>
      </c>
      <c r="BY204" s="275">
        <f>IF($K$199&lt;=$K$197,0,1)</f>
        <v>0</v>
      </c>
      <c r="BZ204" s="30">
        <f>IF($L$199&lt;=$L$197,0,1)</f>
        <v>0</v>
      </c>
      <c r="CA204" s="3"/>
      <c r="CB204" s="3"/>
      <c r="CC204" s="3"/>
    </row>
    <row r="205" spans="1:112" s="23" customFormat="1" ht="21" x14ac:dyDescent="0.15">
      <c r="A205" s="1013"/>
      <c r="B205" s="1014"/>
      <c r="C205" s="231" t="s">
        <v>167</v>
      </c>
      <c r="D205" s="231" t="s">
        <v>43</v>
      </c>
      <c r="E205" s="248" t="s">
        <v>64</v>
      </c>
      <c r="F205" s="96" t="s">
        <v>182</v>
      </c>
      <c r="G205" s="99" t="s">
        <v>64</v>
      </c>
      <c r="H205" s="96" t="s">
        <v>182</v>
      </c>
      <c r="I205" s="99" t="s">
        <v>64</v>
      </c>
      <c r="J205" s="96" t="s">
        <v>182</v>
      </c>
      <c r="K205" s="99" t="s">
        <v>64</v>
      </c>
      <c r="L205" s="96" t="s">
        <v>182</v>
      </c>
      <c r="M205" s="294" t="s">
        <v>64</v>
      </c>
      <c r="N205" s="1025"/>
      <c r="O205" s="229"/>
      <c r="P205" s="229"/>
      <c r="Q205" s="229"/>
      <c r="R205" s="229"/>
      <c r="S205" s="229"/>
      <c r="T205" s="229"/>
      <c r="U205" s="229"/>
      <c r="V205" s="229"/>
      <c r="W205" s="228"/>
      <c r="X205" s="229"/>
      <c r="Y205" s="229"/>
      <c r="Z205" s="229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BA205" s="3"/>
      <c r="BB205" s="3"/>
      <c r="BC205" s="3"/>
      <c r="BD205" s="3"/>
      <c r="BE205" s="29" t="str">
        <f>IF(R$200&lt;=R$197,"","Los Egresos por Abandono del Programa de hombres de 25 a 64 años DEBEN estar contenidos en el Total de Egresos.")</f>
        <v/>
      </c>
      <c r="BF205" s="29" t="str">
        <f>IF(S$200&lt;=S$197,"","Los Egresos por Abandono del Programa de mujeres de 25 a 64 años DEBEN estar contenidos en el Total de Egresos.")</f>
        <v/>
      </c>
      <c r="BG205" s="29" t="str">
        <f>IF(T$200&lt;=T$197,"","Los Egresos por Abandono del Programa de hombres de 65 y más años DEBEN estar contenidos en el Total de Egresos.")</f>
        <v/>
      </c>
      <c r="BH205" s="29" t="str">
        <f>IF(U$200&lt;=U$197,"","Los Egresos por Abandono del Programa de mujeres de 65 y más años DEBEN estar contenidos en el Total de Egresos.")</f>
        <v/>
      </c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274">
        <f>IF($J$200&lt;=$J$197,0,1)</f>
        <v>0</v>
      </c>
      <c r="BY205" s="275">
        <f>IF($K$200&lt;=$K$197,0,1)</f>
        <v>0</v>
      </c>
      <c r="BZ205" s="30">
        <f>IF($L$200&lt;=$L$197,0,1)</f>
        <v>0</v>
      </c>
      <c r="CA205" s="3"/>
      <c r="CB205" s="3"/>
      <c r="CC205" s="3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</row>
    <row r="206" spans="1:112" s="23" customFormat="1" ht="11.25" thickBot="1" x14ac:dyDescent="0.2">
      <c r="A206" s="1006" t="s">
        <v>126</v>
      </c>
      <c r="B206" s="1006"/>
      <c r="C206" s="295">
        <f>SUM(D206:E206)</f>
        <v>0</v>
      </c>
      <c r="D206" s="295">
        <f t="shared" ref="D206:E208" si="70">F206+H206+J206+L206</f>
        <v>0</v>
      </c>
      <c r="E206" s="168">
        <f t="shared" si="70"/>
        <v>0</v>
      </c>
      <c r="F206" s="171"/>
      <c r="G206" s="175"/>
      <c r="H206" s="175"/>
      <c r="I206" s="296"/>
      <c r="J206" s="171"/>
      <c r="K206" s="175"/>
      <c r="L206" s="296"/>
      <c r="M206" s="174"/>
      <c r="N206" s="175"/>
      <c r="O206" s="233" t="str">
        <f>$BA206&amp;" "&amp;$BB206&amp;""&amp;$BC206&amp;""&amp;$BD206</f>
        <v xml:space="preserve"> </v>
      </c>
      <c r="P206" s="229"/>
      <c r="Q206" s="229"/>
      <c r="R206" s="229"/>
      <c r="S206" s="229"/>
      <c r="T206" s="229"/>
      <c r="U206" s="229"/>
      <c r="V206" s="229"/>
      <c r="W206" s="228"/>
      <c r="X206" s="229"/>
      <c r="Y206" s="229"/>
      <c r="Z206" s="229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BA206" s="29" t="str">
        <f>IF($C206&lt;&gt;SUM($F206:$M206),"El Total de Ingresos NO puede ser diferente a la suma de Hombres y Mujeres por edad.","")</f>
        <v/>
      </c>
      <c r="BB206" s="29" t="str">
        <f>IF($D206&lt;&gt;$F206+$H206+$J206+$L206,"El Total de Hombres Ingresados al Programa NO puede ser distinto a la suma de Hombres por edad.","")</f>
        <v/>
      </c>
      <c r="BC206" s="29" t="str">
        <f>IF($E206&lt;&gt;$G206+$I206+$K206+$M206,"El Total de Mujeres Ingresadas al Programa NO puede ser distinto a la suma de Mujeres por edad.","")</f>
        <v/>
      </c>
      <c r="BD206" s="29" t="str">
        <f>IF(N206&lt;=C206,"","El Nº de TRANS Ingresados al Programa NO DEBE ser mayor al Total de Ingresos.")</f>
        <v/>
      </c>
      <c r="BE206" s="29" t="str">
        <f>IF(R$201&lt;=R$197,"","Los Egresos por Fallecimiento de hombres de 25 a 64 años DEBEN estar contenidos en el Total de Egresos.")</f>
        <v/>
      </c>
      <c r="BF206" s="29" t="str">
        <f>IF(S$201&lt;=S$197,"","Los Egresos por Fallecimiento de mujeres de 25 a 64 años DEBEN estar contenidos en el Total de Egresos.")</f>
        <v/>
      </c>
      <c r="BG206" s="29" t="str">
        <f>IF(T$201&lt;=T$197,"","Los Egresos por Fallecimiento de hombres de 65 y más años DEBEN estar contenidos en el Total de Egresos.")</f>
        <v/>
      </c>
      <c r="BH206" s="29" t="str">
        <f>IF(U$201&lt;=U$197,"","Los Egresos por Fallecimiento de mujeres de 65 y más años DEBEN estar contenidos en el Total de Egresos.")</f>
        <v/>
      </c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0">
        <f>IF($C206&lt;&gt;SUM($F206:$M206),1,0)</f>
        <v>0</v>
      </c>
      <c r="BU206" s="30">
        <f>IF($D206&lt;&gt;$F206+$H206+$J206+$L206,1,0)</f>
        <v>0</v>
      </c>
      <c r="BV206" s="30">
        <f>IF($E206&lt;&gt;$G206+$I206+$K206+$M206,1,0)</f>
        <v>0</v>
      </c>
      <c r="BW206" s="30">
        <f>IF(N206&lt;=C206,0,1)</f>
        <v>0</v>
      </c>
      <c r="BX206" s="281">
        <f>IF($J$201&lt;=$J$197,0,1)</f>
        <v>0</v>
      </c>
      <c r="BY206" s="282">
        <f>IF($K$201&lt;=$K$197,0,1)</f>
        <v>0</v>
      </c>
      <c r="BZ206" s="30">
        <f>IF($L$201&lt;=$L$197,0,1)</f>
        <v>0</v>
      </c>
      <c r="CA206" s="3"/>
      <c r="CB206" s="3"/>
      <c r="CC206" s="3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</row>
    <row r="207" spans="1:112" s="23" customFormat="1" ht="11.25" thickTop="1" x14ac:dyDescent="0.15">
      <c r="A207" s="1007" t="s">
        <v>103</v>
      </c>
      <c r="B207" s="1007"/>
      <c r="C207" s="286">
        <f>SUM(D207:E207)</f>
        <v>0</v>
      </c>
      <c r="D207" s="286">
        <f t="shared" si="70"/>
        <v>0</v>
      </c>
      <c r="E207" s="297">
        <f t="shared" si="70"/>
        <v>0</v>
      </c>
      <c r="F207" s="287"/>
      <c r="G207" s="298"/>
      <c r="H207" s="298"/>
      <c r="I207" s="299"/>
      <c r="J207" s="287"/>
      <c r="K207" s="298"/>
      <c r="L207" s="299"/>
      <c r="M207" s="300"/>
      <c r="N207" s="298"/>
      <c r="O207" s="233" t="str">
        <f>$BA207&amp;" "&amp;$BB207&amp;""&amp;$BC207&amp;""&amp;$BD207</f>
        <v xml:space="preserve"> </v>
      </c>
      <c r="P207" s="229"/>
      <c r="Q207" s="229"/>
      <c r="R207" s="229"/>
      <c r="S207" s="229"/>
      <c r="T207" s="229"/>
      <c r="U207" s="229"/>
      <c r="V207" s="229"/>
      <c r="W207" s="228"/>
      <c r="X207" s="229"/>
      <c r="Y207" s="229"/>
      <c r="Z207" s="229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BA207" s="29" t="str">
        <f>IF($C207&lt;&gt;SUM($F207:$M207),"El Total de Egresos NO puede ser diferente a la suma de Hombres y Mujeres por edad.","")</f>
        <v/>
      </c>
      <c r="BB207" s="29" t="str">
        <f>IF($D207&lt;&gt;$F207+$H207+$J207+$L207,"El Total de Hombres Egresados del Programa NO puede ser distinto a la suma de Hombres por edad.","")</f>
        <v/>
      </c>
      <c r="BC207" s="29" t="str">
        <f>IF($E207&lt;&gt;$G207+$I207+$K207+$M207,"El Total de Mujeres Egresadas del Programa NO puede ser distinto a la suma de Mujeres por edad.","")</f>
        <v/>
      </c>
      <c r="BD207" s="29" t="str">
        <f>IF(N207&lt;=C207,"","El Nº de TRANS Egresados del Programa NO DEBE ser mayor al Total de Ingresos.")</f>
        <v/>
      </c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0">
        <f>IF($C207&lt;&gt;SUM($F207:$M207),1,0)</f>
        <v>0</v>
      </c>
      <c r="BU207" s="30">
        <f>IF($D207&lt;&gt;$F207+$H207+$J207+$L207,1,0)</f>
        <v>0</v>
      </c>
      <c r="BV207" s="30">
        <f>IF($E207&lt;&gt;$G207+$I207+$K207+$M207,1,0)</f>
        <v>0</v>
      </c>
      <c r="BW207" s="30">
        <f>IF(N207&lt;=C207,0,1)</f>
        <v>0</v>
      </c>
      <c r="BX207" s="3"/>
      <c r="BY207" s="3"/>
      <c r="BZ207" s="3"/>
      <c r="CA207" s="3"/>
      <c r="CB207" s="3"/>
      <c r="CC207" s="3"/>
      <c r="CD207" s="22"/>
      <c r="CE207" s="22"/>
      <c r="CF207" s="22"/>
      <c r="CG207" s="22"/>
      <c r="CH207" s="22"/>
      <c r="CI207" s="22"/>
      <c r="CJ207" s="22"/>
      <c r="CK207" s="22"/>
      <c r="CL207" s="22"/>
      <c r="CM207" s="22"/>
      <c r="CN207" s="22"/>
      <c r="CO207" s="22"/>
      <c r="CP207" s="22"/>
      <c r="CQ207" s="22"/>
      <c r="CR207" s="22"/>
      <c r="CS207" s="22"/>
      <c r="CT207" s="22"/>
      <c r="CU207" s="22"/>
      <c r="CV207" s="22"/>
      <c r="CW207" s="22"/>
      <c r="CX207" s="22"/>
      <c r="CY207" s="22"/>
    </row>
    <row r="208" spans="1:112" s="23" customFormat="1" ht="10.5" x14ac:dyDescent="0.15">
      <c r="A208" s="1008" t="s">
        <v>164</v>
      </c>
      <c r="B208" s="1008"/>
      <c r="C208" s="80">
        <f>SUM(D208:E208)</f>
        <v>0</v>
      </c>
      <c r="D208" s="80">
        <f t="shared" si="70"/>
        <v>0</v>
      </c>
      <c r="E208" s="301">
        <f t="shared" si="70"/>
        <v>0</v>
      </c>
      <c r="F208" s="37"/>
      <c r="G208" s="136"/>
      <c r="H208" s="136"/>
      <c r="I208" s="302"/>
      <c r="J208" s="37"/>
      <c r="K208" s="136"/>
      <c r="L208" s="302"/>
      <c r="M208" s="135"/>
      <c r="N208" s="136"/>
      <c r="O208" s="233" t="str">
        <f>$BA208&amp;" "&amp;$BB208&amp;""&amp;$BC208&amp;""&amp;$BD208&amp;""&amp;$BE208&amp;""&amp;$BF208&amp;""&amp;$BA209&amp;""&amp;$BB209&amp;""&amp;$BC209&amp;""&amp;$BD209&amp;""&amp;$BE209&amp;""&amp;$BF209</f>
        <v xml:space="preserve"> </v>
      </c>
      <c r="P208" s="229"/>
      <c r="Q208" s="229"/>
      <c r="R208" s="229"/>
      <c r="S208" s="229"/>
      <c r="T208" s="229"/>
      <c r="U208" s="229"/>
      <c r="V208" s="229"/>
      <c r="W208" s="228"/>
      <c r="X208" s="229"/>
      <c r="Y208" s="229"/>
      <c r="Z208" s="229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BA208" s="29" t="str">
        <f>IF($C208&lt;&gt;SUM($F208:$M208),"El Total de Egresos NO puede ser diferente a la suma de Hombres y Mujeres por edad.","")</f>
        <v/>
      </c>
      <c r="BB208" s="29" t="str">
        <f>IF($D208&lt;&gt;$F208+$H208+$J208+$L208,"El Total de Hombres Egresados del Programa NO puede ser distinto a la suma de Hombres por edad.","")</f>
        <v/>
      </c>
      <c r="BC208" s="29" t="str">
        <f>IF($E208&lt;&gt;$G208+$I208+$K208+$M208,"El Total de Mujeres Egresadas del Programa NO puede ser distinto a la suma de Mujeres por edad.","")</f>
        <v/>
      </c>
      <c r="BD208" s="29" t="str">
        <f>IF(N208&lt;=C208,"","El Nº de TRANS Egresados del Programa NO DEBE ser mayor al Total de Ingresos.")</f>
        <v/>
      </c>
      <c r="BE208" s="29" t="str">
        <f>IF(J208&lt;=J207,"","Los Egresos por abandono hombres de 25 a 64 años DEBEN estar incluidos en el Total de Egresos.")</f>
        <v/>
      </c>
      <c r="BF208" s="29" t="str">
        <f>IF(L208&lt;=L207,"","Los Egresos por abandono hombres de 65 y más años DEBEN estar incluidos en el Total de Egresos.")</f>
        <v/>
      </c>
      <c r="BG208" s="22"/>
      <c r="BH208" s="22"/>
      <c r="BM208" s="3"/>
      <c r="BN208" s="3"/>
      <c r="BO208" s="3"/>
      <c r="BP208" s="3"/>
      <c r="BQ208" s="3"/>
      <c r="BR208" s="3"/>
      <c r="BS208" s="3"/>
      <c r="BT208" s="30">
        <f>IF($C208&lt;&gt;SUM($F208:$M208),1,0)</f>
        <v>0</v>
      </c>
      <c r="BU208" s="30">
        <f>IF($D208&lt;&gt;$F208+$H208+$J208+$L208,1,0)</f>
        <v>0</v>
      </c>
      <c r="BV208" s="30">
        <f>IF($E208&lt;&gt;$G208+$I208+$K208+$M208,1,0)</f>
        <v>0</v>
      </c>
      <c r="BW208" s="30">
        <f>IF(N208&lt;=C208,0,1)</f>
        <v>0</v>
      </c>
      <c r="BX208" s="30">
        <f>IF(F208&lt;=F207,0,1)</f>
        <v>0</v>
      </c>
      <c r="BY208" s="30">
        <f>IF(G208&lt;=G207,0,1)</f>
        <v>0</v>
      </c>
      <c r="BZ208" s="30">
        <f>IF(H208&lt;=H207,0,1)</f>
        <v>0</v>
      </c>
      <c r="CA208" s="3"/>
      <c r="CB208" s="3"/>
      <c r="CC208" s="3"/>
      <c r="CD208" s="22"/>
      <c r="CE208" s="22"/>
      <c r="CF208" s="22"/>
      <c r="CG208" s="22"/>
      <c r="CH208" s="22"/>
      <c r="CI208" s="22"/>
      <c r="CJ208" s="22"/>
      <c r="CK208" s="22"/>
      <c r="CL208" s="22"/>
      <c r="CM208" s="22"/>
      <c r="CN208" s="22"/>
      <c r="CO208" s="22"/>
      <c r="CP208" s="22"/>
      <c r="CQ208" s="22"/>
      <c r="CR208" s="22"/>
      <c r="CS208" s="22"/>
      <c r="CT208" s="22"/>
      <c r="CU208" s="22"/>
      <c r="CV208" s="22"/>
      <c r="CW208" s="22"/>
      <c r="CX208" s="22"/>
      <c r="CY208" s="22"/>
    </row>
    <row r="209" spans="1:118" s="9" customFormat="1" ht="30" customHeight="1" x14ac:dyDescent="0.2">
      <c r="A209" s="40" t="s">
        <v>215</v>
      </c>
      <c r="B209" s="224"/>
      <c r="C209" s="225"/>
      <c r="D209" s="226"/>
      <c r="E209" s="226"/>
      <c r="F209" s="226"/>
      <c r="G209" s="227"/>
      <c r="H209" s="227"/>
      <c r="I209" s="227"/>
      <c r="J209" s="227"/>
      <c r="K209" s="227"/>
      <c r="L209" s="227"/>
      <c r="M209" s="227"/>
      <c r="N209" s="227"/>
      <c r="O209" s="227"/>
      <c r="P209" s="227"/>
      <c r="Q209" s="227"/>
      <c r="R209" s="227"/>
      <c r="S209" s="227"/>
      <c r="T209" s="228"/>
      <c r="U209" s="229"/>
      <c r="V209" s="229"/>
      <c r="W209" s="229"/>
      <c r="BA209" s="29" t="str">
        <f>IF(F208&lt;=F207,"","Los Egresos por abandono hombres de 15 a 19 años DEBEN estar incluidos en el Total de Egresos.")</f>
        <v/>
      </c>
      <c r="BB209" s="29" t="str">
        <f>IF(G208&lt;=G207,"","Los Egresos por abandono mujeres de 15 a 19 años DEBEN estar incluidos en el Total de Egresos.")</f>
        <v/>
      </c>
      <c r="BC209" s="29" t="str">
        <f>IF(H208&lt;=H207,"","Los Egresos por abandono hombres de 20 a 24 años DEBEN estar incluidos en el Total de Egresos.")</f>
        <v/>
      </c>
      <c r="BD209" s="29" t="str">
        <f>IF(I208&lt;=I207,"","Los Egresos por abandono mujeres de 20 a 24 años DEBEN estar incluidos en el Total de Egresos.")</f>
        <v/>
      </c>
      <c r="BE209" s="29" t="str">
        <f>IF(K208&lt;=K207,"","Los Egresos por abandono mujeres de 25 a 64 años DEBEN estar incluidos en el Total de Egresos.")</f>
        <v/>
      </c>
      <c r="BF209" s="29" t="str">
        <f>IF(M208&lt;=M207,"","Los Egresos por abandono mujeres de 65 y más años DEBEN estar incluidos en el Total de Egresos.")</f>
        <v/>
      </c>
      <c r="BT209" s="30">
        <f>IF(I208&lt;=I207,0,1)</f>
        <v>0</v>
      </c>
      <c r="BU209" s="30">
        <f>IF(J208&lt;=J207,0,1)</f>
        <v>0</v>
      </c>
      <c r="BV209" s="30">
        <f>IF(K208&lt;=K207,0,1)</f>
        <v>0</v>
      </c>
      <c r="BW209" s="30">
        <f>IF(L208&lt;=L207,0,1)</f>
        <v>0</v>
      </c>
      <c r="BX209" s="30"/>
      <c r="BY209" s="9">
        <f>IF(M208&lt;=M207,0,1)</f>
        <v>0</v>
      </c>
    </row>
    <row r="210" spans="1:118" s="3" customFormat="1" ht="10.5" x14ac:dyDescent="0.15">
      <c r="A210" s="1009" t="s">
        <v>45</v>
      </c>
      <c r="B210" s="1010"/>
      <c r="C210" s="1015" t="s">
        <v>189</v>
      </c>
      <c r="D210" s="1015"/>
      <c r="E210" s="1015"/>
      <c r="F210" s="1016" t="s">
        <v>56</v>
      </c>
      <c r="G210" s="1017"/>
      <c r="H210" s="1017"/>
      <c r="I210" s="1017"/>
      <c r="J210" s="1017"/>
      <c r="K210" s="1017"/>
      <c r="L210" s="1017"/>
      <c r="M210" s="1018"/>
    </row>
    <row r="211" spans="1:118" s="3" customFormat="1" ht="10.5" x14ac:dyDescent="0.15">
      <c r="A211" s="1011"/>
      <c r="B211" s="1012"/>
      <c r="C211" s="1015"/>
      <c r="D211" s="1015"/>
      <c r="E211" s="1015"/>
      <c r="F211" s="1019" t="s">
        <v>216</v>
      </c>
      <c r="G211" s="1020"/>
      <c r="H211" s="1019" t="s">
        <v>217</v>
      </c>
      <c r="I211" s="1020"/>
      <c r="J211" s="1019" t="s">
        <v>218</v>
      </c>
      <c r="K211" s="1020"/>
      <c r="L211" s="1021" t="s">
        <v>219</v>
      </c>
      <c r="M211" s="1020"/>
    </row>
    <row r="212" spans="1:118" s="3" customFormat="1" ht="21" x14ac:dyDescent="0.15">
      <c r="A212" s="1013"/>
      <c r="B212" s="1014"/>
      <c r="C212" s="231" t="s">
        <v>167</v>
      </c>
      <c r="D212" s="231" t="s">
        <v>43</v>
      </c>
      <c r="E212" s="248" t="s">
        <v>64</v>
      </c>
      <c r="F212" s="276" t="s">
        <v>182</v>
      </c>
      <c r="G212" s="276" t="s">
        <v>64</v>
      </c>
      <c r="H212" s="276" t="s">
        <v>182</v>
      </c>
      <c r="I212" s="276" t="s">
        <v>64</v>
      </c>
      <c r="J212" s="276" t="s">
        <v>182</v>
      </c>
      <c r="K212" s="276" t="s">
        <v>64</v>
      </c>
      <c r="L212" s="249" t="s">
        <v>182</v>
      </c>
      <c r="M212" s="276" t="s">
        <v>64</v>
      </c>
      <c r="BT212" s="22"/>
      <c r="BU212" s="22"/>
      <c r="BV212" s="22"/>
    </row>
    <row r="213" spans="1:118" s="3" customFormat="1" ht="15" customHeight="1" x14ac:dyDescent="0.15">
      <c r="A213" s="1000" t="s">
        <v>126</v>
      </c>
      <c r="B213" s="1001"/>
      <c r="C213" s="303"/>
      <c r="D213" s="303"/>
      <c r="E213" s="304"/>
      <c r="F213" s="305"/>
      <c r="G213" s="306"/>
      <c r="H213" s="305"/>
      <c r="I213" s="306"/>
      <c r="J213" s="305"/>
      <c r="K213" s="306"/>
      <c r="L213" s="307"/>
      <c r="M213" s="306"/>
      <c r="N213" s="233"/>
      <c r="BA213" s="22"/>
      <c r="BB213" s="22"/>
      <c r="BC213" s="22"/>
      <c r="BT213" s="22"/>
      <c r="BU213" s="22"/>
      <c r="BV213" s="22"/>
    </row>
    <row r="214" spans="1:118" s="3" customFormat="1" ht="15" customHeight="1" thickBot="1" x14ac:dyDescent="0.2">
      <c r="A214" s="1000" t="s">
        <v>220</v>
      </c>
      <c r="B214" s="1001"/>
      <c r="C214" s="303"/>
      <c r="D214" s="303"/>
      <c r="E214" s="304"/>
      <c r="F214" s="308"/>
      <c r="G214" s="309"/>
      <c r="H214" s="308"/>
      <c r="I214" s="309"/>
      <c r="J214" s="308"/>
      <c r="K214" s="309"/>
      <c r="L214" s="310"/>
      <c r="M214" s="309"/>
      <c r="N214" s="233"/>
      <c r="BA214" s="22"/>
      <c r="BB214" s="22"/>
      <c r="BC214" s="22"/>
      <c r="BT214" s="22"/>
      <c r="BU214" s="22"/>
      <c r="BV214" s="22"/>
    </row>
    <row r="215" spans="1:118" s="3" customFormat="1" ht="15" customHeight="1" thickTop="1" x14ac:dyDescent="0.15">
      <c r="A215" s="1002" t="s">
        <v>221</v>
      </c>
      <c r="B215" s="1003"/>
      <c r="C215" s="311"/>
      <c r="D215" s="311"/>
      <c r="E215" s="312"/>
      <c r="F215" s="313"/>
      <c r="G215" s="314"/>
      <c r="H215" s="315"/>
      <c r="I215" s="314"/>
      <c r="J215" s="315"/>
      <c r="K215" s="314"/>
      <c r="L215" s="316"/>
      <c r="M215" s="314"/>
      <c r="N215" s="233"/>
      <c r="BA215" s="22"/>
      <c r="BB215" s="22"/>
      <c r="BC215" s="22"/>
      <c r="BD215" s="22"/>
      <c r="BE215" s="22"/>
      <c r="BF215" s="22"/>
      <c r="BG215" s="22"/>
      <c r="BH215" s="22"/>
      <c r="BI215" s="22"/>
      <c r="BT215" s="22"/>
      <c r="BU215" s="22"/>
      <c r="BV215" s="22"/>
      <c r="BW215" s="22"/>
      <c r="BX215" s="22"/>
      <c r="BY215" s="22"/>
      <c r="BZ215" s="22"/>
      <c r="CA215" s="22"/>
      <c r="CB215" s="22"/>
    </row>
    <row r="216" spans="1:118" s="3" customFormat="1" ht="15" customHeight="1" x14ac:dyDescent="0.15">
      <c r="A216" s="1004" t="s">
        <v>222</v>
      </c>
      <c r="B216" s="1005"/>
      <c r="C216" s="317"/>
      <c r="D216" s="317"/>
      <c r="E216" s="318"/>
      <c r="F216" s="319"/>
      <c r="G216" s="320"/>
      <c r="H216" s="319"/>
      <c r="I216" s="321"/>
      <c r="J216" s="319"/>
      <c r="K216" s="321"/>
      <c r="L216" s="322"/>
      <c r="M216" s="321"/>
      <c r="N216" s="233"/>
      <c r="BA216" s="22"/>
      <c r="BB216" s="22"/>
      <c r="BC216" s="22"/>
      <c r="BD216" s="22"/>
      <c r="BE216" s="22"/>
      <c r="BF216" s="22"/>
      <c r="BG216" s="22"/>
      <c r="BH216" s="22"/>
      <c r="BT216" s="22"/>
      <c r="BU216" s="22"/>
      <c r="BV216" s="22"/>
      <c r="BW216" s="22"/>
      <c r="BX216" s="22"/>
      <c r="BY216" s="22"/>
      <c r="BZ216" s="22"/>
    </row>
    <row r="217" spans="1:118" s="9" customFormat="1" x14ac:dyDescent="0.2">
      <c r="A217" s="32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</row>
    <row r="218" spans="1:118" s="9" customFormat="1" x14ac:dyDescent="0.2">
      <c r="A218" s="32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</row>
    <row r="219" spans="1:118" s="9" customFormat="1" x14ac:dyDescent="0.2">
      <c r="A219" s="32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</row>
    <row r="220" spans="1:118" s="9" customFormat="1" x14ac:dyDescent="0.2">
      <c r="A220" s="32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0">
        <f>IF($M$197&gt;=SUM($M$198:$M$201),0,1)</f>
        <v>0</v>
      </c>
      <c r="BU220" s="272">
        <f>IF($N$197&gt;=SUM($N$198:$N$201),0,1)</f>
        <v>0</v>
      </c>
      <c r="BV220" s="273">
        <f>IF($O$197&gt;=SUM($O$198:$O$201),0,1)</f>
        <v>0</v>
      </c>
      <c r="BW220" s="272">
        <f>IF($P$197&gt;=SUM($P$198:$P$201),0,1)</f>
        <v>0</v>
      </c>
      <c r="BX220" s="273">
        <f>IF($Q$197&gt;=SUM($Q$198:$Q$201),0,1)</f>
        <v>0</v>
      </c>
      <c r="BY220" s="272">
        <f>IF($R$197&gt;=SUM($R$198:$R$201),0,1)</f>
        <v>0</v>
      </c>
      <c r="BZ220" s="273">
        <f>IF($S$197&gt;=SUM($S$198:$S$201),0,1)</f>
        <v>0</v>
      </c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</row>
    <row r="221" spans="1:118" s="9" customFormat="1" x14ac:dyDescent="0.2">
      <c r="A221" s="32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0">
        <f>IF($M$198&lt;=$M$197,0,1)</f>
        <v>0</v>
      </c>
      <c r="BU221" s="274">
        <f>IF($N$198&lt;=$N$197,0,1)</f>
        <v>0</v>
      </c>
      <c r="BV221" s="275">
        <f>IF($O$198&lt;=$O$197,0,1)</f>
        <v>0</v>
      </c>
      <c r="BW221" s="274">
        <f>IF($P$198&lt;=$P$197,0,1)</f>
        <v>0</v>
      </c>
      <c r="BX221" s="275">
        <f>IF($Q$198&lt;=$Q$197,0,1)</f>
        <v>0</v>
      </c>
      <c r="BY221" s="274">
        <f>IF($R$198&lt;=$R$197,0,1)</f>
        <v>0</v>
      </c>
      <c r="BZ221" s="275">
        <f>IF($S$198&lt;=$S$197,0,1)</f>
        <v>0</v>
      </c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</row>
    <row r="222" spans="1:118" s="9" customFormat="1" x14ac:dyDescent="0.2">
      <c r="A222" s="32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0">
        <f>IF($M$199&lt;=$M$197,0,1)</f>
        <v>0</v>
      </c>
      <c r="BU222" s="274">
        <f>IF($N$199&lt;=$N$197,0,1)</f>
        <v>0</v>
      </c>
      <c r="BV222" s="275">
        <f>IF($O$199&lt;=$O$197,0,1)</f>
        <v>0</v>
      </c>
      <c r="BW222" s="274">
        <f>IF($P$199&lt;=$P$197,0,1)</f>
        <v>0</v>
      </c>
      <c r="BX222" s="275">
        <f>IF($Q$199&lt;=$Q$197,0,1)</f>
        <v>0</v>
      </c>
      <c r="BY222" s="274">
        <f>IF($R$199&lt;=$R$197,0,1)</f>
        <v>0</v>
      </c>
      <c r="BZ222" s="275">
        <f>IF($S$199&lt;=$S$197,0,1)</f>
        <v>0</v>
      </c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</row>
    <row r="223" spans="1:118" s="9" customFormat="1" x14ac:dyDescent="0.2">
      <c r="A223" s="32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0">
        <f>IF($M$200&lt;=$M$197,0,1)</f>
        <v>0</v>
      </c>
      <c r="BU223" s="274">
        <f>IF($N$200&lt;=$N$197,0,1)</f>
        <v>0</v>
      </c>
      <c r="BV223" s="275">
        <f>IF($O$200&lt;=$O$197,0,1)</f>
        <v>0</v>
      </c>
      <c r="BW223" s="274">
        <f>IF($P$200&lt;=$P$197,0,1)</f>
        <v>0</v>
      </c>
      <c r="BX223" s="275">
        <f>IF($Q$200&lt;=$Q$197,0,1)</f>
        <v>0</v>
      </c>
      <c r="BY223" s="274">
        <f>IF($R$200&lt;=$R$197,0,1)</f>
        <v>0</v>
      </c>
      <c r="BZ223" s="275">
        <f>IF($S$200&lt;=$S$197,0,1)</f>
        <v>0</v>
      </c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</row>
    <row r="224" spans="1:118" s="9" customFormat="1" x14ac:dyDescent="0.2">
      <c r="A224" s="32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0">
        <f>IF($M$201&lt;=$M$197,0,1)</f>
        <v>0</v>
      </c>
      <c r="BU224" s="274">
        <f>IF($N$201&lt;=$N$197,0,1)</f>
        <v>0</v>
      </c>
      <c r="BV224" s="282">
        <f>IF($O$201&lt;=$O$197,0,1)</f>
        <v>0</v>
      </c>
      <c r="BW224" s="281">
        <f>IF($P$201&lt;=$P$197,0,1)</f>
        <v>0</v>
      </c>
      <c r="BX224" s="282">
        <f>IF($Q$201&lt;=$Q$197,0,1)</f>
        <v>0</v>
      </c>
      <c r="BY224" s="281">
        <f>IF($R$201&lt;=$R$197,0,1)</f>
        <v>0</v>
      </c>
      <c r="BZ224" s="282">
        <f>IF($S$201&lt;=$S$197,0,1)</f>
        <v>0</v>
      </c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</row>
    <row r="225" spans="1:118" s="9" customFormat="1" x14ac:dyDescent="0.2">
      <c r="A225" s="32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272">
        <f>IF($T$197&gt;=SUM($T$198:$T$201),0,1)</f>
        <v>0</v>
      </c>
      <c r="BU225" s="273">
        <f>IF($U$197&gt;=SUM($U$198:$U$201),0,1)</f>
        <v>0</v>
      </c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</row>
    <row r="226" spans="1:118" s="9" customFormat="1" x14ac:dyDescent="0.2">
      <c r="A226" s="32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274">
        <f>IF($T$198&lt;=$T$197,0,1)</f>
        <v>0</v>
      </c>
      <c r="BU226" s="275">
        <f>IF($U$198&lt;=$U$197,0,1)</f>
        <v>0</v>
      </c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</row>
    <row r="227" spans="1:118" s="9" customFormat="1" x14ac:dyDescent="0.2">
      <c r="A227" s="32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274">
        <f>IF($T$199&lt;=$T$197,0,1)</f>
        <v>0</v>
      </c>
      <c r="BU227" s="275">
        <f>IF($U$199&lt;=$U$197,0,1)</f>
        <v>0</v>
      </c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</row>
    <row r="228" spans="1:118" s="9" customFormat="1" x14ac:dyDescent="0.2">
      <c r="A228" s="32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274">
        <f>IF($T$200&lt;=$T$197,0,1)</f>
        <v>0</v>
      </c>
      <c r="BU228" s="275">
        <f>IF($U$200&lt;=$U$197,0,1)</f>
        <v>0</v>
      </c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</row>
    <row r="229" spans="1:118" s="9" customFormat="1" x14ac:dyDescent="0.2">
      <c r="A229" s="32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281">
        <f>IF($T$201&lt;=$T$197,0,1)</f>
        <v>0</v>
      </c>
      <c r="BU229" s="282">
        <f>IF($U$201&lt;=$U$197,0,1)</f>
        <v>0</v>
      </c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</row>
    <row r="230" spans="1:118" s="9" customFormat="1" x14ac:dyDescent="0.2">
      <c r="A230" s="32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</row>
    <row r="231" spans="1:118" s="9" customFormat="1" x14ac:dyDescent="0.2">
      <c r="A231" s="32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</row>
    <row r="232" spans="1:118" s="9" customFormat="1" x14ac:dyDescent="0.2">
      <c r="A232" s="32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</row>
    <row r="233" spans="1:118" s="9" customFormat="1" x14ac:dyDescent="0.2">
      <c r="A233" s="32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</row>
    <row r="234" spans="1:118" s="9" customFormat="1" x14ac:dyDescent="0.2">
      <c r="A234" s="32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</row>
    <row r="235" spans="1:118" s="9" customFormat="1" x14ac:dyDescent="0.2">
      <c r="A235" s="32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</row>
    <row r="236" spans="1:118" s="9" customFormat="1" x14ac:dyDescent="0.2">
      <c r="A236" s="32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</row>
    <row r="237" spans="1:118" s="9" customFormat="1" x14ac:dyDescent="0.2">
      <c r="A237" s="32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</row>
    <row r="238" spans="1:118" s="9" customFormat="1" x14ac:dyDescent="0.2">
      <c r="A238" s="32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</row>
    <row r="239" spans="1:118" s="9" customFormat="1" x14ac:dyDescent="0.2">
      <c r="A239" s="32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</row>
    <row r="240" spans="1:118" s="9" customFormat="1" x14ac:dyDescent="0.2">
      <c r="A240" s="32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</row>
    <row r="241" spans="1:118" s="9" customFormat="1" x14ac:dyDescent="0.2">
      <c r="A241" s="32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</row>
    <row r="242" spans="1:118" s="9" customFormat="1" x14ac:dyDescent="0.2">
      <c r="A242" s="32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</row>
    <row r="243" spans="1:118" s="9" customFormat="1" x14ac:dyDescent="0.2">
      <c r="A243" s="32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</row>
    <row r="244" spans="1:118" s="9" customFormat="1" x14ac:dyDescent="0.2">
      <c r="A244" s="32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</row>
    <row r="245" spans="1:118" s="9" customFormat="1" x14ac:dyDescent="0.2">
      <c r="A245" s="32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</row>
    <row r="246" spans="1:118" s="9" customFormat="1" x14ac:dyDescent="0.2">
      <c r="A246" s="32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</row>
    <row r="247" spans="1:118" s="9" customFormat="1" x14ac:dyDescent="0.2">
      <c r="A247" s="324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</row>
    <row r="248" spans="1:118" s="9" customFormat="1" x14ac:dyDescent="0.2">
      <c r="A248" s="32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</row>
    <row r="249" spans="1:118" s="9" customFormat="1" x14ac:dyDescent="0.2">
      <c r="A249" s="32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</row>
    <row r="250" spans="1:118" s="9" customFormat="1" x14ac:dyDescent="0.2">
      <c r="A250" s="32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</row>
    <row r="251" spans="1:118" s="9" customFormat="1" x14ac:dyDescent="0.2">
      <c r="A251" s="32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</row>
    <row r="252" spans="1:118" s="9" customFormat="1" x14ac:dyDescent="0.2">
      <c r="A252" s="32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</row>
    <row r="253" spans="1:118" s="9" customFormat="1" x14ac:dyDescent="0.2">
      <c r="A253" s="32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2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</row>
    <row r="254" spans="1:118" s="17" customFormat="1" x14ac:dyDescent="0.2">
      <c r="A254" s="325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2"/>
      <c r="W254" s="22"/>
      <c r="X254" s="22"/>
      <c r="Y254" s="22"/>
      <c r="Z254" s="22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2"/>
      <c r="AL254" s="22"/>
      <c r="AM254" s="22"/>
      <c r="AN254" s="22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</row>
    <row r="255" spans="1:118" s="17" customFormat="1" x14ac:dyDescent="0.2">
      <c r="A255" s="325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2"/>
      <c r="W255" s="22"/>
      <c r="X255" s="22"/>
      <c r="Y255" s="22"/>
      <c r="Z255" s="22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2"/>
      <c r="AL255" s="22"/>
      <c r="AM255" s="22"/>
      <c r="AN255" s="22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</row>
    <row r="256" spans="1:118" s="17" customFormat="1" x14ac:dyDescent="0.2">
      <c r="A256" s="325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2"/>
      <c r="W256" s="22"/>
      <c r="X256" s="22"/>
      <c r="Y256" s="22"/>
      <c r="Z256" s="22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2"/>
      <c r="AL256" s="22"/>
      <c r="AM256" s="22"/>
      <c r="AN256" s="22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</row>
    <row r="257" spans="1:118" s="17" customFormat="1" x14ac:dyDescent="0.2">
      <c r="A257" s="325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2"/>
      <c r="W257" s="22"/>
      <c r="X257" s="22"/>
      <c r="Y257" s="22"/>
      <c r="Z257" s="22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2"/>
      <c r="AL257" s="22"/>
      <c r="AM257" s="22"/>
      <c r="AN257" s="22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</row>
    <row r="258" spans="1:118" s="17" customFormat="1" x14ac:dyDescent="0.2">
      <c r="A258" s="325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2"/>
      <c r="W258" s="22"/>
      <c r="X258" s="22"/>
      <c r="Y258" s="22"/>
      <c r="Z258" s="22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2"/>
      <c r="AL258" s="22"/>
      <c r="AM258" s="22"/>
      <c r="AN258" s="22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</row>
    <row r="259" spans="1:118" s="17" customFormat="1" x14ac:dyDescent="0.2">
      <c r="A259" s="325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2"/>
      <c r="W259" s="22"/>
      <c r="X259" s="22"/>
      <c r="Y259" s="22"/>
      <c r="Z259" s="22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2"/>
      <c r="AL259" s="22"/>
      <c r="AM259" s="22"/>
      <c r="AN259" s="22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</row>
    <row r="260" spans="1:118" s="17" customFormat="1" x14ac:dyDescent="0.2">
      <c r="A260" s="325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2"/>
      <c r="W260" s="22"/>
      <c r="X260" s="22"/>
      <c r="Y260" s="22"/>
      <c r="Z260" s="22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2"/>
      <c r="AL260" s="22"/>
      <c r="AM260" s="22"/>
      <c r="AN260" s="22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</row>
    <row r="300" spans="1:72" s="330" customFormat="1" x14ac:dyDescent="0.2">
      <c r="A300" s="326">
        <f>SUM(A7:X216)</f>
        <v>10</v>
      </c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327"/>
      <c r="V300" s="328"/>
      <c r="W300" s="328"/>
      <c r="X300" s="328"/>
      <c r="Y300" s="328"/>
      <c r="Z300" s="328"/>
      <c r="AA300" s="327"/>
      <c r="AB300" s="327"/>
      <c r="AC300" s="327"/>
      <c r="AD300" s="327"/>
      <c r="AE300" s="327"/>
      <c r="AF300" s="327"/>
      <c r="AG300" s="327"/>
      <c r="AH300" s="327"/>
      <c r="AI300" s="327"/>
      <c r="AJ300" s="327"/>
      <c r="AK300" s="328"/>
      <c r="AL300" s="328"/>
      <c r="AM300" s="328"/>
      <c r="AN300" s="328"/>
      <c r="AO300" s="327"/>
      <c r="AP300" s="327"/>
      <c r="AQ300" s="327"/>
      <c r="AR300" s="327"/>
      <c r="AS300" s="327"/>
      <c r="AT300" s="327"/>
      <c r="AU300" s="327"/>
      <c r="AV300" s="327"/>
      <c r="AW300" s="327"/>
      <c r="AX300" s="327"/>
      <c r="AY300" s="327"/>
      <c r="AZ300" s="327"/>
      <c r="BA300" s="327"/>
      <c r="BB300" s="327"/>
      <c r="BC300" s="327"/>
      <c r="BD300" s="327"/>
      <c r="BE300" s="327"/>
      <c r="BF300" s="327"/>
      <c r="BG300" s="327"/>
      <c r="BH300" s="327"/>
      <c r="BI300" s="327"/>
      <c r="BJ300" s="327"/>
      <c r="BK300" s="327"/>
      <c r="BL300" s="327"/>
      <c r="BM300" s="327"/>
      <c r="BN300" s="327"/>
      <c r="BO300" s="327"/>
      <c r="BP300" s="327"/>
      <c r="BQ300" s="327"/>
      <c r="BR300" s="327"/>
      <c r="BS300" s="327"/>
      <c r="BT300" s="329">
        <v>0</v>
      </c>
    </row>
  </sheetData>
  <mergeCells count="276">
    <mergeCell ref="A213:B213"/>
    <mergeCell ref="A214:B214"/>
    <mergeCell ref="A215:B215"/>
    <mergeCell ref="A216:B216"/>
    <mergeCell ref="A206:B206"/>
    <mergeCell ref="A207:B207"/>
    <mergeCell ref="A208:B208"/>
    <mergeCell ref="A210:B212"/>
    <mergeCell ref="C210:E211"/>
    <mergeCell ref="F210:M210"/>
    <mergeCell ref="F211:G211"/>
    <mergeCell ref="H211:I211"/>
    <mergeCell ref="J211:K211"/>
    <mergeCell ref="L211:M211"/>
    <mergeCell ref="A203:B205"/>
    <mergeCell ref="C203:E204"/>
    <mergeCell ref="F203:M203"/>
    <mergeCell ref="N203:N205"/>
    <mergeCell ref="F204:G204"/>
    <mergeCell ref="H204:I204"/>
    <mergeCell ref="J204:K204"/>
    <mergeCell ref="L204:M204"/>
    <mergeCell ref="T194:U194"/>
    <mergeCell ref="A196:B196"/>
    <mergeCell ref="A197:B197"/>
    <mergeCell ref="A198:B198"/>
    <mergeCell ref="A200:B200"/>
    <mergeCell ref="A201:B201"/>
    <mergeCell ref="F193:U193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A188:B188"/>
    <mergeCell ref="A189:B189"/>
    <mergeCell ref="A190:B190"/>
    <mergeCell ref="A191:B191"/>
    <mergeCell ref="A193:B195"/>
    <mergeCell ref="C193:E194"/>
    <mergeCell ref="A181:B181"/>
    <mergeCell ref="A182:A183"/>
    <mergeCell ref="A184:B184"/>
    <mergeCell ref="A185:B185"/>
    <mergeCell ref="A186:B186"/>
    <mergeCell ref="A187:B187"/>
    <mergeCell ref="T178:T180"/>
    <mergeCell ref="U178:U180"/>
    <mergeCell ref="F179:G179"/>
    <mergeCell ref="H179:I179"/>
    <mergeCell ref="J179:K179"/>
    <mergeCell ref="L179:M179"/>
    <mergeCell ref="N179:O179"/>
    <mergeCell ref="P179:Q179"/>
    <mergeCell ref="A175:A176"/>
    <mergeCell ref="A178:B180"/>
    <mergeCell ref="C178:E179"/>
    <mergeCell ref="F178:Q178"/>
    <mergeCell ref="R178:R180"/>
    <mergeCell ref="S178:S180"/>
    <mergeCell ref="A171:B172"/>
    <mergeCell ref="C171:C172"/>
    <mergeCell ref="D171:I171"/>
    <mergeCell ref="J171:K171"/>
    <mergeCell ref="L171:L172"/>
    <mergeCell ref="A173:A174"/>
    <mergeCell ref="N165:O165"/>
    <mergeCell ref="P165:Q165"/>
    <mergeCell ref="R165:R166"/>
    <mergeCell ref="A167:B167"/>
    <mergeCell ref="A168:B168"/>
    <mergeCell ref="A169:B169"/>
    <mergeCell ref="A165:B166"/>
    <mergeCell ref="C165:E165"/>
    <mergeCell ref="F165:G165"/>
    <mergeCell ref="H165:I165"/>
    <mergeCell ref="J165:K165"/>
    <mergeCell ref="L165:M165"/>
    <mergeCell ref="L159:M159"/>
    <mergeCell ref="N159:O159"/>
    <mergeCell ref="P159:Q159"/>
    <mergeCell ref="A161:B161"/>
    <mergeCell ref="A162:B162"/>
    <mergeCell ref="A163:B163"/>
    <mergeCell ref="A157:C157"/>
    <mergeCell ref="A159:B160"/>
    <mergeCell ref="C159:E159"/>
    <mergeCell ref="F159:G159"/>
    <mergeCell ref="H159:I159"/>
    <mergeCell ref="J159:K159"/>
    <mergeCell ref="A151:C151"/>
    <mergeCell ref="A152:C152"/>
    <mergeCell ref="A153:C153"/>
    <mergeCell ref="A154:C154"/>
    <mergeCell ref="A155:C155"/>
    <mergeCell ref="A156:C156"/>
    <mergeCell ref="A145:A147"/>
    <mergeCell ref="B146:C146"/>
    <mergeCell ref="B147:C147"/>
    <mergeCell ref="A148:C148"/>
    <mergeCell ref="A149:C149"/>
    <mergeCell ref="A150:C150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32:C132"/>
    <mergeCell ref="A133:C133"/>
    <mergeCell ref="A134:C134"/>
    <mergeCell ref="A135:A136"/>
    <mergeCell ref="B135:C135"/>
    <mergeCell ref="B136:C13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A124:C124"/>
    <mergeCell ref="A126:C127"/>
    <mergeCell ref="D126:F126"/>
    <mergeCell ref="G126:H126"/>
    <mergeCell ref="I126:J126"/>
    <mergeCell ref="K126:L126"/>
    <mergeCell ref="A118:C118"/>
    <mergeCell ref="A119:C119"/>
    <mergeCell ref="A120:C120"/>
    <mergeCell ref="A121:C121"/>
    <mergeCell ref="A122:C122"/>
    <mergeCell ref="A123:C123"/>
    <mergeCell ref="A112:A114"/>
    <mergeCell ref="B113:C113"/>
    <mergeCell ref="B114:C114"/>
    <mergeCell ref="A115:C115"/>
    <mergeCell ref="A116:C116"/>
    <mergeCell ref="A117:C117"/>
    <mergeCell ref="A107:A111"/>
    <mergeCell ref="B107:C107"/>
    <mergeCell ref="B108:C108"/>
    <mergeCell ref="B109:C109"/>
    <mergeCell ref="B110:C110"/>
    <mergeCell ref="B111:C111"/>
    <mergeCell ref="A102:A103"/>
    <mergeCell ref="B102:C102"/>
    <mergeCell ref="B103:C103"/>
    <mergeCell ref="B104:C104"/>
    <mergeCell ref="A105:C105"/>
    <mergeCell ref="A106:C106"/>
    <mergeCell ref="A97:A98"/>
    <mergeCell ref="B97:C97"/>
    <mergeCell ref="B98:C98"/>
    <mergeCell ref="A99:C99"/>
    <mergeCell ref="A100:C100"/>
    <mergeCell ref="A101:C101"/>
    <mergeCell ref="O93:P93"/>
    <mergeCell ref="Q93:R93"/>
    <mergeCell ref="S93:S94"/>
    <mergeCell ref="T93:T94"/>
    <mergeCell ref="U93:V93"/>
    <mergeCell ref="A96:C96"/>
    <mergeCell ref="A93:C94"/>
    <mergeCell ref="D93:F93"/>
    <mergeCell ref="G93:H93"/>
    <mergeCell ref="I93:J93"/>
    <mergeCell ref="K93:L93"/>
    <mergeCell ref="M93:N93"/>
    <mergeCell ref="A86:B86"/>
    <mergeCell ref="A87:B87"/>
    <mergeCell ref="A88:B88"/>
    <mergeCell ref="A89:B89"/>
    <mergeCell ref="A90:B90"/>
    <mergeCell ref="A91:B91"/>
    <mergeCell ref="D80:D81"/>
    <mergeCell ref="E80:E81"/>
    <mergeCell ref="A82:B82"/>
    <mergeCell ref="A83:B83"/>
    <mergeCell ref="A84:B84"/>
    <mergeCell ref="A85:B85"/>
    <mergeCell ref="A74:B74"/>
    <mergeCell ref="A75:B75"/>
    <mergeCell ref="A76:A77"/>
    <mergeCell ref="A78:B78"/>
    <mergeCell ref="A80:B81"/>
    <mergeCell ref="C80:C81"/>
    <mergeCell ref="X64:X65"/>
    <mergeCell ref="A66:B66"/>
    <mergeCell ref="A67:A69"/>
    <mergeCell ref="A71:B73"/>
    <mergeCell ref="C71:C73"/>
    <mergeCell ref="D71:I71"/>
    <mergeCell ref="J71:J73"/>
    <mergeCell ref="D72:E72"/>
    <mergeCell ref="F72:G72"/>
    <mergeCell ref="H72:I72"/>
    <mergeCell ref="N64:O64"/>
    <mergeCell ref="P64:Q64"/>
    <mergeCell ref="R64:S64"/>
    <mergeCell ref="T64:U64"/>
    <mergeCell ref="V64:V65"/>
    <mergeCell ref="W64:W65"/>
    <mergeCell ref="A58:B58"/>
    <mergeCell ref="A59:A61"/>
    <mergeCell ref="A63:B65"/>
    <mergeCell ref="C63:E64"/>
    <mergeCell ref="F63:U63"/>
    <mergeCell ref="V63:X63"/>
    <mergeCell ref="F64:G64"/>
    <mergeCell ref="H64:I64"/>
    <mergeCell ref="J64:K64"/>
    <mergeCell ref="L64:M64"/>
    <mergeCell ref="A50:B50"/>
    <mergeCell ref="A51:B51"/>
    <mergeCell ref="A52:B52"/>
    <mergeCell ref="A53:B53"/>
    <mergeCell ref="A55:B57"/>
    <mergeCell ref="C55:E56"/>
    <mergeCell ref="A45:B45"/>
    <mergeCell ref="A46:B46"/>
    <mergeCell ref="A48:B49"/>
    <mergeCell ref="C48:C49"/>
    <mergeCell ref="D48:I48"/>
    <mergeCell ref="F55:U55"/>
    <mergeCell ref="F56:G56"/>
    <mergeCell ref="H56:I56"/>
    <mergeCell ref="J56:K56"/>
    <mergeCell ref="L56:M56"/>
    <mergeCell ref="N56:O56"/>
    <mergeCell ref="P56:Q56"/>
    <mergeCell ref="R56:S56"/>
    <mergeCell ref="T56:U56"/>
    <mergeCell ref="J48:K48"/>
    <mergeCell ref="C30:C31"/>
    <mergeCell ref="D30:I30"/>
    <mergeCell ref="K30:L30"/>
    <mergeCell ref="A32:B32"/>
    <mergeCell ref="A34:A38"/>
    <mergeCell ref="A39:A40"/>
    <mergeCell ref="A24:B24"/>
    <mergeCell ref="A25:B25"/>
    <mergeCell ref="A26:B26"/>
    <mergeCell ref="A27:B27"/>
    <mergeCell ref="A28:B28"/>
    <mergeCell ref="A30:B31"/>
    <mergeCell ref="A20:B20"/>
    <mergeCell ref="A21:B21"/>
    <mergeCell ref="A22:B22"/>
    <mergeCell ref="A23:B23"/>
    <mergeCell ref="A11:B11"/>
    <mergeCell ref="A12:B12"/>
    <mergeCell ref="A13:B13"/>
    <mergeCell ref="A14:B14"/>
    <mergeCell ref="A16:B17"/>
    <mergeCell ref="C16:C17"/>
    <mergeCell ref="A6:P6"/>
    <mergeCell ref="A8:B9"/>
    <mergeCell ref="C8:C9"/>
    <mergeCell ref="D8:I8"/>
    <mergeCell ref="J8:K8"/>
    <mergeCell ref="A10:B10"/>
    <mergeCell ref="A18:B18"/>
    <mergeCell ref="A19:B19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topLeftCell="A178" workbookViewId="0">
      <selection activeCell="M185" sqref="M185"/>
    </sheetView>
  </sheetViews>
  <sheetFormatPr baseColWidth="10" defaultRowHeight="12.75" x14ac:dyDescent="0.2"/>
  <cols>
    <col min="1" max="1" width="22.7109375" style="325" customWidth="1"/>
    <col min="2" max="2" width="22.140625" style="23" customWidth="1"/>
    <col min="3" max="4" width="10.28515625" style="23" customWidth="1"/>
    <col min="5" max="5" width="10.85546875" style="23" customWidth="1"/>
    <col min="6" max="9" width="10.28515625" style="23" customWidth="1"/>
    <col min="10" max="10" width="11.42578125" style="23"/>
    <col min="11" max="11" width="10.28515625" style="23" customWidth="1"/>
    <col min="12" max="12" width="11" style="23" customWidth="1"/>
    <col min="13" max="13" width="13" style="23" customWidth="1"/>
    <col min="14" max="15" width="10.28515625" style="23" customWidth="1"/>
    <col min="16" max="16" width="11" style="23" customWidth="1"/>
    <col min="17" max="20" width="10.28515625" style="23" customWidth="1"/>
    <col min="21" max="21" width="10.28515625" style="327" customWidth="1"/>
    <col min="22" max="22" width="12.28515625" style="328" bestFit="1" customWidth="1"/>
    <col min="23" max="26" width="12.140625" style="328" customWidth="1"/>
    <col min="27" max="36" width="12.140625" style="327" customWidth="1"/>
    <col min="37" max="40" width="12.140625" style="328" customWidth="1"/>
    <col min="41" max="51" width="12.140625" style="327" customWidth="1"/>
    <col min="52" max="52" width="12.28515625" style="327" customWidth="1"/>
    <col min="53" max="78" width="12.140625" style="327" hidden="1" customWidth="1"/>
    <col min="79" max="93" width="12.140625" style="327" customWidth="1"/>
    <col min="94" max="118" width="11.42578125" style="327"/>
    <col min="119" max="16384" width="11.42578125" style="330"/>
  </cols>
  <sheetData>
    <row r="1" spans="1:100" s="3" customFormat="1" ht="15" x14ac:dyDescent="0.2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M1" s="4"/>
    </row>
    <row r="2" spans="1:100" s="3" customFormat="1" ht="15" x14ac:dyDescent="0.2">
      <c r="A2" s="1" t="str">
        <f>CONCATENATE("COMUNA: ",[1]NOMBRE!B2," - ","( ",[1]NOMBRE!C2,[1]NOMBRE!D2,[1]NOMBRE!E2,[1]NOMBRE!F2,[1]NOMBRE!G2," )")</f>
        <v>COMUNA: LINARES 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M2" s="4"/>
    </row>
    <row r="3" spans="1:100" s="3" customFormat="1" ht="15" x14ac:dyDescent="0.2">
      <c r="A3" s="1" t="str">
        <f>CONCATENATE("ESTABLECIMIENTO: ",[1]NOMBRE!B3," - ","( ",[1]NOMBRE!C3,[1]NOMBRE!D3,[1]NOMBRE!E3,[1]NOMBRE!F3,[1]NOMBRE!G3," )")</f>
        <v>ESTABLECIMIENTO: HOSPITAL DE LINARES  - ( 16108 )</v>
      </c>
      <c r="B3" s="2"/>
      <c r="C3" s="2"/>
      <c r="D3" s="5"/>
      <c r="E3" s="2"/>
      <c r="F3" s="2"/>
      <c r="G3" s="2"/>
      <c r="H3" s="2"/>
      <c r="I3" s="2"/>
      <c r="J3" s="2"/>
      <c r="K3" s="2"/>
      <c r="M3" s="4"/>
    </row>
    <row r="4" spans="1:100" s="3" customFormat="1" ht="15" x14ac:dyDescent="0.2">
      <c r="A4" s="1" t="str">
        <f>CONCATENATE("MES: ",[1]NOMBRE!B6," - ","( ",[1]NOMBRE!C6,[1]NOMBRE!D6," )")</f>
        <v>MES: ENERO - ( 01 )</v>
      </c>
      <c r="B4" s="2"/>
      <c r="C4" s="2"/>
      <c r="D4" s="2"/>
      <c r="E4" s="2"/>
      <c r="F4" s="2"/>
      <c r="G4" s="2"/>
      <c r="H4" s="2"/>
      <c r="I4" s="2"/>
      <c r="J4" s="2"/>
      <c r="K4" s="2"/>
      <c r="M4" s="4"/>
    </row>
    <row r="5" spans="1:100" s="3" customFormat="1" ht="15" x14ac:dyDescent="0.2">
      <c r="A5" s="6" t="str">
        <f>CONCATENATE("AÑO: ",[1]NOMBRE!B7)</f>
        <v>AÑO: 2013</v>
      </c>
      <c r="B5" s="2"/>
      <c r="C5" s="2"/>
      <c r="D5" s="2"/>
      <c r="E5" s="2"/>
      <c r="F5" s="2"/>
      <c r="G5" s="2"/>
      <c r="H5" s="2"/>
      <c r="I5" s="2"/>
      <c r="J5" s="2"/>
      <c r="K5" s="2"/>
      <c r="M5" s="4"/>
    </row>
    <row r="6" spans="1:100" s="9" customFormat="1" ht="15" x14ac:dyDescent="0.2">
      <c r="A6" s="1197" t="s">
        <v>1</v>
      </c>
      <c r="B6" s="1197"/>
      <c r="C6" s="1197"/>
      <c r="D6" s="1197"/>
      <c r="E6" s="1197"/>
      <c r="F6" s="1197"/>
      <c r="G6" s="1197"/>
      <c r="H6" s="1197"/>
      <c r="I6" s="1197"/>
      <c r="J6" s="1197"/>
      <c r="K6" s="1197"/>
      <c r="L6" s="1197"/>
      <c r="M6" s="1197"/>
      <c r="N6" s="1197"/>
      <c r="O6" s="1197"/>
      <c r="P6" s="1197"/>
      <c r="Q6" s="7"/>
      <c r="R6" s="7"/>
      <c r="S6" s="7"/>
      <c r="T6" s="7"/>
      <c r="U6" s="7"/>
      <c r="V6" s="7"/>
      <c r="W6" s="8"/>
    </row>
    <row r="7" spans="1:100" s="9" customFormat="1" ht="14.25" x14ac:dyDescent="0.2">
      <c r="A7" s="10" t="s">
        <v>2</v>
      </c>
      <c r="B7" s="11"/>
      <c r="C7" s="11"/>
      <c r="D7" s="12"/>
      <c r="E7" s="13"/>
      <c r="F7" s="3"/>
      <c r="G7" s="3"/>
      <c r="H7" s="3"/>
      <c r="I7" s="2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</row>
    <row r="8" spans="1:100" s="17" customFormat="1" x14ac:dyDescent="0.2">
      <c r="A8" s="1187" t="s">
        <v>3</v>
      </c>
      <c r="B8" s="1188"/>
      <c r="C8" s="1052" t="s">
        <v>4</v>
      </c>
      <c r="D8" s="1173" t="s">
        <v>5</v>
      </c>
      <c r="E8" s="1174"/>
      <c r="F8" s="1174"/>
      <c r="G8" s="1174"/>
      <c r="H8" s="1174"/>
      <c r="I8" s="1175"/>
      <c r="J8" s="1176"/>
      <c r="K8" s="1176"/>
      <c r="L8" s="15"/>
      <c r="M8" s="2"/>
      <c r="N8" s="2"/>
      <c r="O8" s="2"/>
      <c r="P8" s="2"/>
      <c r="Q8" s="2"/>
      <c r="R8" s="2"/>
      <c r="S8" s="2"/>
      <c r="T8" s="2"/>
      <c r="U8" s="2"/>
      <c r="V8" s="2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</row>
    <row r="9" spans="1:100" s="23" customFormat="1" ht="21" x14ac:dyDescent="0.15">
      <c r="A9" s="1189"/>
      <c r="B9" s="1190"/>
      <c r="C9" s="1054"/>
      <c r="D9" s="18" t="s">
        <v>6</v>
      </c>
      <c r="E9" s="19" t="s">
        <v>7</v>
      </c>
      <c r="F9" s="19" t="s">
        <v>8</v>
      </c>
      <c r="G9" s="19" t="s">
        <v>9</v>
      </c>
      <c r="H9" s="19" t="s">
        <v>10</v>
      </c>
      <c r="I9" s="20" t="s">
        <v>11</v>
      </c>
      <c r="J9" s="21"/>
      <c r="K9" s="21"/>
      <c r="L9" s="21"/>
      <c r="M9" s="15"/>
      <c r="N9" s="2"/>
      <c r="O9" s="2"/>
      <c r="P9" s="2"/>
      <c r="Q9" s="2"/>
      <c r="R9" s="2"/>
      <c r="S9" s="2"/>
      <c r="T9" s="2"/>
      <c r="U9" s="2"/>
      <c r="V9" s="2"/>
      <c r="W9" s="2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</row>
    <row r="10" spans="1:100" s="23" customFormat="1" ht="10.5" x14ac:dyDescent="0.15">
      <c r="A10" s="1198" t="s">
        <v>12</v>
      </c>
      <c r="B10" s="1199"/>
      <c r="C10" s="24">
        <f>SUM(D10:I10)</f>
        <v>0</v>
      </c>
      <c r="D10" s="25"/>
      <c r="E10" s="26"/>
      <c r="F10" s="26"/>
      <c r="G10" s="26"/>
      <c r="H10" s="26"/>
      <c r="I10" s="27"/>
      <c r="J10" s="28" t="str">
        <f>$BA10&amp;""&amp;BB10</f>
        <v/>
      </c>
      <c r="K10" s="2"/>
      <c r="L10" s="2"/>
      <c r="M10" s="2"/>
      <c r="N10" s="2"/>
      <c r="O10" s="2"/>
      <c r="P10" s="2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9" t="str">
        <f>IF($C10&gt;=[1]A03!$C82,"","Total Gestantes Ingresadas debe ser MAYOR o IGUAL que el Total de Aplicaciones a Gestantes REM A03 Sección G")</f>
        <v/>
      </c>
      <c r="BB10" s="29" t="str">
        <f>IF($C10&gt;=[1]A03!$C85,"","Total Gestantes ingresadas a control prenatal debe ser MAYOR o IGUAL que el Total de Evaluaciones a Gestantes de REM A03 Sección H")</f>
        <v/>
      </c>
      <c r="BC10" s="3"/>
      <c r="BD10" s="3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30">
        <f>IF($C10&lt;$C11,1,0)</f>
        <v>0</v>
      </c>
      <c r="BU10" s="30">
        <f>IF($C10&gt;=[1]A03!$C82,0,1)</f>
        <v>0</v>
      </c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</row>
    <row r="11" spans="1:100" s="23" customFormat="1" ht="10.5" x14ac:dyDescent="0.15">
      <c r="A11" s="1034" t="s">
        <v>13</v>
      </c>
      <c r="B11" s="1034"/>
      <c r="C11" s="31">
        <f>SUM(D11:I11)</f>
        <v>0</v>
      </c>
      <c r="D11" s="32"/>
      <c r="E11" s="33"/>
      <c r="F11" s="33"/>
      <c r="G11" s="33"/>
      <c r="H11" s="33"/>
      <c r="I11" s="34"/>
      <c r="J11" s="35" t="str">
        <f>+$BA11</f>
        <v/>
      </c>
      <c r="K11" s="2"/>
      <c r="L11" s="2"/>
      <c r="M11" s="2"/>
      <c r="N11" s="2"/>
      <c r="O11" s="2"/>
      <c r="P11" s="2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P11" s="3"/>
      <c r="AQ11" s="3"/>
      <c r="AS11" s="22"/>
      <c r="AT11" s="22"/>
      <c r="AU11" s="22"/>
      <c r="AV11" s="22"/>
      <c r="AW11" s="22"/>
      <c r="AX11" s="22"/>
      <c r="AY11" s="22"/>
      <c r="AZ11" s="22"/>
      <c r="BA11" s="29" t="str">
        <f>IF($C10&lt;$C11," Total Gestantes es menor que primigestas","")</f>
        <v/>
      </c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30">
        <f>IF($C10&lt;$C12,1,0)</f>
        <v>0</v>
      </c>
      <c r="BU11" s="30">
        <f>IF($C10&gt;=[1]A03!$C85,0,1)</f>
        <v>0</v>
      </c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</row>
    <row r="12" spans="1:100" s="23" customFormat="1" ht="10.5" x14ac:dyDescent="0.15">
      <c r="A12" s="1191" t="s">
        <v>14</v>
      </c>
      <c r="B12" s="1192"/>
      <c r="C12" s="31">
        <f>SUM(D12:I12)</f>
        <v>0</v>
      </c>
      <c r="D12" s="32"/>
      <c r="E12" s="33"/>
      <c r="F12" s="33"/>
      <c r="G12" s="33"/>
      <c r="H12" s="33"/>
      <c r="I12" s="34"/>
      <c r="J12" s="28" t="str">
        <f>$BA12</f>
        <v/>
      </c>
      <c r="K12" s="2"/>
      <c r="L12" s="2"/>
      <c r="M12" s="2"/>
      <c r="N12" s="2"/>
      <c r="O12" s="2"/>
      <c r="P12" s="2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P12" s="3"/>
      <c r="AQ12" s="3"/>
      <c r="AR12" s="3"/>
      <c r="AS12" s="22"/>
      <c r="AT12" s="22"/>
      <c r="AU12" s="22"/>
      <c r="AV12" s="22"/>
      <c r="AW12" s="22"/>
      <c r="AX12" s="22"/>
      <c r="AY12" s="22"/>
      <c r="AZ12" s="22"/>
      <c r="BA12" s="29" t="str">
        <f>IF($C10&lt;$C12," Total Gestantes es menor que gestantes ingresadas antes de las 14 semanas","")</f>
        <v/>
      </c>
      <c r="BC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</row>
    <row r="13" spans="1:100" s="23" customFormat="1" ht="10.5" x14ac:dyDescent="0.15">
      <c r="A13" s="1191" t="s">
        <v>15</v>
      </c>
      <c r="B13" s="1192"/>
      <c r="C13" s="31">
        <f>SUM(D13:I13)</f>
        <v>0</v>
      </c>
      <c r="D13" s="32"/>
      <c r="E13" s="33"/>
      <c r="F13" s="33"/>
      <c r="G13" s="33"/>
      <c r="H13" s="33"/>
      <c r="I13" s="34"/>
      <c r="J13" s="2"/>
      <c r="K13" s="2"/>
      <c r="L13" s="2"/>
      <c r="M13" s="2"/>
      <c r="N13" s="2"/>
      <c r="O13" s="2"/>
      <c r="P13" s="2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</row>
    <row r="14" spans="1:100" s="23" customFormat="1" ht="10.5" x14ac:dyDescent="0.15">
      <c r="A14" s="1193" t="s">
        <v>16</v>
      </c>
      <c r="B14" s="1194"/>
      <c r="C14" s="36">
        <f>SUM(D14:I14)</f>
        <v>0</v>
      </c>
      <c r="D14" s="37"/>
      <c r="E14" s="38"/>
      <c r="F14" s="38"/>
      <c r="G14" s="38"/>
      <c r="H14" s="38"/>
      <c r="I14" s="39"/>
      <c r="J14" s="2"/>
      <c r="K14" s="2"/>
      <c r="L14" s="2"/>
      <c r="M14" s="2"/>
      <c r="N14" s="2"/>
      <c r="O14" s="2"/>
      <c r="P14" s="2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</row>
    <row r="15" spans="1:100" s="42" customFormat="1" ht="14.25" x14ac:dyDescent="0.2">
      <c r="A15" s="40" t="s">
        <v>17</v>
      </c>
      <c r="B15" s="41"/>
      <c r="C15" s="41"/>
      <c r="D15" s="41"/>
      <c r="E15" s="40"/>
      <c r="F15" s="40"/>
      <c r="G15" s="40"/>
      <c r="H15" s="41"/>
      <c r="I15" s="41"/>
      <c r="J15" s="41"/>
      <c r="K15" s="41"/>
      <c r="L15" s="41"/>
      <c r="M15" s="41"/>
      <c r="N15" s="41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</row>
    <row r="16" spans="1:100" s="23" customFormat="1" ht="10.5" x14ac:dyDescent="0.15">
      <c r="A16" s="1009" t="s">
        <v>18</v>
      </c>
      <c r="B16" s="1010"/>
      <c r="C16" s="1195" t="s">
        <v>19</v>
      </c>
      <c r="D16" s="4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</row>
    <row r="17" spans="1:101" s="23" customFormat="1" ht="10.5" x14ac:dyDescent="0.15">
      <c r="A17" s="1013"/>
      <c r="B17" s="1014"/>
      <c r="C17" s="1196"/>
      <c r="D17" s="4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</row>
    <row r="18" spans="1:101" s="23" customFormat="1" ht="10.5" x14ac:dyDescent="0.15">
      <c r="A18" s="1200" t="s">
        <v>20</v>
      </c>
      <c r="B18" s="1201"/>
      <c r="C18" s="44">
        <v>163</v>
      </c>
      <c r="D18" s="28" t="str">
        <f>$BA18</f>
        <v/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9" t="str">
        <f>IF(AND(SUM($C19:$C28)&lt;&gt;0,OR($C18&lt;=0)),"No  olvide registrar el número de gestantes ingresadas. ","")</f>
        <v/>
      </c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T18" s="30">
        <f>IF(AND(SUM($C19:$C28)&lt;&gt;0,OR($C18&lt;=0)),1,0)</f>
        <v>0</v>
      </c>
    </row>
    <row r="19" spans="1:101" s="23" customFormat="1" ht="10.5" x14ac:dyDescent="0.15">
      <c r="A19" s="1202" t="s">
        <v>21</v>
      </c>
      <c r="B19" s="1203"/>
      <c r="C19" s="44">
        <v>13</v>
      </c>
      <c r="D19" s="2"/>
      <c r="E19" s="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45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</row>
    <row r="20" spans="1:101" s="23" customFormat="1" ht="10.5" x14ac:dyDescent="0.15">
      <c r="A20" s="1181" t="s">
        <v>22</v>
      </c>
      <c r="B20" s="1182"/>
      <c r="C20" s="46">
        <v>0</v>
      </c>
      <c r="D20" s="2"/>
      <c r="E20" s="2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</row>
    <row r="21" spans="1:101" s="23" customFormat="1" ht="10.5" x14ac:dyDescent="0.15">
      <c r="A21" s="1181" t="s">
        <v>23</v>
      </c>
      <c r="B21" s="1182"/>
      <c r="C21" s="47">
        <v>42</v>
      </c>
      <c r="D21" s="2"/>
      <c r="E21" s="2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</row>
    <row r="22" spans="1:101" s="23" customFormat="1" ht="10.5" x14ac:dyDescent="0.15">
      <c r="A22" s="1181" t="s">
        <v>24</v>
      </c>
      <c r="B22" s="1182"/>
      <c r="C22" s="47">
        <v>4</v>
      </c>
      <c r="D22" s="2"/>
      <c r="E22" s="2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</row>
    <row r="23" spans="1:101" s="23" customFormat="1" ht="10.5" x14ac:dyDescent="0.15">
      <c r="A23" s="1181" t="s">
        <v>25</v>
      </c>
      <c r="B23" s="1182"/>
      <c r="C23" s="47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</row>
    <row r="24" spans="1:101" s="23" customFormat="1" ht="10.5" x14ac:dyDescent="0.15">
      <c r="A24" s="1181" t="s">
        <v>26</v>
      </c>
      <c r="B24" s="1182"/>
      <c r="C24" s="46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</row>
    <row r="25" spans="1:101" s="23" customFormat="1" ht="10.5" x14ac:dyDescent="0.15">
      <c r="A25" s="1181" t="s">
        <v>27</v>
      </c>
      <c r="B25" s="1182"/>
      <c r="C25" s="47">
        <v>20</v>
      </c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</row>
    <row r="26" spans="1:101" s="23" customFormat="1" ht="10.5" x14ac:dyDescent="0.15">
      <c r="A26" s="1181" t="s">
        <v>28</v>
      </c>
      <c r="B26" s="1182"/>
      <c r="C26" s="47">
        <v>14</v>
      </c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</row>
    <row r="27" spans="1:101" s="23" customFormat="1" ht="10.5" x14ac:dyDescent="0.15">
      <c r="A27" s="1183" t="s">
        <v>29</v>
      </c>
      <c r="B27" s="1184"/>
      <c r="C27" s="48">
        <v>2</v>
      </c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</row>
    <row r="28" spans="1:101" s="23" customFormat="1" ht="10.5" x14ac:dyDescent="0.15">
      <c r="A28" s="1185" t="s">
        <v>30</v>
      </c>
      <c r="B28" s="1186"/>
      <c r="C28" s="49">
        <v>68</v>
      </c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</row>
    <row r="29" spans="1:101" s="9" customFormat="1" ht="14.25" x14ac:dyDescent="0.2">
      <c r="A29" s="10" t="s">
        <v>31</v>
      </c>
      <c r="B29" s="50"/>
      <c r="C29" s="51"/>
      <c r="D29" s="52"/>
      <c r="E29" s="53"/>
      <c r="F29" s="54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01" s="17" customFormat="1" x14ac:dyDescent="0.2">
      <c r="A30" s="1187" t="s">
        <v>32</v>
      </c>
      <c r="B30" s="1188"/>
      <c r="C30" s="1052" t="s">
        <v>4</v>
      </c>
      <c r="D30" s="1173" t="s">
        <v>5</v>
      </c>
      <c r="E30" s="1174"/>
      <c r="F30" s="1174"/>
      <c r="G30" s="1174"/>
      <c r="H30" s="1174"/>
      <c r="I30" s="1175"/>
      <c r="J30" s="21"/>
      <c r="K30" s="1176"/>
      <c r="L30" s="1176"/>
      <c r="M30" s="15"/>
      <c r="N30" s="2"/>
      <c r="O30" s="2"/>
      <c r="P30" s="2"/>
      <c r="Q30" s="2"/>
      <c r="R30" s="2"/>
      <c r="S30" s="2"/>
      <c r="T30" s="2"/>
      <c r="U30" s="2"/>
      <c r="V30" s="2"/>
      <c r="W30" s="2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</row>
    <row r="31" spans="1:101" s="23" customFormat="1" ht="21" x14ac:dyDescent="0.15">
      <c r="A31" s="1189"/>
      <c r="B31" s="1190"/>
      <c r="C31" s="1054"/>
      <c r="D31" s="18" t="s">
        <v>6</v>
      </c>
      <c r="E31" s="19" t="s">
        <v>7</v>
      </c>
      <c r="F31" s="19" t="s">
        <v>8</v>
      </c>
      <c r="G31" s="19" t="s">
        <v>9</v>
      </c>
      <c r="H31" s="19" t="s">
        <v>10</v>
      </c>
      <c r="I31" s="20" t="s">
        <v>11</v>
      </c>
      <c r="J31" s="55"/>
      <c r="K31" s="21"/>
      <c r="L31" s="21"/>
      <c r="M31" s="21"/>
      <c r="N31" s="15"/>
      <c r="O31" s="2"/>
      <c r="P31" s="2"/>
      <c r="Q31" s="2"/>
      <c r="R31" s="2"/>
      <c r="S31" s="2"/>
      <c r="T31" s="2"/>
      <c r="U31" s="2"/>
      <c r="V31" s="2"/>
      <c r="W31" s="2"/>
      <c r="X31" s="2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</row>
    <row r="32" spans="1:101" s="23" customFormat="1" ht="10.5" x14ac:dyDescent="0.15">
      <c r="A32" s="1015" t="s">
        <v>33</v>
      </c>
      <c r="B32" s="1015"/>
      <c r="C32" s="56">
        <f t="shared" ref="C32:C40" si="0">SUM(D32:I32)</f>
        <v>0</v>
      </c>
      <c r="D32" s="57">
        <f t="shared" ref="D32:I32" si="1">SUM(D33:D40)</f>
        <v>0</v>
      </c>
      <c r="E32" s="58">
        <f t="shared" si="1"/>
        <v>0</v>
      </c>
      <c r="F32" s="58">
        <f t="shared" si="1"/>
        <v>0</v>
      </c>
      <c r="G32" s="58">
        <f t="shared" si="1"/>
        <v>0</v>
      </c>
      <c r="H32" s="58">
        <f t="shared" si="1"/>
        <v>0</v>
      </c>
      <c r="I32" s="59">
        <f t="shared" si="1"/>
        <v>0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</row>
    <row r="33" spans="1:101" s="23" customFormat="1" ht="10.5" x14ac:dyDescent="0.15">
      <c r="A33" s="60" t="s">
        <v>34</v>
      </c>
      <c r="B33" s="61"/>
      <c r="C33" s="56">
        <f t="shared" si="0"/>
        <v>0</v>
      </c>
      <c r="D33" s="62"/>
      <c r="E33" s="63"/>
      <c r="F33" s="63"/>
      <c r="G33" s="63"/>
      <c r="H33" s="63"/>
      <c r="I33" s="6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</row>
    <row r="34" spans="1:101" s="23" customFormat="1" ht="10.5" x14ac:dyDescent="0.15">
      <c r="A34" s="1177" t="s">
        <v>35</v>
      </c>
      <c r="B34" s="65" t="s">
        <v>36</v>
      </c>
      <c r="C34" s="66">
        <f t="shared" si="0"/>
        <v>0</v>
      </c>
      <c r="D34" s="67"/>
      <c r="E34" s="68"/>
      <c r="F34" s="68"/>
      <c r="G34" s="68"/>
      <c r="H34" s="68"/>
      <c r="I34" s="69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</row>
    <row r="35" spans="1:101" s="23" customFormat="1" ht="10.5" x14ac:dyDescent="0.15">
      <c r="A35" s="1178"/>
      <c r="B35" s="70" t="s">
        <v>37</v>
      </c>
      <c r="C35" s="71">
        <f t="shared" si="0"/>
        <v>0</v>
      </c>
      <c r="D35" s="32"/>
      <c r="E35" s="33"/>
      <c r="F35" s="33"/>
      <c r="G35" s="33"/>
      <c r="H35" s="33"/>
      <c r="I35" s="3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</row>
    <row r="36" spans="1:101" s="23" customFormat="1" ht="10.5" x14ac:dyDescent="0.15">
      <c r="A36" s="1178"/>
      <c r="B36" s="70" t="s">
        <v>38</v>
      </c>
      <c r="C36" s="71">
        <f t="shared" si="0"/>
        <v>0</v>
      </c>
      <c r="D36" s="32"/>
      <c r="E36" s="33"/>
      <c r="F36" s="33"/>
      <c r="G36" s="33"/>
      <c r="H36" s="33"/>
      <c r="I36" s="3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</row>
    <row r="37" spans="1:101" s="23" customFormat="1" ht="10.5" x14ac:dyDescent="0.15">
      <c r="A37" s="1179"/>
      <c r="B37" s="70" t="s">
        <v>39</v>
      </c>
      <c r="C37" s="72">
        <f t="shared" si="0"/>
        <v>0</v>
      </c>
      <c r="D37" s="73"/>
      <c r="E37" s="74"/>
      <c r="F37" s="74"/>
      <c r="G37" s="74"/>
      <c r="H37" s="74"/>
      <c r="I37" s="75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</row>
    <row r="38" spans="1:101" s="23" customFormat="1" ht="10.5" x14ac:dyDescent="0.15">
      <c r="A38" s="1179"/>
      <c r="B38" s="76" t="s">
        <v>40</v>
      </c>
      <c r="C38" s="72">
        <f t="shared" si="0"/>
        <v>0</v>
      </c>
      <c r="D38" s="73"/>
      <c r="E38" s="74"/>
      <c r="F38" s="74"/>
      <c r="G38" s="74"/>
      <c r="H38" s="74"/>
      <c r="I38" s="75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</row>
    <row r="39" spans="1:101" s="23" customFormat="1" ht="10.5" x14ac:dyDescent="0.15">
      <c r="A39" s="1177" t="s">
        <v>41</v>
      </c>
      <c r="B39" s="77" t="s">
        <v>42</v>
      </c>
      <c r="C39" s="78">
        <f t="shared" si="0"/>
        <v>0</v>
      </c>
      <c r="D39" s="25"/>
      <c r="E39" s="26"/>
      <c r="F39" s="26"/>
      <c r="G39" s="26"/>
      <c r="H39" s="26"/>
      <c r="I39" s="27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</row>
    <row r="40" spans="1:101" s="23" customFormat="1" ht="10.5" x14ac:dyDescent="0.15">
      <c r="A40" s="1180"/>
      <c r="B40" s="79" t="s">
        <v>43</v>
      </c>
      <c r="C40" s="80">
        <f t="shared" si="0"/>
        <v>0</v>
      </c>
      <c r="D40" s="37"/>
      <c r="E40" s="38"/>
      <c r="F40" s="38"/>
      <c r="G40" s="38"/>
      <c r="H40" s="38"/>
      <c r="I40" s="39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</row>
    <row r="41" spans="1:101" s="9" customFormat="1" ht="14.25" x14ac:dyDescent="0.2">
      <c r="A41" s="81" t="s">
        <v>44</v>
      </c>
      <c r="B41" s="42"/>
      <c r="C41" s="42"/>
      <c r="D41" s="42"/>
      <c r="E41" s="42"/>
      <c r="F41" s="42"/>
      <c r="G41" s="42"/>
      <c r="H41" s="14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2"/>
      <c r="T41" s="2"/>
      <c r="U41" s="42"/>
      <c r="V41" s="42"/>
      <c r="W41" s="42"/>
    </row>
    <row r="42" spans="1:101" s="17" customFormat="1" x14ac:dyDescent="0.2">
      <c r="A42" s="82" t="s">
        <v>45</v>
      </c>
      <c r="B42" s="230" t="s">
        <v>46</v>
      </c>
      <c r="C42" s="21"/>
      <c r="D42" s="21"/>
      <c r="E42" s="21"/>
      <c r="F42" s="21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2"/>
      <c r="T42" s="2"/>
      <c r="U42" s="3"/>
      <c r="V42" s="3"/>
      <c r="W42" s="3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</row>
    <row r="43" spans="1:101" s="17" customFormat="1" x14ac:dyDescent="0.2">
      <c r="A43" s="141" t="s">
        <v>47</v>
      </c>
      <c r="B43" s="85"/>
      <c r="C43" s="86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2"/>
      <c r="T43" s="2"/>
      <c r="U43" s="3"/>
      <c r="V43" s="3"/>
      <c r="W43" s="3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</row>
    <row r="44" spans="1:101" s="17" customFormat="1" ht="14.25" x14ac:dyDescent="0.2">
      <c r="A44" s="87" t="s">
        <v>48</v>
      </c>
      <c r="B44" s="88"/>
      <c r="C44" s="89"/>
      <c r="D44" s="89"/>
      <c r="E44" s="89"/>
      <c r="F44" s="14"/>
      <c r="G44" s="42"/>
      <c r="H44" s="42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</row>
    <row r="45" spans="1:101" s="23" customFormat="1" ht="10.5" x14ac:dyDescent="0.15">
      <c r="A45" s="1074" t="s">
        <v>49</v>
      </c>
      <c r="B45" s="1075"/>
      <c r="C45" s="230" t="s">
        <v>46</v>
      </c>
      <c r="D45" s="18" t="s">
        <v>50</v>
      </c>
      <c r="E45" s="90" t="s">
        <v>51</v>
      </c>
      <c r="F45" s="13"/>
      <c r="G45" s="2"/>
      <c r="H45" s="3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</row>
    <row r="46" spans="1:101" s="23" customFormat="1" ht="10.5" x14ac:dyDescent="0.15">
      <c r="A46" s="1148" t="s">
        <v>52</v>
      </c>
      <c r="B46" s="1149"/>
      <c r="C46" s="56">
        <f>SUM(D46:E46)</f>
        <v>0</v>
      </c>
      <c r="D46" s="62"/>
      <c r="E46" s="64"/>
      <c r="F46" s="91" t="str">
        <f>BA46</f>
        <v/>
      </c>
      <c r="G46" s="35"/>
      <c r="H46" s="3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Q46" s="3"/>
      <c r="AR46" s="3"/>
      <c r="AS46" s="3"/>
      <c r="AT46" s="3"/>
      <c r="AU46" s="3"/>
      <c r="AV46" s="3"/>
      <c r="AW46" s="3"/>
      <c r="AX46" s="3"/>
      <c r="AY46" s="22"/>
      <c r="AZ46" s="22"/>
      <c r="BA46" s="29" t="str">
        <f>IF(AND(([1]A01!$C16+[1]A01!$C17+[1]A01!$C18+[1]A01!$C19+[1]A01!$D29+[1]A01!$D30+[1]A01!$D31)&lt;&gt;0,C46=0),"Si hubo Controles (Control Diada,Control Ciclo Vital menores de 1 mes ), NO olvide registrar el Ingreso a Control de Salud de los respectivos RN","")</f>
        <v/>
      </c>
      <c r="BB46" s="3"/>
      <c r="BC46" s="3"/>
      <c r="BD46" s="3"/>
      <c r="BE46" s="3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30">
        <f>IF(AND(([1]A01!$C16+[1]A01!$C17+[1]A01!$C18+[1]A01!$C19+[1]A01!$D29+[1]A01!$D30+[1]A01!$D31)&lt;&gt;0,C46=0),1,0)</f>
        <v>0</v>
      </c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</row>
    <row r="47" spans="1:101" s="9" customFormat="1" ht="14.25" x14ac:dyDescent="0.2">
      <c r="A47" s="81" t="s">
        <v>53</v>
      </c>
      <c r="B47" s="89"/>
      <c r="C47" s="89"/>
      <c r="D47" s="89"/>
      <c r="E47" s="89"/>
      <c r="F47" s="14"/>
      <c r="G47" s="42"/>
      <c r="H47" s="42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</row>
    <row r="48" spans="1:101" s="95" customFormat="1" ht="10.5" x14ac:dyDescent="0.15">
      <c r="A48" s="1146" t="s">
        <v>54</v>
      </c>
      <c r="B48" s="1023"/>
      <c r="C48" s="1072" t="s">
        <v>55</v>
      </c>
      <c r="D48" s="1016" t="s">
        <v>56</v>
      </c>
      <c r="E48" s="1017"/>
      <c r="F48" s="1017"/>
      <c r="G48" s="1017"/>
      <c r="H48" s="1017"/>
      <c r="I48" s="1018"/>
      <c r="J48" s="1026" t="s">
        <v>57</v>
      </c>
      <c r="K48" s="1027"/>
      <c r="L48" s="92"/>
      <c r="M48" s="93"/>
      <c r="N48" s="93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Q48" s="94"/>
      <c r="AR48" s="94"/>
      <c r="AS48" s="94"/>
      <c r="AT48" s="94"/>
      <c r="AU48" s="94"/>
      <c r="AV48" s="94"/>
      <c r="AW48" s="94"/>
      <c r="AX48" s="94"/>
      <c r="AY48" s="3"/>
      <c r="AZ48" s="94"/>
      <c r="BA48" s="94"/>
      <c r="BB48" s="94"/>
      <c r="BC48" s="94"/>
      <c r="BD48" s="94"/>
      <c r="BE48" s="94"/>
    </row>
    <row r="49" spans="1:118" s="95" customFormat="1" ht="22.5" customHeight="1" x14ac:dyDescent="0.15">
      <c r="A49" s="1147"/>
      <c r="B49" s="1025"/>
      <c r="C49" s="1073"/>
      <c r="D49" s="96" t="s">
        <v>58</v>
      </c>
      <c r="E49" s="97" t="s">
        <v>59</v>
      </c>
      <c r="F49" s="97" t="s">
        <v>60</v>
      </c>
      <c r="G49" s="97" t="s">
        <v>61</v>
      </c>
      <c r="H49" s="98" t="s">
        <v>62</v>
      </c>
      <c r="I49" s="99" t="s">
        <v>63</v>
      </c>
      <c r="J49" s="96" t="s">
        <v>43</v>
      </c>
      <c r="K49" s="99" t="s">
        <v>64</v>
      </c>
      <c r="L49" s="92"/>
      <c r="M49" s="93"/>
      <c r="N49" s="93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Q49" s="94"/>
      <c r="AR49" s="94"/>
      <c r="AS49" s="94"/>
      <c r="AT49" s="94"/>
      <c r="AU49" s="94"/>
      <c r="AV49" s="94"/>
      <c r="AW49" s="94"/>
      <c r="AX49" s="94"/>
      <c r="AY49" s="3"/>
      <c r="AZ49" s="94"/>
      <c r="BA49" s="94"/>
      <c r="BB49" s="94"/>
      <c r="BC49" s="94"/>
      <c r="BD49" s="94"/>
      <c r="BE49" s="94"/>
    </row>
    <row r="50" spans="1:118" s="95" customFormat="1" ht="15.95" customHeight="1" x14ac:dyDescent="0.15">
      <c r="A50" s="1167" t="s">
        <v>65</v>
      </c>
      <c r="B50" s="1168"/>
      <c r="C50" s="78">
        <f>SUM(D50:I50)</f>
        <v>0</v>
      </c>
      <c r="D50" s="25"/>
      <c r="E50" s="100"/>
      <c r="F50" s="26"/>
      <c r="G50" s="26"/>
      <c r="H50" s="101"/>
      <c r="I50" s="27"/>
      <c r="J50" s="25"/>
      <c r="K50" s="27"/>
      <c r="L50" s="28" t="str">
        <f>$BA50&amp;" "&amp;$BB50&amp;" "&amp;$BC50&amp;" "&amp;$BD50&amp;" "&amp;$BE50&amp;" "&amp;$BF50</f>
        <v xml:space="preserve">     </v>
      </c>
      <c r="M50" s="93"/>
      <c r="N50" s="93"/>
      <c r="O50" s="94"/>
      <c r="P50" s="94"/>
      <c r="Q50" s="94"/>
      <c r="R50" s="94"/>
      <c r="S50" s="94"/>
      <c r="T50" s="94"/>
      <c r="U50" s="94"/>
      <c r="V50" s="94"/>
      <c r="W50" s="94"/>
      <c r="X50" s="3"/>
      <c r="Y50" s="3"/>
      <c r="Z50" s="3"/>
      <c r="AA50" s="3"/>
      <c r="AB50" s="94"/>
      <c r="AC50" s="94"/>
      <c r="AD50" s="3"/>
      <c r="AE50" s="94"/>
      <c r="AF50" s="94"/>
      <c r="AG50" s="94"/>
      <c r="AH50" s="94"/>
      <c r="AI50" s="94"/>
      <c r="AJ50" s="94"/>
      <c r="AK50" s="94"/>
      <c r="AQ50" s="94"/>
      <c r="AR50" s="94"/>
      <c r="AS50" s="94"/>
      <c r="AT50" s="94"/>
      <c r="AU50" s="94"/>
      <c r="AV50" s="94"/>
      <c r="AW50" s="94"/>
      <c r="AX50" s="94"/>
      <c r="AY50" s="3"/>
      <c r="AZ50" s="94"/>
      <c r="BA50" s="29" t="str">
        <f>IF($C50&lt;&gt;($J50+$K50)," El número de ingresos según sexo NO puede ser diferente al Total.","")</f>
        <v/>
      </c>
      <c r="BB50" s="29" t="str">
        <f>IF($E50&lt;=[1]A03!$E33,""," El Total de ingresos de niños(as) de 7 a 11 meses Normal con Rezago debe ser MENOR O IGUAL al número de niños (as) Normal con Rezago misma edad derivados a alguna modalidad de estimulación REM A03 Sección C .")</f>
        <v/>
      </c>
      <c r="BC50" s="29" t="str">
        <f>IF($F50&lt;=[1]A03!$F33,""," El Total de ingresos de niños(as) de 12 a 17 meses Normal con Rezago debe ser MENOR O IGUAL al número de niños (as) Normal con Rezago misma edad derivados a alguna modalidad de estimulación REM A03 Sección C .")</f>
        <v/>
      </c>
      <c r="BD50" s="29" t="str">
        <f>IF($G50&lt;=[1]A03!$G33,""," El Total de ingresos de niños(as) de 18 a 23 meses Normal con Rezago debe ser MENOR O IGUAL al número de niños (as) Normal con Rezago misma edad derivados a alguna modalidad de estimulación REM A03 Sección C .")</f>
        <v/>
      </c>
      <c r="BE50" s="29" t="str">
        <f>IF($H50&lt;=[1]A03!$H33,""," El Total de ingresos de niños(as) de 24 a 47 meses Normal con Rezago debe ser MENOR O IGUAL al número de niños (as) Normal con Rezago misma edad derivados a alguna modalidad de estimulación REM A03 Sección C .")</f>
        <v/>
      </c>
      <c r="BF50" s="29" t="str">
        <f>IF($I50&lt;=[1]A03!$I33,""," El Total de ingresos de niños(as) de 48 a 59 meses Normal con Rezago debe ser MENOR O IGUAL al número de niños (as) Normal con Rezago misma edad derivados a alguna modalidad de estimulación REM A03 Sección C .")</f>
        <v/>
      </c>
      <c r="BT50" s="30">
        <f>IF($C50&lt;&gt;($J50+$K50),1,0)</f>
        <v>0</v>
      </c>
      <c r="BU50" s="30">
        <f>IF($E50&lt;=[1]A03!$E33,0,1)</f>
        <v>0</v>
      </c>
      <c r="BV50" s="30">
        <f>IF($F50&lt;=[1]A03!$F33,0,1)</f>
        <v>0</v>
      </c>
      <c r="BW50" s="30">
        <f>IF($G50&lt;=[1]A03!$G33,0,1)</f>
        <v>0</v>
      </c>
      <c r="BX50" s="30">
        <f>IF($H50&lt;=[1]A03!$H33,0,1)</f>
        <v>0</v>
      </c>
      <c r="BY50" s="30">
        <f>IF($I50&lt;=[1]A03!$I33,0,1)</f>
        <v>0</v>
      </c>
    </row>
    <row r="51" spans="1:118" s="95" customFormat="1" ht="15.95" customHeight="1" x14ac:dyDescent="0.15">
      <c r="A51" s="1080" t="s">
        <v>66</v>
      </c>
      <c r="B51" s="1082"/>
      <c r="C51" s="66">
        <f>SUM(D51:I51)</f>
        <v>0</v>
      </c>
      <c r="D51" s="32"/>
      <c r="E51" s="102"/>
      <c r="F51" s="68"/>
      <c r="G51" s="68"/>
      <c r="H51" s="103"/>
      <c r="I51" s="69"/>
      <c r="J51" s="67"/>
      <c r="K51" s="69"/>
      <c r="L51" s="28" t="str">
        <f>$BA51&amp;" "&amp;$BB51&amp;" "&amp;$BC51&amp;" "&amp;$BD51&amp;" "&amp;$BE51&amp;" "&amp;$BF51</f>
        <v xml:space="preserve">     </v>
      </c>
      <c r="M51" s="93"/>
      <c r="N51" s="93"/>
      <c r="O51" s="94"/>
      <c r="P51" s="94"/>
      <c r="Q51" s="94"/>
      <c r="R51" s="94"/>
      <c r="S51" s="94"/>
      <c r="T51" s="94"/>
      <c r="U51" s="94"/>
      <c r="V51" s="94"/>
      <c r="W51" s="94"/>
      <c r="X51" s="3"/>
      <c r="Y51" s="3"/>
      <c r="Z51" s="3"/>
      <c r="AA51" s="3"/>
      <c r="AB51" s="94"/>
      <c r="AC51" s="94"/>
      <c r="AD51" s="3"/>
      <c r="AE51" s="94"/>
      <c r="AF51" s="94"/>
      <c r="AG51" s="94"/>
      <c r="AH51" s="94"/>
      <c r="AI51" s="94"/>
      <c r="AJ51" s="94"/>
      <c r="AK51" s="94"/>
      <c r="AQ51" s="94"/>
      <c r="AR51" s="94"/>
      <c r="AS51" s="94"/>
      <c r="AT51" s="94"/>
      <c r="AU51" s="94"/>
      <c r="AV51" s="94"/>
      <c r="AW51" s="94"/>
      <c r="AX51" s="94"/>
      <c r="AY51" s="3"/>
      <c r="AZ51" s="94"/>
      <c r="BA51" s="29" t="str">
        <f>IF($C51&lt;&gt;($J51+$K51)," El número de ingresos según sexo NO puede ser diferente al Total.","")</f>
        <v/>
      </c>
      <c r="BB51" s="29" t="str">
        <f>IF($E51&lt;=[1]A03!$E34,""," El Total de ingresos de niños(as) de 7 a 11 meses con Riesgo debe ser MENOR O IGUAL al número de niños (as) con Riesgo misma edad derivados a alguna modalidad de estimulación REM A03 Sección C .")</f>
        <v/>
      </c>
      <c r="BC51" s="29" t="str">
        <f>IF($F51&lt;=[1]A03!$F34,""," El Total de ingresos de niños(as) de 12 a 17 meses con Riesgo debe ser MENOR O IGUAL al número de niños (as) con Riesgo misma edad derivados a alguna modalidad de estimulación REM A03 Sección C .")</f>
        <v/>
      </c>
      <c r="BD51" s="29" t="str">
        <f>IF($G51&lt;=[1]A03!$G34,""," El Total de ingresos de niños(as) de 18 a 23 meses con Riesgo debe ser MENOR O IGUAL al número de niños (as) con Riesgo misma edad derivados a alguna modalidad de estimulación REM A03 Sección C .")</f>
        <v/>
      </c>
      <c r="BE51" s="29" t="str">
        <f>IF($H51&lt;=[1]A03!$H34,""," El Total de ingresos de niños(as) de 24 a 47 meses con Riesgo debe ser MENOR O IGUAL al número de niños (as) con Riesgo misma edad derivados a alguna modalidad de estimulación REM A03 Sección C .")</f>
        <v/>
      </c>
      <c r="BF51" s="29" t="str">
        <f>IF($I51&lt;=[1]A03!$I34,""," El Total de ingresos de niños(as) de 48 a 59 meses con Riesgo debe ser MENOR O IGUAL al número de niños (as) con Riesgo misma edad derivados a alguna modalidad de estimulación REM A03 Sección C .")</f>
        <v/>
      </c>
      <c r="BT51" s="30">
        <f>IF($C51&lt;&gt;($J51+$K51),1,0)</f>
        <v>0</v>
      </c>
      <c r="BU51" s="30">
        <f>IF($E51&lt;=[1]A03!$E34,0,1)</f>
        <v>0</v>
      </c>
      <c r="BV51" s="30">
        <f>IF($F51&lt;=[1]A03!$F34,0,1)</f>
        <v>0</v>
      </c>
      <c r="BW51" s="30">
        <f>IF($G51&lt;=[1]A03!$G34,0,1)</f>
        <v>0</v>
      </c>
      <c r="BX51" s="30">
        <f>IF($H51&lt;=[1]A03!$H34,0,1)</f>
        <v>0</v>
      </c>
      <c r="BY51" s="30">
        <f>IF($I51&lt;=[1]A03!$I34,0,1)</f>
        <v>0</v>
      </c>
    </row>
    <row r="52" spans="1:118" s="95" customFormat="1" ht="15.95" customHeight="1" x14ac:dyDescent="0.15">
      <c r="A52" s="1169" t="s">
        <v>67</v>
      </c>
      <c r="B52" s="1170"/>
      <c r="C52" s="80">
        <f>SUM(D52:I52)</f>
        <v>0</v>
      </c>
      <c r="D52" s="37"/>
      <c r="E52" s="104"/>
      <c r="F52" s="38"/>
      <c r="G52" s="38"/>
      <c r="H52" s="105"/>
      <c r="I52" s="39"/>
      <c r="J52" s="37"/>
      <c r="K52" s="39"/>
      <c r="L52" s="28" t="str">
        <f>$BA52&amp;" "&amp;$BB52&amp;" "&amp;$BC52&amp;" "&amp;$BD52&amp;" "&amp;$BE52&amp;" "&amp;$BF52</f>
        <v xml:space="preserve">     </v>
      </c>
      <c r="M52" s="93"/>
      <c r="N52" s="93"/>
      <c r="O52" s="94"/>
      <c r="P52" s="94"/>
      <c r="Q52" s="94"/>
      <c r="R52" s="94"/>
      <c r="S52" s="94"/>
      <c r="T52" s="94"/>
      <c r="U52" s="94"/>
      <c r="V52" s="94"/>
      <c r="W52" s="94"/>
      <c r="X52" s="3"/>
      <c r="Y52" s="3"/>
      <c r="Z52" s="3"/>
      <c r="AA52" s="3"/>
      <c r="AB52" s="94"/>
      <c r="AC52" s="94"/>
      <c r="AD52" s="3"/>
      <c r="AE52" s="94"/>
      <c r="AF52" s="94"/>
      <c r="AG52" s="94"/>
      <c r="AH52" s="94"/>
      <c r="AI52" s="94"/>
      <c r="AJ52" s="94"/>
      <c r="AK52" s="94"/>
      <c r="AQ52" s="94"/>
      <c r="AR52" s="94"/>
      <c r="AS52" s="94"/>
      <c r="AT52" s="94"/>
      <c r="AU52" s="94"/>
      <c r="AV52" s="94"/>
      <c r="AW52" s="94"/>
      <c r="AX52" s="94"/>
      <c r="AY52" s="3"/>
      <c r="AZ52" s="94"/>
      <c r="BA52" s="29" t="str">
        <f>IF($C52&lt;&gt;($J52+$K52)," El número de ingresos según sexo NO puede ser diferente al Total.","")</f>
        <v/>
      </c>
      <c r="BB52" s="29" t="str">
        <f>IF($E52&lt;=[1]A03!$E35,""," El Total de ingresos de niños(as) de 7 a 11 meses con Retraso debe ser MENOR O IGUAL al número de niños (as) con Retraso misma edad derivados a alguna modalidad de estimulación REM A03 Sección C .")</f>
        <v/>
      </c>
      <c r="BC52" s="29" t="str">
        <f>IF($F52&lt;=[1]A03!$F35,""," El Total de ingresos de niños(as) de 12 a 17 meses con Retraso debe ser MENOR O IGUAL al número de niños (as) con Retraso misma edad derivados a alguna modalidad de estimulación REM A03 Sección C .")</f>
        <v/>
      </c>
      <c r="BD52" s="29" t="str">
        <f>IF($G52&lt;=[1]A03!$G35,"","El Total de ingresos de niños(as) de 18 a 23 meses con Retraso debe ser MENOR O IGUAL al número de niños (as) con Retraso misma edad derivados a alguna modalidad de estimulación REM A03 Sección C .")</f>
        <v/>
      </c>
      <c r="BE52" s="29" t="str">
        <f>IF($H52&lt;=[1]A03!$H35,""," El Total de ingresos de niños(as) de 24 a 47 meses con Retraso debe ser MENOR O IGUAL al número de niños (as) con Retraso misma edad derivados a alguna modalidad de estimulación REM A03 Sección C .")</f>
        <v/>
      </c>
      <c r="BF52" s="29" t="str">
        <f>IF($I52&lt;=[1]A03!$I35,""," El Total de ingresos de niños(as) de 48 a 59 meses con Retraso debe ser MENOR O IGUAL al número de niños (as) con Retraso misma edad derivados a alguna modalidad de estimulación REM A03 Sección C .")</f>
        <v/>
      </c>
      <c r="BT52" s="30">
        <f>IF($C52&lt;&gt;($J52+$K52),1,0)</f>
        <v>0</v>
      </c>
      <c r="BU52" s="30">
        <f>IF($E52&lt;=[1]A03!$E35,0,1)</f>
        <v>0</v>
      </c>
      <c r="BV52" s="30">
        <f>IF($F52&lt;=[1]A03!$F35,0,1)</f>
        <v>0</v>
      </c>
      <c r="BW52" s="30">
        <f>IF($G52&lt;=[1]A03!$G35,0,1)</f>
        <v>0</v>
      </c>
      <c r="BX52" s="30">
        <f>IF($H52&lt;=[1]A03!$H35,0,1)</f>
        <v>0</v>
      </c>
      <c r="BY52" s="30">
        <f>IF($I52&lt;=[1]A03!$I35,0,1)</f>
        <v>0</v>
      </c>
    </row>
    <row r="53" spans="1:118" s="95" customFormat="1" ht="15.95" customHeight="1" x14ac:dyDescent="0.15">
      <c r="A53" s="1171" t="s">
        <v>68</v>
      </c>
      <c r="B53" s="1172"/>
      <c r="C53" s="80">
        <f>SUM(D53:I53)</f>
        <v>0</v>
      </c>
      <c r="D53" s="106"/>
      <c r="E53" s="104"/>
      <c r="F53" s="38"/>
      <c r="G53" s="38"/>
      <c r="H53" s="105"/>
      <c r="I53" s="39"/>
      <c r="J53" s="37"/>
      <c r="K53" s="39"/>
      <c r="L53" s="28" t="str">
        <f>$BA53&amp;" "&amp;$BB53&amp;" "&amp;$BC53&amp;" "&amp;$BD53&amp;" "&amp;$BE53&amp;" "&amp;$BF53&amp;" "&amp;$BB54</f>
        <v xml:space="preserve">      </v>
      </c>
      <c r="M53" s="93"/>
      <c r="N53" s="93"/>
      <c r="O53" s="94"/>
      <c r="P53" s="94"/>
      <c r="Q53" s="94"/>
      <c r="R53" s="94"/>
      <c r="S53" s="94"/>
      <c r="T53" s="94"/>
      <c r="U53" s="94"/>
      <c r="V53" s="94"/>
      <c r="W53" s="94"/>
      <c r="X53" s="3"/>
      <c r="Y53" s="3"/>
      <c r="Z53" s="3"/>
      <c r="AA53" s="3"/>
      <c r="AB53" s="94"/>
      <c r="AC53" s="94"/>
      <c r="AD53" s="3"/>
      <c r="AE53" s="94"/>
      <c r="AF53" s="94"/>
      <c r="AG53" s="94"/>
      <c r="AH53" s="94"/>
      <c r="AI53" s="94"/>
      <c r="AJ53" s="94"/>
      <c r="AK53" s="94"/>
      <c r="AQ53" s="94"/>
      <c r="AR53" s="94"/>
      <c r="AS53" s="94"/>
      <c r="AT53" s="94"/>
      <c r="AU53" s="94"/>
      <c r="AV53" s="94"/>
      <c r="AW53" s="94"/>
      <c r="AX53" s="94"/>
      <c r="AY53" s="3"/>
      <c r="AZ53" s="94"/>
      <c r="BA53" s="29" t="str">
        <f>IF($C53&lt;&gt;($J53+$K53)," El número de ingresos según sexo NO puede ser diferente al Total.","")</f>
        <v/>
      </c>
      <c r="BB53" s="29" t="str">
        <f>IF($E53&lt;=[1]A03!$E36,""," El Total de ingresos de niños(as) de 7 a 11 meses con Otra Vulnerabilidad debe ser MENOR O IGUAL al número de niños (as) con Otra Vulnerabilidad misma edad derivados a alguna modalidad de estimulación REM A03 Sección C .")</f>
        <v/>
      </c>
      <c r="BC53" s="29" t="str">
        <f>IF($F53&lt;=[1]A03!$F36,""," El Total de ingresos de niños(as) de 12 a 17 meses con Otra Vulnerabilidad debe ser MENOR O IGUAL al número de niños (as) con Otra Vulnerabilidad misma edad derivados a alguna modalidad de estimulación REM A03 Sección C .")</f>
        <v/>
      </c>
      <c r="BD53" s="29" t="str">
        <f>IF($G53&lt;=[1]A03!$G36,""," El Total de ingresos de niños(as) de 18 a 23 meses con Otra Vulnerabilidad debe ser MENOR O IGUAL al número de niños (as) con Otra Vulnerabilidad misma edad derivados a alguna modalidad de estimulación REM A03 Sección C .")</f>
        <v/>
      </c>
      <c r="BE53" s="29" t="str">
        <f>IF($H53&lt;=[1]A03!$H36,""," El Total de ingresos de niños(as) de 24 a 47 meses con Otra Vulnerabilidad debe ser MENOR O IGUAL al número de niños (as) con Otra Vulnerabilidad misma edad derivados a alguna modalidad de estimulación REM A03 Sección C .")</f>
        <v/>
      </c>
      <c r="BF53" s="29" t="str">
        <f>IF($I53&lt;=[1]A03!$I36,""," El Total de ingresos de niños(as) de 48 a 59 meses con Otra Vulnerabilidad debe ser MENOR O IGUAL al número de niños (as) con Otra Vulnerabilidad misma edad derivados a alguna modalidad de estimulación REM A03 Sección C .")</f>
        <v/>
      </c>
      <c r="BT53" s="30">
        <f>IF($C53&lt;&gt;($J53+$K53),1,0)</f>
        <v>0</v>
      </c>
      <c r="BU53" s="30">
        <f>IF($E53&lt;=[1]A03!$E36,0,1)</f>
        <v>0</v>
      </c>
      <c r="BV53" s="30">
        <f>IF($F53&lt;=[1]A03!$F36,0,1)</f>
        <v>0</v>
      </c>
      <c r="BW53" s="30">
        <f>IF($G53&lt;=[1]A03!$G36,0,1)</f>
        <v>0</v>
      </c>
      <c r="BX53" s="30">
        <f>IF($H53&lt;=[1]A03!$H36,0,1)</f>
        <v>0</v>
      </c>
      <c r="BY53" s="30">
        <f>IF($I53&lt;=[1]A03!$I36,0,1)</f>
        <v>0</v>
      </c>
    </row>
    <row r="54" spans="1:118" s="9" customFormat="1" ht="30" customHeight="1" x14ac:dyDescent="0.2">
      <c r="A54" s="81" t="s">
        <v>69</v>
      </c>
      <c r="B54" s="81"/>
      <c r="C54" s="81"/>
      <c r="D54" s="81"/>
      <c r="E54" s="81"/>
      <c r="F54" s="81"/>
      <c r="G54" s="81"/>
      <c r="H54" s="107"/>
      <c r="I54" s="108"/>
      <c r="J54" s="108"/>
      <c r="K54" s="109"/>
      <c r="L54" s="109"/>
      <c r="M54" s="109"/>
      <c r="N54" s="109"/>
      <c r="O54" s="109"/>
      <c r="P54" s="108"/>
      <c r="Q54" s="108"/>
      <c r="R54" s="108"/>
      <c r="S54" s="108"/>
      <c r="T54" s="108"/>
      <c r="U54" s="108"/>
      <c r="V54" s="108"/>
      <c r="W54" s="108"/>
      <c r="BB54" s="29" t="str">
        <f>IF($D53&lt;=[1]A03!$D36,""," El Total de ingresos de niños(as) menores de 6 meses con Otra Vulnerabilidad debe ser MENOR O IGUAL al número de niños (as) con Otra Vulnerabilidad misma edad derivados a alguna modalidad de estimulación REM A03 Sección C .")</f>
        <v/>
      </c>
      <c r="BU54" s="30">
        <f>IF($D53&lt;=[1]A03!$D36,0,1)</f>
        <v>0</v>
      </c>
    </row>
    <row r="55" spans="1:118" s="23" customFormat="1" ht="12.75" customHeight="1" x14ac:dyDescent="0.15">
      <c r="A55" s="1009" t="s">
        <v>45</v>
      </c>
      <c r="B55" s="1010"/>
      <c r="C55" s="1009" t="s">
        <v>46</v>
      </c>
      <c r="D55" s="1153"/>
      <c r="E55" s="1010"/>
      <c r="F55" s="1159" t="s">
        <v>47</v>
      </c>
      <c r="G55" s="1163"/>
      <c r="H55" s="1163"/>
      <c r="I55" s="1163"/>
      <c r="J55" s="1163"/>
      <c r="K55" s="1163"/>
      <c r="L55" s="1163"/>
      <c r="M55" s="1163"/>
      <c r="N55" s="1163"/>
      <c r="O55" s="1163"/>
      <c r="P55" s="1163"/>
      <c r="Q55" s="1163"/>
      <c r="R55" s="1163"/>
      <c r="S55" s="1163"/>
      <c r="T55" s="1163"/>
      <c r="U55" s="1160"/>
      <c r="V55" s="110"/>
      <c r="W55" s="110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</row>
    <row r="56" spans="1:118" s="23" customFormat="1" ht="10.5" x14ac:dyDescent="0.15">
      <c r="A56" s="1011"/>
      <c r="B56" s="1012"/>
      <c r="C56" s="1011"/>
      <c r="D56" s="1154"/>
      <c r="E56" s="1012"/>
      <c r="F56" s="1015" t="s">
        <v>70</v>
      </c>
      <c r="G56" s="1015"/>
      <c r="H56" s="1015" t="s">
        <v>71</v>
      </c>
      <c r="I56" s="1015"/>
      <c r="J56" s="1016" t="s">
        <v>72</v>
      </c>
      <c r="K56" s="1018"/>
      <c r="L56" s="1018" t="s">
        <v>10</v>
      </c>
      <c r="M56" s="1016"/>
      <c r="N56" s="1015" t="s">
        <v>11</v>
      </c>
      <c r="O56" s="1015"/>
      <c r="P56" s="1018" t="s">
        <v>73</v>
      </c>
      <c r="Q56" s="1016"/>
      <c r="R56" s="1015" t="s">
        <v>74</v>
      </c>
      <c r="S56" s="1015"/>
      <c r="T56" s="1015" t="s">
        <v>75</v>
      </c>
      <c r="U56" s="1015"/>
      <c r="V56" s="110"/>
      <c r="W56" s="110"/>
      <c r="X56" s="110"/>
      <c r="Y56" s="110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</row>
    <row r="57" spans="1:118" s="23" customFormat="1" ht="21" x14ac:dyDescent="0.15">
      <c r="A57" s="1162"/>
      <c r="B57" s="1050"/>
      <c r="C57" s="230" t="s">
        <v>76</v>
      </c>
      <c r="D57" s="18" t="s">
        <v>43</v>
      </c>
      <c r="E57" s="90" t="s">
        <v>64</v>
      </c>
      <c r="F57" s="111" t="s">
        <v>43</v>
      </c>
      <c r="G57" s="112" t="s">
        <v>64</v>
      </c>
      <c r="H57" s="111" t="s">
        <v>43</v>
      </c>
      <c r="I57" s="112" t="s">
        <v>64</v>
      </c>
      <c r="J57" s="111" t="s">
        <v>43</v>
      </c>
      <c r="K57" s="112" t="s">
        <v>64</v>
      </c>
      <c r="L57" s="111" t="s">
        <v>43</v>
      </c>
      <c r="M57" s="112" t="s">
        <v>64</v>
      </c>
      <c r="N57" s="111" t="s">
        <v>43</v>
      </c>
      <c r="O57" s="112" t="s">
        <v>64</v>
      </c>
      <c r="P57" s="111" t="s">
        <v>43</v>
      </c>
      <c r="Q57" s="112" t="s">
        <v>64</v>
      </c>
      <c r="R57" s="111" t="s">
        <v>43</v>
      </c>
      <c r="S57" s="112" t="s">
        <v>64</v>
      </c>
      <c r="T57" s="111" t="s">
        <v>43</v>
      </c>
      <c r="U57" s="112" t="s">
        <v>64</v>
      </c>
      <c r="V57" s="110"/>
      <c r="W57" s="110"/>
      <c r="X57" s="110"/>
      <c r="Y57" s="110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</row>
    <row r="58" spans="1:118" s="23" customFormat="1" ht="15.95" customHeight="1" x14ac:dyDescent="0.15">
      <c r="A58" s="1148" t="s">
        <v>77</v>
      </c>
      <c r="B58" s="1149"/>
      <c r="C58" s="80">
        <f>SUM(D58:E58)</f>
        <v>0</v>
      </c>
      <c r="D58" s="80">
        <f t="shared" ref="D58:E61" si="2">F58+H58+J58+L58+N58+P58+R58+T58</f>
        <v>0</v>
      </c>
      <c r="E58" s="80">
        <f t="shared" si="2"/>
        <v>0</v>
      </c>
      <c r="F58" s="25"/>
      <c r="G58" s="27"/>
      <c r="H58" s="25"/>
      <c r="I58" s="27"/>
      <c r="J58" s="25"/>
      <c r="K58" s="27"/>
      <c r="L58" s="25"/>
      <c r="M58" s="27"/>
      <c r="N58" s="25"/>
      <c r="O58" s="27"/>
      <c r="P58" s="25"/>
      <c r="Q58" s="27"/>
      <c r="R58" s="25"/>
      <c r="S58" s="27"/>
      <c r="T58" s="25"/>
      <c r="U58" s="27"/>
      <c r="V58" s="28" t="str">
        <f>$BA58&amp;" "&amp;$BB58&amp;""&amp;$BC58&amp;""&amp;$BD58&amp;""&amp;$BE58&amp;""&amp;$BF58&amp;""&amp;$BG58&amp;""&amp;$BH58&amp;""&amp;$BI58&amp;""&amp;$BJ58&amp;""&amp;$BK58&amp;""&amp;$BL58&amp;""&amp;$BM58&amp;""&amp;$BN58&amp;""&amp;$BO58&amp;""&amp;$BP58&amp;""&amp;$BQ58&amp;""&amp;$BR58&amp;""&amp;$BS58</f>
        <v xml:space="preserve"> </v>
      </c>
      <c r="W58" s="110"/>
      <c r="X58" s="110"/>
      <c r="Y58" s="110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BA58" s="29" t="str">
        <f>IF(C58&lt;&gt;SUM(F58:U58),"El Total de Ingresos es diferente a la suma de Hombres y Mujeres por edad","")</f>
        <v/>
      </c>
      <c r="BB58" s="29" t="str">
        <f>IF($D58&lt;&gt;($F58+$H58+$J58+$L58+$N58+$P58+$R58+$T58),"El Total de Hombres ingresados al Programa es diferente a la suma de Hombres por edad","")</f>
        <v/>
      </c>
      <c r="BC58" s="29" t="str">
        <f>IF($E58&lt;&gt;($G58+$I58+$K58+$M58+$O58+$Q58+$S58+$U58),"El Total de Mujeres ingresadas al Programa es diferente a la suma de Mujeres por edad","")</f>
        <v/>
      </c>
      <c r="BD58" s="29" t="str">
        <f>IF(AND(F$58&lt;&gt;0,(F$59+F$60+F$61)&lt;F$58),"No olvide registrar el ingreso de 15 a 19 años de hombres según patología  y la suma de ellas no puede ser menor que el total de ingresos","")</f>
        <v/>
      </c>
      <c r="BE58" s="29" t="str">
        <f>IF(AND(G$58&lt;&gt;0,(G$59+G$60+G$61)&lt;G$58),"No olvide registrar el ingreso de 15 a 19 años de mujeres según patología  y la suma de ellas no puede ser menor que el total de ingresos","")</f>
        <v/>
      </c>
      <c r="BF58" s="29" t="str">
        <f>IF(AND(H$58&lt;&gt;0,(H$59+H$60+H$61)&lt;H$58),"No olvide registrar el ingreso de 20 a 24 años de hombres según patología  y la suma de ellas no puede ser menor que el total de ingresos","")</f>
        <v/>
      </c>
      <c r="BG58" s="29" t="str">
        <f>IF(AND(I$58&lt;&gt;0,(I$59+I$60+I$61)&lt;I$58),"No olvide registrar el ingreso de 20 a 24 años de mujeres según patología  y la suma de ellas no puede ser menor que el total de ingresos","")</f>
        <v/>
      </c>
      <c r="BH58" s="29" t="str">
        <f>IF(AND(J$58&lt;&gt;0,(J$59+J$60+J$61)&lt;J$58),"No olvide registrar el ingreso de 25 a 34 años de hombres según patología  y la suma de ellas no puede ser menor que el total de ingresos","")</f>
        <v/>
      </c>
      <c r="BI58" s="29" t="str">
        <f>IF(AND(K$58&lt;&gt;0,(K$59+K$60+K$61)&lt;K$58),"No olvide registrar el ingreso de 25 a 34 años de mujeres según patología  y la suma de ellas no puede ser menor que el total de ingresos","")</f>
        <v/>
      </c>
      <c r="BJ58" s="29" t="str">
        <f>IF(AND(L$58&lt;&gt;0,(L$59+L$60+L$61)&lt;L$58),"No olvide registrar el ingreso de 35 a 44 años de hombres según patología  y la suma de ellas no puede ser menor que el total de ingresos","")</f>
        <v/>
      </c>
      <c r="BK58" s="29" t="str">
        <f>IF(AND(M$58&lt;&gt;0,(M$59+M$60+M$61)&lt;M$58),"No olvide registrar el ingreso de 35 a 44 años de mujeres según patología  y la suma de ellas no puede ser menor que el total de ingresos","")</f>
        <v/>
      </c>
      <c r="BL58" s="29" t="str">
        <f>IF(AND(N$58&lt;&gt;0,(N$59+N$60+N$61)&lt;N$58),"No olvide registrar el ingreso de 45 a 54 años de hombres según patología  y la suma de ellas no puede ser menor que el total de ingresos","")</f>
        <v/>
      </c>
      <c r="BM58" s="29" t="str">
        <f>IF(AND(O$58&lt;&gt;0,(O$59+O$60+O$61)&lt;O$58),"No olvide registrar el ingreso de 45 a 54 años de mujeres según patología  y la suma de ellas no puede ser menor que el total de ingresos","")</f>
        <v/>
      </c>
      <c r="BN58" s="29" t="str">
        <f>IF(AND(P$58&lt;&gt;0,(P$59+P$60+P$61)&lt;P$58),"No olvide registrar el ingreso de 55 a 64 años de hombres según patología  y la suma de ellas no puede ser menor que el total de ingresos","")</f>
        <v/>
      </c>
      <c r="BO58" s="29" t="str">
        <f>IF(AND(Q$58&lt;&gt;0,(Q$59+Q$60+Q$61)&lt;Q$58),"No olvide registrar el ingreso de 55 a 64 años de mujeres según patología  y la suma de ellas no puede ser menor que el total de ingresos","")</f>
        <v/>
      </c>
      <c r="BP58" s="29" t="str">
        <f>IF(AND(R$58&lt;&gt;0,(R$59+R$60+R$61)&lt;R$58),"No olvide registrar el ingreso de 65 a 69 años de hombres según patología  y la suma de ellas no puede ser menor que el total de ingresos","")</f>
        <v/>
      </c>
      <c r="BQ58" s="29" t="str">
        <f>IF(AND(S$58&lt;&gt;0,(S$59+S$60+S$61)&lt;S$58),"No olvide registrar el ingreso de 65 a 69 años de mujeres según patología  y la suma de ellas no puede ser menor que el total de ingresos","")</f>
        <v/>
      </c>
      <c r="BR58" s="29" t="str">
        <f>IF(AND(T$58&lt;&gt;0,(T$59+T$60+T$61)&lt;T$58),"No olvide registrar el ingreso de 70 años y más de hombres según patología  y la suma de ellas no puede ser menor que el total de ingresos","")</f>
        <v/>
      </c>
      <c r="BS58" s="29" t="str">
        <f>IF(AND(U$58&lt;&gt;0,(U$59+U$60+U$61)&lt;U$58),"No olvide registrar el ingreso de 70 años y más de mujeres según patología  y la suma de ellas no puede ser menor que el total de ingresos","")</f>
        <v/>
      </c>
      <c r="BT58" s="30">
        <f>IF($C58&lt;&gt;SUM($F58:$U58),1,0)</f>
        <v>0</v>
      </c>
      <c r="BU58" s="30">
        <f>IF($D58&lt;&gt;($F58+$H58+$J58+$L58+$N58+$P58+$R58+$T58),1,0)</f>
        <v>0</v>
      </c>
      <c r="BV58" s="30">
        <f>IF($E58&lt;&gt;($G58+$I58+$K58+$M58+$O58+$Q58+$S58+$U58),1,0)</f>
        <v>0</v>
      </c>
      <c r="BW58" s="30">
        <f>IF(AND(F$58&lt;&gt;0,(F$59+F$60+F$61)&lt;F$58),1,0)</f>
        <v>0</v>
      </c>
      <c r="BX58" s="30">
        <f>IF(AND(G$58&lt;&gt;0,(G$59+G$60+G$61)&lt;G$58),1,0)</f>
        <v>0</v>
      </c>
      <c r="BY58" s="30">
        <f>IF(AND(H$58&lt;&gt;0,(H$59+H$60+H$61)&lt;H$58),1,0)</f>
        <v>0</v>
      </c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</row>
    <row r="59" spans="1:118" s="23" customFormat="1" ht="15.95" customHeight="1" x14ac:dyDescent="0.15">
      <c r="A59" s="1161" t="s">
        <v>78</v>
      </c>
      <c r="B59" s="232" t="s">
        <v>79</v>
      </c>
      <c r="C59" s="78">
        <f>SUM(D59:E59)</f>
        <v>0</v>
      </c>
      <c r="D59" s="114">
        <f t="shared" si="2"/>
        <v>0</v>
      </c>
      <c r="E59" s="115">
        <f t="shared" si="2"/>
        <v>0</v>
      </c>
      <c r="F59" s="25"/>
      <c r="G59" s="27"/>
      <c r="H59" s="25"/>
      <c r="I59" s="27"/>
      <c r="J59" s="25"/>
      <c r="K59" s="27"/>
      <c r="L59" s="25"/>
      <c r="M59" s="27"/>
      <c r="N59" s="25"/>
      <c r="O59" s="27"/>
      <c r="P59" s="25"/>
      <c r="Q59" s="27"/>
      <c r="R59" s="25"/>
      <c r="S59" s="27"/>
      <c r="T59" s="25"/>
      <c r="U59" s="27"/>
      <c r="V59" s="28" t="str">
        <f>$BA59&amp;" "&amp;$BB59&amp;" "&amp;$BC59&amp;" "&amp;$BD59&amp;" "&amp;$BE59&amp;" "&amp;$BF59&amp;" "&amp;$BG59&amp;" "&amp;$BH59&amp;" "&amp;$BI59&amp;" "&amp;$BJ59&amp;" "&amp;$BK59&amp;" "&amp;$BL59&amp;" "&amp;$BM59&amp;" "&amp;$BN59&amp;" "&amp;$BO59&amp;" "&amp;$BP59&amp;" "&amp;$BQ59&amp;" "&amp;$BR59&amp;" "&amp;$BS59</f>
        <v xml:space="preserve">                  </v>
      </c>
      <c r="W59" s="110"/>
      <c r="X59" s="110"/>
      <c r="Y59" s="110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BA59" s="29" t="str">
        <f>IF(C59&lt;&gt;SUM(F59:U59),"El Total de Ingresos es diferente a la suma de Hombres y Mujeres por edad","")</f>
        <v/>
      </c>
      <c r="BB59" s="29" t="str">
        <f>IF($D59&lt;&gt;($F59+$H59+$J59+$L59+$N59+$P59+$R59+$T59),"El Total de Hombres ingresados al Programa es diferente a la suma de Hombres por edad","")</f>
        <v/>
      </c>
      <c r="BC59" s="29" t="str">
        <f>IF($E59&lt;&gt;($G59+$I59+$K59+$M59+$O59+$Q59+$S59+$U59),"El Total de Mujeres ingresadas al Programa es diferente a la suma de Mujeres por edad","")</f>
        <v/>
      </c>
      <c r="BD59" s="29" t="str">
        <f>IF(AND(F$59&lt;&gt;0,F$58=""),"No olvide registrar el ingreso de hombres 15 a 19 años al PSCV","")</f>
        <v/>
      </c>
      <c r="BE59" s="29" t="str">
        <f>IF(AND(G$59&lt;&gt;0,G$58=""),"No olvide registrar el ingreso de mujeres 15 a 19 años al PSCV","")</f>
        <v/>
      </c>
      <c r="BF59" s="29" t="str">
        <f>IF(AND(H$59&lt;&gt;0,H$58=""),"No olvide registrar el ingreso de hombres 20 a 24 años al PSCV","")</f>
        <v/>
      </c>
      <c r="BG59" s="29" t="str">
        <f>IF(AND(I$59&lt;&gt;0,I$58=""),"No olvide registrar el ingreso de mujeres 20 a 24 años al PSCV","")</f>
        <v/>
      </c>
      <c r="BH59" s="29" t="str">
        <f>IF(AND(J$59&lt;&gt;0,J$58=""),"No olvide registrar el ingreso de hombres 25 a 34 años al PSCV","")</f>
        <v/>
      </c>
      <c r="BI59" s="29" t="str">
        <f>IF(AND(K$59&lt;&gt;0,K$58=""),"No olvide registrar el ingreso de mujeres 25 a 34 años al PSCV","")</f>
        <v/>
      </c>
      <c r="BJ59" s="29" t="str">
        <f>IF(AND(L$59&lt;&gt;0,L$58=""),"No olvide registrar el ingreso de hombres 35 a 44 años al PSCV","")</f>
        <v/>
      </c>
      <c r="BK59" s="29" t="str">
        <f>IF(AND(M$59&lt;&gt;0,M$58=""),"No olvide registrar el ingreso de mujeres 35 a 44 años al PSCV","")</f>
        <v/>
      </c>
      <c r="BL59" s="29" t="str">
        <f>IF(AND(N$59&lt;&gt;0,N$58=""),"No olvide registrar el ingreso de hombres 45 a 54 años al PSCV","")</f>
        <v/>
      </c>
      <c r="BM59" s="29" t="str">
        <f>IF(AND(O$59&lt;&gt;0,O$58=""),"No olvide registrar el ingreso de mujeres 45 a 54 años al PSCV","")</f>
        <v/>
      </c>
      <c r="BN59" s="29" t="str">
        <f>IF(AND(P$59&lt;&gt;0,P$58=""),"No olvide registrar el ingreso de hombres 55 a 64 años al PSCV","")</f>
        <v/>
      </c>
      <c r="BO59" s="29" t="str">
        <f>IF(AND(Q$59&lt;&gt;0,Q$58=""),"No olvide registrar el ingreso de mujeres 55 a 64 años al PSCV","")</f>
        <v/>
      </c>
      <c r="BP59" s="29" t="str">
        <f>IF(AND(R$59&lt;&gt;0,R$58=""),"No olvide registrar el ingreso de hombres 65 a 69 años al PSCV","")</f>
        <v/>
      </c>
      <c r="BQ59" s="29" t="str">
        <f>IF(AND(S$59&lt;&gt;0,S$58=""),"No olvide registrar el ingreso de mujeres 65 a 69 años al PSCV","")</f>
        <v/>
      </c>
      <c r="BR59" s="29" t="str">
        <f>IF(AND(T$59&lt;&gt;0,T$58=""),"No olvide registrar el ingreso de hombres 70 años y más al PSCV","")</f>
        <v/>
      </c>
      <c r="BS59" s="29" t="str">
        <f>IF(AND(U$59&lt;&gt;0,U$58=""),"No olvide registrar el ingreso de mujeres 70 años y más al PSCV","")</f>
        <v/>
      </c>
      <c r="BT59" s="30">
        <f>IF($C59&lt;&gt;SUM($F59:$U59),1,0)</f>
        <v>0</v>
      </c>
      <c r="BU59" s="30">
        <f>IF($D59&lt;&gt;($F59+$H59+$J59+$L59+$N59+$P59+$R59+$T59),1,0)</f>
        <v>0</v>
      </c>
      <c r="BV59" s="30">
        <f>IF($E59&lt;&gt;($G59+$I59+$K59+$M59+$O59+$Q59+$S59+$U59),1,0)</f>
        <v>0</v>
      </c>
      <c r="BW59" s="30">
        <f>IF(AND(F$59&lt;&gt;0,F$58=""),1,0)</f>
        <v>0</v>
      </c>
      <c r="BX59" s="30">
        <f>IF(AND(G$59&lt;&gt;0,G$58=""),1,0)</f>
        <v>0</v>
      </c>
      <c r="BY59" s="30">
        <f>IF(AND(H$59&lt;&gt;0,H$58=""),1,0)</f>
        <v>0</v>
      </c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</row>
    <row r="60" spans="1:118" s="23" customFormat="1" ht="15.95" customHeight="1" x14ac:dyDescent="0.15">
      <c r="A60" s="1151"/>
      <c r="B60" s="116" t="s">
        <v>80</v>
      </c>
      <c r="C60" s="71">
        <f>SUM(D60:E60)</f>
        <v>0</v>
      </c>
      <c r="D60" s="117">
        <f t="shared" si="2"/>
        <v>0</v>
      </c>
      <c r="E60" s="118">
        <f t="shared" si="2"/>
        <v>0</v>
      </c>
      <c r="F60" s="32"/>
      <c r="G60" s="34"/>
      <c r="H60" s="32"/>
      <c r="I60" s="34"/>
      <c r="J60" s="32"/>
      <c r="K60" s="34"/>
      <c r="L60" s="32"/>
      <c r="M60" s="34"/>
      <c r="N60" s="32"/>
      <c r="O60" s="34"/>
      <c r="P60" s="32"/>
      <c r="Q60" s="34"/>
      <c r="R60" s="32"/>
      <c r="S60" s="34"/>
      <c r="T60" s="32"/>
      <c r="U60" s="34"/>
      <c r="V60" s="28" t="str">
        <f>$BA60&amp;" "&amp;$BB60&amp;" "&amp;$BC60&amp;" "&amp;$BD60&amp;" "&amp;$BE60&amp;" "&amp;$BF60&amp;" "&amp;$BG60&amp;" "&amp;$BH60&amp;" "&amp;$BI60&amp;" "&amp;$BJ60&amp;" "&amp;$BK60&amp;" "&amp;$BL60&amp;" "&amp;$BM60&amp;" "&amp;$BN60&amp;" "&amp;$BO60&amp;" "&amp;$BP60&amp;" "&amp;$BQ60&amp;" "&amp;$BR60&amp;" "&amp;$BS60</f>
        <v xml:space="preserve">                  </v>
      </c>
      <c r="W60" s="119"/>
      <c r="X60" s="43"/>
      <c r="Y60" s="4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BA60" s="29" t="str">
        <f>IF(C60&lt;&gt;SUM(F60:U60),"El Total de Ingresos es diferente a la suma de Hombres y Mujeres por edad","")</f>
        <v/>
      </c>
      <c r="BB60" s="29" t="str">
        <f>IF($D60&lt;&gt;($F60+$H60+$J60+$L60+$N60+$P60+$R60+$T60),"El Total de Hombres ingresados al Programa es diferente a la suma de Hombres por edad","")</f>
        <v/>
      </c>
      <c r="BC60" s="29" t="str">
        <f>IF($E60&lt;&gt;($G60+$I60+$K60+$M60+$O60+$Q60+$S60+$U60),"El Total de Mujeres ingresadas al Programa es diferente a la suma de Mujeres por edad","")</f>
        <v/>
      </c>
      <c r="BD60" s="29" t="str">
        <f>IF(AND(F$60&lt;&gt;0,F$58=""),"No olvide registrar el ingreso de hombres 15 a 19 años al PSCV","")</f>
        <v/>
      </c>
      <c r="BE60" s="29" t="str">
        <f>IF(AND(G$60&lt;&gt;0,G$58=""),"No olvide registrar el ingreso de mujeres 15 a 19 años al PSCV","")</f>
        <v/>
      </c>
      <c r="BF60" s="29" t="str">
        <f>IF(AND(H$60&lt;&gt;0,H$58=""),"No olvide registrar el ingreso de hombres 20 a 24 años al PSCV","")</f>
        <v/>
      </c>
      <c r="BG60" s="29" t="str">
        <f>IF(AND(I$60&lt;&gt;0,I$58=""),"No olvide registrar el ingreso de mujeres 20 a 24 años al PSCV","")</f>
        <v/>
      </c>
      <c r="BH60" s="29" t="str">
        <f>IF(AND(J$60&lt;&gt;0,J$58=""),"No olvide registrar el ingreso de hombres 25 a 34 años al PSCV","")</f>
        <v/>
      </c>
      <c r="BI60" s="29" t="str">
        <f>IF(AND(K$60&lt;&gt;0,K$58=""),"No olvide registrar el ingreso de mujeres 25 a 34 años al PSCV","")</f>
        <v/>
      </c>
      <c r="BJ60" s="29" t="str">
        <f>IF(AND(L$60&lt;&gt;0,L$58=""),"No olvide registrar el ingreso de hombres 35 a 44 años al PSCV","")</f>
        <v/>
      </c>
      <c r="BK60" s="29" t="str">
        <f>IF(AND(M$60&lt;&gt;0,M$58=""),"No olvide registrar el ingreso de mujeres 35 a 44 años al PSCV","")</f>
        <v/>
      </c>
      <c r="BL60" s="29" t="str">
        <f>IF(AND(N$60&lt;&gt;0,N$58=""),"No olvide registrar el ingreso de hombres 45 a 54 años al PSCV","")</f>
        <v/>
      </c>
      <c r="BM60" s="29" t="str">
        <f>IF(AND(O$60&lt;&gt;0,O$58=""),"No olvide registrar el ingreso de mujeres 45 a 54 años al PSCV","")</f>
        <v/>
      </c>
      <c r="BN60" s="29" t="str">
        <f>IF(AND(P$60&lt;&gt;0,P$58=""),"No olvide registrar el ingreso de hombres 55 a 64 años al PSCV","")</f>
        <v/>
      </c>
      <c r="BO60" s="29" t="str">
        <f>IF(AND(Q$60&lt;&gt;0,Q$58=""),"No olvide registrar el ingreso de mujeres 55 a 64 años al PSCV","")</f>
        <v/>
      </c>
      <c r="BP60" s="29" t="str">
        <f>IF(AND(R$60&lt;&gt;0,R$58=""),"No olvide registrar el ingreso de hombres 65 a 69 años al PSCV","")</f>
        <v/>
      </c>
      <c r="BQ60" s="29" t="str">
        <f>IF(AND(S$60&lt;&gt;0,S$58=""),"No olvide registrar el ingreso de mujeres 65 a 69 años al PSCV","")</f>
        <v/>
      </c>
      <c r="BR60" s="29" t="str">
        <f>IF(AND(T$60&lt;&gt;0,T$58=""),"No olvide registrar el ingreso de hombres 70 años y más al PSCV","")</f>
        <v/>
      </c>
      <c r="BS60" s="29" t="str">
        <f>IF(AND(U$60&lt;&gt;0,U$58=""),"No olvide registrar el ingreso de mujeres 70 años y más al PSCV","")</f>
        <v/>
      </c>
      <c r="BT60" s="30">
        <f>IF($C60&lt;&gt;SUM($F60:$U60),1,0)</f>
        <v>0</v>
      </c>
      <c r="BU60" s="30">
        <f>IF($D60&lt;&gt;($F60+$H60+$J60+$L60+$N60+$P60+$R60+$T60),1,0)</f>
        <v>0</v>
      </c>
      <c r="BV60" s="30">
        <f>IF($E60&lt;&gt;($G60+$I60+$K60+$M60+$O60+$Q60+$S60+$U60),1,0)</f>
        <v>0</v>
      </c>
      <c r="BW60" s="30">
        <f>IF(AND(F$60&lt;&gt;0,F$58=""),1,0)</f>
        <v>0</v>
      </c>
      <c r="BX60" s="30">
        <f>IF(AND(G$60&lt;&gt;0,G$58=""),1,0)</f>
        <v>0</v>
      </c>
      <c r="BY60" s="30">
        <f>IF(AND(H$60&lt;&gt;0,H$58=""),1,0)</f>
        <v>0</v>
      </c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</row>
    <row r="61" spans="1:118" s="23" customFormat="1" ht="15.95" customHeight="1" x14ac:dyDescent="0.15">
      <c r="A61" s="1152"/>
      <c r="B61" s="234" t="s">
        <v>81</v>
      </c>
      <c r="C61" s="80">
        <f>SUM(D61:E61)</f>
        <v>0</v>
      </c>
      <c r="D61" s="121">
        <f t="shared" si="2"/>
        <v>0</v>
      </c>
      <c r="E61" s="122">
        <f t="shared" si="2"/>
        <v>0</v>
      </c>
      <c r="F61" s="37"/>
      <c r="G61" s="39"/>
      <c r="H61" s="37"/>
      <c r="I61" s="39"/>
      <c r="J61" s="37"/>
      <c r="K61" s="39"/>
      <c r="L61" s="37"/>
      <c r="M61" s="39"/>
      <c r="N61" s="37"/>
      <c r="O61" s="39"/>
      <c r="P61" s="37"/>
      <c r="Q61" s="39"/>
      <c r="R61" s="37"/>
      <c r="S61" s="39"/>
      <c r="T61" s="37"/>
      <c r="U61" s="39"/>
      <c r="V61" s="28" t="str">
        <f>$BA61&amp;" "&amp;$BB61&amp;" "&amp;$BC61&amp;" "&amp;$BD61&amp;" "&amp;$BE61&amp;" "&amp;$BF61&amp;" "&amp;$BG61&amp;" "&amp;$BH61&amp;" "&amp;$BI61&amp;" "&amp;$BJ61&amp;" "&amp;$BK61&amp;" "&amp;$BL61&amp;" "&amp;$BM61&amp;" "&amp;$BN61&amp;" "&amp;$BO61&amp;" "&amp;$BP61&amp;" "&amp;$BQ61&amp;" "&amp;$BR61&amp;" "&amp;$BS61</f>
        <v xml:space="preserve">                  </v>
      </c>
      <c r="W61" s="119"/>
      <c r="X61" s="110"/>
      <c r="Y61" s="110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BA61" s="29" t="str">
        <f>IF(C61&lt;&gt;SUM(F61:U61),"El Total de Ingresos es diferente a la suma de Hombres y Mujeres por edad","")</f>
        <v/>
      </c>
      <c r="BB61" s="29" t="str">
        <f>IF($D61&lt;&gt;($F61+$H61+$J61+$L61+$N61+$P61+$R61+$T61),"El Total de Hombres ingresados al Programa es diferente a la suma de Hombres por edad","")</f>
        <v/>
      </c>
      <c r="BC61" s="29" t="str">
        <f>IF($E61&lt;&gt;($G61+$I61+$K61+$M61+$O61+$Q61+$S61+$U61),"El Total de Mujeres ingresadas al Programa es diferente a la suma de Mujeres por edad","")</f>
        <v/>
      </c>
      <c r="BD61" s="29" t="str">
        <f>IF(AND(F$61&lt;&gt;0,F$58=""),"No olvide registrar el ingreso de hombres 15 a 19 años al PSCV","")</f>
        <v/>
      </c>
      <c r="BE61" s="29" t="str">
        <f>IF(AND(G$61&lt;&gt;0,G$58=""),"No olvide registrar el ingreso de mujeres 15 a 19 años al PSCV","")</f>
        <v/>
      </c>
      <c r="BF61" s="29" t="str">
        <f>IF(AND(H$61&lt;&gt;0,H$58=""),"No olvide registrar el ingreso de hombres 20 a 24 años al PSCV","")</f>
        <v/>
      </c>
      <c r="BG61" s="29" t="str">
        <f>IF(AND(I$61&lt;&gt;0,I$58=""),"No olvide registrar el ingreso de mujeres 20 a 24 años al PSCV","")</f>
        <v/>
      </c>
      <c r="BH61" s="29" t="str">
        <f>IF(AND(J$61&lt;&gt;0,J$58=""),"No olvide registrar el ingreso de hombres 25 a 34 años al PSCV","")</f>
        <v/>
      </c>
      <c r="BI61" s="29" t="str">
        <f>IF(AND(K$61&lt;&gt;0,K$58=""),"No olvide registrar el ingreso de mujeres 25 a 34 años al PSCV","")</f>
        <v/>
      </c>
      <c r="BJ61" s="29" t="str">
        <f>IF(AND(L$61&lt;&gt;0,L$58=""),"No olvide registrar el ingreso de hombres 35 a 44 años al PSCV","")</f>
        <v/>
      </c>
      <c r="BK61" s="29" t="str">
        <f>IF(AND(M$61&lt;&gt;0,M$58=""),"No olvide registrar el ingreso de mujeres 35 a 44 años al PSCV","")</f>
        <v/>
      </c>
      <c r="BL61" s="29" t="str">
        <f>IF(AND(N$61&lt;&gt;0,N$58=""),"No olvide registrar el ingreso de hombres 45 a 54 años al PSCV","")</f>
        <v/>
      </c>
      <c r="BM61" s="29" t="str">
        <f>IF(AND(O$61&lt;&gt;0,O$58=""),"No olvide registrar el ingreso de mujeres 45 a 54 años al PSCV","")</f>
        <v/>
      </c>
      <c r="BN61" s="29" t="str">
        <f>IF(AND(P$61&lt;&gt;0,P$58=""),"No olvide registrar el ingreso de hombres 55 a 64 años al PSCV","")</f>
        <v/>
      </c>
      <c r="BO61" s="29" t="str">
        <f>IF(AND(Q$61&lt;&gt;0,Q$58=""),"No olvide registrar el ingreso de mujeres 55 a 64 años al PSCV","")</f>
        <v/>
      </c>
      <c r="BP61" s="29" t="str">
        <f>IF(AND(R$61&lt;&gt;0,R$58=""),"No olvide registrar el ingreso de hombres 65 a 69 años al PSCV","")</f>
        <v/>
      </c>
      <c r="BQ61" s="29" t="str">
        <f>IF(AND(S$61&lt;&gt;0,S$58=""),"No olvide registrar el ingreso de mujeres 65 a 69 años al PSCV","")</f>
        <v/>
      </c>
      <c r="BR61" s="29" t="str">
        <f>IF(AND(T$61&lt;&gt;0,T$58=""),"No olvide registrar el ingreso de hombres 70 años y más al PSCV","")</f>
        <v/>
      </c>
      <c r="BS61" s="29" t="str">
        <f>IF(AND(U$61&lt;&gt;0,U$58=""),"No olvide registrar el ingreso de mujeres 70 años y más al PSCV","")</f>
        <v/>
      </c>
      <c r="BT61" s="30">
        <f>IF($C61&lt;&gt;SUM($F61:$U61),1,0)</f>
        <v>0</v>
      </c>
      <c r="BU61" s="30">
        <f>IF($D61&lt;&gt;($F61+$H61+$J61+$L61+$N61+$P61+$R61+$T61),1,0)</f>
        <v>0</v>
      </c>
      <c r="BV61" s="30">
        <f>IF($E61&lt;&gt;($G61+$I61+$K61+$M61+$O61+$Q61+$S61+$U61),1,0)</f>
        <v>0</v>
      </c>
      <c r="BW61" s="30">
        <f>IF(AND(F$61&lt;&gt;0,F$58=""),1,0)</f>
        <v>0</v>
      </c>
      <c r="BX61" s="30">
        <f>IF(AND(G$61&lt;&gt;0,G$58=""),1,0)</f>
        <v>0</v>
      </c>
      <c r="BY61" s="30">
        <f>IF(AND(H$61&lt;&gt;0,H$58=""),1,0)</f>
        <v>0</v>
      </c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</row>
    <row r="62" spans="1:118" s="9" customFormat="1" ht="30" customHeight="1" x14ac:dyDescent="0.2">
      <c r="A62" s="81" t="s">
        <v>82</v>
      </c>
      <c r="B62" s="81"/>
      <c r="C62" s="81"/>
      <c r="D62" s="81"/>
      <c r="E62" s="81"/>
      <c r="F62" s="81"/>
      <c r="G62" s="81"/>
      <c r="H62" s="107"/>
      <c r="I62" s="108"/>
      <c r="J62" s="108"/>
      <c r="K62" s="109"/>
      <c r="L62" s="109"/>
      <c r="M62" s="109"/>
      <c r="N62" s="109"/>
      <c r="O62" s="109"/>
      <c r="P62" s="108"/>
      <c r="Q62" s="108"/>
      <c r="R62" s="108"/>
      <c r="S62" s="108"/>
      <c r="T62" s="108"/>
      <c r="U62" s="108"/>
      <c r="V62" s="110"/>
      <c r="W62" s="110"/>
      <c r="BT62" s="30">
        <f t="shared" ref="BT62:BY62" si="3">IF(AND(I$58&lt;&gt;0,(I$59+I$60+I$61)&lt;I$58),1,0)</f>
        <v>0</v>
      </c>
      <c r="BU62" s="30">
        <f t="shared" si="3"/>
        <v>0</v>
      </c>
      <c r="BV62" s="30">
        <f t="shared" si="3"/>
        <v>0</v>
      </c>
      <c r="BW62" s="30">
        <f t="shared" si="3"/>
        <v>0</v>
      </c>
      <c r="BX62" s="30">
        <f t="shared" si="3"/>
        <v>0</v>
      </c>
      <c r="BY62" s="30">
        <f t="shared" si="3"/>
        <v>0</v>
      </c>
    </row>
    <row r="63" spans="1:118" s="23" customFormat="1" ht="12.75" customHeight="1" x14ac:dyDescent="0.15">
      <c r="A63" s="1009" t="s">
        <v>45</v>
      </c>
      <c r="B63" s="1010"/>
      <c r="C63" s="1009" t="s">
        <v>46</v>
      </c>
      <c r="D63" s="1153"/>
      <c r="E63" s="1010"/>
      <c r="F63" s="1159" t="s">
        <v>83</v>
      </c>
      <c r="G63" s="1163"/>
      <c r="H63" s="1163"/>
      <c r="I63" s="1163"/>
      <c r="J63" s="1163"/>
      <c r="K63" s="1163"/>
      <c r="L63" s="1163"/>
      <c r="M63" s="1163"/>
      <c r="N63" s="1163"/>
      <c r="O63" s="1163"/>
      <c r="P63" s="1163"/>
      <c r="Q63" s="1163"/>
      <c r="R63" s="1163"/>
      <c r="S63" s="1163"/>
      <c r="T63" s="1163"/>
      <c r="U63" s="1164"/>
      <c r="V63" s="1165" t="s">
        <v>84</v>
      </c>
      <c r="W63" s="1165"/>
      <c r="X63" s="1166"/>
      <c r="Y63" s="22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0">
        <f t="shared" ref="BT63:BY63" si="4">IF(AND(I$59&lt;&gt;0,I$58=""),1,0)</f>
        <v>0</v>
      </c>
      <c r="BU63" s="30">
        <f t="shared" si="4"/>
        <v>0</v>
      </c>
      <c r="BV63" s="30">
        <f t="shared" si="4"/>
        <v>0</v>
      </c>
      <c r="BW63" s="30">
        <f t="shared" si="4"/>
        <v>0</v>
      </c>
      <c r="BX63" s="30">
        <f t="shared" si="4"/>
        <v>0</v>
      </c>
      <c r="BY63" s="30">
        <f t="shared" si="4"/>
        <v>0</v>
      </c>
      <c r="BZ63" s="3"/>
      <c r="CA63" s="3"/>
      <c r="CB63" s="3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</row>
    <row r="64" spans="1:118" s="23" customFormat="1" ht="12.95" customHeight="1" x14ac:dyDescent="0.15">
      <c r="A64" s="1011"/>
      <c r="B64" s="1012"/>
      <c r="C64" s="1011"/>
      <c r="D64" s="1154"/>
      <c r="E64" s="1012"/>
      <c r="F64" s="1015" t="s">
        <v>70</v>
      </c>
      <c r="G64" s="1015"/>
      <c r="H64" s="1015" t="s">
        <v>71</v>
      </c>
      <c r="I64" s="1015"/>
      <c r="J64" s="1016" t="s">
        <v>72</v>
      </c>
      <c r="K64" s="1018"/>
      <c r="L64" s="1018" t="s">
        <v>10</v>
      </c>
      <c r="M64" s="1016"/>
      <c r="N64" s="1015" t="s">
        <v>11</v>
      </c>
      <c r="O64" s="1015"/>
      <c r="P64" s="1018" t="s">
        <v>73</v>
      </c>
      <c r="Q64" s="1016"/>
      <c r="R64" s="1015" t="s">
        <v>74</v>
      </c>
      <c r="S64" s="1015"/>
      <c r="T64" s="1015" t="s">
        <v>75</v>
      </c>
      <c r="U64" s="1035"/>
      <c r="V64" s="1049" t="s">
        <v>85</v>
      </c>
      <c r="W64" s="1052" t="s">
        <v>86</v>
      </c>
      <c r="X64" s="1052" t="s">
        <v>87</v>
      </c>
      <c r="Y64" s="12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0">
        <f t="shared" ref="BT64:BY64" si="5">IF(AND(I$60&lt;&gt;0,I$58=""),1,0)</f>
        <v>0</v>
      </c>
      <c r="BU64" s="30">
        <f t="shared" si="5"/>
        <v>0</v>
      </c>
      <c r="BV64" s="30">
        <f t="shared" si="5"/>
        <v>0</v>
      </c>
      <c r="BW64" s="30">
        <f t="shared" si="5"/>
        <v>0</v>
      </c>
      <c r="BX64" s="30">
        <f t="shared" si="5"/>
        <v>0</v>
      </c>
      <c r="BY64" s="30">
        <f t="shared" si="5"/>
        <v>0</v>
      </c>
      <c r="BZ64" s="3"/>
      <c r="CA64" s="3"/>
      <c r="CB64" s="3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</row>
    <row r="65" spans="1:103" s="23" customFormat="1" ht="21" x14ac:dyDescent="0.15">
      <c r="A65" s="1162"/>
      <c r="B65" s="1050"/>
      <c r="C65" s="230" t="s">
        <v>76</v>
      </c>
      <c r="D65" s="18" t="s">
        <v>43</v>
      </c>
      <c r="E65" s="90" t="s">
        <v>64</v>
      </c>
      <c r="F65" s="111" t="s">
        <v>43</v>
      </c>
      <c r="G65" s="112" t="s">
        <v>64</v>
      </c>
      <c r="H65" s="111" t="s">
        <v>43</v>
      </c>
      <c r="I65" s="112" t="s">
        <v>64</v>
      </c>
      <c r="J65" s="111" t="s">
        <v>43</v>
      </c>
      <c r="K65" s="112" t="s">
        <v>64</v>
      </c>
      <c r="L65" s="111" t="s">
        <v>43</v>
      </c>
      <c r="M65" s="112" t="s">
        <v>64</v>
      </c>
      <c r="N65" s="111" t="s">
        <v>43</v>
      </c>
      <c r="O65" s="112" t="s">
        <v>64</v>
      </c>
      <c r="P65" s="111" t="s">
        <v>43</v>
      </c>
      <c r="Q65" s="112" t="s">
        <v>64</v>
      </c>
      <c r="R65" s="111" t="s">
        <v>43</v>
      </c>
      <c r="S65" s="112" t="s">
        <v>64</v>
      </c>
      <c r="T65" s="111" t="s">
        <v>43</v>
      </c>
      <c r="U65" s="124" t="s">
        <v>64</v>
      </c>
      <c r="V65" s="1051"/>
      <c r="W65" s="1054"/>
      <c r="X65" s="1054"/>
      <c r="Y65" s="12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0">
        <f t="shared" ref="BT65:BY65" si="6">IF(AND(I$61&lt;&gt;0,I$58=""),1,0)</f>
        <v>0</v>
      </c>
      <c r="BU65" s="30">
        <f t="shared" si="6"/>
        <v>0</v>
      </c>
      <c r="BV65" s="30">
        <f t="shared" si="6"/>
        <v>0</v>
      </c>
      <c r="BW65" s="30">
        <f t="shared" si="6"/>
        <v>0</v>
      </c>
      <c r="BX65" s="30">
        <f t="shared" si="6"/>
        <v>0</v>
      </c>
      <c r="BY65" s="30">
        <f t="shared" si="6"/>
        <v>0</v>
      </c>
      <c r="BZ65" s="3"/>
      <c r="CA65" s="3"/>
      <c r="CB65" s="3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</row>
    <row r="66" spans="1:103" s="23" customFormat="1" ht="10.5" x14ac:dyDescent="0.15">
      <c r="A66" s="1148" t="s">
        <v>88</v>
      </c>
      <c r="B66" s="1149"/>
      <c r="C66" s="56">
        <f>SUM(D66:E66)</f>
        <v>0</v>
      </c>
      <c r="D66" s="80">
        <f t="shared" ref="D66:E69" si="7">F66+H66+J66+L66+N66+P66+R66+T66</f>
        <v>0</v>
      </c>
      <c r="E66" s="80">
        <f t="shared" si="7"/>
        <v>0</v>
      </c>
      <c r="F66" s="62"/>
      <c r="G66" s="64"/>
      <c r="H66" s="62"/>
      <c r="I66" s="64"/>
      <c r="J66" s="25"/>
      <c r="K66" s="27"/>
      <c r="L66" s="62"/>
      <c r="M66" s="64"/>
      <c r="N66" s="62"/>
      <c r="O66" s="64"/>
      <c r="P66" s="62"/>
      <c r="Q66" s="64"/>
      <c r="R66" s="62"/>
      <c r="S66" s="64"/>
      <c r="T66" s="62"/>
      <c r="U66" s="125"/>
      <c r="V66" s="126"/>
      <c r="W66" s="85"/>
      <c r="X66" s="126"/>
      <c r="Y66" s="28" t="str">
        <f>$BA66&amp;" "&amp;$BB66&amp;""&amp;$BC66&amp;""&amp;BD66</f>
        <v xml:space="preserve"> </v>
      </c>
      <c r="Z66" s="3"/>
      <c r="AA66" s="127"/>
      <c r="AB66" s="3"/>
      <c r="AC66" s="3"/>
      <c r="AD66" s="3"/>
      <c r="AE66" s="3"/>
      <c r="AF66" s="3"/>
      <c r="AG66" s="3"/>
      <c r="AH66" s="3"/>
      <c r="AI66" s="3"/>
      <c r="AJ66" s="3"/>
      <c r="AK66" s="3"/>
      <c r="BA66" s="29" t="str">
        <f>IF($C66&lt;&gt;SUM(F66:U66),"El Total de Ingresos es diferente a la suma de Hombres y Mujeres por edad","")</f>
        <v/>
      </c>
      <c r="BB66" s="29" t="str">
        <f>IF($D66&lt;&gt;($F66+$H66+$J66+$L66+$N66+$P66+$R66+$T66),"El Total de Hombres ingresados al Programa es diferente a la suma de Hombres por edad","")</f>
        <v/>
      </c>
      <c r="BC66" s="29" t="str">
        <f>IF($E66&lt;&gt;($G66+$I66+$K66+$M66+$O66+$Q66+$S66+$U66),"El Total de Mujeres ingresadas al Programa es diferente a la suma de Mujeres por edad","")</f>
        <v/>
      </c>
      <c r="BD66" s="29" t="str">
        <f>IF($C66&lt;&gt;($V66+$W66+$X66),"La suma de los Egresos por Abandono, Traslado y Fallecimiento NO DEBE ser diferente al Total de Egresos","")</f>
        <v/>
      </c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0">
        <f>IF($C66&lt;&gt;SUM(F66:U66),1,0)</f>
        <v>0</v>
      </c>
      <c r="BU66" s="30">
        <f>IF($D66&lt;&gt;($F66+$H66+$J66+$L66+$N66+$P66+$R66+$T66),1,0)</f>
        <v>0</v>
      </c>
      <c r="BV66" s="30">
        <f>IF($E66&lt;&gt;($G66+$I66+$K66+$M66+$O66+$Q66+$S66+$U66),1,0)</f>
        <v>0</v>
      </c>
      <c r="BW66" s="30">
        <f>IF(AND(O$58&lt;&gt;0,(O$59+O$60+O$61)&lt;O$58),1,0)</f>
        <v>0</v>
      </c>
      <c r="BX66" s="30">
        <f>IF(AND(P$58&lt;&gt;0,(P$59+P$60+P$61)&lt;P$58),1,0)</f>
        <v>0</v>
      </c>
      <c r="BY66" s="30">
        <f>IF(AND(Q$58&lt;&gt;0,(Q$59+Q$60+Q$61)&lt;Q$58),1,0)</f>
        <v>0</v>
      </c>
      <c r="BZ66" s="3"/>
      <c r="CA66" s="3"/>
      <c r="CB66" s="3"/>
      <c r="CC66" s="3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</row>
    <row r="67" spans="1:103" s="23" customFormat="1" ht="10.5" x14ac:dyDescent="0.15">
      <c r="A67" s="1150" t="s">
        <v>78</v>
      </c>
      <c r="B67" s="128" t="s">
        <v>79</v>
      </c>
      <c r="C67" s="66">
        <f>SUM(D67:E67)</f>
        <v>0</v>
      </c>
      <c r="D67" s="129">
        <f t="shared" si="7"/>
        <v>0</v>
      </c>
      <c r="E67" s="130">
        <f t="shared" si="7"/>
        <v>0</v>
      </c>
      <c r="F67" s="67"/>
      <c r="G67" s="69"/>
      <c r="H67" s="67"/>
      <c r="I67" s="69"/>
      <c r="J67" s="25"/>
      <c r="K67" s="27"/>
      <c r="L67" s="67"/>
      <c r="M67" s="69"/>
      <c r="N67" s="67"/>
      <c r="O67" s="69"/>
      <c r="P67" s="67"/>
      <c r="Q67" s="69"/>
      <c r="R67" s="67"/>
      <c r="S67" s="69"/>
      <c r="T67" s="67"/>
      <c r="U67" s="131"/>
      <c r="V67" s="132"/>
      <c r="W67" s="46"/>
      <c r="X67" s="132"/>
      <c r="Y67" s="28" t="str">
        <f>$BA67&amp;" "&amp;$BB67&amp;""&amp;$BC67</f>
        <v xml:space="preserve"> </v>
      </c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BA67" s="29" t="str">
        <f>IF($C67&lt;&gt;SUM(F67:U67),"El Total de Ingresos es diferente a la suma de Hombres y Mujeres por edad","")</f>
        <v/>
      </c>
      <c r="BB67" s="29" t="str">
        <f>IF($D67&lt;&gt;($F67+$H67+$J67+$L67+$N67+$P67+$R67+$T67),"El Total de Hombres ingresados al Programa es diferente a la suma de Hombres por edad","")</f>
        <v/>
      </c>
      <c r="BC67" s="29" t="str">
        <f>IF($E67&lt;&gt;($G67+$I67+$K67+$M67+$O67+$Q67+$S67+$U67),"El Total de Mujeres ingresadas al Programa es diferente a la suma de Mujeres por edad","")</f>
        <v/>
      </c>
      <c r="BD67" s="22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0">
        <f>IF($C67&lt;&gt;SUM(F67:U67),1,0)</f>
        <v>0</v>
      </c>
      <c r="BU67" s="30">
        <f>IF($D67&lt;&gt;($F67+$H67+$J67+$L67+$N67+$P67+$R67+$T67),1,0)</f>
        <v>0</v>
      </c>
      <c r="BV67" s="30">
        <f>IF($E67&lt;&gt;($G67+$I67+$K67+$M67+$O67+$Q67+$S67+$U67),1,0)</f>
        <v>0</v>
      </c>
      <c r="BW67" s="30">
        <f>IF(AND(O$59&lt;&gt;0,O$58=""),1,0)</f>
        <v>0</v>
      </c>
      <c r="BX67" s="30">
        <f>IF(AND(P$59&lt;&gt;0,P$58=""),1,0)</f>
        <v>0</v>
      </c>
      <c r="BY67" s="30">
        <f>IF(AND(Q$59&lt;&gt;0,Q$58=""),1,0)</f>
        <v>0</v>
      </c>
      <c r="BZ67" s="3"/>
      <c r="CA67" s="3"/>
      <c r="CB67" s="3"/>
      <c r="CC67" s="3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</row>
    <row r="68" spans="1:103" s="23" customFormat="1" ht="10.5" x14ac:dyDescent="0.15">
      <c r="A68" s="1151"/>
      <c r="B68" s="116" t="s">
        <v>80</v>
      </c>
      <c r="C68" s="71">
        <f>SUM(D68:E68)</f>
        <v>0</v>
      </c>
      <c r="D68" s="117">
        <f t="shared" si="7"/>
        <v>0</v>
      </c>
      <c r="E68" s="118">
        <f t="shared" si="7"/>
        <v>0</v>
      </c>
      <c r="F68" s="32"/>
      <c r="G68" s="34"/>
      <c r="H68" s="32"/>
      <c r="I68" s="34"/>
      <c r="J68" s="32"/>
      <c r="K68" s="34"/>
      <c r="L68" s="32"/>
      <c r="M68" s="34"/>
      <c r="N68" s="32"/>
      <c r="O68" s="34"/>
      <c r="P68" s="32"/>
      <c r="Q68" s="34"/>
      <c r="R68" s="32"/>
      <c r="S68" s="34"/>
      <c r="T68" s="32"/>
      <c r="U68" s="133"/>
      <c r="V68" s="134"/>
      <c r="W68" s="47"/>
      <c r="X68" s="134"/>
      <c r="Y68" s="28" t="str">
        <f>$BA68&amp;" "&amp;$BB68&amp;""&amp;$BC68</f>
        <v xml:space="preserve"> </v>
      </c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BA68" s="29" t="str">
        <f>IF($C68&lt;&gt;SUM(F68:U68),"El Total de Ingresos es diferente a la suma de Hombres y Mujeres por edad","")</f>
        <v/>
      </c>
      <c r="BB68" s="29" t="str">
        <f>IF($D68&lt;&gt;($F68+$H68+$J68+$L68+$N68+$P68+$R68+$T68),"El Total de Hombres ingresados al Programa es diferente a la suma de Hombres por edad","")</f>
        <v/>
      </c>
      <c r="BC68" s="29" t="str">
        <f>IF($E68&lt;&gt;($G68+$I68+$K68+$M68+$O68+$Q68+$S68+$U68),"El Total de Mujeres ingresadas al Programa es diferente a la suma de Mujeres por edad","")</f>
        <v/>
      </c>
      <c r="BD68" s="22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0">
        <f>IF($C68&lt;&gt;SUM(F68:U68),1,0)</f>
        <v>0</v>
      </c>
      <c r="BU68" s="30">
        <f>IF($D68&lt;&gt;($F68+$H68+$J68+$L68+$N68+$P68+$R68+$T68),1,0)</f>
        <v>0</v>
      </c>
      <c r="BV68" s="30">
        <f>IF($E68&lt;&gt;($G68+$I68+$K68+$M68+$O68+$Q68+$S68+$U68),1,0)</f>
        <v>0</v>
      </c>
      <c r="BW68" s="30">
        <f>IF(AND(O$60&lt;&gt;0,O$58=""),1,0)</f>
        <v>0</v>
      </c>
      <c r="BX68" s="30">
        <f>IF(AND(P$60&lt;&gt;0,P$58=""),1,0)</f>
        <v>0</v>
      </c>
      <c r="BY68" s="30">
        <f>IF(AND(Q$60&lt;&gt;0,Q$58=""),1,0)</f>
        <v>0</v>
      </c>
      <c r="BZ68" s="3"/>
      <c r="CA68" s="3"/>
      <c r="CB68" s="3"/>
      <c r="CC68" s="3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</row>
    <row r="69" spans="1:103" s="23" customFormat="1" ht="10.5" x14ac:dyDescent="0.15">
      <c r="A69" s="1152"/>
      <c r="B69" s="234" t="s">
        <v>81</v>
      </c>
      <c r="C69" s="80">
        <f>SUM(D69:E69)</f>
        <v>0</v>
      </c>
      <c r="D69" s="121">
        <f t="shared" si="7"/>
        <v>0</v>
      </c>
      <c r="E69" s="122">
        <f t="shared" si="7"/>
        <v>0</v>
      </c>
      <c r="F69" s="37"/>
      <c r="G69" s="39"/>
      <c r="H69" s="37"/>
      <c r="I69" s="39"/>
      <c r="J69" s="37"/>
      <c r="K69" s="39"/>
      <c r="L69" s="37"/>
      <c r="M69" s="39"/>
      <c r="N69" s="37"/>
      <c r="O69" s="39"/>
      <c r="P69" s="37"/>
      <c r="Q69" s="39"/>
      <c r="R69" s="37"/>
      <c r="S69" s="39"/>
      <c r="T69" s="37"/>
      <c r="U69" s="135"/>
      <c r="V69" s="136"/>
      <c r="W69" s="49"/>
      <c r="X69" s="136"/>
      <c r="Y69" s="28" t="str">
        <f>$BA69&amp;" "&amp;$BB69&amp;""&amp;$BC69</f>
        <v xml:space="preserve"> </v>
      </c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BA69" s="29" t="str">
        <f>IF($C69&lt;&gt;SUM(F69:U69),"El Total de Ingresos es diferente a la suma de Hombres y Mujeres por edad","")</f>
        <v/>
      </c>
      <c r="BB69" s="29" t="str">
        <f>IF($D69&lt;&gt;($F69+$H69+$J69+$L69+$N69+$P69+$R69+$T69),"El Total de Hombres ingresados al Programa es diferente a la suma de Hombres por edad","")</f>
        <v/>
      </c>
      <c r="BC69" s="29" t="str">
        <f>IF($E69&lt;&gt;($G69+$I69+$K69+$M69+$O69+$Q69+$S69+$U69),"El Total de Mujeres ingresadas al Programa es diferente a la suma de Mujeres por edad","")</f>
        <v/>
      </c>
      <c r="BD69" s="22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0">
        <f>IF($C69&lt;&gt;SUM(F69:U69),1,0)</f>
        <v>0</v>
      </c>
      <c r="BU69" s="30">
        <f>IF($D69&lt;&gt;($F69+$H69+$J69+$L69+$N69+$P69+$R69+$T69),1,0)</f>
        <v>0</v>
      </c>
      <c r="BV69" s="30">
        <f>IF($E69&lt;&gt;($G69+$I69+$K69+$M69+$O69+$Q69+$S69+$U69),1,0)</f>
        <v>0</v>
      </c>
      <c r="BW69" s="30">
        <f>IF(AND(O$61&lt;&gt;0,O$58=""),1,0)</f>
        <v>0</v>
      </c>
      <c r="BX69" s="30">
        <f>IF(AND(P$61&lt;&gt;0,P$58=""),1,0)</f>
        <v>0</v>
      </c>
      <c r="BY69" s="30">
        <f>IF(AND(Q$61&lt;&gt;0,Q$58=""),1,0)</f>
        <v>0</v>
      </c>
      <c r="BZ69" s="3"/>
      <c r="CA69" s="3"/>
      <c r="CB69" s="3"/>
      <c r="CC69" s="3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</row>
    <row r="70" spans="1:103" s="9" customFormat="1" ht="14.25" x14ac:dyDescent="0.2">
      <c r="A70" s="81" t="s">
        <v>89</v>
      </c>
      <c r="B70" s="81"/>
      <c r="C70" s="81"/>
      <c r="D70" s="81"/>
      <c r="E70" s="81"/>
      <c r="F70" s="81"/>
      <c r="G70" s="81"/>
      <c r="H70" s="107"/>
      <c r="I70" s="108"/>
      <c r="J70" s="108"/>
      <c r="K70" s="109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10"/>
      <c r="BT70" s="30">
        <f>IF(AND(R$58&lt;&gt;0,(R$59+R$60+R$61)&lt;R$58),1,0)</f>
        <v>0</v>
      </c>
      <c r="BU70" s="30">
        <f>IF(AND(S$58&lt;&gt;0,(S$59+S$60+S$61)&lt;S$58),1,0)</f>
        <v>0</v>
      </c>
      <c r="BV70" s="30">
        <f>IF(AND(T$58&lt;&gt;0,(T$59+T$60+T$61)&lt;T$58),1,0)</f>
        <v>0</v>
      </c>
      <c r="BW70" s="30">
        <f>IF(AND(U$58&lt;&gt;0,(U$59+U$60+U$61)&lt;U$58),1,0)</f>
        <v>0</v>
      </c>
      <c r="BX70" s="30">
        <f>IF($C66&lt;&gt;($V66+$W66+$X66),1,0)</f>
        <v>0</v>
      </c>
    </row>
    <row r="71" spans="1:103" s="17" customFormat="1" x14ac:dyDescent="0.2">
      <c r="A71" s="1153" t="s">
        <v>45</v>
      </c>
      <c r="B71" s="1153"/>
      <c r="C71" s="1052" t="s">
        <v>90</v>
      </c>
      <c r="D71" s="1156" t="s">
        <v>47</v>
      </c>
      <c r="E71" s="1157"/>
      <c r="F71" s="1157"/>
      <c r="G71" s="1157"/>
      <c r="H71" s="1157"/>
      <c r="I71" s="1158"/>
      <c r="J71" s="1052" t="s">
        <v>91</v>
      </c>
      <c r="K71" s="9"/>
      <c r="L71" s="9"/>
      <c r="M71" s="9"/>
      <c r="N71" s="9"/>
      <c r="O71" s="9"/>
      <c r="P71" s="9"/>
      <c r="Q71" s="9"/>
      <c r="R71" s="9"/>
      <c r="S71" s="138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30">
        <f>IF(AND(R$59&lt;&gt;0,R$58=""),1,0)</f>
        <v>0</v>
      </c>
      <c r="BU71" s="30">
        <f>IF(AND(S$59&lt;&gt;0,S$58=""),1,0)</f>
        <v>0</v>
      </c>
      <c r="BV71" s="30">
        <f>IF(AND(T$59&lt;&gt;0,T$58=""),1,0)</f>
        <v>0</v>
      </c>
      <c r="BW71" s="30">
        <f>IF(AND(U$59&lt;&gt;0,U$58=""),1,0)</f>
        <v>0</v>
      </c>
      <c r="BX71" s="9"/>
      <c r="BY71" s="9"/>
      <c r="BZ71" s="9"/>
      <c r="CA71" s="9"/>
      <c r="CB71" s="9"/>
      <c r="CC71" s="16"/>
      <c r="CD71" s="16"/>
      <c r="CE71" s="16"/>
      <c r="CF71" s="16"/>
      <c r="CG71" s="16"/>
      <c r="CH71" s="16"/>
      <c r="CI71" s="16"/>
      <c r="CJ71" s="16"/>
      <c r="CK71" s="16"/>
    </row>
    <row r="72" spans="1:103" s="23" customFormat="1" ht="10.5" x14ac:dyDescent="0.15">
      <c r="A72" s="1154"/>
      <c r="B72" s="1154"/>
      <c r="C72" s="1053"/>
      <c r="D72" s="1159" t="s">
        <v>92</v>
      </c>
      <c r="E72" s="1160"/>
      <c r="F72" s="1159" t="s">
        <v>93</v>
      </c>
      <c r="G72" s="1160"/>
      <c r="H72" s="1159" t="s">
        <v>94</v>
      </c>
      <c r="I72" s="1160"/>
      <c r="J72" s="105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0">
        <f>IF(AND(R$60&lt;&gt;0,R$58=""),1,0)</f>
        <v>0</v>
      </c>
      <c r="BU72" s="30">
        <f>IF(AND(S$60&lt;&gt;0,S$58=""),1,0)</f>
        <v>0</v>
      </c>
      <c r="BV72" s="30">
        <f>IF(AND(T$60&lt;&gt;0,T$58=""),1,0)</f>
        <v>0</v>
      </c>
      <c r="BW72" s="30">
        <f>IF(AND(U$60&lt;&gt;0,U$58=""),1,0)</f>
        <v>0</v>
      </c>
      <c r="BX72" s="3"/>
      <c r="BY72" s="3"/>
      <c r="BZ72" s="3"/>
      <c r="CA72" s="3"/>
      <c r="CB72" s="3"/>
      <c r="CC72" s="22"/>
      <c r="CD72" s="22"/>
      <c r="CE72" s="22"/>
      <c r="CF72" s="22"/>
      <c r="CG72" s="22"/>
      <c r="CH72" s="22"/>
      <c r="CI72" s="22"/>
    </row>
    <row r="73" spans="1:103" s="23" customFormat="1" ht="10.5" x14ac:dyDescent="0.15">
      <c r="A73" s="1155"/>
      <c r="B73" s="1155"/>
      <c r="C73" s="1054"/>
      <c r="D73" s="18" t="s">
        <v>43</v>
      </c>
      <c r="E73" s="90" t="s">
        <v>64</v>
      </c>
      <c r="F73" s="18" t="s">
        <v>43</v>
      </c>
      <c r="G73" s="90" t="s">
        <v>64</v>
      </c>
      <c r="H73" s="18" t="s">
        <v>43</v>
      </c>
      <c r="I73" s="90" t="s">
        <v>64</v>
      </c>
      <c r="J73" s="1054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0">
        <f>IF(AND(R$61&lt;&gt;0,R$58=""),1,0)</f>
        <v>0</v>
      </c>
      <c r="BU73" s="30">
        <f>IF(AND(S$61&lt;&gt;0,S$58=""),1,0)</f>
        <v>0</v>
      </c>
      <c r="BV73" s="30">
        <f>IF(AND(T$61&lt;&gt;0,T$58=""),1,0)</f>
        <v>0</v>
      </c>
      <c r="BW73" s="30">
        <f>IF(AND(U$61&lt;&gt;0,U$58=""),1,0)</f>
        <v>0</v>
      </c>
      <c r="BX73" s="3"/>
      <c r="BY73" s="3"/>
      <c r="BZ73" s="3"/>
      <c r="CA73" s="3"/>
      <c r="CB73" s="3"/>
      <c r="CC73" s="22"/>
      <c r="CD73" s="22"/>
      <c r="CE73" s="22"/>
      <c r="CF73" s="22"/>
      <c r="CG73" s="22"/>
      <c r="CH73" s="22"/>
      <c r="CI73" s="22"/>
    </row>
    <row r="74" spans="1:103" s="23" customFormat="1" ht="10.5" x14ac:dyDescent="0.15">
      <c r="A74" s="1138" t="s">
        <v>95</v>
      </c>
      <c r="B74" s="1139"/>
      <c r="C74" s="78">
        <f>SUM(D74:I74)</f>
        <v>0</v>
      </c>
      <c r="D74" s="25"/>
      <c r="E74" s="27"/>
      <c r="F74" s="25"/>
      <c r="G74" s="27"/>
      <c r="H74" s="25"/>
      <c r="I74" s="27"/>
      <c r="J74" s="44"/>
      <c r="K74" s="28" t="str">
        <f>$BA74</f>
        <v/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BA74" s="29" t="str">
        <f>IF($C74&lt;&gt;SUM($D74:$I74),"El Total de los Ingresos es diferente a la suma de Hombres y Mujeres por edad","")</f>
        <v/>
      </c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0">
        <f>IF($C74&lt;&gt;SUM(D74:I74),1,0)</f>
        <v>0</v>
      </c>
      <c r="BU74" s="3"/>
      <c r="BV74" s="3"/>
      <c r="BW74" s="3"/>
      <c r="BX74" s="3"/>
      <c r="BY74" s="3"/>
      <c r="BZ74" s="3"/>
      <c r="CA74" s="3"/>
      <c r="CB74" s="3"/>
      <c r="CC74" s="22"/>
      <c r="CD74" s="22"/>
      <c r="CE74" s="22"/>
      <c r="CF74" s="22"/>
      <c r="CG74" s="22"/>
      <c r="CH74" s="22"/>
      <c r="CI74" s="22"/>
    </row>
    <row r="75" spans="1:103" s="23" customFormat="1" ht="10.5" x14ac:dyDescent="0.15">
      <c r="A75" s="1140" t="s">
        <v>96</v>
      </c>
      <c r="B75" s="1141"/>
      <c r="C75" s="80">
        <f>SUM(D75:I75)</f>
        <v>0</v>
      </c>
      <c r="D75" s="37"/>
      <c r="E75" s="39"/>
      <c r="F75" s="37"/>
      <c r="G75" s="39"/>
      <c r="H75" s="37"/>
      <c r="I75" s="39"/>
      <c r="J75" s="49"/>
      <c r="K75" s="28" t="str">
        <f>$BA75</f>
        <v/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BA75" s="29" t="str">
        <f>IF($C75&lt;&gt;SUM($D75:$I75),"El Total de los Ingresos es diferente a la suma de Hombres y Mujeres por edad","")</f>
        <v/>
      </c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0">
        <f>IF($C75&lt;&gt;SUM(D75:I75),1,0)</f>
        <v>0</v>
      </c>
      <c r="BU75" s="3"/>
      <c r="BV75" s="3"/>
      <c r="BW75" s="3"/>
      <c r="BX75" s="3"/>
      <c r="BY75" s="3"/>
      <c r="BZ75" s="3"/>
      <c r="CA75" s="3"/>
      <c r="CB75" s="3"/>
      <c r="CC75" s="22"/>
      <c r="CD75" s="22"/>
      <c r="CE75" s="22"/>
      <c r="CF75" s="22"/>
      <c r="CG75" s="22"/>
      <c r="CH75" s="22"/>
      <c r="CI75" s="22"/>
    </row>
    <row r="76" spans="1:103" s="23" customFormat="1" ht="10.5" x14ac:dyDescent="0.15">
      <c r="A76" s="1142" t="s">
        <v>97</v>
      </c>
      <c r="B76" s="139" t="s">
        <v>98</v>
      </c>
      <c r="C76" s="78">
        <f>SUM(D76:I76)</f>
        <v>0</v>
      </c>
      <c r="D76" s="25"/>
      <c r="E76" s="27"/>
      <c r="F76" s="25"/>
      <c r="G76" s="27"/>
      <c r="H76" s="25"/>
      <c r="I76" s="27"/>
      <c r="J76" s="44"/>
      <c r="K76" s="28" t="str">
        <f>$BA76</f>
        <v/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BA76" s="29" t="str">
        <f>IF($C76&lt;&gt;SUM($D76:$I76),"El Total de los Ingresos es diferente a la suma de Hombres y Mujeres por edad","")</f>
        <v/>
      </c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0">
        <f>IF($C76&lt;&gt;SUM(D76:I76),1,0)</f>
        <v>0</v>
      </c>
      <c r="BU76" s="3"/>
      <c r="BV76" s="3"/>
      <c r="BW76" s="3"/>
      <c r="BX76" s="3"/>
      <c r="BY76" s="3"/>
      <c r="BZ76" s="3"/>
      <c r="CA76" s="3"/>
      <c r="CB76" s="3"/>
      <c r="CC76" s="22"/>
      <c r="CD76" s="22"/>
      <c r="CE76" s="22"/>
      <c r="CF76" s="22"/>
      <c r="CG76" s="22"/>
      <c r="CH76" s="22"/>
      <c r="CI76" s="22"/>
    </row>
    <row r="77" spans="1:103" s="23" customFormat="1" ht="10.5" x14ac:dyDescent="0.15">
      <c r="A77" s="1143"/>
      <c r="B77" s="140" t="s">
        <v>99</v>
      </c>
      <c r="C77" s="80">
        <f>SUM(D77:I77)</f>
        <v>0</v>
      </c>
      <c r="D77" s="37"/>
      <c r="E77" s="39"/>
      <c r="F77" s="37"/>
      <c r="G77" s="39"/>
      <c r="H77" s="37"/>
      <c r="I77" s="39"/>
      <c r="J77" s="49"/>
      <c r="K77" s="28" t="str">
        <f>$BA77</f>
        <v/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BA77" s="29" t="str">
        <f>IF($C77&lt;&gt;SUM($D77:$I77),"El Total de los Ingresos es diferente a la suma de Hombres y Mujeres por edad","")</f>
        <v/>
      </c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0">
        <f>IF($C77&lt;&gt;SUM(D77:I77),1,0)</f>
        <v>0</v>
      </c>
      <c r="BU77" s="3"/>
      <c r="BV77" s="3"/>
      <c r="BW77" s="3"/>
      <c r="BX77" s="3"/>
      <c r="BY77" s="3"/>
      <c r="BZ77" s="3"/>
      <c r="CA77" s="3"/>
      <c r="CB77" s="3"/>
      <c r="CC77" s="22"/>
      <c r="CD77" s="22"/>
      <c r="CE77" s="22"/>
      <c r="CF77" s="22"/>
      <c r="CG77" s="22"/>
      <c r="CH77" s="22"/>
      <c r="CI77" s="22"/>
    </row>
    <row r="78" spans="1:103" s="23" customFormat="1" ht="10.5" x14ac:dyDescent="0.15">
      <c r="A78" s="1144" t="s">
        <v>100</v>
      </c>
      <c r="B78" s="1145"/>
      <c r="C78" s="80">
        <f>SUM(D78:I78)</f>
        <v>0</v>
      </c>
      <c r="D78" s="62"/>
      <c r="E78" s="64"/>
      <c r="F78" s="62"/>
      <c r="G78" s="64"/>
      <c r="H78" s="62"/>
      <c r="I78" s="64"/>
      <c r="J78" s="85"/>
      <c r="K78" s="28" t="str">
        <f>$BA78&amp;" "&amp;$BB78&amp;""</f>
        <v xml:space="preserve"> 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BA78" s="29" t="str">
        <f>IF($C78&lt;&gt;SUM($D78:$I78),"El Total de los Ingresos es diferente a la suma de Hombres y Mujeres por edad","")</f>
        <v/>
      </c>
      <c r="BB78" s="29" t="str">
        <f>IF(C78&gt;C76+C77,"Los Ingresos de pacientes dependientes severos con escaras DEBEN estar incluidos en los Ingresos de pacientes dependientes severos oncológicos o No oncológicos","")</f>
        <v/>
      </c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0">
        <f>IF($C78&lt;&gt;SUM(D78:I78),1,0)</f>
        <v>0</v>
      </c>
      <c r="BU78" s="30">
        <f>IF(C78&gt;SUM(C76:C77),1,0)</f>
        <v>0</v>
      </c>
      <c r="BV78" s="3"/>
      <c r="BW78" s="3"/>
      <c r="BX78" s="3"/>
      <c r="BY78" s="3"/>
      <c r="BZ78" s="3"/>
      <c r="CA78" s="3"/>
      <c r="CB78" s="3"/>
      <c r="CC78" s="22"/>
      <c r="CD78" s="22"/>
      <c r="CE78" s="22"/>
      <c r="CF78" s="22"/>
      <c r="CG78" s="22"/>
      <c r="CH78" s="22"/>
      <c r="CI78" s="22"/>
    </row>
    <row r="79" spans="1:103" s="17" customFormat="1" ht="14.25" x14ac:dyDescent="0.2">
      <c r="A79" s="87" t="s">
        <v>101</v>
      </c>
      <c r="B79" s="87"/>
      <c r="C79" s="87"/>
      <c r="D79" s="87"/>
      <c r="E79" s="87"/>
      <c r="F79" s="81"/>
      <c r="G79" s="81"/>
      <c r="H79" s="107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BA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</row>
    <row r="80" spans="1:103" s="23" customFormat="1" ht="10.5" x14ac:dyDescent="0.15">
      <c r="A80" s="1146" t="s">
        <v>3</v>
      </c>
      <c r="B80" s="1023"/>
      <c r="C80" s="1072" t="s">
        <v>102</v>
      </c>
      <c r="D80" s="1134" t="s">
        <v>103</v>
      </c>
      <c r="E80" s="1010" t="s">
        <v>104</v>
      </c>
      <c r="F80" s="3"/>
      <c r="G80" s="3"/>
      <c r="H80" s="3"/>
      <c r="I80" s="2"/>
      <c r="J80" s="2"/>
      <c r="K80" s="2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BA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</row>
    <row r="81" spans="1:100" s="23" customFormat="1" ht="10.5" x14ac:dyDescent="0.15">
      <c r="A81" s="1147"/>
      <c r="B81" s="1025"/>
      <c r="C81" s="1073"/>
      <c r="D81" s="1135"/>
      <c r="E81" s="1014"/>
      <c r="F81" s="119"/>
      <c r="G81" s="119"/>
      <c r="H81" s="119"/>
      <c r="I81" s="119"/>
      <c r="J81" s="119"/>
      <c r="K81" s="119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BA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</row>
    <row r="82" spans="1:100" s="23" customFormat="1" ht="10.5" x14ac:dyDescent="0.15">
      <c r="A82" s="1127" t="s">
        <v>105</v>
      </c>
      <c r="B82" s="1128"/>
      <c r="C82" s="44"/>
      <c r="D82" s="142"/>
      <c r="E82" s="143"/>
      <c r="F82" s="28" t="str">
        <f t="shared" ref="F82:F91" si="8">$BA82</f>
        <v/>
      </c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BA82" s="29" t="str">
        <f t="shared" ref="BA82:BA91" si="9">IF($D82&gt;=$E82,"","El Total de Egresos NO puede ser menor que los Egresos por Abandono.")</f>
        <v/>
      </c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0">
        <f>IF($D82&gt;=$E82,0,1)</f>
        <v>0</v>
      </c>
      <c r="BU82" s="3"/>
      <c r="BV82" s="3"/>
      <c r="BW82" s="3"/>
      <c r="BX82" s="3"/>
      <c r="BY82" s="3"/>
      <c r="BZ82" s="3"/>
      <c r="CA82" s="3"/>
      <c r="CB82" s="3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</row>
    <row r="83" spans="1:100" s="23" customFormat="1" ht="10.5" x14ac:dyDescent="0.15">
      <c r="A83" s="1127" t="s">
        <v>106</v>
      </c>
      <c r="B83" s="1128"/>
      <c r="C83" s="47"/>
      <c r="D83" s="144"/>
      <c r="E83" s="134"/>
      <c r="F83" s="28" t="str">
        <f t="shared" si="8"/>
        <v/>
      </c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BA83" s="29" t="str">
        <f t="shared" si="9"/>
        <v/>
      </c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0">
        <f t="shared" ref="BT83:BT91" si="10">IF($D83&gt;=$E83,0,1)</f>
        <v>0</v>
      </c>
      <c r="BU83" s="3"/>
      <c r="BV83" s="3"/>
      <c r="BW83" s="3"/>
      <c r="BX83" s="3"/>
      <c r="BY83" s="3"/>
      <c r="BZ83" s="3"/>
      <c r="CA83" s="3"/>
      <c r="CB83" s="3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</row>
    <row r="84" spans="1:100" s="23" customFormat="1" ht="10.5" x14ac:dyDescent="0.15">
      <c r="A84" s="1136" t="s">
        <v>107</v>
      </c>
      <c r="B84" s="1137"/>
      <c r="C84" s="47"/>
      <c r="D84" s="144"/>
      <c r="E84" s="134"/>
      <c r="F84" s="28" t="str">
        <f t="shared" si="8"/>
        <v/>
      </c>
      <c r="G84" s="119"/>
      <c r="H84" s="119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BA84" s="29" t="str">
        <f t="shared" si="9"/>
        <v/>
      </c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0">
        <f t="shared" si="10"/>
        <v>0</v>
      </c>
      <c r="BU84" s="3"/>
      <c r="BV84" s="3"/>
      <c r="BW84" s="3"/>
      <c r="BX84" s="3"/>
      <c r="BY84" s="3"/>
      <c r="BZ84" s="3"/>
      <c r="CA84" s="3"/>
      <c r="CB84" s="3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</row>
    <row r="85" spans="1:100" s="23" customFormat="1" ht="10.5" x14ac:dyDescent="0.15">
      <c r="A85" s="1131" t="s">
        <v>108</v>
      </c>
      <c r="B85" s="1132"/>
      <c r="C85" s="56">
        <f>SUM(C82:C84)</f>
        <v>0</v>
      </c>
      <c r="D85" s="145">
        <f>SUM(D82:D84)</f>
        <v>0</v>
      </c>
      <c r="E85" s="146">
        <f>SUM(E82:E84)</f>
        <v>0</v>
      </c>
      <c r="F85" s="28" t="str">
        <f t="shared" si="8"/>
        <v/>
      </c>
      <c r="G85" s="119"/>
      <c r="H85" s="119"/>
      <c r="I85" s="119"/>
      <c r="J85" s="119"/>
      <c r="K85" s="119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BA85" s="29" t="str">
        <f t="shared" si="9"/>
        <v/>
      </c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0">
        <f t="shared" si="10"/>
        <v>0</v>
      </c>
      <c r="BU85" s="3"/>
      <c r="BV85" s="3"/>
      <c r="BW85" s="3"/>
      <c r="BX85" s="3"/>
      <c r="BY85" s="3"/>
      <c r="BZ85" s="3"/>
      <c r="CA85" s="3"/>
      <c r="CB85" s="3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</row>
    <row r="86" spans="1:100" s="23" customFormat="1" ht="10.5" x14ac:dyDescent="0.15">
      <c r="A86" s="1125" t="s">
        <v>109</v>
      </c>
      <c r="B86" s="1126"/>
      <c r="C86" s="46"/>
      <c r="D86" s="147"/>
      <c r="E86" s="132"/>
      <c r="F86" s="28" t="str">
        <f t="shared" si="8"/>
        <v/>
      </c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  <c r="V86" s="119"/>
      <c r="W86" s="119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BA86" s="29" t="str">
        <f t="shared" si="9"/>
        <v/>
      </c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0">
        <f t="shared" si="10"/>
        <v>0</v>
      </c>
      <c r="BU86" s="3"/>
      <c r="BV86" s="3"/>
      <c r="BW86" s="3"/>
      <c r="BX86" s="3"/>
      <c r="BY86" s="3"/>
      <c r="BZ86" s="3"/>
      <c r="CA86" s="3"/>
      <c r="CB86" s="3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</row>
    <row r="87" spans="1:100" s="23" customFormat="1" ht="10.5" x14ac:dyDescent="0.15">
      <c r="A87" s="1127" t="s">
        <v>110</v>
      </c>
      <c r="B87" s="1128"/>
      <c r="C87" s="47"/>
      <c r="D87" s="144"/>
      <c r="E87" s="134"/>
      <c r="F87" s="28" t="str">
        <f t="shared" si="8"/>
        <v/>
      </c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  <c r="V87" s="119"/>
      <c r="W87" s="119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BA87" s="29" t="str">
        <f t="shared" si="9"/>
        <v/>
      </c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0">
        <f t="shared" si="10"/>
        <v>0</v>
      </c>
      <c r="BU87" s="3"/>
      <c r="BV87" s="3"/>
      <c r="BW87" s="3"/>
      <c r="BX87" s="3"/>
      <c r="BY87" s="3"/>
      <c r="BZ87" s="3"/>
      <c r="CA87" s="3"/>
      <c r="CB87" s="3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</row>
    <row r="88" spans="1:100" s="23" customFormat="1" ht="10.5" x14ac:dyDescent="0.15">
      <c r="A88" s="1127" t="s">
        <v>111</v>
      </c>
      <c r="B88" s="1128"/>
      <c r="C88" s="47"/>
      <c r="D88" s="144"/>
      <c r="E88" s="134"/>
      <c r="F88" s="28" t="str">
        <f t="shared" si="8"/>
        <v/>
      </c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19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BA88" s="29" t="str">
        <f t="shared" si="9"/>
        <v/>
      </c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0">
        <f t="shared" si="10"/>
        <v>0</v>
      </c>
      <c r="BU88" s="3"/>
      <c r="BV88" s="3"/>
      <c r="BW88" s="3"/>
      <c r="BX88" s="3"/>
      <c r="BY88" s="3"/>
      <c r="BZ88" s="3"/>
      <c r="CA88" s="3"/>
      <c r="CB88" s="3"/>
      <c r="CC88" s="22"/>
      <c r="CD88" s="22"/>
      <c r="CE88" s="22"/>
      <c r="CF88" s="22"/>
      <c r="CG88" s="22"/>
      <c r="CH88" s="22"/>
      <c r="CI88" s="22"/>
      <c r="CJ88" s="22"/>
      <c r="CK88" s="22"/>
      <c r="CL88" s="22"/>
      <c r="CM88" s="22"/>
      <c r="CN88" s="22"/>
      <c r="CO88" s="22"/>
      <c r="CP88" s="22"/>
      <c r="CQ88" s="22"/>
      <c r="CR88" s="22"/>
      <c r="CS88" s="22"/>
      <c r="CT88" s="22"/>
      <c r="CU88" s="22"/>
      <c r="CV88" s="22"/>
    </row>
    <row r="89" spans="1:100" s="23" customFormat="1" ht="10.5" x14ac:dyDescent="0.15">
      <c r="A89" s="1129" t="s">
        <v>112</v>
      </c>
      <c r="B89" s="1130"/>
      <c r="C89" s="148"/>
      <c r="D89" s="149"/>
      <c r="E89" s="150"/>
      <c r="F89" s="28" t="str">
        <f t="shared" si="8"/>
        <v/>
      </c>
      <c r="G89" s="119"/>
      <c r="H89" s="119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  <c r="V89" s="119"/>
      <c r="W89" s="119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BA89" s="29" t="str">
        <f t="shared" si="9"/>
        <v/>
      </c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0">
        <f t="shared" si="10"/>
        <v>0</v>
      </c>
      <c r="BU89" s="3"/>
      <c r="BV89" s="3"/>
      <c r="BW89" s="3"/>
      <c r="BX89" s="3"/>
      <c r="BY89" s="3"/>
      <c r="BZ89" s="3"/>
      <c r="CA89" s="3"/>
      <c r="CB89" s="3"/>
      <c r="CC89" s="22"/>
      <c r="CD89" s="22"/>
      <c r="CE89" s="22"/>
      <c r="CF89" s="22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  <c r="CS89" s="22"/>
      <c r="CT89" s="22"/>
      <c r="CU89" s="22"/>
      <c r="CV89" s="22"/>
    </row>
    <row r="90" spans="1:100" s="23" customFormat="1" ht="10.5" x14ac:dyDescent="0.15">
      <c r="A90" s="1131" t="s">
        <v>108</v>
      </c>
      <c r="B90" s="1132"/>
      <c r="C90" s="56">
        <f>SUM(C86:C89)</f>
        <v>0</v>
      </c>
      <c r="D90" s="145">
        <f>SUM(D86:D89)</f>
        <v>0</v>
      </c>
      <c r="E90" s="146">
        <f>SUM(E86:E89)</f>
        <v>0</v>
      </c>
      <c r="F90" s="28" t="str">
        <f t="shared" si="8"/>
        <v/>
      </c>
      <c r="G90" s="119"/>
      <c r="H90" s="119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19"/>
      <c r="U90" s="119"/>
      <c r="V90" s="119"/>
      <c r="W90" s="119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BA90" s="29" t="str">
        <f t="shared" si="9"/>
        <v/>
      </c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0">
        <f t="shared" si="10"/>
        <v>0</v>
      </c>
      <c r="BU90" s="3"/>
      <c r="BV90" s="3"/>
      <c r="BW90" s="3"/>
      <c r="BX90" s="3"/>
      <c r="BY90" s="3"/>
      <c r="BZ90" s="3"/>
      <c r="CA90" s="3"/>
      <c r="CB90" s="3"/>
      <c r="CC90" s="22"/>
      <c r="CD90" s="22"/>
      <c r="CE90" s="22"/>
      <c r="CF90" s="22"/>
      <c r="CG90" s="22"/>
      <c r="CH90" s="22"/>
      <c r="CI90" s="22"/>
      <c r="CJ90" s="22"/>
      <c r="CK90" s="22"/>
      <c r="CL90" s="22"/>
      <c r="CM90" s="22"/>
      <c r="CN90" s="22"/>
      <c r="CO90" s="22"/>
      <c r="CP90" s="22"/>
      <c r="CQ90" s="22"/>
      <c r="CR90" s="22"/>
      <c r="CS90" s="22"/>
      <c r="CT90" s="22"/>
      <c r="CU90" s="22"/>
      <c r="CV90" s="22"/>
    </row>
    <row r="91" spans="1:100" s="23" customFormat="1" ht="10.5" x14ac:dyDescent="0.15">
      <c r="A91" s="1133" t="s">
        <v>113</v>
      </c>
      <c r="B91" s="1133"/>
      <c r="C91" s="56">
        <f>C85+C90</f>
        <v>0</v>
      </c>
      <c r="D91" s="145">
        <f>D85+D90</f>
        <v>0</v>
      </c>
      <c r="E91" s="146">
        <f>E85+E90</f>
        <v>0</v>
      </c>
      <c r="F91" s="28" t="str">
        <f t="shared" si="8"/>
        <v/>
      </c>
      <c r="G91" s="119"/>
      <c r="H91" s="119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  <c r="V91" s="119"/>
      <c r="W91" s="119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BA91" s="29" t="str">
        <f t="shared" si="9"/>
        <v/>
      </c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0">
        <f t="shared" si="10"/>
        <v>0</v>
      </c>
      <c r="BU91" s="3"/>
      <c r="BV91" s="3"/>
      <c r="BW91" s="3"/>
      <c r="BX91" s="3"/>
      <c r="BY91" s="3"/>
      <c r="BZ91" s="3"/>
      <c r="CA91" s="3"/>
      <c r="CB91" s="3"/>
      <c r="CC91" s="22"/>
      <c r="CD91" s="22"/>
      <c r="CE91" s="22"/>
      <c r="CF91" s="22"/>
      <c r="CG91" s="22"/>
      <c r="CH91" s="22"/>
      <c r="CI91" s="22"/>
      <c r="CJ91" s="22"/>
      <c r="CK91" s="22"/>
      <c r="CL91" s="22"/>
      <c r="CM91" s="22"/>
      <c r="CN91" s="22"/>
      <c r="CO91" s="22"/>
      <c r="CP91" s="22"/>
      <c r="CQ91" s="22"/>
      <c r="CR91" s="22"/>
      <c r="CS91" s="22"/>
      <c r="CT91" s="22"/>
      <c r="CU91" s="22"/>
      <c r="CV91" s="22"/>
    </row>
    <row r="92" spans="1:100" s="17" customFormat="1" ht="14.25" x14ac:dyDescent="0.2">
      <c r="A92" s="87" t="s">
        <v>114</v>
      </c>
      <c r="B92" s="87"/>
      <c r="C92" s="87"/>
      <c r="D92" s="87"/>
      <c r="E92" s="87"/>
      <c r="F92" s="81"/>
      <c r="G92" s="81"/>
      <c r="H92" s="151"/>
      <c r="I92" s="151"/>
      <c r="J92" s="151"/>
      <c r="K92" s="152"/>
      <c r="L92" s="153"/>
      <c r="M92" s="152"/>
      <c r="N92" s="152"/>
      <c r="O92" s="154"/>
      <c r="P92" s="154"/>
      <c r="Q92" s="119"/>
      <c r="R92" s="119"/>
      <c r="S92" s="119"/>
      <c r="T92" s="119"/>
      <c r="U92" s="119"/>
      <c r="V92" s="155"/>
      <c r="W92" s="11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</row>
    <row r="93" spans="1:100" s="23" customFormat="1" ht="10.5" x14ac:dyDescent="0.15">
      <c r="A93" s="1015" t="s">
        <v>115</v>
      </c>
      <c r="B93" s="1015"/>
      <c r="C93" s="1015"/>
      <c r="D93" s="1016" t="s">
        <v>46</v>
      </c>
      <c r="E93" s="1017"/>
      <c r="F93" s="1018"/>
      <c r="G93" s="1112" t="s">
        <v>116</v>
      </c>
      <c r="H93" s="1074"/>
      <c r="I93" s="1112" t="s">
        <v>117</v>
      </c>
      <c r="J93" s="1112"/>
      <c r="K93" s="1112" t="s">
        <v>118</v>
      </c>
      <c r="L93" s="1112"/>
      <c r="M93" s="1112" t="s">
        <v>119</v>
      </c>
      <c r="N93" s="1112"/>
      <c r="O93" s="1112" t="s">
        <v>120</v>
      </c>
      <c r="P93" s="1112"/>
      <c r="Q93" s="1075" t="s">
        <v>121</v>
      </c>
      <c r="R93" s="1113"/>
      <c r="S93" s="1123" t="s">
        <v>122</v>
      </c>
      <c r="T93" s="1116" t="s">
        <v>123</v>
      </c>
      <c r="U93" s="1106" t="s">
        <v>124</v>
      </c>
      <c r="V93" s="1106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  <c r="CS93" s="22"/>
      <c r="CT93" s="22"/>
      <c r="CU93" s="22"/>
      <c r="CV93" s="22"/>
    </row>
    <row r="94" spans="1:100" s="23" customFormat="1" ht="21" x14ac:dyDescent="0.15">
      <c r="A94" s="1015"/>
      <c r="B94" s="1015"/>
      <c r="C94" s="1015"/>
      <c r="D94" s="156" t="s">
        <v>125</v>
      </c>
      <c r="E94" s="157" t="s">
        <v>43</v>
      </c>
      <c r="F94" s="158" t="s">
        <v>64</v>
      </c>
      <c r="G94" s="159" t="s">
        <v>43</v>
      </c>
      <c r="H94" s="160" t="s">
        <v>64</v>
      </c>
      <c r="I94" s="159" t="s">
        <v>43</v>
      </c>
      <c r="J94" s="20" t="s">
        <v>64</v>
      </c>
      <c r="K94" s="159" t="s">
        <v>43</v>
      </c>
      <c r="L94" s="20" t="s">
        <v>64</v>
      </c>
      <c r="M94" s="159" t="s">
        <v>43</v>
      </c>
      <c r="N94" s="20" t="s">
        <v>64</v>
      </c>
      <c r="O94" s="159" t="s">
        <v>43</v>
      </c>
      <c r="P94" s="20" t="s">
        <v>64</v>
      </c>
      <c r="Q94" s="161" t="s">
        <v>43</v>
      </c>
      <c r="R94" s="162" t="s">
        <v>64</v>
      </c>
      <c r="S94" s="1124"/>
      <c r="T94" s="1116"/>
      <c r="U94" s="163" t="s">
        <v>43</v>
      </c>
      <c r="V94" s="164" t="s">
        <v>64</v>
      </c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  <c r="CS94" s="22"/>
      <c r="CT94" s="22"/>
      <c r="CU94" s="22"/>
      <c r="CV94" s="22"/>
    </row>
    <row r="95" spans="1:100" s="23" customFormat="1" ht="10.5" x14ac:dyDescent="0.15">
      <c r="A95" s="220" t="s">
        <v>126</v>
      </c>
      <c r="B95" s="166"/>
      <c r="C95" s="167"/>
      <c r="D95" s="168">
        <f>SUM(E95:F95)</f>
        <v>40</v>
      </c>
      <c r="E95" s="169">
        <f>G95+I95+K95+M95+O95+Q95</f>
        <v>21</v>
      </c>
      <c r="F95" s="170">
        <f>H95+J95+L95+N95+P95+R95</f>
        <v>19</v>
      </c>
      <c r="G95" s="171">
        <v>11</v>
      </c>
      <c r="H95" s="172">
        <v>3</v>
      </c>
      <c r="I95" s="171">
        <v>2</v>
      </c>
      <c r="J95" s="172">
        <v>4</v>
      </c>
      <c r="K95" s="171">
        <v>1</v>
      </c>
      <c r="L95" s="172">
        <v>4</v>
      </c>
      <c r="M95" s="171"/>
      <c r="N95" s="172"/>
      <c r="O95" s="171">
        <v>5</v>
      </c>
      <c r="P95" s="172">
        <v>7</v>
      </c>
      <c r="Q95" s="173">
        <v>2</v>
      </c>
      <c r="R95" s="174">
        <v>1</v>
      </c>
      <c r="S95" s="175"/>
      <c r="T95" s="176"/>
      <c r="U95" s="171"/>
      <c r="V95" s="172"/>
      <c r="W95" s="28" t="str">
        <f>$BA95&amp;" "&amp;$BB95&amp;""&amp;$BC95&amp;""&amp;$BD95&amp;""&amp;$BE95&amp;""&amp;$BF95&amp;""&amp;$BA96</f>
        <v xml:space="preserve"> </v>
      </c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BA95" s="29" t="str">
        <f>IF($D95&lt;&gt;SUM($G95:$R95),"El Total de los Ingresos NO puede ser diferente a la suma de Hombres y Mujeres por edad.","")</f>
        <v/>
      </c>
      <c r="BB95" s="29" t="str">
        <f>IF($E95&lt;&gt;$G95+$I95+$K95+$M95+$O95+$Q95,"El Total de Hombres ingresados al Programa NO puede ser distinto a la suma de Hombres por edad.","")</f>
        <v/>
      </c>
      <c r="BC95" s="29" t="str">
        <f>IF($F95&lt;&gt;$H95+$J95+$L95+$N95+$P95+$R95,"El Total de Mujeres ingresadas al Programa NO puede ser distinto a la suma de Mujeres por edad.","")</f>
        <v/>
      </c>
      <c r="BD95" s="29" t="str">
        <f>IF(S95&lt;=F95,"","Las gestantes ingresadas al Programa NO debe ser mayor al Total de Mujeres ingresadas")</f>
        <v/>
      </c>
      <c r="BE95" s="29" t="str">
        <f>IF(T95&lt;=F95,"","Las madres de hijos menor de 2 años NO DEBE ser mayor al Total de Mujeres ingresadas al Programa")</f>
        <v/>
      </c>
      <c r="BF95" s="29" t="str">
        <f>IF(U95&lt;=E95,"","Los ingresos de Población Indigena Hombres NO DEBE ser mayor al Total de Ingresos de Hombres al Programa")</f>
        <v/>
      </c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0">
        <f>IF($D95&lt;&gt;SUM($G95:$R95),1,0)</f>
        <v>0</v>
      </c>
      <c r="BU95" s="30">
        <f t="shared" ref="BU95:BU124" si="11">IF($E95&lt;&gt;$G95+$I95+$K95+$M95+$O95+$Q95,1,0)</f>
        <v>0</v>
      </c>
      <c r="BV95" s="30">
        <f t="shared" ref="BV95:BV124" si="12">IF($F95&lt;&gt;$H95+$J95+$L95+$N95+$P95+$R95,1,0)</f>
        <v>0</v>
      </c>
      <c r="BW95" s="30">
        <f>IF(S95&lt;=F95,0,1)</f>
        <v>0</v>
      </c>
      <c r="BX95" s="30">
        <f>IF(T95&lt;=F95,0,1)</f>
        <v>0</v>
      </c>
      <c r="BY95" s="30">
        <f>IF(U95&lt;=E95,0,1)</f>
        <v>0</v>
      </c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  <c r="CS95" s="22"/>
      <c r="CT95" s="22"/>
      <c r="CU95" s="22"/>
      <c r="CV95" s="22"/>
    </row>
    <row r="96" spans="1:100" s="23" customFormat="1" ht="10.5" x14ac:dyDescent="0.15">
      <c r="A96" s="1109" t="s">
        <v>127</v>
      </c>
      <c r="B96" s="1110"/>
      <c r="C96" s="1111"/>
      <c r="D96" s="177"/>
      <c r="E96" s="178"/>
      <c r="F96" s="178"/>
      <c r="G96" s="178"/>
      <c r="H96" s="178"/>
      <c r="I96" s="178"/>
      <c r="J96" s="178"/>
      <c r="K96" s="178"/>
      <c r="L96" s="178"/>
      <c r="M96" s="178"/>
      <c r="N96" s="178"/>
      <c r="O96" s="178"/>
      <c r="P96" s="178"/>
      <c r="Q96" s="178"/>
      <c r="R96" s="178"/>
      <c r="S96" s="178"/>
      <c r="T96" s="178"/>
      <c r="U96" s="178"/>
      <c r="V96" s="179"/>
      <c r="W96" s="28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BA96" s="29" t="str">
        <f>IF(V95&lt;=F95,"","Los ingresos de Población Indigena Mujeres NO DEBE ser mayor al Total de Ingresos de Mujeres al Programa")</f>
        <v/>
      </c>
      <c r="BB96" s="22"/>
      <c r="BC96" s="22"/>
      <c r="BD96" s="22"/>
      <c r="BE96" s="22"/>
      <c r="BF96" s="22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0">
        <f>IF(V95&lt;=F95,0,1)</f>
        <v>0</v>
      </c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  <c r="CS96" s="22"/>
      <c r="CT96" s="22"/>
      <c r="CU96" s="22"/>
      <c r="CV96" s="22"/>
    </row>
    <row r="97" spans="1:100" s="23" customFormat="1" ht="10.5" x14ac:dyDescent="0.15">
      <c r="A97" s="1096" t="s">
        <v>128</v>
      </c>
      <c r="B97" s="1099" t="s">
        <v>129</v>
      </c>
      <c r="C97" s="1100"/>
      <c r="D97" s="180">
        <f t="shared" ref="D97:D105" si="13">SUM(E97:F97)</f>
        <v>0</v>
      </c>
      <c r="E97" s="181">
        <f t="shared" ref="E97:F105" si="14">G97+I97+K97+M97+O97+Q97</f>
        <v>0</v>
      </c>
      <c r="F97" s="182">
        <f t="shared" si="14"/>
        <v>0</v>
      </c>
      <c r="G97" s="67"/>
      <c r="H97" s="69"/>
      <c r="I97" s="67"/>
      <c r="J97" s="69"/>
      <c r="K97" s="67"/>
      <c r="L97" s="69"/>
      <c r="M97" s="67"/>
      <c r="N97" s="69"/>
      <c r="O97" s="67"/>
      <c r="P97" s="69"/>
      <c r="Q97" s="102"/>
      <c r="R97" s="131"/>
      <c r="S97" s="183"/>
      <c r="T97" s="184"/>
      <c r="U97" s="67"/>
      <c r="V97" s="69"/>
      <c r="W97" s="28" t="str">
        <f>$BA97&amp;" "&amp;$BB97&amp;""&amp;$BC97&amp;""&amp;$BE97&amp;""&amp;$BD97</f>
        <v xml:space="preserve"> </v>
      </c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BA97" s="29" t="str">
        <f>IF($D97&lt;&gt;SUM($G97:$R97),"El Total de los Ingresos NO puede ser diferente a la suma de Hombres y Mujeres por edad.","")</f>
        <v/>
      </c>
      <c r="BB97" s="29" t="str">
        <f t="shared" ref="BB97:BB124" si="15">IF($E97&lt;&gt;$G97+$I97+$K97+$M97+$O97+$Q97,"El Total de Hombres ingresados al Programa NO puede ser distinto a la suma de Hombres por edad.","")</f>
        <v/>
      </c>
      <c r="BC97" s="29" t="str">
        <f t="shared" ref="BC97:BC124" si="16">IF($F97&lt;&gt;$H97+$J97+$L97+$N97+$P97+$R97,"El Total de Mujeres ingresadas al Programa NO puede ser distinto a la suma de Mujeres por edad.","")</f>
        <v/>
      </c>
      <c r="BD97" s="29" t="str">
        <f>IF($U97&lt;=$E97,"","Los ingresos de Población Indigena Hombres NO DEBE ser mayor al Total de Ingresos de Hombres al Programa")</f>
        <v/>
      </c>
      <c r="BE97" s="29" t="str">
        <f>IF($V97&lt;=$F97,"","Los ingresos de Población Indigena Mujeres NO DEBE ser mayor al Total de Ingresos de Mujeres al Programa")</f>
        <v/>
      </c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0">
        <f t="shared" ref="BT97:BT124" si="17">IF($D97&lt;&gt;SUM($G97:$R97),1,0)</f>
        <v>0</v>
      </c>
      <c r="BU97" s="30">
        <f t="shared" si="11"/>
        <v>0</v>
      </c>
      <c r="BV97" s="30">
        <f t="shared" si="12"/>
        <v>0</v>
      </c>
      <c r="BW97" s="30">
        <f>IF($U97&lt;=$E97,0,1)</f>
        <v>0</v>
      </c>
      <c r="BX97" s="30">
        <f>IF($V97&lt;=$F97,0,1)</f>
        <v>0</v>
      </c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</row>
    <row r="98" spans="1:100" s="23" customFormat="1" ht="10.5" x14ac:dyDescent="0.15">
      <c r="A98" s="1083"/>
      <c r="B98" s="1088" t="s">
        <v>130</v>
      </c>
      <c r="C98" s="1089"/>
      <c r="D98" s="185">
        <f t="shared" si="13"/>
        <v>0</v>
      </c>
      <c r="E98" s="186">
        <f t="shared" si="14"/>
        <v>0</v>
      </c>
      <c r="F98" s="187">
        <f t="shared" si="14"/>
        <v>0</v>
      </c>
      <c r="G98" s="32"/>
      <c r="H98" s="34"/>
      <c r="I98" s="32"/>
      <c r="J98" s="34"/>
      <c r="K98" s="32"/>
      <c r="L98" s="34"/>
      <c r="M98" s="32"/>
      <c r="N98" s="34"/>
      <c r="O98" s="32"/>
      <c r="P98" s="34"/>
      <c r="Q98" s="188"/>
      <c r="R98" s="133"/>
      <c r="S98" s="189"/>
      <c r="T98" s="190"/>
      <c r="U98" s="32"/>
      <c r="V98" s="34"/>
      <c r="W98" s="28" t="str">
        <f>$BA98&amp;" "&amp;$BB98&amp;""&amp;$BC98&amp;""&amp;$BE98&amp;""&amp;$BD98</f>
        <v xml:space="preserve"> </v>
      </c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BA98" s="29" t="str">
        <f t="shared" ref="BA98:BA124" si="18">IF($D98&lt;&gt;SUM($G98:$R98),"El Total de los Ingresos NO puede ser diferente a la suma de Hombres y Mujeres por edad.","")</f>
        <v/>
      </c>
      <c r="BB98" s="29" t="str">
        <f t="shared" si="15"/>
        <v/>
      </c>
      <c r="BC98" s="29" t="str">
        <f t="shared" si="16"/>
        <v/>
      </c>
      <c r="BD98" s="29" t="str">
        <f>IF($U98&lt;=$E98,"","Los ingresos de Población Indigena Hombres NO DEBE ser mayor al Total de Ingresos de Hombres al Programa")</f>
        <v/>
      </c>
      <c r="BE98" s="29" t="str">
        <f>IF($V98&lt;=$F98,"","Los ingresos de Población Indigena Mujeres NO DEBE ser mayor al Total de Ingresos de Mujeres al Programa")</f>
        <v/>
      </c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0">
        <f t="shared" si="17"/>
        <v>0</v>
      </c>
      <c r="BU98" s="30">
        <f t="shared" si="11"/>
        <v>0</v>
      </c>
      <c r="BV98" s="30">
        <f t="shared" si="12"/>
        <v>0</v>
      </c>
      <c r="BW98" s="30">
        <f>IF($U98&lt;=$E98,0,1)</f>
        <v>0</v>
      </c>
      <c r="BX98" s="30">
        <f>IF($V98&lt;=$F98,0,1)</f>
        <v>0</v>
      </c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  <c r="CS98" s="22"/>
      <c r="CT98" s="22"/>
      <c r="CU98" s="22"/>
      <c r="CV98" s="22"/>
    </row>
    <row r="99" spans="1:100" s="23" customFormat="1" ht="10.5" x14ac:dyDescent="0.15">
      <c r="A99" s="1090" t="s">
        <v>131</v>
      </c>
      <c r="B99" s="1090"/>
      <c r="C99" s="1089"/>
      <c r="D99" s="185">
        <f t="shared" si="13"/>
        <v>0</v>
      </c>
      <c r="E99" s="186">
        <f t="shared" si="14"/>
        <v>0</v>
      </c>
      <c r="F99" s="187">
        <f t="shared" si="14"/>
        <v>0</v>
      </c>
      <c r="G99" s="191"/>
      <c r="H99" s="192"/>
      <c r="I99" s="191"/>
      <c r="J99" s="192"/>
      <c r="K99" s="191"/>
      <c r="L99" s="192"/>
      <c r="M99" s="191"/>
      <c r="N99" s="192"/>
      <c r="O99" s="191"/>
      <c r="P99" s="192"/>
      <c r="Q99" s="188"/>
      <c r="R99" s="133"/>
      <c r="S99" s="189"/>
      <c r="T99" s="190"/>
      <c r="U99" s="32"/>
      <c r="V99" s="34"/>
      <c r="W99" s="28" t="str">
        <f>$BA99&amp;" "&amp;$BB99&amp;""&amp;$BC99&amp;""&amp;$BE99&amp;""&amp;$BD99</f>
        <v xml:space="preserve"> </v>
      </c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BA99" s="29" t="str">
        <f t="shared" si="18"/>
        <v/>
      </c>
      <c r="BB99" s="29" t="str">
        <f t="shared" si="15"/>
        <v/>
      </c>
      <c r="BC99" s="29" t="str">
        <f t="shared" si="16"/>
        <v/>
      </c>
      <c r="BD99" s="29" t="str">
        <f>IF($U99&lt;=$E99,"","Los ingresos de Población Indigena Hombres NO DEBE ser mayor al Total de Ingresos de Hombres al Programa")</f>
        <v/>
      </c>
      <c r="BE99" s="29" t="str">
        <f>IF($V99&lt;=$F99,"","Los ingresos de Población Indigena Mujeres NO DEBE ser mayor al Total de Ingresos de Mujeres al Programa")</f>
        <v/>
      </c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0">
        <f t="shared" si="17"/>
        <v>0</v>
      </c>
      <c r="BU99" s="30">
        <f t="shared" si="11"/>
        <v>0</v>
      </c>
      <c r="BV99" s="30">
        <f t="shared" si="12"/>
        <v>0</v>
      </c>
      <c r="BW99" s="30">
        <f>IF($U99&lt;=$E99,0,1)</f>
        <v>0</v>
      </c>
      <c r="BX99" s="30">
        <f>IF($V99&lt;=$F99,0,1)</f>
        <v>0</v>
      </c>
      <c r="BY99" s="22"/>
      <c r="BZ99" s="22"/>
      <c r="CA99" s="22"/>
      <c r="CB99" s="22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  <c r="CS99" s="22"/>
      <c r="CT99" s="22"/>
      <c r="CU99" s="22"/>
      <c r="CV99" s="22"/>
    </row>
    <row r="100" spans="1:100" s="23" customFormat="1" ht="10.5" x14ac:dyDescent="0.15">
      <c r="A100" s="1090" t="s">
        <v>132</v>
      </c>
      <c r="B100" s="1090"/>
      <c r="C100" s="1089"/>
      <c r="D100" s="185">
        <f t="shared" si="13"/>
        <v>0</v>
      </c>
      <c r="E100" s="186">
        <f t="shared" si="14"/>
        <v>0</v>
      </c>
      <c r="F100" s="187">
        <f t="shared" si="14"/>
        <v>0</v>
      </c>
      <c r="G100" s="32"/>
      <c r="H100" s="34"/>
      <c r="I100" s="32"/>
      <c r="J100" s="34"/>
      <c r="K100" s="191"/>
      <c r="L100" s="192"/>
      <c r="M100" s="191"/>
      <c r="N100" s="192"/>
      <c r="O100" s="191"/>
      <c r="P100" s="192"/>
      <c r="Q100" s="193"/>
      <c r="R100" s="194"/>
      <c r="S100" s="189"/>
      <c r="T100" s="190"/>
      <c r="U100" s="32"/>
      <c r="V100" s="34"/>
      <c r="W100" s="28" t="str">
        <f>$BA100&amp;" "&amp;$BB100&amp;""&amp;$BC100&amp;""&amp;$BE100&amp;""&amp;$BD100</f>
        <v xml:space="preserve"> </v>
      </c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BA100" s="29" t="str">
        <f t="shared" si="18"/>
        <v/>
      </c>
      <c r="BB100" s="29" t="str">
        <f t="shared" si="15"/>
        <v/>
      </c>
      <c r="BC100" s="29" t="str">
        <f t="shared" si="16"/>
        <v/>
      </c>
      <c r="BD100" s="29" t="str">
        <f>IF($U100&lt;=$E100,"","Los ingresos de Población Indigena Hombres NO DEBE ser mayor al Total de Ingresos de Hombres al Programa")</f>
        <v/>
      </c>
      <c r="BE100" s="29" t="str">
        <f>IF($V100&lt;=$F100,"","Los ingresos de Población Indigena Mujeres NO DEBE ser mayor al Total de Ingresos de Mujeres al Programa")</f>
        <v/>
      </c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0">
        <f t="shared" si="17"/>
        <v>0</v>
      </c>
      <c r="BU100" s="30">
        <f t="shared" si="11"/>
        <v>0</v>
      </c>
      <c r="BV100" s="30">
        <f t="shared" si="12"/>
        <v>0</v>
      </c>
      <c r="BW100" s="30">
        <f>IF($U100&lt;=$E100,0,1)</f>
        <v>0</v>
      </c>
      <c r="BX100" s="30">
        <f>IF($V100&lt;=$F100,0,1)</f>
        <v>0</v>
      </c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  <c r="CO100" s="22"/>
      <c r="CP100" s="22"/>
      <c r="CQ100" s="22"/>
      <c r="CR100" s="22"/>
      <c r="CS100" s="22"/>
      <c r="CT100" s="22"/>
      <c r="CU100" s="22"/>
      <c r="CV100" s="22"/>
    </row>
    <row r="101" spans="1:100" s="23" customFormat="1" ht="10.5" x14ac:dyDescent="0.15">
      <c r="A101" s="1090" t="s">
        <v>133</v>
      </c>
      <c r="B101" s="1101"/>
      <c r="C101" s="1102"/>
      <c r="D101" s="185">
        <f t="shared" si="13"/>
        <v>0</v>
      </c>
      <c r="E101" s="186">
        <f t="shared" si="14"/>
        <v>0</v>
      </c>
      <c r="F101" s="187">
        <f t="shared" si="14"/>
        <v>0</v>
      </c>
      <c r="G101" s="32"/>
      <c r="H101" s="34"/>
      <c r="I101" s="32"/>
      <c r="J101" s="34"/>
      <c r="K101" s="32"/>
      <c r="L101" s="34"/>
      <c r="M101" s="32"/>
      <c r="N101" s="34"/>
      <c r="O101" s="32"/>
      <c r="P101" s="34"/>
      <c r="Q101" s="188"/>
      <c r="R101" s="133"/>
      <c r="S101" s="189"/>
      <c r="T101" s="190"/>
      <c r="U101" s="32"/>
      <c r="V101" s="34"/>
      <c r="W101" s="28" t="str">
        <f>$BA101&amp;" "&amp;$BB101&amp;""&amp;$BC101&amp;""&amp;$BE101&amp;""&amp;$BD101</f>
        <v xml:space="preserve"> </v>
      </c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BA101" s="29" t="str">
        <f t="shared" si="18"/>
        <v/>
      </c>
      <c r="BB101" s="29" t="str">
        <f t="shared" si="15"/>
        <v/>
      </c>
      <c r="BC101" s="29" t="str">
        <f t="shared" si="16"/>
        <v/>
      </c>
      <c r="BD101" s="29" t="str">
        <f>IF($U101&lt;=$E101,"","Los ingresos de Población Indigena Hombres NO DEBE ser mayor al Total de Ingresos de Hombres al Programa")</f>
        <v/>
      </c>
      <c r="BE101" s="29" t="str">
        <f>IF($V101&lt;=$F101,"","Los ingresos de Población Indigena Mujeres NO DEBE ser mayor al Total de Ingresos de Mujeres al Programa")</f>
        <v/>
      </c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0">
        <f t="shared" si="17"/>
        <v>0</v>
      </c>
      <c r="BU101" s="30">
        <f t="shared" si="11"/>
        <v>0</v>
      </c>
      <c r="BV101" s="30">
        <f t="shared" si="12"/>
        <v>0</v>
      </c>
      <c r="BW101" s="30">
        <f>IF($U101&lt;=$E101,0,1)</f>
        <v>0</v>
      </c>
      <c r="BX101" s="30">
        <f>IF($V101&lt;=$F101,0,1)</f>
        <v>0</v>
      </c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  <c r="CS101" s="22"/>
      <c r="CT101" s="22"/>
      <c r="CU101" s="22"/>
      <c r="CV101" s="22"/>
    </row>
    <row r="102" spans="1:100" s="23" customFormat="1" ht="10.5" x14ac:dyDescent="0.15">
      <c r="A102" s="1103" t="s">
        <v>134</v>
      </c>
      <c r="B102" s="1082" t="s">
        <v>135</v>
      </c>
      <c r="C102" s="1089"/>
      <c r="D102" s="185">
        <f t="shared" si="13"/>
        <v>0</v>
      </c>
      <c r="E102" s="186">
        <f t="shared" si="14"/>
        <v>0</v>
      </c>
      <c r="F102" s="187">
        <f t="shared" si="14"/>
        <v>0</v>
      </c>
      <c r="G102" s="32"/>
      <c r="H102" s="34"/>
      <c r="I102" s="32"/>
      <c r="J102" s="34"/>
      <c r="K102" s="32"/>
      <c r="L102" s="34"/>
      <c r="M102" s="32"/>
      <c r="N102" s="34"/>
      <c r="O102" s="32"/>
      <c r="P102" s="34"/>
      <c r="Q102" s="188"/>
      <c r="R102" s="133"/>
      <c r="S102" s="134"/>
      <c r="T102" s="190"/>
      <c r="U102" s="32"/>
      <c r="V102" s="34"/>
      <c r="W102" s="28" t="str">
        <f>$BA102&amp;" "&amp;$BB102&amp;""&amp;$BC102&amp;""&amp;$BD102&amp;""&amp;$BE102&amp;""&amp;$BF102</f>
        <v xml:space="preserve"> </v>
      </c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BA102" s="195" t="str">
        <f t="shared" si="18"/>
        <v/>
      </c>
      <c r="BB102" s="195" t="str">
        <f t="shared" si="15"/>
        <v/>
      </c>
      <c r="BC102" s="195" t="str">
        <f t="shared" si="16"/>
        <v/>
      </c>
      <c r="BD102" s="195" t="str">
        <f t="shared" ref="BD102:BD114" si="19">IF(S102&lt;=F102,"","Las gestantes ingresadas al Programa NO debe ser mayor al Total de Mujeres ingresadas")</f>
        <v/>
      </c>
      <c r="BE102" s="29" t="str">
        <f>IF($U102&lt;=$E102,"","Los ingresos de Población Indigena Hombres NO DEBE ser mayor al Total de Ingresos de Hombres al Programa")</f>
        <v/>
      </c>
      <c r="BF102" s="29" t="str">
        <f>IF($V102&lt;=$F102,"","Los ingresos de Población Indigena Mujeres NO DEBE ser mayor al Total de Ingresos de Mujeres al Programa")</f>
        <v/>
      </c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0">
        <f t="shared" si="17"/>
        <v>0</v>
      </c>
      <c r="BU102" s="30">
        <f t="shared" si="11"/>
        <v>0</v>
      </c>
      <c r="BV102" s="30">
        <f t="shared" si="12"/>
        <v>0</v>
      </c>
      <c r="BW102" s="30">
        <f>IF(S102&lt;=F102,0,1)</f>
        <v>0</v>
      </c>
      <c r="BX102" s="30">
        <f>IF($U102&lt;=$E102,0,1)</f>
        <v>0</v>
      </c>
      <c r="BY102" s="30">
        <f>IF($V102&lt;=$F102,0,1)</f>
        <v>0</v>
      </c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</row>
    <row r="103" spans="1:100" s="23" customFormat="1" ht="10.5" x14ac:dyDescent="0.15">
      <c r="A103" s="1104"/>
      <c r="B103" s="1082" t="s">
        <v>136</v>
      </c>
      <c r="C103" s="1089"/>
      <c r="D103" s="185">
        <f t="shared" si="13"/>
        <v>0</v>
      </c>
      <c r="E103" s="186">
        <f t="shared" si="14"/>
        <v>0</v>
      </c>
      <c r="F103" s="187">
        <f t="shared" si="14"/>
        <v>0</v>
      </c>
      <c r="G103" s="32"/>
      <c r="H103" s="34"/>
      <c r="I103" s="32"/>
      <c r="J103" s="34"/>
      <c r="K103" s="32"/>
      <c r="L103" s="34"/>
      <c r="M103" s="32"/>
      <c r="N103" s="34"/>
      <c r="O103" s="32"/>
      <c r="P103" s="34"/>
      <c r="Q103" s="188"/>
      <c r="R103" s="133"/>
      <c r="S103" s="134"/>
      <c r="T103" s="190"/>
      <c r="U103" s="32"/>
      <c r="V103" s="34"/>
      <c r="W103" s="28" t="str">
        <f>$BA103&amp;" "&amp;$BB103&amp;""&amp;$BC103&amp;""&amp;$BD103&amp;""&amp;$BE103&amp;""&amp;$BF103</f>
        <v xml:space="preserve"> </v>
      </c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BA103" s="29" t="str">
        <f t="shared" si="18"/>
        <v/>
      </c>
      <c r="BB103" s="29" t="str">
        <f t="shared" si="15"/>
        <v/>
      </c>
      <c r="BC103" s="29" t="str">
        <f t="shared" si="16"/>
        <v/>
      </c>
      <c r="BD103" s="29" t="str">
        <f t="shared" si="19"/>
        <v/>
      </c>
      <c r="BE103" s="29" t="str">
        <f>IF($U103&lt;=$E103,"","Los ingresos de Población Indigena Hombres NO DEBE ser mayor al Total de Ingresos de Hombres al Programa")</f>
        <v/>
      </c>
      <c r="BF103" s="29" t="str">
        <f>IF($V103&lt;=$F103,"","Los ingresos de Población Indigena Mujeres NO DEBE ser mayor al Total de Ingresos de Mujeres al Programa")</f>
        <v/>
      </c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0">
        <f t="shared" si="17"/>
        <v>0</v>
      </c>
      <c r="BU103" s="30">
        <f t="shared" si="11"/>
        <v>0</v>
      </c>
      <c r="BV103" s="30">
        <f t="shared" si="12"/>
        <v>0</v>
      </c>
      <c r="BW103" s="30">
        <f>IF(S103&lt;=F103,0,1)</f>
        <v>0</v>
      </c>
      <c r="BX103" s="30">
        <f>IF($U103&lt;=$E103,0,1)</f>
        <v>0</v>
      </c>
      <c r="BY103" s="30">
        <f>IF($V103&lt;=$F103,0,1)</f>
        <v>0</v>
      </c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</row>
    <row r="104" spans="1:100" s="23" customFormat="1" ht="21" x14ac:dyDescent="0.15">
      <c r="A104" s="196" t="s">
        <v>137</v>
      </c>
      <c r="B104" s="1091" t="s">
        <v>138</v>
      </c>
      <c r="C104" s="1092"/>
      <c r="D104" s="185">
        <f t="shared" si="13"/>
        <v>0</v>
      </c>
      <c r="E104" s="186">
        <f t="shared" si="14"/>
        <v>0</v>
      </c>
      <c r="F104" s="187">
        <f t="shared" si="14"/>
        <v>0</v>
      </c>
      <c r="G104" s="32"/>
      <c r="H104" s="34"/>
      <c r="I104" s="32"/>
      <c r="J104" s="34"/>
      <c r="K104" s="32"/>
      <c r="L104" s="34"/>
      <c r="M104" s="32"/>
      <c r="N104" s="34"/>
      <c r="O104" s="32"/>
      <c r="P104" s="34"/>
      <c r="Q104" s="188"/>
      <c r="R104" s="133"/>
      <c r="S104" s="134"/>
      <c r="T104" s="190"/>
      <c r="U104" s="32"/>
      <c r="V104" s="34"/>
      <c r="W104" s="28" t="str">
        <f>$BA104&amp;" "&amp;$BB104&amp;""&amp;$BC104&amp;""&amp;$BD104&amp;""&amp;$BE104&amp;""&amp;$BF104</f>
        <v xml:space="preserve"> </v>
      </c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BA104" s="29" t="str">
        <f t="shared" si="18"/>
        <v/>
      </c>
      <c r="BB104" s="29" t="str">
        <f t="shared" si="15"/>
        <v/>
      </c>
      <c r="BC104" s="29" t="str">
        <f t="shared" si="16"/>
        <v/>
      </c>
      <c r="BD104" s="29" t="str">
        <f t="shared" si="19"/>
        <v/>
      </c>
      <c r="BE104" s="29" t="str">
        <f>IF($U104&lt;=$E104,"","Los ingresos de Población Indigena Hombres NO DEBE ser mayor al Total de Ingresos de Hombres al Programa")</f>
        <v/>
      </c>
      <c r="BF104" s="29" t="str">
        <f>IF($V104&lt;=$F104,"","Los ingresos de Población Indigena Mujeres NO DEBE ser mayor al Total de Ingresos de Mujeres al Programa")</f>
        <v/>
      </c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0">
        <f t="shared" si="17"/>
        <v>0</v>
      </c>
      <c r="BU104" s="30">
        <f t="shared" si="11"/>
        <v>0</v>
      </c>
      <c r="BV104" s="30">
        <f t="shared" si="12"/>
        <v>0</v>
      </c>
      <c r="BW104" s="30">
        <f>IF(S104&lt;=F104,0,1)</f>
        <v>0</v>
      </c>
      <c r="BX104" s="30">
        <f>IF($U104&lt;=$E104,0,1)</f>
        <v>0</v>
      </c>
      <c r="BY104" s="30">
        <f>IF($V104&lt;=$F104,0,1)</f>
        <v>0</v>
      </c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</row>
    <row r="105" spans="1:100" s="23" customFormat="1" ht="10.5" x14ac:dyDescent="0.15">
      <c r="A105" s="1090" t="s">
        <v>139</v>
      </c>
      <c r="B105" s="1090"/>
      <c r="C105" s="1089"/>
      <c r="D105" s="185">
        <f t="shared" si="13"/>
        <v>0</v>
      </c>
      <c r="E105" s="186">
        <f t="shared" si="14"/>
        <v>0</v>
      </c>
      <c r="F105" s="187">
        <f t="shared" si="14"/>
        <v>0</v>
      </c>
      <c r="G105" s="37"/>
      <c r="H105" s="39"/>
      <c r="I105" s="37"/>
      <c r="J105" s="39"/>
      <c r="K105" s="37"/>
      <c r="L105" s="39"/>
      <c r="M105" s="37"/>
      <c r="N105" s="39"/>
      <c r="O105" s="37"/>
      <c r="P105" s="39"/>
      <c r="Q105" s="104"/>
      <c r="R105" s="135"/>
      <c r="S105" s="136"/>
      <c r="T105" s="197"/>
      <c r="U105" s="37"/>
      <c r="V105" s="39"/>
      <c r="W105" s="28" t="str">
        <f>$BA105&amp;" "&amp;$BB105&amp;""&amp;$BC105&amp;""&amp;$BD105&amp;""&amp;$BE105&amp;""&amp;$BF105</f>
        <v xml:space="preserve"> </v>
      </c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BA105" s="29" t="str">
        <f t="shared" si="18"/>
        <v/>
      </c>
      <c r="BB105" s="29" t="str">
        <f t="shared" si="15"/>
        <v/>
      </c>
      <c r="BC105" s="29" t="str">
        <f t="shared" si="16"/>
        <v/>
      </c>
      <c r="BD105" s="29" t="str">
        <f t="shared" si="19"/>
        <v/>
      </c>
      <c r="BE105" s="29" t="str">
        <f>IF($U105&lt;=$E105,"","Los ingresos de Población Indigena Hombres NO DEBE ser mayor al Total de Ingresos de Hombres al Programa")</f>
        <v/>
      </c>
      <c r="BF105" s="29" t="str">
        <f>IF($V105&lt;=$F105,"","Los ingresos de Población Indigena Mujeres NO DEBE ser mayor al Total de Ingresos de Mujeres al Programa")</f>
        <v/>
      </c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0">
        <f t="shared" si="17"/>
        <v>0</v>
      </c>
      <c r="BU105" s="30">
        <f t="shared" si="11"/>
        <v>0</v>
      </c>
      <c r="BV105" s="30">
        <f t="shared" si="12"/>
        <v>0</v>
      </c>
      <c r="BW105" s="30">
        <f>IF(S105&lt;=F105,0,1)</f>
        <v>0</v>
      </c>
      <c r="BX105" s="30">
        <f>IF($U105&lt;=$E105,0,1)</f>
        <v>0</v>
      </c>
      <c r="BY105" s="30">
        <f>IF($V105&lt;=$F105,0,1)</f>
        <v>0</v>
      </c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22"/>
      <c r="CU105" s="22"/>
      <c r="CV105" s="22"/>
    </row>
    <row r="106" spans="1:100" s="23" customFormat="1" ht="10.5" x14ac:dyDescent="0.15">
      <c r="A106" s="1093" t="s">
        <v>140</v>
      </c>
      <c r="B106" s="1094"/>
      <c r="C106" s="1095"/>
      <c r="D106" s="177"/>
      <c r="E106" s="178"/>
      <c r="F106" s="178"/>
      <c r="G106" s="178"/>
      <c r="H106" s="178"/>
      <c r="I106" s="178"/>
      <c r="J106" s="178"/>
      <c r="K106" s="178"/>
      <c r="L106" s="178"/>
      <c r="M106" s="178"/>
      <c r="N106" s="178"/>
      <c r="O106" s="178"/>
      <c r="P106" s="178"/>
      <c r="Q106" s="178"/>
      <c r="R106" s="178"/>
      <c r="S106" s="178"/>
      <c r="T106" s="178"/>
      <c r="U106" s="178"/>
      <c r="V106" s="179"/>
      <c r="W106" s="28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BA106" s="22"/>
      <c r="BB106" s="22"/>
      <c r="BC106" s="22"/>
      <c r="BD106" s="22"/>
      <c r="BE106" s="22"/>
      <c r="BF106" s="22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</row>
    <row r="107" spans="1:100" s="23" customFormat="1" ht="10.5" x14ac:dyDescent="0.15">
      <c r="A107" s="1096" t="s">
        <v>141</v>
      </c>
      <c r="B107" s="1099" t="s">
        <v>142</v>
      </c>
      <c r="C107" s="1100"/>
      <c r="D107" s="198">
        <f t="shared" ref="D107:D124" si="20">SUM(E107:F107)</f>
        <v>0</v>
      </c>
      <c r="E107" s="199">
        <f t="shared" ref="E107:F124" si="21">G107+I107+K107+M107+O107+Q107</f>
        <v>0</v>
      </c>
      <c r="F107" s="200">
        <f t="shared" si="21"/>
        <v>0</v>
      </c>
      <c r="G107" s="25"/>
      <c r="H107" s="27"/>
      <c r="I107" s="25"/>
      <c r="J107" s="27"/>
      <c r="K107" s="25"/>
      <c r="L107" s="27"/>
      <c r="M107" s="25"/>
      <c r="N107" s="27"/>
      <c r="O107" s="25"/>
      <c r="P107" s="27"/>
      <c r="Q107" s="100"/>
      <c r="R107" s="201"/>
      <c r="S107" s="143"/>
      <c r="T107" s="44"/>
      <c r="U107" s="25"/>
      <c r="V107" s="27"/>
      <c r="W107" s="28" t="str">
        <f>$BA107&amp;" "&amp;$BB107&amp;""&amp;$BC107&amp;""&amp;$BD107&amp;""&amp;$BE107&amp;""&amp;$BF107&amp;""&amp;$BG107</f>
        <v xml:space="preserve"> </v>
      </c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BA107" s="29" t="str">
        <f t="shared" si="18"/>
        <v/>
      </c>
      <c r="BB107" s="29" t="str">
        <f t="shared" si="15"/>
        <v/>
      </c>
      <c r="BC107" s="29" t="str">
        <f t="shared" si="16"/>
        <v/>
      </c>
      <c r="BD107" s="29" t="str">
        <f t="shared" si="19"/>
        <v/>
      </c>
      <c r="BE107" s="29" t="str">
        <f>IF(T107&lt;=F107,"","Las madres de hijos menor de 2 años NO DEBE ser mayor al Total de Mujeres ingresadas al Programa")</f>
        <v/>
      </c>
      <c r="BF107" s="29" t="str">
        <f>IF($U107&lt;=$E107,"","Los ingresos de Población Indigena Hombres NO DEBE ser mayor al Total de Ingresos de Hombres al Programa")</f>
        <v/>
      </c>
      <c r="BG107" s="29" t="str">
        <f>IF($V107&lt;=$F107,"","Los ingresos de Población Indigena Mujeres NO DEBE ser mayor al Total de Ingresos de Mujeres al Programa")</f>
        <v/>
      </c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0">
        <f t="shared" si="17"/>
        <v>0</v>
      </c>
      <c r="BU107" s="30">
        <f t="shared" si="11"/>
        <v>0</v>
      </c>
      <c r="BV107" s="30">
        <f t="shared" si="12"/>
        <v>0</v>
      </c>
      <c r="BW107" s="30">
        <f>IF(S107&lt;=F107,0,1)</f>
        <v>0</v>
      </c>
      <c r="BX107" s="30">
        <f>IF(T107&lt;=F107,0,1)</f>
        <v>0</v>
      </c>
      <c r="BY107" s="30">
        <f>IF($U107&lt;=$E107,0,1)</f>
        <v>0</v>
      </c>
      <c r="BZ107" s="30">
        <f>IF($V107&lt;=$F107,0,1)</f>
        <v>0</v>
      </c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</row>
    <row r="108" spans="1:100" s="23" customFormat="1" ht="10.5" x14ac:dyDescent="0.15">
      <c r="A108" s="1097"/>
      <c r="B108" s="1088" t="s">
        <v>143</v>
      </c>
      <c r="C108" s="1089"/>
      <c r="D108" s="180">
        <f t="shared" si="20"/>
        <v>0</v>
      </c>
      <c r="E108" s="181">
        <f t="shared" si="21"/>
        <v>0</v>
      </c>
      <c r="F108" s="182">
        <f t="shared" si="21"/>
        <v>0</v>
      </c>
      <c r="G108" s="67"/>
      <c r="H108" s="69"/>
      <c r="I108" s="67"/>
      <c r="J108" s="69"/>
      <c r="K108" s="67"/>
      <c r="L108" s="69"/>
      <c r="M108" s="67"/>
      <c r="N108" s="69"/>
      <c r="O108" s="67"/>
      <c r="P108" s="69"/>
      <c r="Q108" s="102"/>
      <c r="R108" s="131"/>
      <c r="S108" s="134"/>
      <c r="T108" s="46"/>
      <c r="U108" s="67"/>
      <c r="V108" s="69"/>
      <c r="W108" s="28" t="str">
        <f>$BA108&amp;" "&amp;$BB108&amp;""&amp;$BC108&amp;""&amp;$BD108&amp;""&amp;$BE108&amp;""&amp;$BF108&amp;""&amp;$BG108</f>
        <v xml:space="preserve"> </v>
      </c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BA108" s="29" t="str">
        <f t="shared" si="18"/>
        <v/>
      </c>
      <c r="BB108" s="29" t="str">
        <f t="shared" si="15"/>
        <v/>
      </c>
      <c r="BC108" s="29" t="str">
        <f t="shared" si="16"/>
        <v/>
      </c>
      <c r="BD108" s="29" t="str">
        <f>IF(S108&lt;=F108,"","Las gestantes ingresadas al Programa NO debe ser mayor al Total de Mujeres ingresadas")</f>
        <v/>
      </c>
      <c r="BE108" s="29" t="str">
        <f>IF(T108&lt;=F108,"","Las madres de hijos menor de 2 años NO DEBE ser mayor al Total de Mujeres ingresadas al Programa")</f>
        <v/>
      </c>
      <c r="BF108" s="29" t="str">
        <f>IF($U108&lt;=$E108,"","Los ingresos de Población Indigena Hombres NO DEBE ser mayor al Total de Ingresos de Hombres al Programa")</f>
        <v/>
      </c>
      <c r="BG108" s="29" t="str">
        <f>IF($V108&lt;=$F108,"","Los ingresos de Población Indigena Mujeres NO DEBE ser mayor al Total de Ingresos de Mujeres al Programa")</f>
        <v/>
      </c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0">
        <f t="shared" si="17"/>
        <v>0</v>
      </c>
      <c r="BU108" s="30">
        <f t="shared" si="11"/>
        <v>0</v>
      </c>
      <c r="BV108" s="30">
        <f t="shared" si="12"/>
        <v>0</v>
      </c>
      <c r="BW108" s="30">
        <f>IF(S108&lt;=F108,0,1)</f>
        <v>0</v>
      </c>
      <c r="BX108" s="30">
        <f>IF(T108&lt;=F108,0,1)</f>
        <v>0</v>
      </c>
      <c r="BY108" s="30">
        <f>IF($U108&lt;=$E108,0,1)</f>
        <v>0</v>
      </c>
      <c r="BZ108" s="30">
        <f>IF($V108&lt;=$F108,0,1)</f>
        <v>0</v>
      </c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  <c r="CS108" s="22"/>
      <c r="CT108" s="22"/>
      <c r="CU108" s="22"/>
      <c r="CV108" s="22"/>
    </row>
    <row r="109" spans="1:100" s="23" customFormat="1" ht="10.5" x14ac:dyDescent="0.15">
      <c r="A109" s="1097"/>
      <c r="B109" s="1088" t="s">
        <v>144</v>
      </c>
      <c r="C109" s="1089"/>
      <c r="D109" s="180">
        <f t="shared" si="20"/>
        <v>9</v>
      </c>
      <c r="E109" s="181">
        <f t="shared" si="21"/>
        <v>4</v>
      </c>
      <c r="F109" s="182">
        <f t="shared" si="21"/>
        <v>5</v>
      </c>
      <c r="G109" s="67"/>
      <c r="H109" s="69"/>
      <c r="I109" s="67"/>
      <c r="J109" s="69"/>
      <c r="K109" s="67"/>
      <c r="L109" s="69"/>
      <c r="M109" s="67"/>
      <c r="N109" s="69"/>
      <c r="O109" s="67">
        <v>3</v>
      </c>
      <c r="P109" s="69">
        <v>4</v>
      </c>
      <c r="Q109" s="102">
        <v>1</v>
      </c>
      <c r="R109" s="131">
        <v>1</v>
      </c>
      <c r="S109" s="134"/>
      <c r="T109" s="46"/>
      <c r="U109" s="67"/>
      <c r="V109" s="69"/>
      <c r="W109" s="28" t="str">
        <f>$BA109&amp;" "&amp;$BB109&amp;""&amp;$BC109&amp;""&amp;$BD109&amp;""&amp;$BE109&amp;""&amp;$BF109&amp;""&amp;$BG109</f>
        <v xml:space="preserve"> </v>
      </c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BA109" s="29" t="str">
        <f t="shared" si="18"/>
        <v/>
      </c>
      <c r="BB109" s="29" t="str">
        <f t="shared" si="15"/>
        <v/>
      </c>
      <c r="BC109" s="29" t="str">
        <f t="shared" si="16"/>
        <v/>
      </c>
      <c r="BD109" s="29" t="str">
        <f>IF(S109&lt;=F109,"","Las gestantes ingresadas al Programa NO debe ser mayor al Total de Mujeres ingresadas")</f>
        <v/>
      </c>
      <c r="BE109" s="29" t="str">
        <f>IF(T109&lt;=F109,"","Las madres de hijos menor de 2 años NO DEBE ser mayor al Total de Mujeres ingresadas al Programa")</f>
        <v/>
      </c>
      <c r="BF109" s="29" t="str">
        <f>IF($U109&lt;=$E109,"","Los ingresos de Población Indigena Hombres NO DEBE ser mayor al Total de Ingresos de Hombres al Programa")</f>
        <v/>
      </c>
      <c r="BG109" s="29" t="str">
        <f>IF($V109&lt;=$F109,"","Los ingresos de Población Indigena Mujeres NO DEBE ser mayor al Total de Ingresos de Mujeres al Programa")</f>
        <v/>
      </c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0">
        <f t="shared" si="17"/>
        <v>0</v>
      </c>
      <c r="BU109" s="30">
        <f t="shared" si="11"/>
        <v>0</v>
      </c>
      <c r="BV109" s="30">
        <f t="shared" si="12"/>
        <v>0</v>
      </c>
      <c r="BW109" s="30">
        <f>IF(S109&lt;=F109,0,1)</f>
        <v>0</v>
      </c>
      <c r="BX109" s="30">
        <f>IF($T109&lt;=$F109,0,1)</f>
        <v>0</v>
      </c>
      <c r="BY109" s="30">
        <f>IF($U109&lt;=$E109,0,1)</f>
        <v>0</v>
      </c>
      <c r="BZ109" s="30">
        <f>IF($V109&lt;=$F109,0,1)</f>
        <v>0</v>
      </c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  <c r="CS109" s="22"/>
      <c r="CT109" s="22"/>
      <c r="CU109" s="22"/>
      <c r="CV109" s="22"/>
    </row>
    <row r="110" spans="1:100" s="23" customFormat="1" ht="10.5" x14ac:dyDescent="0.15">
      <c r="A110" s="1083"/>
      <c r="B110" s="1088" t="s">
        <v>145</v>
      </c>
      <c r="C110" s="1089"/>
      <c r="D110" s="185">
        <f>+F110</f>
        <v>0</v>
      </c>
      <c r="E110" s="202"/>
      <c r="F110" s="187">
        <f t="shared" si="21"/>
        <v>0</v>
      </c>
      <c r="G110" s="191"/>
      <c r="H110" s="192"/>
      <c r="I110" s="191"/>
      <c r="J110" s="34"/>
      <c r="K110" s="191"/>
      <c r="L110" s="34"/>
      <c r="M110" s="191"/>
      <c r="N110" s="34"/>
      <c r="O110" s="191"/>
      <c r="P110" s="34"/>
      <c r="Q110" s="193"/>
      <c r="R110" s="194"/>
      <c r="S110" s="189"/>
      <c r="T110" s="47"/>
      <c r="U110" s="191"/>
      <c r="V110" s="34"/>
      <c r="W110" s="28" t="str">
        <f>$BA110&amp;" "&amp;$BB110&amp;""&amp;$BC110&amp;""&amp;$BD110&amp;""&amp;$BE110&amp;""&amp;$BF110</f>
        <v xml:space="preserve"> </v>
      </c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BA110" s="29" t="str">
        <f>IF($D110&lt;&gt;($J110+$L110+$N110+$P110),"El Total de los Ingresos NO puede ser diferente a la suma de Mujeres por edad.","")</f>
        <v/>
      </c>
      <c r="BB110" s="22"/>
      <c r="BC110" s="29" t="str">
        <f>IF($F110&lt;&gt;$J110+$L110+$N110+$P110,"El Total de Mujeres ingresadas al Programa NO puede ser distinto a la suma de Mujeres por edad.","")</f>
        <v/>
      </c>
      <c r="BD110" s="29" t="str">
        <f>IF(T110&lt;=F110,"","Las madres de hijos menor de 2 años NO DEBE ser mayor al Total de Mujeres ingresadas al Programa")</f>
        <v/>
      </c>
      <c r="BE110" s="22"/>
      <c r="BF110" s="29" t="str">
        <f>IF($V110&lt;=$F110,"","Los ingresos de Población Indigena Mujeres NO DEBE ser mayor al Total de Ingresos de Mujeres al Programa")</f>
        <v/>
      </c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0">
        <f>IF($D110&lt;&gt;($J110+$L110+$N110+$P110),1,0)</f>
        <v>0</v>
      </c>
      <c r="BU110" s="22"/>
      <c r="BV110" s="30">
        <f>IF($F110&lt;&gt;$J110+$L110+$N110+$P110,1,0)</f>
        <v>0</v>
      </c>
      <c r="BW110" s="30">
        <f>IF($T110&lt;=$F110,0,1)</f>
        <v>0</v>
      </c>
      <c r="BX110" s="22"/>
      <c r="BY110" s="30">
        <f>IF($V110&lt;=$F110,0,1)</f>
        <v>0</v>
      </c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  <c r="CS110" s="22"/>
      <c r="CT110" s="22"/>
      <c r="CU110" s="22"/>
      <c r="CV110" s="22"/>
    </row>
    <row r="111" spans="1:100" s="23" customFormat="1" ht="10.5" x14ac:dyDescent="0.15">
      <c r="A111" s="1098"/>
      <c r="B111" s="1088" t="s">
        <v>146</v>
      </c>
      <c r="C111" s="1089"/>
      <c r="D111" s="185">
        <f t="shared" si="20"/>
        <v>0</v>
      </c>
      <c r="E111" s="186">
        <f t="shared" si="21"/>
        <v>0</v>
      </c>
      <c r="F111" s="187">
        <f t="shared" si="21"/>
        <v>0</v>
      </c>
      <c r="G111" s="32"/>
      <c r="H111" s="34"/>
      <c r="I111" s="32"/>
      <c r="J111" s="34"/>
      <c r="K111" s="32"/>
      <c r="L111" s="34"/>
      <c r="M111" s="32"/>
      <c r="N111" s="34"/>
      <c r="O111" s="32"/>
      <c r="P111" s="34"/>
      <c r="Q111" s="188"/>
      <c r="R111" s="133"/>
      <c r="S111" s="203"/>
      <c r="T111" s="48"/>
      <c r="U111" s="73"/>
      <c r="V111" s="75"/>
      <c r="W111" s="28" t="str">
        <f>$BA111&amp;" "&amp;$BB111&amp;""&amp;$BC111&amp;""&amp;$BD111&amp;""&amp;$BE111&amp;""&amp;$BF111</f>
        <v xml:space="preserve"> </v>
      </c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BA111" s="29" t="str">
        <f t="shared" si="18"/>
        <v/>
      </c>
      <c r="BB111" s="29" t="str">
        <f t="shared" si="15"/>
        <v/>
      </c>
      <c r="BC111" s="29" t="str">
        <f t="shared" si="16"/>
        <v/>
      </c>
      <c r="BD111" s="29" t="str">
        <f>IF(T111&lt;=F111,"","Las madres de hijos menor de 2 años NO DEBE ser mayor al Total de Mujeres ingresadas al Programa")</f>
        <v/>
      </c>
      <c r="BE111" s="29" t="str">
        <f>IF($U111&lt;=$E111,"","Los ingresos de Población Indigena Hombres NO DEBE ser mayor al Total de Ingresos de Hombres al Programa")</f>
        <v/>
      </c>
      <c r="BF111" s="29" t="str">
        <f>IF($V111&lt;=$F111,"","Los ingresos de Población Indigena Mujeres NO DEBE ser mayor al Total de Ingresos de Mujeres al Programa")</f>
        <v/>
      </c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0">
        <f t="shared" si="17"/>
        <v>0</v>
      </c>
      <c r="BU111" s="30">
        <f t="shared" si="11"/>
        <v>0</v>
      </c>
      <c r="BV111" s="30">
        <f t="shared" si="12"/>
        <v>0</v>
      </c>
      <c r="BW111" s="30">
        <f>IF($T111&lt;=$F111,0,1)</f>
        <v>0</v>
      </c>
      <c r="BX111" s="30">
        <f>IF($U111&lt;=$E111,0,1)</f>
        <v>0</v>
      </c>
      <c r="BY111" s="30">
        <f>IF($V111&lt;=$F111,0,1)</f>
        <v>0</v>
      </c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</row>
    <row r="112" spans="1:100" s="23" customFormat="1" ht="42" x14ac:dyDescent="0.15">
      <c r="A112" s="1086" t="s">
        <v>147</v>
      </c>
      <c r="B112" s="204" t="s">
        <v>148</v>
      </c>
      <c r="C112" s="205" t="s">
        <v>149</v>
      </c>
      <c r="D112" s="185">
        <f t="shared" si="20"/>
        <v>0</v>
      </c>
      <c r="E112" s="186">
        <f t="shared" si="21"/>
        <v>0</v>
      </c>
      <c r="F112" s="187">
        <f t="shared" si="21"/>
        <v>0</v>
      </c>
      <c r="G112" s="32"/>
      <c r="H112" s="34"/>
      <c r="I112" s="32"/>
      <c r="J112" s="34"/>
      <c r="K112" s="32"/>
      <c r="L112" s="34"/>
      <c r="M112" s="32"/>
      <c r="N112" s="34"/>
      <c r="O112" s="32"/>
      <c r="P112" s="34"/>
      <c r="Q112" s="188"/>
      <c r="R112" s="133"/>
      <c r="S112" s="206"/>
      <c r="T112" s="190"/>
      <c r="U112" s="32"/>
      <c r="V112" s="34"/>
      <c r="W112" s="28" t="str">
        <f>$BA112&amp;" "&amp;$BB112&amp;""&amp;$BC112&amp;""&amp;$BD112&amp;""&amp;$BE112&amp;""&amp;$BF112</f>
        <v xml:space="preserve"> </v>
      </c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BA112" s="29" t="str">
        <f t="shared" si="18"/>
        <v/>
      </c>
      <c r="BB112" s="29" t="str">
        <f t="shared" si="15"/>
        <v/>
      </c>
      <c r="BC112" s="29" t="str">
        <f t="shared" si="16"/>
        <v/>
      </c>
      <c r="BD112" s="29" t="str">
        <f t="shared" si="19"/>
        <v/>
      </c>
      <c r="BE112" s="29" t="str">
        <f>IF($U112&lt;=$E112,"","Los ingresos de Población Indigena Hombres NO DEBE ser mayor al Total de Ingresos de Hombres al Programa")</f>
        <v/>
      </c>
      <c r="BF112" s="29" t="str">
        <f>IF($V112&lt;=$F112,"","Los ingresos de Población Indigena Mujeres NO DEBE ser mayor al Total de Ingresos de Mujeres al Programa")</f>
        <v/>
      </c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0">
        <f t="shared" si="17"/>
        <v>0</v>
      </c>
      <c r="BU112" s="30">
        <f t="shared" si="11"/>
        <v>0</v>
      </c>
      <c r="BV112" s="30">
        <f t="shared" si="12"/>
        <v>0</v>
      </c>
      <c r="BW112" s="30">
        <f>IF($T112&lt;=$F112,0,1)</f>
        <v>0</v>
      </c>
      <c r="BX112" s="30">
        <f>IF($U112&lt;=$E112,0,1)</f>
        <v>0</v>
      </c>
      <c r="BY112" s="30">
        <f>IF($V112&lt;=$F112,0,1)</f>
        <v>0</v>
      </c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</row>
    <row r="113" spans="1:100" s="23" customFormat="1" ht="10.5" x14ac:dyDescent="0.15">
      <c r="A113" s="1087"/>
      <c r="B113" s="1088" t="s">
        <v>150</v>
      </c>
      <c r="C113" s="1089"/>
      <c r="D113" s="185">
        <f t="shared" si="20"/>
        <v>0</v>
      </c>
      <c r="E113" s="186">
        <f t="shared" si="21"/>
        <v>0</v>
      </c>
      <c r="F113" s="187">
        <f t="shared" si="21"/>
        <v>0</v>
      </c>
      <c r="G113" s="32"/>
      <c r="H113" s="34"/>
      <c r="I113" s="32"/>
      <c r="J113" s="34"/>
      <c r="K113" s="32"/>
      <c r="L113" s="34"/>
      <c r="M113" s="32"/>
      <c r="N113" s="34"/>
      <c r="O113" s="32"/>
      <c r="P113" s="34"/>
      <c r="Q113" s="188"/>
      <c r="R113" s="133"/>
      <c r="S113" s="206"/>
      <c r="T113" s="190"/>
      <c r="U113" s="32"/>
      <c r="V113" s="34"/>
      <c r="W113" s="28" t="str">
        <f>$BA113&amp;" "&amp;$BB113&amp;""&amp;$BC113&amp;""&amp;$BD113&amp;""&amp;$BE113&amp;""&amp;$BF113</f>
        <v xml:space="preserve"> </v>
      </c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BA113" s="29" t="str">
        <f t="shared" si="18"/>
        <v/>
      </c>
      <c r="BB113" s="29" t="str">
        <f t="shared" si="15"/>
        <v/>
      </c>
      <c r="BC113" s="29" t="str">
        <f t="shared" si="16"/>
        <v/>
      </c>
      <c r="BD113" s="29" t="str">
        <f t="shared" si="19"/>
        <v/>
      </c>
      <c r="BE113" s="29" t="str">
        <f>IF($U113&lt;=$E113,"","Los ingresos de Población Indigena Hombres NO DEBE ser mayor al Total de Ingresos de Hombres al Programa")</f>
        <v/>
      </c>
      <c r="BF113" s="29" t="str">
        <f>IF($V113&lt;=$F113,"","Los ingresos de Población Indigena Mujeres NO DEBE ser mayor al Total de Ingresos de Mujeres al Programa")</f>
        <v/>
      </c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0">
        <f t="shared" si="17"/>
        <v>0</v>
      </c>
      <c r="BU113" s="30">
        <f t="shared" si="11"/>
        <v>0</v>
      </c>
      <c r="BV113" s="30">
        <f t="shared" si="12"/>
        <v>0</v>
      </c>
      <c r="BW113" s="30">
        <f>IF($T113&lt;=$F113,0,1)</f>
        <v>0</v>
      </c>
      <c r="BX113" s="30">
        <f>IF($U113&lt;=$E113,0,1)</f>
        <v>0</v>
      </c>
      <c r="BY113" s="30">
        <f>IF($V113&lt;=$F113,0,1)</f>
        <v>0</v>
      </c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</row>
    <row r="114" spans="1:100" s="23" customFormat="1" ht="10.5" x14ac:dyDescent="0.15">
      <c r="A114" s="1087"/>
      <c r="B114" s="1088" t="s">
        <v>151</v>
      </c>
      <c r="C114" s="1089"/>
      <c r="D114" s="185">
        <f t="shared" si="20"/>
        <v>0</v>
      </c>
      <c r="E114" s="186">
        <f t="shared" si="21"/>
        <v>0</v>
      </c>
      <c r="F114" s="187">
        <f t="shared" si="21"/>
        <v>0</v>
      </c>
      <c r="G114" s="32"/>
      <c r="H114" s="34"/>
      <c r="I114" s="32"/>
      <c r="J114" s="34"/>
      <c r="K114" s="32"/>
      <c r="L114" s="34"/>
      <c r="M114" s="32"/>
      <c r="N114" s="34"/>
      <c r="O114" s="32"/>
      <c r="P114" s="34"/>
      <c r="Q114" s="188"/>
      <c r="R114" s="133"/>
      <c r="S114" s="206"/>
      <c r="T114" s="190"/>
      <c r="U114" s="32"/>
      <c r="V114" s="34"/>
      <c r="W114" s="28" t="str">
        <f>$BA114&amp;" "&amp;$BB114&amp;""&amp;$BC114&amp;""&amp;$BD114&amp;""&amp;$BE114&amp;""&amp;$BF114</f>
        <v xml:space="preserve"> </v>
      </c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BA114" s="29" t="str">
        <f t="shared" si="18"/>
        <v/>
      </c>
      <c r="BB114" s="29" t="str">
        <f t="shared" si="15"/>
        <v/>
      </c>
      <c r="BC114" s="29" t="str">
        <f t="shared" si="16"/>
        <v/>
      </c>
      <c r="BD114" s="29" t="str">
        <f t="shared" si="19"/>
        <v/>
      </c>
      <c r="BE114" s="29" t="str">
        <f>IF($U114&lt;=$E114,"","Los ingresos de Población Indigena Hombres NO DEBE ser mayor al Total de Ingresos de Hombres al Programa")</f>
        <v/>
      </c>
      <c r="BF114" s="29" t="str">
        <f>IF($V114&lt;=$F114,"","Los ingresos de Población Indigena Mujeres NO DEBE ser mayor al Total de Ingresos de Mujeres al Programa")</f>
        <v/>
      </c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0">
        <f t="shared" si="17"/>
        <v>0</v>
      </c>
      <c r="BU114" s="30">
        <f t="shared" si="11"/>
        <v>0</v>
      </c>
      <c r="BV114" s="30">
        <f t="shared" si="12"/>
        <v>0</v>
      </c>
      <c r="BW114" s="30">
        <f>IF($T114&lt;=$F114,0,1)</f>
        <v>0</v>
      </c>
      <c r="BX114" s="30">
        <f>IF($U114&lt;=$E114,0,1)</f>
        <v>0</v>
      </c>
      <c r="BY114" s="30">
        <f>IF($V114&lt;=$F114,0,1)</f>
        <v>0</v>
      </c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</row>
    <row r="115" spans="1:100" s="23" customFormat="1" ht="10.5" x14ac:dyDescent="0.15">
      <c r="A115" s="1090" t="s">
        <v>152</v>
      </c>
      <c r="B115" s="1090"/>
      <c r="C115" s="1089"/>
      <c r="D115" s="185">
        <f t="shared" si="20"/>
        <v>5</v>
      </c>
      <c r="E115" s="186">
        <f t="shared" si="21"/>
        <v>2</v>
      </c>
      <c r="F115" s="187">
        <f t="shared" si="21"/>
        <v>3</v>
      </c>
      <c r="G115" s="32"/>
      <c r="H115" s="34"/>
      <c r="I115" s="32"/>
      <c r="J115" s="34"/>
      <c r="K115" s="32"/>
      <c r="L115" s="34">
        <v>1</v>
      </c>
      <c r="M115" s="32"/>
      <c r="N115" s="34"/>
      <c r="O115" s="32">
        <v>2</v>
      </c>
      <c r="P115" s="34">
        <v>2</v>
      </c>
      <c r="Q115" s="188"/>
      <c r="R115" s="133"/>
      <c r="S115" s="183"/>
      <c r="T115" s="184"/>
      <c r="U115" s="67"/>
      <c r="V115" s="69"/>
      <c r="W115" s="28" t="str">
        <f>$BA115&amp;" "&amp;$BB115&amp;""&amp;$BC115&amp;""&amp;$BD115&amp;""&amp;$BE115</f>
        <v xml:space="preserve"> </v>
      </c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BA115" s="29" t="str">
        <f t="shared" si="18"/>
        <v/>
      </c>
      <c r="BB115" s="29" t="str">
        <f t="shared" si="15"/>
        <v/>
      </c>
      <c r="BC115" s="29" t="str">
        <f t="shared" si="16"/>
        <v/>
      </c>
      <c r="BD115" s="29" t="str">
        <f>IF($U115&lt;=$E115,"","Los ingresos de Población Indigena Hombres NO DEBE ser mayor al Total de Ingresos de Hombres al Programa")</f>
        <v/>
      </c>
      <c r="BE115" s="29" t="str">
        <f>IF($V115&lt;=$F115,"","Los ingresos de Población Indigena Mujeres NO DEBE ser mayor al Total de Ingresos de Mujeres al Programa")</f>
        <v/>
      </c>
      <c r="BF115" s="22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0">
        <f t="shared" si="17"/>
        <v>0</v>
      </c>
      <c r="BU115" s="30">
        <f t="shared" si="11"/>
        <v>0</v>
      </c>
      <c r="BV115" s="30">
        <f t="shared" si="12"/>
        <v>0</v>
      </c>
      <c r="BW115" s="30">
        <f>IF($U115&lt;=$E115,0,1)</f>
        <v>0</v>
      </c>
      <c r="BX115" s="30">
        <f>IF($V115&lt;=$F115,0,1)</f>
        <v>0</v>
      </c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</row>
    <row r="116" spans="1:100" s="23" customFormat="1" ht="10.5" x14ac:dyDescent="0.15">
      <c r="A116" s="1090" t="s">
        <v>153</v>
      </c>
      <c r="B116" s="1090"/>
      <c r="C116" s="1089"/>
      <c r="D116" s="185">
        <f t="shared" si="20"/>
        <v>0</v>
      </c>
      <c r="E116" s="186">
        <f t="shared" si="21"/>
        <v>0</v>
      </c>
      <c r="F116" s="187">
        <f t="shared" si="21"/>
        <v>0</v>
      </c>
      <c r="G116" s="32"/>
      <c r="H116" s="34"/>
      <c r="I116" s="32"/>
      <c r="J116" s="34"/>
      <c r="K116" s="32"/>
      <c r="L116" s="34"/>
      <c r="M116" s="32"/>
      <c r="N116" s="34"/>
      <c r="O116" s="32"/>
      <c r="P116" s="34"/>
      <c r="Q116" s="188"/>
      <c r="R116" s="133"/>
      <c r="S116" s="189"/>
      <c r="T116" s="190"/>
      <c r="U116" s="32"/>
      <c r="V116" s="34"/>
      <c r="W116" s="28" t="str">
        <f t="shared" ref="W116:W124" si="22">$BA116&amp;" "&amp;$BB116&amp;""&amp;$BC116&amp;""&amp;$BD116&amp;""&amp;$BE116</f>
        <v xml:space="preserve"> </v>
      </c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BA116" s="29" t="str">
        <f t="shared" si="18"/>
        <v/>
      </c>
      <c r="BB116" s="29" t="str">
        <f t="shared" si="15"/>
        <v/>
      </c>
      <c r="BC116" s="29" t="str">
        <f t="shared" si="16"/>
        <v/>
      </c>
      <c r="BD116" s="29" t="str">
        <f t="shared" ref="BD116:BD124" si="23">IF($U116&lt;=$E116,"","Los ingresos de Población Indigena Hombres NO DEBE ser mayor al Total de Ingresos de Hombres al Programa")</f>
        <v/>
      </c>
      <c r="BE116" s="29" t="str">
        <f t="shared" ref="BE116:BE124" si="24">IF($V116&lt;=$F116,"","Los ingresos de Población Indigena Mujeres NO DEBE ser mayor al Total de Ingresos de Mujeres al Programa")</f>
        <v/>
      </c>
      <c r="BF116" s="22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0">
        <f t="shared" si="17"/>
        <v>0</v>
      </c>
      <c r="BU116" s="30">
        <f t="shared" si="11"/>
        <v>0</v>
      </c>
      <c r="BV116" s="30">
        <f t="shared" si="12"/>
        <v>0</v>
      </c>
      <c r="BW116" s="30">
        <f>IF($U116&lt;=$E116,0,1)</f>
        <v>0</v>
      </c>
      <c r="BX116" s="30">
        <f>IF($V116&lt;=$F116,0,1)</f>
        <v>0</v>
      </c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  <c r="CS116" s="22"/>
      <c r="CT116" s="22"/>
      <c r="CU116" s="22"/>
      <c r="CV116" s="22"/>
    </row>
    <row r="117" spans="1:100" s="23" customFormat="1" ht="10.5" x14ac:dyDescent="0.15">
      <c r="A117" s="1083" t="s">
        <v>154</v>
      </c>
      <c r="B117" s="1084"/>
      <c r="C117" s="1085"/>
      <c r="D117" s="185">
        <f t="shared" si="20"/>
        <v>0</v>
      </c>
      <c r="E117" s="186">
        <f t="shared" si="21"/>
        <v>0</v>
      </c>
      <c r="F117" s="187">
        <f t="shared" si="21"/>
        <v>0</v>
      </c>
      <c r="G117" s="32"/>
      <c r="H117" s="34"/>
      <c r="I117" s="32"/>
      <c r="J117" s="34"/>
      <c r="K117" s="32"/>
      <c r="L117" s="34"/>
      <c r="M117" s="32"/>
      <c r="N117" s="34"/>
      <c r="O117" s="32"/>
      <c r="P117" s="34"/>
      <c r="Q117" s="188"/>
      <c r="R117" s="133"/>
      <c r="S117" s="189"/>
      <c r="T117" s="190"/>
      <c r="U117" s="32"/>
      <c r="V117" s="34"/>
      <c r="W117" s="28" t="str">
        <f t="shared" si="22"/>
        <v xml:space="preserve"> </v>
      </c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BA117" s="29" t="str">
        <f t="shared" si="18"/>
        <v/>
      </c>
      <c r="BB117" s="29" t="str">
        <f t="shared" si="15"/>
        <v/>
      </c>
      <c r="BC117" s="29" t="str">
        <f t="shared" si="16"/>
        <v/>
      </c>
      <c r="BD117" s="29" t="str">
        <f t="shared" si="23"/>
        <v/>
      </c>
      <c r="BE117" s="29" t="str">
        <f t="shared" si="24"/>
        <v/>
      </c>
      <c r="BF117" s="22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0">
        <f t="shared" si="17"/>
        <v>0</v>
      </c>
      <c r="BU117" s="30">
        <f t="shared" si="11"/>
        <v>0</v>
      </c>
      <c r="BV117" s="30">
        <f t="shared" si="12"/>
        <v>0</v>
      </c>
      <c r="BW117" s="30">
        <f>IF($U117&lt;=$E117,0,1)</f>
        <v>0</v>
      </c>
      <c r="BX117" s="30">
        <f>IF($V117&lt;=$F117,0,1)</f>
        <v>0</v>
      </c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</row>
    <row r="118" spans="1:100" s="23" customFormat="1" ht="10.5" x14ac:dyDescent="0.15">
      <c r="A118" s="1080" t="s">
        <v>155</v>
      </c>
      <c r="B118" s="1081"/>
      <c r="C118" s="1082"/>
      <c r="D118" s="185">
        <f t="shared" si="20"/>
        <v>0</v>
      </c>
      <c r="E118" s="186">
        <f t="shared" si="21"/>
        <v>0</v>
      </c>
      <c r="F118" s="187">
        <f t="shared" si="21"/>
        <v>0</v>
      </c>
      <c r="G118" s="32"/>
      <c r="H118" s="34"/>
      <c r="I118" s="32"/>
      <c r="J118" s="34"/>
      <c r="K118" s="32"/>
      <c r="L118" s="34"/>
      <c r="M118" s="32"/>
      <c r="N118" s="34"/>
      <c r="O118" s="32"/>
      <c r="P118" s="34"/>
      <c r="Q118" s="188"/>
      <c r="R118" s="133"/>
      <c r="S118" s="189"/>
      <c r="T118" s="190"/>
      <c r="U118" s="32"/>
      <c r="V118" s="34"/>
      <c r="W118" s="28" t="str">
        <f t="shared" si="22"/>
        <v xml:space="preserve"> </v>
      </c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BA118" s="29" t="str">
        <f t="shared" si="18"/>
        <v/>
      </c>
      <c r="BB118" s="29" t="str">
        <f t="shared" si="15"/>
        <v/>
      </c>
      <c r="BC118" s="29" t="str">
        <f t="shared" si="16"/>
        <v/>
      </c>
      <c r="BD118" s="29" t="str">
        <f t="shared" si="23"/>
        <v/>
      </c>
      <c r="BE118" s="29" t="str">
        <f t="shared" si="24"/>
        <v/>
      </c>
      <c r="BF118" s="22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0">
        <f t="shared" si="17"/>
        <v>0</v>
      </c>
      <c r="BU118" s="30">
        <f t="shared" si="11"/>
        <v>0</v>
      </c>
      <c r="BV118" s="30">
        <f t="shared" si="12"/>
        <v>0</v>
      </c>
      <c r="BW118" s="30">
        <f>IF($U118&lt;=$E118,0,1)</f>
        <v>0</v>
      </c>
      <c r="BX118" s="30">
        <f>IF($V118&lt;=$F118,0,1)</f>
        <v>0</v>
      </c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</row>
    <row r="119" spans="1:100" s="23" customFormat="1" ht="10.5" x14ac:dyDescent="0.15">
      <c r="A119" s="1080" t="s">
        <v>156</v>
      </c>
      <c r="B119" s="1081"/>
      <c r="C119" s="1082"/>
      <c r="D119" s="185">
        <f t="shared" si="20"/>
        <v>0</v>
      </c>
      <c r="E119" s="186">
        <f t="shared" si="21"/>
        <v>0</v>
      </c>
      <c r="F119" s="187">
        <f t="shared" si="21"/>
        <v>0</v>
      </c>
      <c r="G119" s="32"/>
      <c r="H119" s="34"/>
      <c r="I119" s="32"/>
      <c r="J119" s="34"/>
      <c r="K119" s="32"/>
      <c r="L119" s="34"/>
      <c r="M119" s="32"/>
      <c r="N119" s="34"/>
      <c r="O119" s="32"/>
      <c r="P119" s="34"/>
      <c r="Q119" s="188"/>
      <c r="R119" s="133"/>
      <c r="S119" s="189"/>
      <c r="T119" s="190"/>
      <c r="U119" s="32"/>
      <c r="V119" s="34"/>
      <c r="W119" s="28" t="str">
        <f t="shared" si="22"/>
        <v xml:space="preserve"> </v>
      </c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BA119" s="29" t="str">
        <f t="shared" si="18"/>
        <v/>
      </c>
      <c r="BB119" s="29" t="str">
        <f t="shared" si="15"/>
        <v/>
      </c>
      <c r="BC119" s="29" t="str">
        <f t="shared" si="16"/>
        <v/>
      </c>
      <c r="BD119" s="29" t="str">
        <f t="shared" si="23"/>
        <v/>
      </c>
      <c r="BE119" s="29" t="str">
        <f t="shared" si="24"/>
        <v/>
      </c>
      <c r="BF119" s="22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0">
        <f t="shared" si="17"/>
        <v>0</v>
      </c>
      <c r="BU119" s="30">
        <f t="shared" si="11"/>
        <v>0</v>
      </c>
      <c r="BV119" s="30">
        <f t="shared" si="12"/>
        <v>0</v>
      </c>
      <c r="BW119" s="30">
        <f t="shared" ref="BW119:BW124" si="25">IF($U119&lt;=$E119,0,1)</f>
        <v>0</v>
      </c>
      <c r="BX119" s="30">
        <f t="shared" ref="BX119:BX124" si="26">IF($V119&lt;=$F119,0,1)</f>
        <v>0</v>
      </c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</row>
    <row r="120" spans="1:100" s="23" customFormat="1" ht="10.5" x14ac:dyDescent="0.15">
      <c r="A120" s="1083" t="s">
        <v>157</v>
      </c>
      <c r="B120" s="1084"/>
      <c r="C120" s="1085"/>
      <c r="D120" s="185">
        <f t="shared" si="20"/>
        <v>5</v>
      </c>
      <c r="E120" s="186">
        <f t="shared" si="21"/>
        <v>5</v>
      </c>
      <c r="F120" s="187">
        <f t="shared" si="21"/>
        <v>0</v>
      </c>
      <c r="G120" s="32">
        <v>5</v>
      </c>
      <c r="H120" s="34"/>
      <c r="I120" s="32"/>
      <c r="J120" s="34"/>
      <c r="K120" s="32"/>
      <c r="L120" s="34"/>
      <c r="M120" s="32"/>
      <c r="N120" s="34"/>
      <c r="O120" s="32"/>
      <c r="P120" s="34"/>
      <c r="Q120" s="188"/>
      <c r="R120" s="133"/>
      <c r="S120" s="189"/>
      <c r="T120" s="190"/>
      <c r="U120" s="32"/>
      <c r="V120" s="34"/>
      <c r="W120" s="28" t="str">
        <f t="shared" si="22"/>
        <v xml:space="preserve"> </v>
      </c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BA120" s="29" t="str">
        <f t="shared" si="18"/>
        <v/>
      </c>
      <c r="BB120" s="29" t="str">
        <f t="shared" si="15"/>
        <v/>
      </c>
      <c r="BC120" s="29" t="str">
        <f t="shared" si="16"/>
        <v/>
      </c>
      <c r="BD120" s="29" t="str">
        <f t="shared" si="23"/>
        <v/>
      </c>
      <c r="BE120" s="29" t="str">
        <f t="shared" si="24"/>
        <v/>
      </c>
      <c r="BF120" s="22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0">
        <f t="shared" si="17"/>
        <v>0</v>
      </c>
      <c r="BU120" s="30">
        <f t="shared" si="11"/>
        <v>0</v>
      </c>
      <c r="BV120" s="30">
        <f t="shared" si="12"/>
        <v>0</v>
      </c>
      <c r="BW120" s="30">
        <f t="shared" si="25"/>
        <v>0</v>
      </c>
      <c r="BX120" s="30">
        <f t="shared" si="26"/>
        <v>0</v>
      </c>
      <c r="BY120" s="22"/>
      <c r="BZ120" s="22"/>
      <c r="CA120" s="22"/>
      <c r="CB120" s="22"/>
      <c r="CC120" s="22"/>
      <c r="CD120" s="22"/>
      <c r="CE120" s="22"/>
      <c r="CF120" s="22"/>
      <c r="CG120" s="22"/>
      <c r="CH120" s="22"/>
      <c r="CI120" s="22"/>
      <c r="CJ120" s="22"/>
      <c r="CK120" s="22"/>
      <c r="CL120" s="22"/>
      <c r="CM120" s="22"/>
      <c r="CN120" s="22"/>
      <c r="CO120" s="22"/>
      <c r="CP120" s="22"/>
      <c r="CQ120" s="22"/>
      <c r="CR120" s="22"/>
      <c r="CS120" s="22"/>
      <c r="CT120" s="22"/>
      <c r="CU120" s="22"/>
      <c r="CV120" s="22"/>
    </row>
    <row r="121" spans="1:100" s="23" customFormat="1" ht="10.5" x14ac:dyDescent="0.15">
      <c r="A121" s="1083" t="s">
        <v>158</v>
      </c>
      <c r="B121" s="1084"/>
      <c r="C121" s="1085"/>
      <c r="D121" s="185">
        <f t="shared" si="20"/>
        <v>16</v>
      </c>
      <c r="E121" s="186">
        <f t="shared" si="21"/>
        <v>7</v>
      </c>
      <c r="F121" s="187">
        <f t="shared" si="21"/>
        <v>9</v>
      </c>
      <c r="G121" s="32">
        <v>5</v>
      </c>
      <c r="H121" s="34">
        <v>2</v>
      </c>
      <c r="I121" s="32">
        <v>2</v>
      </c>
      <c r="J121" s="34">
        <v>4</v>
      </c>
      <c r="K121" s="32"/>
      <c r="L121" s="34">
        <v>3</v>
      </c>
      <c r="M121" s="32"/>
      <c r="N121" s="34"/>
      <c r="O121" s="191"/>
      <c r="P121" s="192"/>
      <c r="Q121" s="193"/>
      <c r="R121" s="194"/>
      <c r="S121" s="189"/>
      <c r="T121" s="190"/>
      <c r="U121" s="32"/>
      <c r="V121" s="34"/>
      <c r="W121" s="28" t="str">
        <f t="shared" si="22"/>
        <v xml:space="preserve"> </v>
      </c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BA121" s="29" t="str">
        <f t="shared" si="18"/>
        <v/>
      </c>
      <c r="BB121" s="29" t="str">
        <f t="shared" si="15"/>
        <v/>
      </c>
      <c r="BC121" s="29" t="str">
        <f t="shared" si="16"/>
        <v/>
      </c>
      <c r="BD121" s="29" t="str">
        <f t="shared" si="23"/>
        <v/>
      </c>
      <c r="BE121" s="29" t="str">
        <f t="shared" si="24"/>
        <v/>
      </c>
      <c r="BF121" s="22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0">
        <f t="shared" si="17"/>
        <v>0</v>
      </c>
      <c r="BU121" s="30">
        <f t="shared" si="11"/>
        <v>0</v>
      </c>
      <c r="BV121" s="30">
        <f t="shared" si="12"/>
        <v>0</v>
      </c>
      <c r="BW121" s="30">
        <f t="shared" si="25"/>
        <v>0</v>
      </c>
      <c r="BX121" s="30">
        <f t="shared" si="26"/>
        <v>0</v>
      </c>
      <c r="BY121" s="22"/>
      <c r="BZ121" s="22"/>
      <c r="CA121" s="22"/>
      <c r="CB121" s="22"/>
      <c r="CC121" s="22"/>
      <c r="CD121" s="22"/>
      <c r="CE121" s="22"/>
      <c r="CF121" s="22"/>
      <c r="CG121" s="22"/>
      <c r="CH121" s="22"/>
      <c r="CI121" s="22"/>
      <c r="CJ121" s="22"/>
      <c r="CK121" s="22"/>
      <c r="CL121" s="22"/>
      <c r="CM121" s="22"/>
      <c r="CN121" s="22"/>
      <c r="CO121" s="22"/>
      <c r="CP121" s="22"/>
      <c r="CQ121" s="22"/>
      <c r="CR121" s="22"/>
      <c r="CS121" s="22"/>
      <c r="CT121" s="22"/>
      <c r="CU121" s="22"/>
      <c r="CV121" s="22"/>
    </row>
    <row r="122" spans="1:100" s="23" customFormat="1" ht="10.5" x14ac:dyDescent="0.15">
      <c r="A122" s="1080" t="s">
        <v>159</v>
      </c>
      <c r="B122" s="1081"/>
      <c r="C122" s="1082"/>
      <c r="D122" s="185">
        <f t="shared" si="20"/>
        <v>3</v>
      </c>
      <c r="E122" s="186">
        <f t="shared" si="21"/>
        <v>2</v>
      </c>
      <c r="F122" s="187">
        <f t="shared" si="21"/>
        <v>1</v>
      </c>
      <c r="G122" s="32">
        <v>1</v>
      </c>
      <c r="H122" s="34">
        <v>1</v>
      </c>
      <c r="I122" s="32"/>
      <c r="J122" s="34"/>
      <c r="K122" s="32"/>
      <c r="L122" s="34"/>
      <c r="M122" s="32"/>
      <c r="N122" s="34"/>
      <c r="O122" s="32"/>
      <c r="P122" s="34"/>
      <c r="Q122" s="188">
        <v>1</v>
      </c>
      <c r="R122" s="133"/>
      <c r="S122" s="189"/>
      <c r="T122" s="190"/>
      <c r="U122" s="32"/>
      <c r="V122" s="34"/>
      <c r="W122" s="28" t="str">
        <f t="shared" si="22"/>
        <v xml:space="preserve"> </v>
      </c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BA122" s="29" t="str">
        <f t="shared" si="18"/>
        <v/>
      </c>
      <c r="BB122" s="29" t="str">
        <f t="shared" si="15"/>
        <v/>
      </c>
      <c r="BC122" s="29" t="str">
        <f t="shared" si="16"/>
        <v/>
      </c>
      <c r="BD122" s="29" t="str">
        <f t="shared" si="23"/>
        <v/>
      </c>
      <c r="BE122" s="29" t="str">
        <f t="shared" si="24"/>
        <v/>
      </c>
      <c r="BF122" s="22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0">
        <f t="shared" si="17"/>
        <v>0</v>
      </c>
      <c r="BU122" s="30">
        <f t="shared" si="11"/>
        <v>0</v>
      </c>
      <c r="BV122" s="30">
        <f t="shared" si="12"/>
        <v>0</v>
      </c>
      <c r="BW122" s="30">
        <f t="shared" si="25"/>
        <v>0</v>
      </c>
      <c r="BX122" s="30">
        <f t="shared" si="26"/>
        <v>0</v>
      </c>
      <c r="BY122" s="22"/>
      <c r="BZ122" s="22"/>
      <c r="CA122" s="22"/>
      <c r="CB122" s="22"/>
      <c r="CC122" s="22"/>
      <c r="CD122" s="22"/>
      <c r="CE122" s="22"/>
      <c r="CF122" s="22"/>
      <c r="CG122" s="22"/>
      <c r="CH122" s="22"/>
      <c r="CI122" s="22"/>
      <c r="CJ122" s="22"/>
      <c r="CK122" s="22"/>
      <c r="CL122" s="22"/>
      <c r="CM122" s="22"/>
      <c r="CN122" s="22"/>
      <c r="CO122" s="22"/>
      <c r="CP122" s="22"/>
      <c r="CQ122" s="22"/>
      <c r="CR122" s="22"/>
      <c r="CS122" s="22"/>
      <c r="CT122" s="22"/>
      <c r="CU122" s="22"/>
      <c r="CV122" s="22"/>
    </row>
    <row r="123" spans="1:100" s="23" customFormat="1" ht="10.5" x14ac:dyDescent="0.15">
      <c r="A123" s="1080" t="s">
        <v>160</v>
      </c>
      <c r="B123" s="1081"/>
      <c r="C123" s="1082"/>
      <c r="D123" s="207">
        <f t="shared" si="20"/>
        <v>2</v>
      </c>
      <c r="E123" s="208">
        <f t="shared" si="21"/>
        <v>1</v>
      </c>
      <c r="F123" s="209">
        <f t="shared" si="21"/>
        <v>1</v>
      </c>
      <c r="G123" s="73"/>
      <c r="H123" s="75"/>
      <c r="I123" s="73"/>
      <c r="J123" s="75"/>
      <c r="K123" s="73">
        <v>1</v>
      </c>
      <c r="L123" s="75"/>
      <c r="M123" s="73"/>
      <c r="N123" s="75"/>
      <c r="O123" s="73"/>
      <c r="P123" s="75">
        <v>1</v>
      </c>
      <c r="Q123" s="210"/>
      <c r="R123" s="211"/>
      <c r="S123" s="189"/>
      <c r="T123" s="190"/>
      <c r="U123" s="32"/>
      <c r="V123" s="34"/>
      <c r="W123" s="28" t="str">
        <f t="shared" si="22"/>
        <v xml:space="preserve"> </v>
      </c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BA123" s="29" t="str">
        <f t="shared" si="18"/>
        <v/>
      </c>
      <c r="BB123" s="29" t="str">
        <f t="shared" si="15"/>
        <v/>
      </c>
      <c r="BC123" s="29" t="str">
        <f t="shared" si="16"/>
        <v/>
      </c>
      <c r="BD123" s="29" t="str">
        <f t="shared" si="23"/>
        <v/>
      </c>
      <c r="BE123" s="29" t="str">
        <f t="shared" si="24"/>
        <v/>
      </c>
      <c r="BF123" s="22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0">
        <f t="shared" si="17"/>
        <v>0</v>
      </c>
      <c r="BU123" s="30">
        <f t="shared" si="11"/>
        <v>0</v>
      </c>
      <c r="BV123" s="30">
        <f t="shared" si="12"/>
        <v>0</v>
      </c>
      <c r="BW123" s="30">
        <f t="shared" si="25"/>
        <v>0</v>
      </c>
      <c r="BX123" s="30">
        <f t="shared" si="26"/>
        <v>0</v>
      </c>
      <c r="BY123" s="22"/>
      <c r="BZ123" s="22"/>
      <c r="CA123" s="22"/>
      <c r="CB123" s="22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</row>
    <row r="124" spans="1:100" s="23" customFormat="1" ht="10.5" x14ac:dyDescent="0.15">
      <c r="A124" s="1077" t="s">
        <v>161</v>
      </c>
      <c r="B124" s="1078"/>
      <c r="C124" s="1079"/>
      <c r="D124" s="212">
        <f t="shared" si="20"/>
        <v>0</v>
      </c>
      <c r="E124" s="213">
        <f t="shared" si="21"/>
        <v>0</v>
      </c>
      <c r="F124" s="214">
        <f t="shared" si="21"/>
        <v>0</v>
      </c>
      <c r="G124" s="37"/>
      <c r="H124" s="39"/>
      <c r="I124" s="37"/>
      <c r="J124" s="39"/>
      <c r="K124" s="37"/>
      <c r="L124" s="39"/>
      <c r="M124" s="37"/>
      <c r="N124" s="39"/>
      <c r="O124" s="37"/>
      <c r="P124" s="39"/>
      <c r="Q124" s="104"/>
      <c r="R124" s="135"/>
      <c r="S124" s="215"/>
      <c r="T124" s="197"/>
      <c r="U124" s="37"/>
      <c r="V124" s="39"/>
      <c r="W124" s="28" t="str">
        <f t="shared" si="22"/>
        <v xml:space="preserve"> </v>
      </c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BA124" s="29" t="str">
        <f t="shared" si="18"/>
        <v/>
      </c>
      <c r="BB124" s="29" t="str">
        <f t="shared" si="15"/>
        <v/>
      </c>
      <c r="BC124" s="29" t="str">
        <f t="shared" si="16"/>
        <v/>
      </c>
      <c r="BD124" s="29" t="str">
        <f t="shared" si="23"/>
        <v/>
      </c>
      <c r="BE124" s="29" t="str">
        <f t="shared" si="24"/>
        <v/>
      </c>
      <c r="BF124" s="22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0">
        <f t="shared" si="17"/>
        <v>0</v>
      </c>
      <c r="BU124" s="30">
        <f t="shared" si="11"/>
        <v>0</v>
      </c>
      <c r="BV124" s="30">
        <f t="shared" si="12"/>
        <v>0</v>
      </c>
      <c r="BW124" s="30">
        <f t="shared" si="25"/>
        <v>0</v>
      </c>
      <c r="BX124" s="30">
        <f t="shared" si="26"/>
        <v>0</v>
      </c>
      <c r="BY124" s="22"/>
      <c r="BZ124" s="22"/>
      <c r="CA124" s="22"/>
      <c r="CB124" s="22"/>
      <c r="CC124" s="22"/>
      <c r="CD124" s="22"/>
      <c r="CE124" s="22"/>
      <c r="CF124" s="22"/>
      <c r="CG124" s="22"/>
      <c r="CH124" s="22"/>
      <c r="CI124" s="22"/>
      <c r="CJ124" s="22"/>
      <c r="CK124" s="22"/>
      <c r="CL124" s="22"/>
      <c r="CM124" s="22"/>
      <c r="CN124" s="22"/>
      <c r="CO124" s="22"/>
      <c r="CP124" s="22"/>
      <c r="CQ124" s="22"/>
      <c r="CR124" s="22"/>
      <c r="CS124" s="22"/>
      <c r="CT124" s="22"/>
      <c r="CU124" s="22"/>
      <c r="CV124" s="22"/>
    </row>
    <row r="125" spans="1:100" s="9" customFormat="1" ht="14.25" x14ac:dyDescent="0.2">
      <c r="A125" s="81" t="s">
        <v>162</v>
      </c>
      <c r="B125" s="216"/>
      <c r="C125" s="216"/>
      <c r="D125" s="216"/>
      <c r="E125" s="216"/>
      <c r="F125" s="216"/>
      <c r="G125" s="216"/>
      <c r="H125" s="151"/>
      <c r="I125" s="151"/>
      <c r="J125" s="151"/>
      <c r="K125" s="217"/>
      <c r="L125" s="217"/>
      <c r="M125" s="217"/>
      <c r="N125" s="217"/>
      <c r="O125" s="218"/>
      <c r="P125" s="218"/>
      <c r="Q125" s="119"/>
      <c r="R125" s="119"/>
      <c r="S125" s="218"/>
      <c r="T125" s="218"/>
      <c r="U125" s="119"/>
      <c r="V125" s="119"/>
      <c r="W125" s="119"/>
    </row>
    <row r="126" spans="1:100" s="23" customFormat="1" ht="10.5" x14ac:dyDescent="0.15">
      <c r="A126" s="1117" t="s">
        <v>163</v>
      </c>
      <c r="B126" s="1118"/>
      <c r="C126" s="1119"/>
      <c r="D126" s="1016" t="s">
        <v>46</v>
      </c>
      <c r="E126" s="1017"/>
      <c r="F126" s="1018"/>
      <c r="G126" s="1112" t="s">
        <v>116</v>
      </c>
      <c r="H126" s="1112"/>
      <c r="I126" s="1112" t="s">
        <v>117</v>
      </c>
      <c r="J126" s="1112"/>
      <c r="K126" s="1112" t="s">
        <v>118</v>
      </c>
      <c r="L126" s="1112"/>
      <c r="M126" s="1112" t="s">
        <v>119</v>
      </c>
      <c r="N126" s="1112"/>
      <c r="O126" s="1112" t="s">
        <v>120</v>
      </c>
      <c r="P126" s="1112"/>
      <c r="Q126" s="1112" t="s">
        <v>121</v>
      </c>
      <c r="R126" s="1113"/>
      <c r="S126" s="1049" t="s">
        <v>164</v>
      </c>
      <c r="T126" s="1114" t="s">
        <v>122</v>
      </c>
      <c r="U126" s="1116" t="s">
        <v>123</v>
      </c>
      <c r="V126" s="1105" t="s">
        <v>124</v>
      </c>
      <c r="W126" s="1106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BA126" s="3"/>
      <c r="BB126" s="3"/>
      <c r="BC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22"/>
      <c r="CC126" s="22"/>
      <c r="CD126" s="22"/>
      <c r="CE126" s="22"/>
      <c r="CF126" s="22"/>
      <c r="CG126" s="22"/>
      <c r="CH126" s="22"/>
      <c r="CI126" s="22"/>
      <c r="CJ126" s="22"/>
      <c r="CK126" s="22"/>
      <c r="CL126" s="22"/>
      <c r="CM126" s="22"/>
      <c r="CN126" s="22"/>
      <c r="CO126" s="22"/>
      <c r="CP126" s="22"/>
      <c r="CQ126" s="22"/>
      <c r="CR126" s="22"/>
      <c r="CS126" s="22"/>
      <c r="CT126" s="22"/>
      <c r="CU126" s="22"/>
      <c r="CV126" s="22"/>
    </row>
    <row r="127" spans="1:100" s="23" customFormat="1" ht="21" x14ac:dyDescent="0.15">
      <c r="A127" s="1120"/>
      <c r="B127" s="1121"/>
      <c r="C127" s="1122"/>
      <c r="D127" s="156" t="s">
        <v>125</v>
      </c>
      <c r="E127" s="157" t="s">
        <v>43</v>
      </c>
      <c r="F127" s="158" t="s">
        <v>64</v>
      </c>
      <c r="G127" s="159" t="s">
        <v>43</v>
      </c>
      <c r="H127" s="20" t="s">
        <v>64</v>
      </c>
      <c r="I127" s="159" t="s">
        <v>43</v>
      </c>
      <c r="J127" s="20" t="s">
        <v>64</v>
      </c>
      <c r="K127" s="159" t="s">
        <v>43</v>
      </c>
      <c r="L127" s="20" t="s">
        <v>64</v>
      </c>
      <c r="M127" s="159" t="s">
        <v>43</v>
      </c>
      <c r="N127" s="20" t="s">
        <v>64</v>
      </c>
      <c r="O127" s="159" t="s">
        <v>43</v>
      </c>
      <c r="P127" s="20" t="s">
        <v>64</v>
      </c>
      <c r="Q127" s="159" t="s">
        <v>43</v>
      </c>
      <c r="R127" s="162" t="s">
        <v>64</v>
      </c>
      <c r="S127" s="1051"/>
      <c r="T127" s="1115"/>
      <c r="U127" s="1116"/>
      <c r="V127" s="219" t="s">
        <v>43</v>
      </c>
      <c r="W127" s="164" t="s">
        <v>64</v>
      </c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BA127" s="3"/>
      <c r="BB127" s="3"/>
      <c r="BC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22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2"/>
      <c r="CV127" s="22"/>
    </row>
    <row r="128" spans="1:100" s="23" customFormat="1" ht="10.5" x14ac:dyDescent="0.15">
      <c r="A128" s="1107" t="s">
        <v>165</v>
      </c>
      <c r="B128" s="1107"/>
      <c r="C128" s="1108"/>
      <c r="D128" s="168">
        <f>SUM(E128:F128)</f>
        <v>31</v>
      </c>
      <c r="E128" s="169">
        <f>G128+I128+K128+M128+O128+Q128</f>
        <v>14</v>
      </c>
      <c r="F128" s="170">
        <f>H128+J128+L128+N128+P128+R128</f>
        <v>17</v>
      </c>
      <c r="G128" s="171">
        <v>6</v>
      </c>
      <c r="H128" s="172">
        <v>4</v>
      </c>
      <c r="I128" s="171">
        <v>5</v>
      </c>
      <c r="J128" s="172">
        <v>8</v>
      </c>
      <c r="K128" s="171">
        <v>2</v>
      </c>
      <c r="L128" s="172">
        <v>3</v>
      </c>
      <c r="M128" s="171"/>
      <c r="N128" s="172"/>
      <c r="O128" s="171">
        <v>1</v>
      </c>
      <c r="P128" s="172">
        <v>2</v>
      </c>
      <c r="Q128" s="173"/>
      <c r="R128" s="174"/>
      <c r="S128" s="175">
        <v>1</v>
      </c>
      <c r="T128" s="176"/>
      <c r="U128" s="176"/>
      <c r="V128" s="175"/>
      <c r="W128" s="85"/>
      <c r="X128" s="28" t="str">
        <f>$BA128&amp;" "&amp;$BB128&amp;""&amp;$BC128&amp;""&amp;$BD128&amp;""&amp;$BE128&amp;""&amp;$BF128&amp;""&amp;$BG128</f>
        <v xml:space="preserve"> </v>
      </c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BA128" s="29" t="str">
        <f t="shared" ref="BA128:BA157" si="27">IF($D128&lt;&gt;SUM($G128:$R128),"El Total de los Egresos NO puede ser diferente a la suma de Hombres y Mujeres por edad.","")</f>
        <v/>
      </c>
      <c r="BB128" s="29" t="str">
        <f t="shared" ref="BB128:BB157" si="28">IF($E128&lt;&gt;$G128+$I128+$K128+$M128+$O128+$Q128,"El Total de Hombres Egresados al Programa NO puede ser distinto a la suma de Hombres por edad.","")</f>
        <v/>
      </c>
      <c r="BC128" s="29" t="str">
        <f t="shared" ref="BC128:BC157" si="29">IF($F128&lt;&gt;$H128+$J128+$L128+$N128+$P128+$R128,"El Total de Mujeres Egresadas al Programa NO puede ser distinto a la suma de Mujeres por edad.","")</f>
        <v/>
      </c>
      <c r="BD128" s="29" t="str">
        <f>IF($T128&lt;=$F128,"","Las gestantes egresadas del Programa NO debe ser mayor al Total de Mujeres egresadas")</f>
        <v/>
      </c>
      <c r="BE128" s="29" t="str">
        <f>IF($U128&lt;=$F128,"","Las madres de hijos menor de 2 años NO DEBE ser mayor al Total de Mujeres egresadas al Programa")</f>
        <v/>
      </c>
      <c r="BF128" s="29" t="str">
        <f>IF($V128&lt;=$E128,"","Los egresos de Población Indigena Hombres NO DEBE ser mayor al Total de Egresos Hombres del Programa")</f>
        <v/>
      </c>
      <c r="BG128" s="29" t="str">
        <f>IF($W128&lt;=$F128,"","Los egresos de Población Indigena Mujeres NO DEBE ser mayor al Total de Egresos Mujeres del Programa")</f>
        <v/>
      </c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22"/>
      <c r="BT128" s="30">
        <f>IF($D128&lt;&gt;SUM($G128:$R128),1,0)</f>
        <v>0</v>
      </c>
      <c r="BU128" s="30">
        <f>IF($E128&lt;&gt;$G128+$I128+$K128+$M128+$O128+$Q128,1,0)</f>
        <v>0</v>
      </c>
      <c r="BV128" s="30">
        <f>IF($F128&lt;&gt;$H128+$J128+$L128+$N128+$P128+$R128,1,0)</f>
        <v>0</v>
      </c>
      <c r="BW128" s="30">
        <f>IF($T128&lt;=$F128,0,1)</f>
        <v>0</v>
      </c>
      <c r="BX128" s="30">
        <f>IF($U128&lt;=$F128,0,1)</f>
        <v>0</v>
      </c>
      <c r="BY128" s="30">
        <f>IF($V128&lt;=$E128,0,1)</f>
        <v>0</v>
      </c>
      <c r="BZ128" s="30">
        <f>IF($W128&lt;=$F128,0,1)</f>
        <v>0</v>
      </c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</row>
    <row r="129" spans="1:100" s="23" customFormat="1" ht="10.5" x14ac:dyDescent="0.15">
      <c r="A129" s="1109" t="s">
        <v>127</v>
      </c>
      <c r="B129" s="1110"/>
      <c r="C129" s="1111"/>
      <c r="D129" s="177"/>
      <c r="E129" s="178"/>
      <c r="F129" s="178"/>
      <c r="G129" s="178"/>
      <c r="H129" s="178"/>
      <c r="I129" s="178"/>
      <c r="J129" s="178"/>
      <c r="K129" s="178"/>
      <c r="L129" s="178"/>
      <c r="M129" s="178"/>
      <c r="N129" s="178"/>
      <c r="O129" s="178"/>
      <c r="P129" s="178"/>
      <c r="Q129" s="178"/>
      <c r="R129" s="178"/>
      <c r="S129" s="178"/>
      <c r="T129" s="178"/>
      <c r="U129" s="178"/>
      <c r="V129" s="178"/>
      <c r="W129" s="179"/>
      <c r="X129" s="28" t="str">
        <f t="shared" ref="X129:X156" si="30">$BA129&amp;" "&amp;$BB129&amp;""&amp;$BC129&amp;""&amp;$BD129&amp;""&amp;$BE129&amp;""&amp;$BF129&amp;""&amp;$BG129</f>
        <v xml:space="preserve"> </v>
      </c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BA129" s="29" t="str">
        <f t="shared" si="27"/>
        <v/>
      </c>
      <c r="BB129" s="29" t="str">
        <f t="shared" si="28"/>
        <v/>
      </c>
      <c r="BC129" s="29" t="str">
        <f t="shared" si="29"/>
        <v/>
      </c>
      <c r="BD129" s="29" t="str">
        <f t="shared" ref="BD129:BD157" si="31">IF($T129&lt;=$F129,"","Las gestantes egresadas del Programa NO debe ser mayor al Total de Mujeres egresadas")</f>
        <v/>
      </c>
      <c r="BE129" s="29" t="str">
        <f t="shared" ref="BE129:BE157" si="32">IF($U129&lt;=$F129,"","Las madres de hijos menor de 2 años NO DEBE ser mayor al Total de Mujeres egresadas al Programa")</f>
        <v/>
      </c>
      <c r="BF129" s="29" t="str">
        <f t="shared" ref="BF129:BF157" si="33">IF($V129&lt;=$E129,"","Los egresos de Población Indigena Hombres NO DEBE ser mayor al Total de Egresos Hombres del Programa")</f>
        <v/>
      </c>
      <c r="BG129" s="29" t="str">
        <f t="shared" ref="BG129:BG157" si="34">IF($W129&lt;=$F129,"","Los egresos de Población Indigena Mujeres NO DEBE ser mayor al Total de Egresos Mujeres del Programa")</f>
        <v/>
      </c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0">
        <f t="shared" ref="BT129:BT157" si="35">IF($D129&lt;&gt;SUM($G129:$R129),1,0)</f>
        <v>0</v>
      </c>
      <c r="BU129" s="30">
        <f t="shared" ref="BU129:BU157" si="36">IF($E129&lt;&gt;$G129+$I129+$K129+$M129+$O129+$Q129,1,0)</f>
        <v>0</v>
      </c>
      <c r="BV129" s="30">
        <f t="shared" ref="BV129:BV157" si="37">IF($F129&lt;&gt;$H129+$J129+$L129+$N129+$P129+$R129,1,0)</f>
        <v>0</v>
      </c>
      <c r="BW129" s="30">
        <f t="shared" ref="BW129:BW157" si="38">IF($T129&lt;=$F129,0,1)</f>
        <v>0</v>
      </c>
      <c r="BX129" s="30">
        <f t="shared" ref="BX129:BX157" si="39">IF($U129&lt;=$F129,0,1)</f>
        <v>0</v>
      </c>
      <c r="BY129" s="30">
        <f t="shared" ref="BY129:BY157" si="40">IF($V129&lt;=$E129,0,1)</f>
        <v>0</v>
      </c>
      <c r="BZ129" s="30">
        <f t="shared" ref="BZ129:BZ157" si="41">IF($W129&lt;=$F129,0,1)</f>
        <v>0</v>
      </c>
      <c r="CA129" s="3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</row>
    <row r="130" spans="1:100" s="23" customFormat="1" ht="10.5" x14ac:dyDescent="0.15">
      <c r="A130" s="1096" t="s">
        <v>128</v>
      </c>
      <c r="B130" s="1099" t="s">
        <v>129</v>
      </c>
      <c r="C130" s="1100"/>
      <c r="D130" s="180">
        <f t="shared" ref="D130:D138" si="42">SUM(E130:F130)</f>
        <v>0</v>
      </c>
      <c r="E130" s="181">
        <f t="shared" ref="E130:F138" si="43">G130+I130+K130+M130+O130+Q130</f>
        <v>0</v>
      </c>
      <c r="F130" s="182">
        <f t="shared" si="43"/>
        <v>0</v>
      </c>
      <c r="G130" s="67"/>
      <c r="H130" s="69"/>
      <c r="I130" s="67"/>
      <c r="J130" s="69"/>
      <c r="K130" s="67"/>
      <c r="L130" s="69"/>
      <c r="M130" s="67"/>
      <c r="N130" s="69"/>
      <c r="O130" s="67"/>
      <c r="P130" s="69"/>
      <c r="Q130" s="102"/>
      <c r="R130" s="131"/>
      <c r="S130" s="46"/>
      <c r="T130" s="184"/>
      <c r="U130" s="184"/>
      <c r="V130" s="132"/>
      <c r="W130" s="75"/>
      <c r="X130" s="28" t="str">
        <f t="shared" si="30"/>
        <v xml:space="preserve"> </v>
      </c>
      <c r="Y130" s="3"/>
      <c r="Z130" s="3"/>
      <c r="AA130" s="3"/>
      <c r="AB130" s="3"/>
      <c r="AC130" s="3"/>
      <c r="AD130" s="3"/>
      <c r="AE130" s="3"/>
      <c r="AF130" s="3"/>
      <c r="AG130" s="221"/>
      <c r="AH130" s="3"/>
      <c r="AI130" s="3"/>
      <c r="AJ130" s="3"/>
      <c r="AK130" s="3"/>
      <c r="BA130" s="29" t="str">
        <f t="shared" si="27"/>
        <v/>
      </c>
      <c r="BB130" s="29" t="str">
        <f t="shared" si="28"/>
        <v/>
      </c>
      <c r="BC130" s="29" t="str">
        <f t="shared" si="29"/>
        <v/>
      </c>
      <c r="BD130" s="29" t="str">
        <f t="shared" si="31"/>
        <v/>
      </c>
      <c r="BE130" s="29" t="str">
        <f t="shared" si="32"/>
        <v/>
      </c>
      <c r="BF130" s="29" t="str">
        <f t="shared" si="33"/>
        <v/>
      </c>
      <c r="BG130" s="29" t="str">
        <f t="shared" si="34"/>
        <v/>
      </c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0">
        <f t="shared" si="35"/>
        <v>0</v>
      </c>
      <c r="BU130" s="30">
        <f t="shared" si="36"/>
        <v>0</v>
      </c>
      <c r="BV130" s="30">
        <f t="shared" si="37"/>
        <v>0</v>
      </c>
      <c r="BW130" s="30">
        <f t="shared" si="38"/>
        <v>0</v>
      </c>
      <c r="BX130" s="30">
        <f t="shared" si="39"/>
        <v>0</v>
      </c>
      <c r="BY130" s="30">
        <f t="shared" si="40"/>
        <v>0</v>
      </c>
      <c r="BZ130" s="30">
        <f t="shared" si="41"/>
        <v>0</v>
      </c>
      <c r="CA130" s="3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</row>
    <row r="131" spans="1:100" s="23" customFormat="1" ht="10.5" x14ac:dyDescent="0.15">
      <c r="A131" s="1083"/>
      <c r="B131" s="1088" t="s">
        <v>130</v>
      </c>
      <c r="C131" s="1089"/>
      <c r="D131" s="185">
        <f t="shared" si="42"/>
        <v>0</v>
      </c>
      <c r="E131" s="186">
        <f t="shared" si="43"/>
        <v>0</v>
      </c>
      <c r="F131" s="187">
        <f t="shared" si="43"/>
        <v>0</v>
      </c>
      <c r="G131" s="32"/>
      <c r="H131" s="34"/>
      <c r="I131" s="32"/>
      <c r="J131" s="34"/>
      <c r="K131" s="32"/>
      <c r="L131" s="34"/>
      <c r="M131" s="32"/>
      <c r="N131" s="34"/>
      <c r="O131" s="32"/>
      <c r="P131" s="34"/>
      <c r="Q131" s="188"/>
      <c r="R131" s="133"/>
      <c r="S131" s="134"/>
      <c r="T131" s="190"/>
      <c r="U131" s="190"/>
      <c r="V131" s="134"/>
      <c r="W131" s="75"/>
      <c r="X131" s="28" t="str">
        <f t="shared" si="30"/>
        <v xml:space="preserve"> </v>
      </c>
      <c r="Y131" s="3"/>
      <c r="Z131" s="3"/>
      <c r="AA131" s="3"/>
      <c r="AB131" s="3"/>
      <c r="AC131" s="3"/>
      <c r="AD131" s="3"/>
      <c r="AE131" s="3"/>
      <c r="AF131" s="3"/>
      <c r="AG131" s="221"/>
      <c r="AH131" s="3"/>
      <c r="AI131" s="3"/>
      <c r="AJ131" s="3"/>
      <c r="AK131" s="3"/>
      <c r="BA131" s="29" t="str">
        <f t="shared" si="27"/>
        <v/>
      </c>
      <c r="BB131" s="29" t="str">
        <f t="shared" si="28"/>
        <v/>
      </c>
      <c r="BC131" s="29" t="str">
        <f t="shared" si="29"/>
        <v/>
      </c>
      <c r="BD131" s="29" t="str">
        <f t="shared" si="31"/>
        <v/>
      </c>
      <c r="BE131" s="29" t="str">
        <f t="shared" si="32"/>
        <v/>
      </c>
      <c r="BF131" s="29" t="str">
        <f t="shared" si="33"/>
        <v/>
      </c>
      <c r="BG131" s="29" t="str">
        <f t="shared" si="34"/>
        <v/>
      </c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0">
        <f t="shared" si="35"/>
        <v>0</v>
      </c>
      <c r="BU131" s="30">
        <f t="shared" si="36"/>
        <v>0</v>
      </c>
      <c r="BV131" s="30">
        <f t="shared" si="37"/>
        <v>0</v>
      </c>
      <c r="BW131" s="30">
        <f t="shared" si="38"/>
        <v>0</v>
      </c>
      <c r="BX131" s="30">
        <f t="shared" si="39"/>
        <v>0</v>
      </c>
      <c r="BY131" s="30">
        <f t="shared" si="40"/>
        <v>0</v>
      </c>
      <c r="BZ131" s="30">
        <f t="shared" si="41"/>
        <v>0</v>
      </c>
      <c r="CA131" s="3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</row>
    <row r="132" spans="1:100" s="23" customFormat="1" ht="10.5" x14ac:dyDescent="0.15">
      <c r="A132" s="1090" t="s">
        <v>131</v>
      </c>
      <c r="B132" s="1090"/>
      <c r="C132" s="1089"/>
      <c r="D132" s="185">
        <f t="shared" si="42"/>
        <v>0</v>
      </c>
      <c r="E132" s="186">
        <f t="shared" si="43"/>
        <v>0</v>
      </c>
      <c r="F132" s="187">
        <f t="shared" si="43"/>
        <v>0</v>
      </c>
      <c r="G132" s="191"/>
      <c r="H132" s="192"/>
      <c r="I132" s="191"/>
      <c r="J132" s="192"/>
      <c r="K132" s="191"/>
      <c r="L132" s="192"/>
      <c r="M132" s="191"/>
      <c r="N132" s="192"/>
      <c r="O132" s="191"/>
      <c r="P132" s="192"/>
      <c r="Q132" s="188"/>
      <c r="R132" s="133"/>
      <c r="S132" s="134"/>
      <c r="T132" s="190"/>
      <c r="U132" s="190"/>
      <c r="V132" s="134"/>
      <c r="W132" s="47"/>
      <c r="X132" s="28" t="str">
        <f t="shared" si="30"/>
        <v xml:space="preserve"> </v>
      </c>
      <c r="Y132" s="3"/>
      <c r="Z132" s="3"/>
      <c r="AA132" s="3"/>
      <c r="AB132" s="3"/>
      <c r="AC132" s="3"/>
      <c r="AD132" s="3"/>
      <c r="AE132" s="3"/>
      <c r="AF132" s="3"/>
      <c r="AG132" s="221"/>
      <c r="AH132" s="3"/>
      <c r="AI132" s="3"/>
      <c r="AJ132" s="3"/>
      <c r="AK132" s="3"/>
      <c r="BA132" s="29" t="str">
        <f t="shared" si="27"/>
        <v/>
      </c>
      <c r="BB132" s="29" t="str">
        <f t="shared" si="28"/>
        <v/>
      </c>
      <c r="BC132" s="29" t="str">
        <f t="shared" si="29"/>
        <v/>
      </c>
      <c r="BD132" s="29" t="str">
        <f t="shared" si="31"/>
        <v/>
      </c>
      <c r="BE132" s="29" t="str">
        <f t="shared" si="32"/>
        <v/>
      </c>
      <c r="BF132" s="29" t="str">
        <f t="shared" si="33"/>
        <v/>
      </c>
      <c r="BG132" s="29" t="str">
        <f t="shared" si="34"/>
        <v/>
      </c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0">
        <f t="shared" si="35"/>
        <v>0</v>
      </c>
      <c r="BU132" s="30">
        <f t="shared" si="36"/>
        <v>0</v>
      </c>
      <c r="BV132" s="30">
        <f t="shared" si="37"/>
        <v>0</v>
      </c>
      <c r="BW132" s="30">
        <f t="shared" si="38"/>
        <v>0</v>
      </c>
      <c r="BX132" s="30">
        <f t="shared" si="39"/>
        <v>0</v>
      </c>
      <c r="BY132" s="30">
        <f t="shared" si="40"/>
        <v>0</v>
      </c>
      <c r="BZ132" s="30">
        <f t="shared" si="41"/>
        <v>0</v>
      </c>
      <c r="CA132" s="3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</row>
    <row r="133" spans="1:100" s="23" customFormat="1" ht="10.5" x14ac:dyDescent="0.15">
      <c r="A133" s="1090" t="s">
        <v>132</v>
      </c>
      <c r="B133" s="1090"/>
      <c r="C133" s="1089"/>
      <c r="D133" s="185">
        <f t="shared" si="42"/>
        <v>0</v>
      </c>
      <c r="E133" s="186">
        <f t="shared" si="43"/>
        <v>0</v>
      </c>
      <c r="F133" s="187">
        <f t="shared" si="43"/>
        <v>0</v>
      </c>
      <c r="G133" s="32"/>
      <c r="H133" s="34"/>
      <c r="I133" s="32"/>
      <c r="J133" s="34"/>
      <c r="K133" s="191"/>
      <c r="L133" s="192"/>
      <c r="M133" s="191"/>
      <c r="N133" s="192"/>
      <c r="O133" s="191"/>
      <c r="P133" s="192"/>
      <c r="Q133" s="193"/>
      <c r="R133" s="194"/>
      <c r="S133" s="134"/>
      <c r="T133" s="190"/>
      <c r="U133" s="190"/>
      <c r="V133" s="134"/>
      <c r="W133" s="47"/>
      <c r="X133" s="28" t="str">
        <f t="shared" si="30"/>
        <v xml:space="preserve"> </v>
      </c>
      <c r="Y133" s="3"/>
      <c r="Z133" s="3"/>
      <c r="AA133" s="3"/>
      <c r="AB133" s="3"/>
      <c r="AC133" s="3"/>
      <c r="AD133" s="3"/>
      <c r="AE133" s="3"/>
      <c r="AF133" s="3"/>
      <c r="AG133" s="221"/>
      <c r="AH133" s="3"/>
      <c r="AI133" s="3"/>
      <c r="AJ133" s="3"/>
      <c r="AK133" s="3"/>
      <c r="BA133" s="29" t="str">
        <f t="shared" si="27"/>
        <v/>
      </c>
      <c r="BB133" s="29" t="str">
        <f t="shared" si="28"/>
        <v/>
      </c>
      <c r="BC133" s="29" t="str">
        <f t="shared" si="29"/>
        <v/>
      </c>
      <c r="BD133" s="29" t="str">
        <f t="shared" si="31"/>
        <v/>
      </c>
      <c r="BE133" s="29" t="str">
        <f t="shared" si="32"/>
        <v/>
      </c>
      <c r="BF133" s="29" t="str">
        <f t="shared" si="33"/>
        <v/>
      </c>
      <c r="BG133" s="29" t="str">
        <f t="shared" si="34"/>
        <v/>
      </c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0">
        <f t="shared" si="35"/>
        <v>0</v>
      </c>
      <c r="BU133" s="30">
        <f t="shared" si="36"/>
        <v>0</v>
      </c>
      <c r="BV133" s="30">
        <f t="shared" si="37"/>
        <v>0</v>
      </c>
      <c r="BW133" s="30">
        <f t="shared" si="38"/>
        <v>0</v>
      </c>
      <c r="BX133" s="30">
        <f t="shared" si="39"/>
        <v>0</v>
      </c>
      <c r="BY133" s="30">
        <f t="shared" si="40"/>
        <v>0</v>
      </c>
      <c r="BZ133" s="30">
        <f t="shared" si="41"/>
        <v>0</v>
      </c>
      <c r="CA133" s="3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</row>
    <row r="134" spans="1:100" s="23" customFormat="1" ht="10.5" x14ac:dyDescent="0.15">
      <c r="A134" s="1090" t="s">
        <v>133</v>
      </c>
      <c r="B134" s="1101"/>
      <c r="C134" s="1102"/>
      <c r="D134" s="185">
        <f t="shared" si="42"/>
        <v>0</v>
      </c>
      <c r="E134" s="186">
        <f t="shared" si="43"/>
        <v>0</v>
      </c>
      <c r="F134" s="187">
        <f t="shared" si="43"/>
        <v>0</v>
      </c>
      <c r="G134" s="32"/>
      <c r="H134" s="34"/>
      <c r="I134" s="32"/>
      <c r="J134" s="34"/>
      <c r="K134" s="32"/>
      <c r="L134" s="34"/>
      <c r="M134" s="32"/>
      <c r="N134" s="34"/>
      <c r="O134" s="32"/>
      <c r="P134" s="34"/>
      <c r="Q134" s="188"/>
      <c r="R134" s="133"/>
      <c r="S134" s="134"/>
      <c r="T134" s="190"/>
      <c r="U134" s="190"/>
      <c r="V134" s="134"/>
      <c r="W134" s="34"/>
      <c r="X134" s="28" t="str">
        <f t="shared" si="30"/>
        <v xml:space="preserve"> </v>
      </c>
      <c r="Y134" s="3"/>
      <c r="Z134" s="3"/>
      <c r="AA134" s="3"/>
      <c r="AB134" s="3"/>
      <c r="AC134" s="3"/>
      <c r="AD134" s="3"/>
      <c r="AE134" s="3"/>
      <c r="AF134" s="3"/>
      <c r="AG134" s="221"/>
      <c r="AH134" s="3"/>
      <c r="AI134" s="3"/>
      <c r="AJ134" s="3"/>
      <c r="AK134" s="3"/>
      <c r="BA134" s="29" t="str">
        <f t="shared" si="27"/>
        <v/>
      </c>
      <c r="BB134" s="29" t="str">
        <f t="shared" si="28"/>
        <v/>
      </c>
      <c r="BC134" s="29" t="str">
        <f t="shared" si="29"/>
        <v/>
      </c>
      <c r="BD134" s="29" t="str">
        <f t="shared" si="31"/>
        <v/>
      </c>
      <c r="BE134" s="29" t="str">
        <f t="shared" si="32"/>
        <v/>
      </c>
      <c r="BF134" s="29" t="str">
        <f t="shared" si="33"/>
        <v/>
      </c>
      <c r="BG134" s="29" t="str">
        <f t="shared" si="34"/>
        <v/>
      </c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0">
        <f t="shared" si="35"/>
        <v>0</v>
      </c>
      <c r="BU134" s="30">
        <f t="shared" si="36"/>
        <v>0</v>
      </c>
      <c r="BV134" s="30">
        <f t="shared" si="37"/>
        <v>0</v>
      </c>
      <c r="BW134" s="30">
        <f t="shared" si="38"/>
        <v>0</v>
      </c>
      <c r="BX134" s="30">
        <f t="shared" si="39"/>
        <v>0</v>
      </c>
      <c r="BY134" s="30">
        <f t="shared" si="40"/>
        <v>0</v>
      </c>
      <c r="BZ134" s="30">
        <f t="shared" si="41"/>
        <v>0</v>
      </c>
      <c r="CA134" s="3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</row>
    <row r="135" spans="1:100" s="23" customFormat="1" ht="10.5" x14ac:dyDescent="0.15">
      <c r="A135" s="1103" t="s">
        <v>134</v>
      </c>
      <c r="B135" s="1082" t="s">
        <v>135</v>
      </c>
      <c r="C135" s="1089"/>
      <c r="D135" s="185">
        <f t="shared" si="42"/>
        <v>0</v>
      </c>
      <c r="E135" s="186">
        <f t="shared" si="43"/>
        <v>0</v>
      </c>
      <c r="F135" s="187">
        <f t="shared" si="43"/>
        <v>0</v>
      </c>
      <c r="G135" s="32"/>
      <c r="H135" s="34"/>
      <c r="I135" s="32"/>
      <c r="J135" s="34"/>
      <c r="K135" s="32"/>
      <c r="L135" s="34"/>
      <c r="M135" s="32"/>
      <c r="N135" s="34"/>
      <c r="O135" s="32"/>
      <c r="P135" s="34"/>
      <c r="Q135" s="188"/>
      <c r="R135" s="133"/>
      <c r="S135" s="134"/>
      <c r="T135" s="47"/>
      <c r="U135" s="190"/>
      <c r="V135" s="134"/>
      <c r="W135" s="75"/>
      <c r="X135" s="28" t="str">
        <f t="shared" si="30"/>
        <v xml:space="preserve"> </v>
      </c>
      <c r="Y135" s="3"/>
      <c r="Z135" s="3"/>
      <c r="AA135" s="3"/>
      <c r="AB135" s="3"/>
      <c r="AC135" s="3"/>
      <c r="AD135" s="3"/>
      <c r="AE135" s="3"/>
      <c r="AF135" s="3"/>
      <c r="AG135" s="221"/>
      <c r="AH135" s="3"/>
      <c r="AI135" s="3"/>
      <c r="AJ135" s="3"/>
      <c r="AK135" s="3"/>
      <c r="BA135" s="29" t="str">
        <f t="shared" si="27"/>
        <v/>
      </c>
      <c r="BB135" s="29" t="str">
        <f t="shared" si="28"/>
        <v/>
      </c>
      <c r="BC135" s="29" t="str">
        <f t="shared" si="29"/>
        <v/>
      </c>
      <c r="BD135" s="29" t="str">
        <f t="shared" si="31"/>
        <v/>
      </c>
      <c r="BE135" s="29" t="str">
        <f t="shared" si="32"/>
        <v/>
      </c>
      <c r="BF135" s="29" t="str">
        <f t="shared" si="33"/>
        <v/>
      </c>
      <c r="BG135" s="29" t="str">
        <f t="shared" si="34"/>
        <v/>
      </c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0">
        <f t="shared" si="35"/>
        <v>0</v>
      </c>
      <c r="BU135" s="30">
        <f t="shared" si="36"/>
        <v>0</v>
      </c>
      <c r="BV135" s="30">
        <f t="shared" si="37"/>
        <v>0</v>
      </c>
      <c r="BW135" s="30">
        <f t="shared" si="38"/>
        <v>0</v>
      </c>
      <c r="BX135" s="30">
        <f t="shared" si="39"/>
        <v>0</v>
      </c>
      <c r="BY135" s="30">
        <f t="shared" si="40"/>
        <v>0</v>
      </c>
      <c r="BZ135" s="30">
        <f t="shared" si="41"/>
        <v>0</v>
      </c>
      <c r="CA135" s="3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</row>
    <row r="136" spans="1:100" s="23" customFormat="1" ht="10.5" x14ac:dyDescent="0.15">
      <c r="A136" s="1104"/>
      <c r="B136" s="1082" t="s">
        <v>136</v>
      </c>
      <c r="C136" s="1089"/>
      <c r="D136" s="185">
        <f t="shared" si="42"/>
        <v>0</v>
      </c>
      <c r="E136" s="186">
        <f t="shared" si="43"/>
        <v>0</v>
      </c>
      <c r="F136" s="187">
        <f t="shared" si="43"/>
        <v>0</v>
      </c>
      <c r="G136" s="32"/>
      <c r="H136" s="34"/>
      <c r="I136" s="32"/>
      <c r="J136" s="34"/>
      <c r="K136" s="32"/>
      <c r="L136" s="34"/>
      <c r="M136" s="32"/>
      <c r="N136" s="34"/>
      <c r="O136" s="32"/>
      <c r="P136" s="34"/>
      <c r="Q136" s="188"/>
      <c r="R136" s="133"/>
      <c r="S136" s="134"/>
      <c r="T136" s="47"/>
      <c r="U136" s="190"/>
      <c r="V136" s="134"/>
      <c r="W136" s="75"/>
      <c r="X136" s="28" t="str">
        <f t="shared" si="30"/>
        <v xml:space="preserve"> </v>
      </c>
      <c r="Y136" s="3"/>
      <c r="Z136" s="3"/>
      <c r="AA136" s="3"/>
      <c r="AB136" s="3"/>
      <c r="AC136" s="3"/>
      <c r="AD136" s="3"/>
      <c r="AE136" s="3"/>
      <c r="AF136" s="3"/>
      <c r="AG136" s="221"/>
      <c r="AH136" s="3"/>
      <c r="AI136" s="3"/>
      <c r="AJ136" s="3"/>
      <c r="AK136" s="3"/>
      <c r="BA136" s="29" t="str">
        <f t="shared" si="27"/>
        <v/>
      </c>
      <c r="BB136" s="29" t="str">
        <f t="shared" si="28"/>
        <v/>
      </c>
      <c r="BC136" s="29" t="str">
        <f t="shared" si="29"/>
        <v/>
      </c>
      <c r="BD136" s="29" t="str">
        <f t="shared" si="31"/>
        <v/>
      </c>
      <c r="BE136" s="29" t="str">
        <f t="shared" si="32"/>
        <v/>
      </c>
      <c r="BF136" s="29" t="str">
        <f t="shared" si="33"/>
        <v/>
      </c>
      <c r="BG136" s="29" t="str">
        <f t="shared" si="34"/>
        <v/>
      </c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0">
        <f t="shared" si="35"/>
        <v>0</v>
      </c>
      <c r="BU136" s="30">
        <f t="shared" si="36"/>
        <v>0</v>
      </c>
      <c r="BV136" s="30">
        <f t="shared" si="37"/>
        <v>0</v>
      </c>
      <c r="BW136" s="30">
        <f t="shared" si="38"/>
        <v>0</v>
      </c>
      <c r="BX136" s="30">
        <f t="shared" si="39"/>
        <v>0</v>
      </c>
      <c r="BY136" s="30">
        <f t="shared" si="40"/>
        <v>0</v>
      </c>
      <c r="BZ136" s="30">
        <f t="shared" si="41"/>
        <v>0</v>
      </c>
      <c r="CA136" s="3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</row>
    <row r="137" spans="1:100" s="23" customFormat="1" ht="21" x14ac:dyDescent="0.15">
      <c r="A137" s="196" t="s">
        <v>137</v>
      </c>
      <c r="B137" s="1091" t="s">
        <v>138</v>
      </c>
      <c r="C137" s="1092"/>
      <c r="D137" s="185">
        <f t="shared" si="42"/>
        <v>0</v>
      </c>
      <c r="E137" s="186">
        <f t="shared" si="43"/>
        <v>0</v>
      </c>
      <c r="F137" s="187">
        <f t="shared" si="43"/>
        <v>0</v>
      </c>
      <c r="G137" s="32"/>
      <c r="H137" s="34"/>
      <c r="I137" s="32"/>
      <c r="J137" s="34"/>
      <c r="K137" s="32"/>
      <c r="L137" s="34"/>
      <c r="M137" s="32"/>
      <c r="N137" s="34"/>
      <c r="O137" s="32"/>
      <c r="P137" s="34"/>
      <c r="Q137" s="188"/>
      <c r="R137" s="133"/>
      <c r="S137" s="134"/>
      <c r="T137" s="47"/>
      <c r="U137" s="190"/>
      <c r="V137" s="134"/>
      <c r="W137" s="75"/>
      <c r="X137" s="28" t="str">
        <f t="shared" si="30"/>
        <v xml:space="preserve"> </v>
      </c>
      <c r="Y137" s="3"/>
      <c r="Z137" s="3"/>
      <c r="AA137" s="3"/>
      <c r="AB137" s="3"/>
      <c r="AC137" s="3"/>
      <c r="AD137" s="3"/>
      <c r="AE137" s="3"/>
      <c r="AF137" s="3"/>
      <c r="AG137" s="221"/>
      <c r="AH137" s="3"/>
      <c r="AI137" s="3"/>
      <c r="AJ137" s="3"/>
      <c r="AK137" s="3"/>
      <c r="BA137" s="29" t="str">
        <f t="shared" si="27"/>
        <v/>
      </c>
      <c r="BB137" s="29" t="str">
        <f t="shared" si="28"/>
        <v/>
      </c>
      <c r="BC137" s="29" t="str">
        <f t="shared" si="29"/>
        <v/>
      </c>
      <c r="BD137" s="29" t="str">
        <f t="shared" si="31"/>
        <v/>
      </c>
      <c r="BE137" s="29" t="str">
        <f t="shared" si="32"/>
        <v/>
      </c>
      <c r="BF137" s="29" t="str">
        <f t="shared" si="33"/>
        <v/>
      </c>
      <c r="BG137" s="29" t="str">
        <f t="shared" si="34"/>
        <v/>
      </c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0">
        <f t="shared" si="35"/>
        <v>0</v>
      </c>
      <c r="BU137" s="30">
        <f t="shared" si="36"/>
        <v>0</v>
      </c>
      <c r="BV137" s="30">
        <f t="shared" si="37"/>
        <v>0</v>
      </c>
      <c r="BW137" s="30">
        <f t="shared" si="38"/>
        <v>0</v>
      </c>
      <c r="BX137" s="30">
        <f t="shared" si="39"/>
        <v>0</v>
      </c>
      <c r="BY137" s="30">
        <f t="shared" si="40"/>
        <v>0</v>
      </c>
      <c r="BZ137" s="30">
        <f t="shared" si="41"/>
        <v>0</v>
      </c>
      <c r="CA137" s="3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</row>
    <row r="138" spans="1:100" s="23" customFormat="1" ht="10.5" x14ac:dyDescent="0.15">
      <c r="A138" s="1090" t="s">
        <v>139</v>
      </c>
      <c r="B138" s="1090"/>
      <c r="C138" s="1089"/>
      <c r="D138" s="185">
        <f t="shared" si="42"/>
        <v>0</v>
      </c>
      <c r="E138" s="186">
        <f t="shared" si="43"/>
        <v>0</v>
      </c>
      <c r="F138" s="187">
        <f t="shared" si="43"/>
        <v>0</v>
      </c>
      <c r="G138" s="37"/>
      <c r="H138" s="39"/>
      <c r="I138" s="37"/>
      <c r="J138" s="39"/>
      <c r="K138" s="37"/>
      <c r="L138" s="39"/>
      <c r="M138" s="37"/>
      <c r="N138" s="39"/>
      <c r="O138" s="37"/>
      <c r="P138" s="39"/>
      <c r="Q138" s="104"/>
      <c r="R138" s="135"/>
      <c r="S138" s="136"/>
      <c r="T138" s="49"/>
      <c r="U138" s="190"/>
      <c r="V138" s="136"/>
      <c r="W138" s="75"/>
      <c r="X138" s="28" t="str">
        <f t="shared" si="30"/>
        <v xml:space="preserve"> </v>
      </c>
      <c r="Y138" s="3"/>
      <c r="Z138" s="3"/>
      <c r="AA138" s="3"/>
      <c r="AB138" s="3"/>
      <c r="AC138" s="3"/>
      <c r="AD138" s="3"/>
      <c r="AE138" s="3"/>
      <c r="AF138" s="3"/>
      <c r="AG138" s="221"/>
      <c r="AH138" s="3"/>
      <c r="AI138" s="3"/>
      <c r="AJ138" s="3"/>
      <c r="AK138" s="3"/>
      <c r="BA138" s="29" t="str">
        <f t="shared" si="27"/>
        <v/>
      </c>
      <c r="BB138" s="29" t="str">
        <f t="shared" si="28"/>
        <v/>
      </c>
      <c r="BC138" s="29" t="str">
        <f t="shared" si="29"/>
        <v/>
      </c>
      <c r="BD138" s="29" t="str">
        <f t="shared" si="31"/>
        <v/>
      </c>
      <c r="BE138" s="29" t="str">
        <f t="shared" si="32"/>
        <v/>
      </c>
      <c r="BF138" s="29" t="str">
        <f t="shared" si="33"/>
        <v/>
      </c>
      <c r="BG138" s="29" t="str">
        <f t="shared" si="34"/>
        <v/>
      </c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0">
        <f t="shared" si="35"/>
        <v>0</v>
      </c>
      <c r="BU138" s="30">
        <f t="shared" si="36"/>
        <v>0</v>
      </c>
      <c r="BV138" s="30">
        <f t="shared" si="37"/>
        <v>0</v>
      </c>
      <c r="BW138" s="30">
        <f t="shared" si="38"/>
        <v>0</v>
      </c>
      <c r="BX138" s="30">
        <f t="shared" si="39"/>
        <v>0</v>
      </c>
      <c r="BY138" s="30">
        <f t="shared" si="40"/>
        <v>0</v>
      </c>
      <c r="BZ138" s="30">
        <f t="shared" si="41"/>
        <v>0</v>
      </c>
      <c r="CA138" s="3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</row>
    <row r="139" spans="1:100" s="23" customFormat="1" ht="10.5" x14ac:dyDescent="0.15">
      <c r="A139" s="1093" t="s">
        <v>140</v>
      </c>
      <c r="B139" s="1094"/>
      <c r="C139" s="1095"/>
      <c r="D139" s="177"/>
      <c r="E139" s="178"/>
      <c r="F139" s="178"/>
      <c r="G139" s="178"/>
      <c r="H139" s="178"/>
      <c r="I139" s="178"/>
      <c r="J139" s="178"/>
      <c r="K139" s="178"/>
      <c r="L139" s="178"/>
      <c r="M139" s="178"/>
      <c r="N139" s="178"/>
      <c r="O139" s="178"/>
      <c r="P139" s="178"/>
      <c r="Q139" s="178"/>
      <c r="R139" s="178"/>
      <c r="S139" s="178"/>
      <c r="T139" s="178"/>
      <c r="U139" s="178"/>
      <c r="V139" s="178"/>
      <c r="W139" s="179"/>
      <c r="X139" s="28" t="str">
        <f t="shared" si="30"/>
        <v xml:space="preserve"> </v>
      </c>
      <c r="Y139" s="3"/>
      <c r="Z139" s="3"/>
      <c r="AA139" s="3"/>
      <c r="AB139" s="3"/>
      <c r="AC139" s="3"/>
      <c r="AD139" s="3"/>
      <c r="AE139" s="3"/>
      <c r="AF139" s="3"/>
      <c r="AG139" s="221"/>
      <c r="AH139" s="3"/>
      <c r="AI139" s="3"/>
      <c r="AJ139" s="3"/>
      <c r="AK139" s="3"/>
      <c r="BA139" s="29" t="str">
        <f t="shared" si="27"/>
        <v/>
      </c>
      <c r="BB139" s="29" t="str">
        <f t="shared" si="28"/>
        <v/>
      </c>
      <c r="BC139" s="29" t="str">
        <f t="shared" si="29"/>
        <v/>
      </c>
      <c r="BD139" s="29" t="str">
        <f t="shared" si="31"/>
        <v/>
      </c>
      <c r="BE139" s="29" t="str">
        <f t="shared" si="32"/>
        <v/>
      </c>
      <c r="BF139" s="29" t="str">
        <f t="shared" si="33"/>
        <v/>
      </c>
      <c r="BG139" s="29" t="str">
        <f t="shared" si="34"/>
        <v/>
      </c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0">
        <f t="shared" si="35"/>
        <v>0</v>
      </c>
      <c r="BU139" s="30">
        <f t="shared" si="36"/>
        <v>0</v>
      </c>
      <c r="BV139" s="30">
        <f t="shared" si="37"/>
        <v>0</v>
      </c>
      <c r="BW139" s="30">
        <f t="shared" si="38"/>
        <v>0</v>
      </c>
      <c r="BX139" s="30">
        <f t="shared" si="39"/>
        <v>0</v>
      </c>
      <c r="BY139" s="30">
        <f t="shared" si="40"/>
        <v>0</v>
      </c>
      <c r="BZ139" s="30">
        <f t="shared" si="41"/>
        <v>0</v>
      </c>
      <c r="CA139" s="3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</row>
    <row r="140" spans="1:100" s="23" customFormat="1" ht="10.5" x14ac:dyDescent="0.15">
      <c r="A140" s="1096" t="s">
        <v>141</v>
      </c>
      <c r="B140" s="1099" t="s">
        <v>142</v>
      </c>
      <c r="C140" s="1100"/>
      <c r="D140" s="198">
        <f t="shared" ref="D140:D157" si="44">SUM(E140:F140)</f>
        <v>0</v>
      </c>
      <c r="E140" s="199">
        <f t="shared" ref="E140:F157" si="45">G140+I140+K140+M140+O140+Q140</f>
        <v>0</v>
      </c>
      <c r="F140" s="200">
        <f t="shared" si="45"/>
        <v>0</v>
      </c>
      <c r="G140" s="25"/>
      <c r="H140" s="27"/>
      <c r="I140" s="25"/>
      <c r="J140" s="27"/>
      <c r="K140" s="25"/>
      <c r="L140" s="27"/>
      <c r="M140" s="25"/>
      <c r="N140" s="27"/>
      <c r="O140" s="25"/>
      <c r="P140" s="27"/>
      <c r="Q140" s="100"/>
      <c r="R140" s="201"/>
      <c r="S140" s="143"/>
      <c r="T140" s="44"/>
      <c r="U140" s="44"/>
      <c r="V140" s="143"/>
      <c r="W140" s="27"/>
      <c r="X140" s="28" t="str">
        <f t="shared" si="30"/>
        <v xml:space="preserve"> </v>
      </c>
      <c r="Y140" s="3"/>
      <c r="Z140" s="3"/>
      <c r="AA140" s="3"/>
      <c r="AB140" s="3"/>
      <c r="AC140" s="3"/>
      <c r="AD140" s="3"/>
      <c r="AE140" s="3"/>
      <c r="AF140" s="3"/>
      <c r="AG140" s="221"/>
      <c r="AH140" s="3"/>
      <c r="AI140" s="3"/>
      <c r="AJ140" s="3"/>
      <c r="AK140" s="3"/>
      <c r="BA140" s="29" t="str">
        <f t="shared" si="27"/>
        <v/>
      </c>
      <c r="BB140" s="29" t="str">
        <f t="shared" si="28"/>
        <v/>
      </c>
      <c r="BC140" s="29" t="str">
        <f t="shared" si="29"/>
        <v/>
      </c>
      <c r="BD140" s="29" t="str">
        <f t="shared" si="31"/>
        <v/>
      </c>
      <c r="BE140" s="29" t="str">
        <f t="shared" si="32"/>
        <v/>
      </c>
      <c r="BF140" s="29" t="str">
        <f t="shared" si="33"/>
        <v/>
      </c>
      <c r="BG140" s="29" t="str">
        <f t="shared" si="34"/>
        <v/>
      </c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0">
        <f t="shared" si="35"/>
        <v>0</v>
      </c>
      <c r="BU140" s="30">
        <f t="shared" si="36"/>
        <v>0</v>
      </c>
      <c r="BV140" s="30">
        <f t="shared" si="37"/>
        <v>0</v>
      </c>
      <c r="BW140" s="30">
        <f t="shared" si="38"/>
        <v>0</v>
      </c>
      <c r="BX140" s="30">
        <f t="shared" si="39"/>
        <v>0</v>
      </c>
      <c r="BY140" s="30">
        <f t="shared" si="40"/>
        <v>0</v>
      </c>
      <c r="BZ140" s="30">
        <f t="shared" si="41"/>
        <v>0</v>
      </c>
      <c r="CA140" s="3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</row>
    <row r="141" spans="1:100" s="23" customFormat="1" ht="10.5" x14ac:dyDescent="0.15">
      <c r="A141" s="1097"/>
      <c r="B141" s="1088" t="s">
        <v>143</v>
      </c>
      <c r="C141" s="1089"/>
      <c r="D141" s="180">
        <f t="shared" si="44"/>
        <v>0</v>
      </c>
      <c r="E141" s="181">
        <f t="shared" si="45"/>
        <v>0</v>
      </c>
      <c r="F141" s="182">
        <f t="shared" si="45"/>
        <v>0</v>
      </c>
      <c r="G141" s="67"/>
      <c r="H141" s="69"/>
      <c r="I141" s="67"/>
      <c r="J141" s="69"/>
      <c r="K141" s="67"/>
      <c r="L141" s="69"/>
      <c r="M141" s="67"/>
      <c r="N141" s="69"/>
      <c r="O141" s="67"/>
      <c r="P141" s="69"/>
      <c r="Q141" s="102"/>
      <c r="R141" s="131"/>
      <c r="S141" s="134"/>
      <c r="T141" s="46"/>
      <c r="U141" s="46"/>
      <c r="V141" s="132"/>
      <c r="W141" s="34"/>
      <c r="X141" s="28" t="str">
        <f t="shared" si="30"/>
        <v xml:space="preserve"> </v>
      </c>
      <c r="Y141" s="3"/>
      <c r="Z141" s="3"/>
      <c r="AA141" s="3"/>
      <c r="AB141" s="3"/>
      <c r="AC141" s="3"/>
      <c r="AD141" s="3"/>
      <c r="AE141" s="3"/>
      <c r="AF141" s="3"/>
      <c r="AG141" s="221"/>
      <c r="AH141" s="3"/>
      <c r="AI141" s="3"/>
      <c r="AJ141" s="3"/>
      <c r="AK141" s="3"/>
      <c r="BA141" s="29" t="str">
        <f t="shared" si="27"/>
        <v/>
      </c>
      <c r="BB141" s="29" t="str">
        <f t="shared" si="28"/>
        <v/>
      </c>
      <c r="BC141" s="29" t="str">
        <f t="shared" si="29"/>
        <v/>
      </c>
      <c r="BD141" s="29" t="str">
        <f t="shared" si="31"/>
        <v/>
      </c>
      <c r="BE141" s="29" t="str">
        <f t="shared" si="32"/>
        <v/>
      </c>
      <c r="BF141" s="29" t="str">
        <f t="shared" si="33"/>
        <v/>
      </c>
      <c r="BG141" s="29" t="str">
        <f t="shared" si="34"/>
        <v/>
      </c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0">
        <f t="shared" si="35"/>
        <v>0</v>
      </c>
      <c r="BU141" s="30">
        <f t="shared" si="36"/>
        <v>0</v>
      </c>
      <c r="BV141" s="30">
        <f t="shared" si="37"/>
        <v>0</v>
      </c>
      <c r="BW141" s="30">
        <f t="shared" si="38"/>
        <v>0</v>
      </c>
      <c r="BX141" s="30">
        <f t="shared" si="39"/>
        <v>0</v>
      </c>
      <c r="BY141" s="30">
        <f t="shared" si="40"/>
        <v>0</v>
      </c>
      <c r="BZ141" s="30">
        <f t="shared" si="41"/>
        <v>0</v>
      </c>
      <c r="CA141" s="3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</row>
    <row r="142" spans="1:100" s="23" customFormat="1" ht="10.5" x14ac:dyDescent="0.15">
      <c r="A142" s="1097"/>
      <c r="B142" s="1088" t="s">
        <v>144</v>
      </c>
      <c r="C142" s="1089"/>
      <c r="D142" s="180">
        <f t="shared" si="44"/>
        <v>1</v>
      </c>
      <c r="E142" s="181">
        <f t="shared" si="45"/>
        <v>0</v>
      </c>
      <c r="F142" s="182">
        <f t="shared" si="45"/>
        <v>1</v>
      </c>
      <c r="G142" s="67"/>
      <c r="H142" s="69"/>
      <c r="I142" s="67"/>
      <c r="J142" s="69"/>
      <c r="K142" s="67"/>
      <c r="L142" s="69"/>
      <c r="M142" s="67"/>
      <c r="N142" s="69"/>
      <c r="O142" s="67"/>
      <c r="P142" s="69">
        <v>1</v>
      </c>
      <c r="Q142" s="102"/>
      <c r="R142" s="131"/>
      <c r="S142" s="134">
        <v>1</v>
      </c>
      <c r="T142" s="46"/>
      <c r="U142" s="46"/>
      <c r="V142" s="132"/>
      <c r="W142" s="34"/>
      <c r="X142" s="28" t="str">
        <f t="shared" si="30"/>
        <v xml:space="preserve"> </v>
      </c>
      <c r="Y142" s="3"/>
      <c r="Z142" s="3"/>
      <c r="AA142" s="3"/>
      <c r="AB142" s="3"/>
      <c r="AC142" s="3"/>
      <c r="AD142" s="3"/>
      <c r="AE142" s="3"/>
      <c r="AF142" s="3"/>
      <c r="AG142" s="221"/>
      <c r="AH142" s="3"/>
      <c r="AI142" s="3"/>
      <c r="AJ142" s="3"/>
      <c r="AK142" s="3"/>
      <c r="BA142" s="29" t="str">
        <f t="shared" si="27"/>
        <v/>
      </c>
      <c r="BB142" s="29" t="str">
        <f t="shared" si="28"/>
        <v/>
      </c>
      <c r="BC142" s="29" t="str">
        <f t="shared" si="29"/>
        <v/>
      </c>
      <c r="BD142" s="29" t="str">
        <f t="shared" si="31"/>
        <v/>
      </c>
      <c r="BE142" s="29" t="str">
        <f t="shared" si="32"/>
        <v/>
      </c>
      <c r="BF142" s="29" t="str">
        <f t="shared" si="33"/>
        <v/>
      </c>
      <c r="BG142" s="29" t="str">
        <f t="shared" si="34"/>
        <v/>
      </c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0">
        <f t="shared" si="35"/>
        <v>0</v>
      </c>
      <c r="BU142" s="30">
        <f t="shared" si="36"/>
        <v>0</v>
      </c>
      <c r="BV142" s="30">
        <f t="shared" si="37"/>
        <v>0</v>
      </c>
      <c r="BW142" s="30">
        <f t="shared" si="38"/>
        <v>0</v>
      </c>
      <c r="BX142" s="30">
        <f t="shared" si="39"/>
        <v>0</v>
      </c>
      <c r="BY142" s="30">
        <f t="shared" si="40"/>
        <v>0</v>
      </c>
      <c r="BZ142" s="30">
        <f t="shared" si="41"/>
        <v>0</v>
      </c>
      <c r="CA142" s="3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</row>
    <row r="143" spans="1:100" s="23" customFormat="1" ht="10.5" x14ac:dyDescent="0.15">
      <c r="A143" s="1083"/>
      <c r="B143" s="1088" t="s">
        <v>145</v>
      </c>
      <c r="C143" s="1089"/>
      <c r="D143" s="185">
        <f>+F143</f>
        <v>0</v>
      </c>
      <c r="E143" s="202"/>
      <c r="F143" s="187">
        <f t="shared" si="45"/>
        <v>0</v>
      </c>
      <c r="G143" s="191"/>
      <c r="H143" s="192"/>
      <c r="I143" s="191"/>
      <c r="J143" s="34"/>
      <c r="K143" s="191"/>
      <c r="L143" s="34"/>
      <c r="M143" s="191"/>
      <c r="N143" s="34"/>
      <c r="O143" s="191"/>
      <c r="P143" s="34"/>
      <c r="Q143" s="191"/>
      <c r="R143" s="194"/>
      <c r="S143" s="134"/>
      <c r="T143" s="190"/>
      <c r="U143" s="47"/>
      <c r="V143" s="189"/>
      <c r="W143" s="34"/>
      <c r="X143" s="28" t="str">
        <f>$BA143&amp;" "&amp;$BC143&amp;""&amp;$BE143&amp;""&amp;$BG143</f>
        <v xml:space="preserve"> </v>
      </c>
      <c r="Y143" s="3"/>
      <c r="Z143" s="3"/>
      <c r="AA143" s="3"/>
      <c r="AB143" s="3"/>
      <c r="AC143" s="3"/>
      <c r="AD143" s="3"/>
      <c r="AE143" s="3"/>
      <c r="AF143" s="3"/>
      <c r="AG143" s="221"/>
      <c r="AH143" s="3"/>
      <c r="AI143" s="3"/>
      <c r="AJ143" s="3"/>
      <c r="AK143" s="3"/>
      <c r="BA143" s="29" t="str">
        <f>IF($D143&lt;&gt;(J143+L143+N143+P143),"El Total de los Egresos NO puede ser diferente a la suma de Mujeres por edad.","")</f>
        <v/>
      </c>
      <c r="BB143" s="22"/>
      <c r="BC143" s="29" t="str">
        <f>IF($F143&lt;&gt;$J143+$L143+$N143+$P143,"El Total de Mujeres Egresadas al Programa NO puede ser distinto a la suma de Mujeres por edad.","")</f>
        <v/>
      </c>
      <c r="BD143" s="22"/>
      <c r="BE143" s="29" t="str">
        <f>IF($U143&lt;=$F143,"","Las madres de hijos menor de 2 años NO DEBE ser mayor al Total de Mujeres egresadas al Programa")</f>
        <v/>
      </c>
      <c r="BF143" s="22"/>
      <c r="BG143" s="29" t="str">
        <f>IF($W143&lt;=$F143,"","Los egresos de Población Indigena Mujeres NO DEBE ser mayor al Total de Egresos Mujeres del Programa")</f>
        <v/>
      </c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0">
        <f>IF($D143&lt;&gt;(J143+L143+N143+P143),1,0)</f>
        <v>0</v>
      </c>
      <c r="BU143" s="22"/>
      <c r="BV143" s="30">
        <f>IF($F143&lt;&gt;$J143+$L143+$N143+$P143,1,0)</f>
        <v>0</v>
      </c>
      <c r="BW143" s="22"/>
      <c r="BX143" s="30">
        <f>IF($U143&lt;=$F143,0,1)</f>
        <v>0</v>
      </c>
      <c r="BY143" s="22"/>
      <c r="BZ143" s="30">
        <f>IF($W143&lt;=$F143,0,1)</f>
        <v>0</v>
      </c>
      <c r="CA143" s="3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</row>
    <row r="144" spans="1:100" s="23" customFormat="1" ht="10.5" x14ac:dyDescent="0.15">
      <c r="A144" s="1098"/>
      <c r="B144" s="1088" t="s">
        <v>146</v>
      </c>
      <c r="C144" s="1089"/>
      <c r="D144" s="185">
        <f t="shared" si="44"/>
        <v>0</v>
      </c>
      <c r="E144" s="186">
        <f t="shared" si="45"/>
        <v>0</v>
      </c>
      <c r="F144" s="187">
        <f t="shared" si="45"/>
        <v>0</v>
      </c>
      <c r="G144" s="32"/>
      <c r="H144" s="34"/>
      <c r="I144" s="32"/>
      <c r="J144" s="34"/>
      <c r="K144" s="32"/>
      <c r="L144" s="34"/>
      <c r="M144" s="32"/>
      <c r="N144" s="34"/>
      <c r="O144" s="32"/>
      <c r="P144" s="34"/>
      <c r="Q144" s="188"/>
      <c r="R144" s="133"/>
      <c r="S144" s="134"/>
      <c r="T144" s="190"/>
      <c r="U144" s="48"/>
      <c r="V144" s="222"/>
      <c r="W144" s="34"/>
      <c r="X144" s="28" t="str">
        <f t="shared" si="30"/>
        <v xml:space="preserve"> </v>
      </c>
      <c r="Y144" s="3"/>
      <c r="Z144" s="3"/>
      <c r="AA144" s="3"/>
      <c r="AB144" s="3"/>
      <c r="AC144" s="3"/>
      <c r="AD144" s="3"/>
      <c r="AE144" s="3"/>
      <c r="AF144" s="3"/>
      <c r="AG144" s="221"/>
      <c r="AH144" s="3"/>
      <c r="AI144" s="3"/>
      <c r="AJ144" s="3"/>
      <c r="AK144" s="3"/>
      <c r="BA144" s="29" t="str">
        <f t="shared" si="27"/>
        <v/>
      </c>
      <c r="BB144" s="29" t="str">
        <f t="shared" si="28"/>
        <v/>
      </c>
      <c r="BC144" s="29" t="str">
        <f t="shared" si="29"/>
        <v/>
      </c>
      <c r="BD144" s="29" t="str">
        <f t="shared" si="31"/>
        <v/>
      </c>
      <c r="BE144" s="29" t="str">
        <f t="shared" si="32"/>
        <v/>
      </c>
      <c r="BF144" s="29" t="str">
        <f t="shared" si="33"/>
        <v/>
      </c>
      <c r="BG144" s="29" t="str">
        <f t="shared" si="34"/>
        <v/>
      </c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0">
        <f t="shared" si="35"/>
        <v>0</v>
      </c>
      <c r="BU144" s="30">
        <f t="shared" si="36"/>
        <v>0</v>
      </c>
      <c r="BV144" s="30">
        <f t="shared" si="37"/>
        <v>0</v>
      </c>
      <c r="BW144" s="30">
        <f t="shared" si="38"/>
        <v>0</v>
      </c>
      <c r="BX144" s="30">
        <f t="shared" si="39"/>
        <v>0</v>
      </c>
      <c r="BY144" s="30">
        <f t="shared" si="40"/>
        <v>0</v>
      </c>
      <c r="BZ144" s="30">
        <f t="shared" si="41"/>
        <v>0</v>
      </c>
      <c r="CA144" s="3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</row>
    <row r="145" spans="1:100" s="23" customFormat="1" ht="42" x14ac:dyDescent="0.15">
      <c r="A145" s="1086" t="s">
        <v>147</v>
      </c>
      <c r="B145" s="204" t="s">
        <v>148</v>
      </c>
      <c r="C145" s="205" t="s">
        <v>149</v>
      </c>
      <c r="D145" s="185">
        <f t="shared" si="44"/>
        <v>0</v>
      </c>
      <c r="E145" s="186">
        <f t="shared" si="45"/>
        <v>0</v>
      </c>
      <c r="F145" s="187">
        <f t="shared" si="45"/>
        <v>0</v>
      </c>
      <c r="G145" s="32"/>
      <c r="H145" s="34"/>
      <c r="I145" s="32"/>
      <c r="J145" s="34"/>
      <c r="K145" s="32"/>
      <c r="L145" s="34"/>
      <c r="M145" s="32"/>
      <c r="N145" s="34"/>
      <c r="O145" s="32"/>
      <c r="P145" s="34"/>
      <c r="Q145" s="188"/>
      <c r="R145" s="133"/>
      <c r="S145" s="206"/>
      <c r="T145" s="134"/>
      <c r="U145" s="190"/>
      <c r="V145" s="134"/>
      <c r="W145" s="34"/>
      <c r="X145" s="28" t="str">
        <f t="shared" si="30"/>
        <v xml:space="preserve"> </v>
      </c>
      <c r="Y145" s="3"/>
      <c r="Z145" s="3"/>
      <c r="AA145" s="3"/>
      <c r="AB145" s="3"/>
      <c r="AC145" s="3"/>
      <c r="AD145" s="3"/>
      <c r="AE145" s="3"/>
      <c r="AF145" s="3"/>
      <c r="AG145" s="221"/>
      <c r="AH145" s="3"/>
      <c r="AI145" s="3"/>
      <c r="AJ145" s="3"/>
      <c r="AK145" s="3"/>
      <c r="BA145" s="29" t="str">
        <f t="shared" si="27"/>
        <v/>
      </c>
      <c r="BB145" s="29" t="str">
        <f t="shared" si="28"/>
        <v/>
      </c>
      <c r="BC145" s="29" t="str">
        <f t="shared" si="29"/>
        <v/>
      </c>
      <c r="BD145" s="29" t="str">
        <f t="shared" si="31"/>
        <v/>
      </c>
      <c r="BE145" s="29" t="str">
        <f t="shared" si="32"/>
        <v/>
      </c>
      <c r="BF145" s="29" t="str">
        <f t="shared" si="33"/>
        <v/>
      </c>
      <c r="BG145" s="29" t="str">
        <f t="shared" si="34"/>
        <v/>
      </c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0">
        <f t="shared" si="35"/>
        <v>0</v>
      </c>
      <c r="BU145" s="30">
        <f t="shared" si="36"/>
        <v>0</v>
      </c>
      <c r="BV145" s="30">
        <f t="shared" si="37"/>
        <v>0</v>
      </c>
      <c r="BW145" s="30">
        <f t="shared" si="38"/>
        <v>0</v>
      </c>
      <c r="BX145" s="30">
        <f t="shared" si="39"/>
        <v>0</v>
      </c>
      <c r="BY145" s="30">
        <f t="shared" si="40"/>
        <v>0</v>
      </c>
      <c r="BZ145" s="30">
        <f t="shared" si="41"/>
        <v>0</v>
      </c>
      <c r="CA145" s="3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</row>
    <row r="146" spans="1:100" s="23" customFormat="1" ht="10.5" x14ac:dyDescent="0.15">
      <c r="A146" s="1087"/>
      <c r="B146" s="1088" t="s">
        <v>150</v>
      </c>
      <c r="C146" s="1089"/>
      <c r="D146" s="185">
        <f t="shared" si="44"/>
        <v>0</v>
      </c>
      <c r="E146" s="186">
        <f t="shared" si="45"/>
        <v>0</v>
      </c>
      <c r="F146" s="187">
        <f t="shared" si="45"/>
        <v>0</v>
      </c>
      <c r="G146" s="32"/>
      <c r="H146" s="34"/>
      <c r="I146" s="32"/>
      <c r="J146" s="34"/>
      <c r="K146" s="32"/>
      <c r="L146" s="34"/>
      <c r="M146" s="32"/>
      <c r="N146" s="34"/>
      <c r="O146" s="32"/>
      <c r="P146" s="34"/>
      <c r="Q146" s="188"/>
      <c r="R146" s="133"/>
      <c r="S146" s="206"/>
      <c r="T146" s="134"/>
      <c r="U146" s="190"/>
      <c r="V146" s="134"/>
      <c r="W146" s="34"/>
      <c r="X146" s="28" t="str">
        <f t="shared" si="30"/>
        <v xml:space="preserve"> </v>
      </c>
      <c r="Y146" s="3"/>
      <c r="Z146" s="3"/>
      <c r="AA146" s="3"/>
      <c r="AB146" s="3"/>
      <c r="AC146" s="3"/>
      <c r="AD146" s="3"/>
      <c r="AE146" s="3"/>
      <c r="AF146" s="3"/>
      <c r="AG146" s="221"/>
      <c r="AH146" s="3"/>
      <c r="AI146" s="3"/>
      <c r="AJ146" s="3"/>
      <c r="AK146" s="3"/>
      <c r="BA146" s="29" t="str">
        <f t="shared" si="27"/>
        <v/>
      </c>
      <c r="BB146" s="29" t="str">
        <f t="shared" si="28"/>
        <v/>
      </c>
      <c r="BC146" s="29" t="str">
        <f t="shared" si="29"/>
        <v/>
      </c>
      <c r="BD146" s="29" t="str">
        <f t="shared" si="31"/>
        <v/>
      </c>
      <c r="BE146" s="29" t="str">
        <f t="shared" si="32"/>
        <v/>
      </c>
      <c r="BF146" s="29" t="str">
        <f t="shared" si="33"/>
        <v/>
      </c>
      <c r="BG146" s="29" t="str">
        <f t="shared" si="34"/>
        <v/>
      </c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0">
        <f t="shared" si="35"/>
        <v>0</v>
      </c>
      <c r="BU146" s="30">
        <f t="shared" si="36"/>
        <v>0</v>
      </c>
      <c r="BV146" s="30">
        <f t="shared" si="37"/>
        <v>0</v>
      </c>
      <c r="BW146" s="30">
        <f t="shared" si="38"/>
        <v>0</v>
      </c>
      <c r="BX146" s="30">
        <f t="shared" si="39"/>
        <v>0</v>
      </c>
      <c r="BY146" s="30">
        <f t="shared" si="40"/>
        <v>0</v>
      </c>
      <c r="BZ146" s="30">
        <f t="shared" si="41"/>
        <v>0</v>
      </c>
      <c r="CA146" s="3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</row>
    <row r="147" spans="1:100" s="23" customFormat="1" ht="10.5" x14ac:dyDescent="0.15">
      <c r="A147" s="1087"/>
      <c r="B147" s="1088" t="s">
        <v>151</v>
      </c>
      <c r="C147" s="1089"/>
      <c r="D147" s="185">
        <f t="shared" si="44"/>
        <v>0</v>
      </c>
      <c r="E147" s="186">
        <f t="shared" si="45"/>
        <v>0</v>
      </c>
      <c r="F147" s="187">
        <f t="shared" si="45"/>
        <v>0</v>
      </c>
      <c r="G147" s="32"/>
      <c r="H147" s="34"/>
      <c r="I147" s="32"/>
      <c r="J147" s="34"/>
      <c r="K147" s="32"/>
      <c r="L147" s="34"/>
      <c r="M147" s="32"/>
      <c r="N147" s="34"/>
      <c r="O147" s="32"/>
      <c r="P147" s="34"/>
      <c r="Q147" s="188"/>
      <c r="R147" s="133"/>
      <c r="S147" s="206"/>
      <c r="T147" s="134"/>
      <c r="U147" s="190"/>
      <c r="V147" s="134"/>
      <c r="W147" s="34"/>
      <c r="X147" s="28" t="str">
        <f t="shared" si="30"/>
        <v xml:space="preserve"> </v>
      </c>
      <c r="Y147" s="3"/>
      <c r="Z147" s="3"/>
      <c r="AA147" s="3"/>
      <c r="AB147" s="3"/>
      <c r="AC147" s="3"/>
      <c r="AD147" s="3"/>
      <c r="AE147" s="3"/>
      <c r="AF147" s="3"/>
      <c r="AG147" s="221"/>
      <c r="AH147" s="3"/>
      <c r="AI147" s="3"/>
      <c r="AJ147" s="3"/>
      <c r="AK147" s="3"/>
      <c r="BA147" s="29" t="str">
        <f t="shared" si="27"/>
        <v/>
      </c>
      <c r="BB147" s="29" t="str">
        <f t="shared" si="28"/>
        <v/>
      </c>
      <c r="BC147" s="29" t="str">
        <f t="shared" si="29"/>
        <v/>
      </c>
      <c r="BD147" s="29" t="str">
        <f t="shared" si="31"/>
        <v/>
      </c>
      <c r="BE147" s="29" t="str">
        <f t="shared" si="32"/>
        <v/>
      </c>
      <c r="BF147" s="29" t="str">
        <f t="shared" si="33"/>
        <v/>
      </c>
      <c r="BG147" s="29" t="str">
        <f t="shared" si="34"/>
        <v/>
      </c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0">
        <f t="shared" si="35"/>
        <v>0</v>
      </c>
      <c r="BU147" s="30">
        <f t="shared" si="36"/>
        <v>0</v>
      </c>
      <c r="BV147" s="30">
        <f t="shared" si="37"/>
        <v>0</v>
      </c>
      <c r="BW147" s="30">
        <f t="shared" si="38"/>
        <v>0</v>
      </c>
      <c r="BX147" s="30">
        <f t="shared" si="39"/>
        <v>0</v>
      </c>
      <c r="BY147" s="30">
        <f t="shared" si="40"/>
        <v>0</v>
      </c>
      <c r="BZ147" s="30">
        <f t="shared" si="41"/>
        <v>0</v>
      </c>
      <c r="CA147" s="3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</row>
    <row r="148" spans="1:100" s="23" customFormat="1" ht="10.5" x14ac:dyDescent="0.15">
      <c r="A148" s="1090" t="s">
        <v>152</v>
      </c>
      <c r="B148" s="1090"/>
      <c r="C148" s="1089"/>
      <c r="D148" s="185">
        <f t="shared" si="44"/>
        <v>1</v>
      </c>
      <c r="E148" s="186">
        <f t="shared" si="45"/>
        <v>0</v>
      </c>
      <c r="F148" s="187">
        <f t="shared" si="45"/>
        <v>1</v>
      </c>
      <c r="G148" s="32"/>
      <c r="H148" s="34"/>
      <c r="I148" s="32"/>
      <c r="J148" s="34"/>
      <c r="K148" s="32"/>
      <c r="L148" s="34"/>
      <c r="M148" s="32"/>
      <c r="N148" s="34"/>
      <c r="O148" s="32"/>
      <c r="P148" s="34">
        <v>1</v>
      </c>
      <c r="Q148" s="188"/>
      <c r="R148" s="133"/>
      <c r="S148" s="206"/>
      <c r="T148" s="184"/>
      <c r="U148" s="184"/>
      <c r="V148" s="132"/>
      <c r="W148" s="34"/>
      <c r="X148" s="28" t="str">
        <f t="shared" si="30"/>
        <v xml:space="preserve"> </v>
      </c>
      <c r="Y148" s="3"/>
      <c r="Z148" s="3"/>
      <c r="AA148" s="3"/>
      <c r="AB148" s="3"/>
      <c r="AC148" s="3"/>
      <c r="AD148" s="3"/>
      <c r="AE148" s="3"/>
      <c r="AF148" s="3"/>
      <c r="AG148" s="221"/>
      <c r="AH148" s="3"/>
      <c r="AI148" s="3"/>
      <c r="AJ148" s="3"/>
      <c r="AK148" s="3"/>
      <c r="BA148" s="29" t="str">
        <f t="shared" si="27"/>
        <v/>
      </c>
      <c r="BB148" s="29" t="str">
        <f t="shared" si="28"/>
        <v/>
      </c>
      <c r="BC148" s="29" t="str">
        <f t="shared" si="29"/>
        <v/>
      </c>
      <c r="BD148" s="29" t="str">
        <f t="shared" si="31"/>
        <v/>
      </c>
      <c r="BE148" s="29" t="str">
        <f t="shared" si="32"/>
        <v/>
      </c>
      <c r="BF148" s="29" t="str">
        <f t="shared" si="33"/>
        <v/>
      </c>
      <c r="BG148" s="29" t="str">
        <f t="shared" si="34"/>
        <v/>
      </c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0">
        <f t="shared" si="35"/>
        <v>0</v>
      </c>
      <c r="BU148" s="30">
        <f t="shared" si="36"/>
        <v>0</v>
      </c>
      <c r="BV148" s="30">
        <f t="shared" si="37"/>
        <v>0</v>
      </c>
      <c r="BW148" s="30">
        <f t="shared" si="38"/>
        <v>0</v>
      </c>
      <c r="BX148" s="30">
        <f t="shared" si="39"/>
        <v>0</v>
      </c>
      <c r="BY148" s="30">
        <f t="shared" si="40"/>
        <v>0</v>
      </c>
      <c r="BZ148" s="30">
        <f t="shared" si="41"/>
        <v>0</v>
      </c>
      <c r="CA148" s="3"/>
      <c r="CB148" s="22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2"/>
      <c r="CO148" s="22"/>
      <c r="CP148" s="22"/>
      <c r="CQ148" s="22"/>
      <c r="CR148" s="22"/>
      <c r="CS148" s="22"/>
      <c r="CT148" s="22"/>
      <c r="CU148" s="22"/>
      <c r="CV148" s="22"/>
    </row>
    <row r="149" spans="1:100" s="23" customFormat="1" ht="10.5" x14ac:dyDescent="0.15">
      <c r="A149" s="1090" t="s">
        <v>153</v>
      </c>
      <c r="B149" s="1090"/>
      <c r="C149" s="1089"/>
      <c r="D149" s="185">
        <f t="shared" si="44"/>
        <v>0</v>
      </c>
      <c r="E149" s="186">
        <f t="shared" si="45"/>
        <v>0</v>
      </c>
      <c r="F149" s="187">
        <f t="shared" si="45"/>
        <v>0</v>
      </c>
      <c r="G149" s="32"/>
      <c r="H149" s="34"/>
      <c r="I149" s="32"/>
      <c r="J149" s="34"/>
      <c r="K149" s="32"/>
      <c r="L149" s="34"/>
      <c r="M149" s="32"/>
      <c r="N149" s="34"/>
      <c r="O149" s="32"/>
      <c r="P149" s="34"/>
      <c r="Q149" s="188"/>
      <c r="R149" s="133"/>
      <c r="S149" s="206"/>
      <c r="T149" s="190"/>
      <c r="U149" s="190"/>
      <c r="V149" s="134"/>
      <c r="W149" s="34"/>
      <c r="X149" s="28" t="str">
        <f t="shared" si="30"/>
        <v xml:space="preserve"> </v>
      </c>
      <c r="Y149" s="3"/>
      <c r="Z149" s="3"/>
      <c r="AA149" s="3"/>
      <c r="AB149" s="3"/>
      <c r="AC149" s="3"/>
      <c r="AD149" s="3"/>
      <c r="AE149" s="3"/>
      <c r="AF149" s="3"/>
      <c r="AG149" s="221"/>
      <c r="AH149" s="3"/>
      <c r="AI149" s="3"/>
      <c r="AJ149" s="3"/>
      <c r="AK149" s="3"/>
      <c r="BA149" s="29" t="str">
        <f t="shared" si="27"/>
        <v/>
      </c>
      <c r="BB149" s="29" t="str">
        <f t="shared" si="28"/>
        <v/>
      </c>
      <c r="BC149" s="29" t="str">
        <f t="shared" si="29"/>
        <v/>
      </c>
      <c r="BD149" s="29" t="str">
        <f t="shared" si="31"/>
        <v/>
      </c>
      <c r="BE149" s="29" t="str">
        <f t="shared" si="32"/>
        <v/>
      </c>
      <c r="BF149" s="29" t="str">
        <f t="shared" si="33"/>
        <v/>
      </c>
      <c r="BG149" s="29" t="str">
        <f t="shared" si="34"/>
        <v/>
      </c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0">
        <f t="shared" si="35"/>
        <v>0</v>
      </c>
      <c r="BU149" s="30">
        <f t="shared" si="36"/>
        <v>0</v>
      </c>
      <c r="BV149" s="30">
        <f t="shared" si="37"/>
        <v>0</v>
      </c>
      <c r="BW149" s="30">
        <f t="shared" si="38"/>
        <v>0</v>
      </c>
      <c r="BX149" s="30">
        <f t="shared" si="39"/>
        <v>0</v>
      </c>
      <c r="BY149" s="30">
        <f t="shared" si="40"/>
        <v>0</v>
      </c>
      <c r="BZ149" s="30">
        <f t="shared" si="41"/>
        <v>0</v>
      </c>
      <c r="CA149" s="3"/>
      <c r="CB149" s="22"/>
      <c r="CC149" s="22"/>
      <c r="CD149" s="22"/>
      <c r="CE149" s="22"/>
      <c r="CF149" s="22"/>
      <c r="CG149" s="22"/>
      <c r="CH149" s="22"/>
      <c r="CI149" s="22"/>
      <c r="CJ149" s="22"/>
      <c r="CK149" s="22"/>
      <c r="CL149" s="22"/>
      <c r="CM149" s="22"/>
      <c r="CN149" s="22"/>
      <c r="CO149" s="22"/>
      <c r="CP149" s="22"/>
      <c r="CQ149" s="22"/>
      <c r="CR149" s="22"/>
      <c r="CS149" s="22"/>
      <c r="CT149" s="22"/>
      <c r="CU149" s="22"/>
      <c r="CV149" s="22"/>
    </row>
    <row r="150" spans="1:100" s="23" customFormat="1" ht="10.5" x14ac:dyDescent="0.15">
      <c r="A150" s="1083" t="s">
        <v>154</v>
      </c>
      <c r="B150" s="1084"/>
      <c r="C150" s="1085"/>
      <c r="D150" s="185">
        <f t="shared" si="44"/>
        <v>0</v>
      </c>
      <c r="E150" s="186">
        <f t="shared" si="45"/>
        <v>0</v>
      </c>
      <c r="F150" s="187">
        <f t="shared" si="45"/>
        <v>0</v>
      </c>
      <c r="G150" s="32"/>
      <c r="H150" s="34"/>
      <c r="I150" s="32"/>
      <c r="J150" s="34"/>
      <c r="K150" s="32"/>
      <c r="L150" s="34"/>
      <c r="M150" s="32"/>
      <c r="N150" s="34"/>
      <c r="O150" s="32"/>
      <c r="P150" s="34"/>
      <c r="Q150" s="188"/>
      <c r="R150" s="133"/>
      <c r="S150" s="206"/>
      <c r="T150" s="190"/>
      <c r="U150" s="190"/>
      <c r="V150" s="134"/>
      <c r="W150" s="34"/>
      <c r="X150" s="28" t="str">
        <f t="shared" si="30"/>
        <v xml:space="preserve"> </v>
      </c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BA150" s="29" t="str">
        <f t="shared" si="27"/>
        <v/>
      </c>
      <c r="BB150" s="29" t="str">
        <f t="shared" si="28"/>
        <v/>
      </c>
      <c r="BC150" s="29" t="str">
        <f t="shared" si="29"/>
        <v/>
      </c>
      <c r="BD150" s="29" t="str">
        <f t="shared" si="31"/>
        <v/>
      </c>
      <c r="BE150" s="29" t="str">
        <f t="shared" si="32"/>
        <v/>
      </c>
      <c r="BF150" s="29" t="str">
        <f t="shared" si="33"/>
        <v/>
      </c>
      <c r="BG150" s="29" t="str">
        <f t="shared" si="34"/>
        <v/>
      </c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0">
        <f t="shared" si="35"/>
        <v>0</v>
      </c>
      <c r="BU150" s="30">
        <f t="shared" si="36"/>
        <v>0</v>
      </c>
      <c r="BV150" s="30">
        <f t="shared" si="37"/>
        <v>0</v>
      </c>
      <c r="BW150" s="30">
        <f t="shared" si="38"/>
        <v>0</v>
      </c>
      <c r="BX150" s="30">
        <f t="shared" si="39"/>
        <v>0</v>
      </c>
      <c r="BY150" s="30">
        <f t="shared" si="40"/>
        <v>0</v>
      </c>
      <c r="BZ150" s="30">
        <f t="shared" si="41"/>
        <v>0</v>
      </c>
      <c r="CA150" s="22"/>
      <c r="CB150" s="22"/>
      <c r="CC150" s="22"/>
      <c r="CD150" s="22"/>
      <c r="CE150" s="22"/>
      <c r="CF150" s="22"/>
      <c r="CG150" s="22"/>
      <c r="CH150" s="22"/>
      <c r="CI150" s="22"/>
      <c r="CJ150" s="22"/>
      <c r="CK150" s="22"/>
      <c r="CL150" s="22"/>
      <c r="CM150" s="22"/>
      <c r="CN150" s="22"/>
      <c r="CO150" s="22"/>
      <c r="CP150" s="22"/>
      <c r="CQ150" s="22"/>
      <c r="CR150" s="22"/>
      <c r="CS150" s="22"/>
      <c r="CT150" s="22"/>
      <c r="CU150" s="22"/>
      <c r="CV150" s="22"/>
    </row>
    <row r="151" spans="1:100" s="23" customFormat="1" ht="10.5" x14ac:dyDescent="0.15">
      <c r="A151" s="1080" t="s">
        <v>155</v>
      </c>
      <c r="B151" s="1081"/>
      <c r="C151" s="1082"/>
      <c r="D151" s="185">
        <f t="shared" si="44"/>
        <v>1</v>
      </c>
      <c r="E151" s="186">
        <f t="shared" si="45"/>
        <v>1</v>
      </c>
      <c r="F151" s="187">
        <f t="shared" si="45"/>
        <v>0</v>
      </c>
      <c r="G151" s="32"/>
      <c r="H151" s="34"/>
      <c r="I151" s="32"/>
      <c r="J151" s="34"/>
      <c r="K151" s="32"/>
      <c r="L151" s="34"/>
      <c r="M151" s="32"/>
      <c r="N151" s="34"/>
      <c r="O151" s="32">
        <v>1</v>
      </c>
      <c r="P151" s="34"/>
      <c r="Q151" s="188"/>
      <c r="R151" s="133"/>
      <c r="S151" s="206"/>
      <c r="T151" s="190"/>
      <c r="U151" s="190"/>
      <c r="V151" s="134"/>
      <c r="W151" s="34"/>
      <c r="X151" s="28" t="str">
        <f t="shared" si="30"/>
        <v xml:space="preserve"> </v>
      </c>
      <c r="Y151" s="3"/>
      <c r="Z151" s="3"/>
      <c r="AA151" s="3"/>
      <c r="AB151" s="3"/>
      <c r="AC151" s="3"/>
      <c r="AD151" s="3"/>
      <c r="AE151" s="3"/>
      <c r="AF151" s="3"/>
      <c r="AG151" s="221"/>
      <c r="AH151" s="3"/>
      <c r="AI151" s="3"/>
      <c r="AJ151" s="3"/>
      <c r="AK151" s="3"/>
      <c r="BA151" s="29" t="str">
        <f t="shared" si="27"/>
        <v/>
      </c>
      <c r="BB151" s="29" t="str">
        <f t="shared" si="28"/>
        <v/>
      </c>
      <c r="BC151" s="29" t="str">
        <f t="shared" si="29"/>
        <v/>
      </c>
      <c r="BD151" s="29" t="str">
        <f t="shared" si="31"/>
        <v/>
      </c>
      <c r="BE151" s="29" t="str">
        <f t="shared" si="32"/>
        <v/>
      </c>
      <c r="BF151" s="29" t="str">
        <f t="shared" si="33"/>
        <v/>
      </c>
      <c r="BG151" s="29" t="str">
        <f t="shared" si="34"/>
        <v/>
      </c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0">
        <f t="shared" si="35"/>
        <v>0</v>
      </c>
      <c r="BU151" s="30">
        <f t="shared" si="36"/>
        <v>0</v>
      </c>
      <c r="BV151" s="30">
        <f t="shared" si="37"/>
        <v>0</v>
      </c>
      <c r="BW151" s="30">
        <f t="shared" si="38"/>
        <v>0</v>
      </c>
      <c r="BX151" s="30">
        <f t="shared" si="39"/>
        <v>0</v>
      </c>
      <c r="BY151" s="30">
        <f t="shared" si="40"/>
        <v>0</v>
      </c>
      <c r="BZ151" s="30">
        <f t="shared" si="41"/>
        <v>0</v>
      </c>
      <c r="CA151" s="3"/>
      <c r="CB151" s="22"/>
      <c r="CC151" s="22"/>
      <c r="CD151" s="22"/>
      <c r="CE151" s="22"/>
      <c r="CF151" s="22"/>
      <c r="CG151" s="22"/>
      <c r="CH151" s="22"/>
      <c r="CI151" s="22"/>
      <c r="CJ151" s="22"/>
      <c r="CK151" s="22"/>
      <c r="CL151" s="22"/>
      <c r="CM151" s="22"/>
      <c r="CN151" s="22"/>
      <c r="CO151" s="22"/>
      <c r="CP151" s="22"/>
      <c r="CQ151" s="22"/>
      <c r="CR151" s="22"/>
      <c r="CS151" s="22"/>
      <c r="CT151" s="22"/>
      <c r="CU151" s="22"/>
      <c r="CV151" s="22"/>
    </row>
    <row r="152" spans="1:100" s="23" customFormat="1" ht="10.5" x14ac:dyDescent="0.15">
      <c r="A152" s="1080" t="s">
        <v>156</v>
      </c>
      <c r="B152" s="1081"/>
      <c r="C152" s="1082"/>
      <c r="D152" s="185">
        <f t="shared" si="44"/>
        <v>0</v>
      </c>
      <c r="E152" s="186">
        <f t="shared" si="45"/>
        <v>0</v>
      </c>
      <c r="F152" s="187">
        <f t="shared" si="45"/>
        <v>0</v>
      </c>
      <c r="G152" s="32"/>
      <c r="H152" s="34"/>
      <c r="I152" s="32"/>
      <c r="J152" s="34"/>
      <c r="K152" s="32"/>
      <c r="L152" s="34"/>
      <c r="M152" s="32"/>
      <c r="N152" s="34"/>
      <c r="O152" s="32"/>
      <c r="P152" s="34"/>
      <c r="Q152" s="188"/>
      <c r="R152" s="133"/>
      <c r="S152" s="206"/>
      <c r="T152" s="190"/>
      <c r="U152" s="190"/>
      <c r="V152" s="134"/>
      <c r="W152" s="34"/>
      <c r="X152" s="28" t="str">
        <f t="shared" si="30"/>
        <v xml:space="preserve"> </v>
      </c>
      <c r="Y152" s="3"/>
      <c r="Z152" s="3"/>
      <c r="AA152" s="3"/>
      <c r="AB152" s="3"/>
      <c r="AC152" s="3"/>
      <c r="AD152" s="3"/>
      <c r="AE152" s="3"/>
      <c r="AF152" s="3"/>
      <c r="AG152" s="221"/>
      <c r="AH152" s="3"/>
      <c r="AI152" s="3"/>
      <c r="AJ152" s="3"/>
      <c r="AK152" s="3"/>
      <c r="BA152" s="29" t="str">
        <f t="shared" si="27"/>
        <v/>
      </c>
      <c r="BB152" s="29" t="str">
        <f t="shared" si="28"/>
        <v/>
      </c>
      <c r="BC152" s="29" t="str">
        <f t="shared" si="29"/>
        <v/>
      </c>
      <c r="BD152" s="29" t="str">
        <f t="shared" si="31"/>
        <v/>
      </c>
      <c r="BE152" s="29" t="str">
        <f t="shared" si="32"/>
        <v/>
      </c>
      <c r="BF152" s="29" t="str">
        <f t="shared" si="33"/>
        <v/>
      </c>
      <c r="BG152" s="29" t="str">
        <f t="shared" si="34"/>
        <v/>
      </c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0">
        <f t="shared" si="35"/>
        <v>0</v>
      </c>
      <c r="BU152" s="30">
        <f t="shared" si="36"/>
        <v>0</v>
      </c>
      <c r="BV152" s="30">
        <f t="shared" si="37"/>
        <v>0</v>
      </c>
      <c r="BW152" s="30">
        <f t="shared" si="38"/>
        <v>0</v>
      </c>
      <c r="BX152" s="30">
        <f t="shared" si="39"/>
        <v>0</v>
      </c>
      <c r="BY152" s="30">
        <f t="shared" si="40"/>
        <v>0</v>
      </c>
      <c r="BZ152" s="30">
        <f t="shared" si="41"/>
        <v>0</v>
      </c>
      <c r="CA152" s="3"/>
      <c r="CB152" s="22"/>
      <c r="CC152" s="22"/>
      <c r="CD152" s="22"/>
      <c r="CE152" s="22"/>
      <c r="CF152" s="22"/>
      <c r="CG152" s="22"/>
      <c r="CH152" s="22"/>
      <c r="CI152" s="22"/>
      <c r="CJ152" s="22"/>
      <c r="CK152" s="22"/>
      <c r="CL152" s="22"/>
      <c r="CM152" s="22"/>
      <c r="CN152" s="22"/>
      <c r="CO152" s="22"/>
      <c r="CP152" s="22"/>
      <c r="CQ152" s="22"/>
      <c r="CR152" s="22"/>
      <c r="CS152" s="22"/>
      <c r="CT152" s="22"/>
      <c r="CU152" s="22"/>
      <c r="CV152" s="22"/>
    </row>
    <row r="153" spans="1:100" s="23" customFormat="1" ht="10.5" x14ac:dyDescent="0.15">
      <c r="A153" s="1083" t="s">
        <v>157</v>
      </c>
      <c r="B153" s="1084"/>
      <c r="C153" s="1085"/>
      <c r="D153" s="185">
        <f t="shared" si="44"/>
        <v>3</v>
      </c>
      <c r="E153" s="186">
        <f t="shared" si="45"/>
        <v>2</v>
      </c>
      <c r="F153" s="187">
        <f t="shared" si="45"/>
        <v>1</v>
      </c>
      <c r="G153" s="32">
        <v>2</v>
      </c>
      <c r="H153" s="34">
        <v>1</v>
      </c>
      <c r="I153" s="32"/>
      <c r="J153" s="34"/>
      <c r="K153" s="32"/>
      <c r="L153" s="34"/>
      <c r="M153" s="32"/>
      <c r="N153" s="34"/>
      <c r="O153" s="32"/>
      <c r="P153" s="34"/>
      <c r="Q153" s="188"/>
      <c r="R153" s="133"/>
      <c r="S153" s="206"/>
      <c r="T153" s="190"/>
      <c r="U153" s="190"/>
      <c r="V153" s="134"/>
      <c r="W153" s="34"/>
      <c r="X153" s="28" t="str">
        <f t="shared" si="30"/>
        <v xml:space="preserve"> </v>
      </c>
      <c r="Y153" s="3"/>
      <c r="Z153" s="3"/>
      <c r="AA153" s="3"/>
      <c r="AB153" s="3"/>
      <c r="AC153" s="3"/>
      <c r="AD153" s="3"/>
      <c r="AE153" s="3"/>
      <c r="AF153" s="3"/>
      <c r="AG153" s="221"/>
      <c r="AH153" s="3"/>
      <c r="AI153" s="3"/>
      <c r="AJ153" s="3"/>
      <c r="AK153" s="3"/>
      <c r="BA153" s="29" t="str">
        <f t="shared" si="27"/>
        <v/>
      </c>
      <c r="BB153" s="29" t="str">
        <f t="shared" si="28"/>
        <v/>
      </c>
      <c r="BC153" s="29" t="str">
        <f t="shared" si="29"/>
        <v/>
      </c>
      <c r="BD153" s="29" t="str">
        <f t="shared" si="31"/>
        <v/>
      </c>
      <c r="BE153" s="29" t="str">
        <f t="shared" si="32"/>
        <v/>
      </c>
      <c r="BF153" s="29" t="str">
        <f t="shared" si="33"/>
        <v/>
      </c>
      <c r="BG153" s="29" t="str">
        <f t="shared" si="34"/>
        <v/>
      </c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0">
        <f t="shared" si="35"/>
        <v>0</v>
      </c>
      <c r="BU153" s="30">
        <f t="shared" si="36"/>
        <v>0</v>
      </c>
      <c r="BV153" s="30">
        <f t="shared" si="37"/>
        <v>0</v>
      </c>
      <c r="BW153" s="30">
        <f t="shared" si="38"/>
        <v>0</v>
      </c>
      <c r="BX153" s="30">
        <f t="shared" si="39"/>
        <v>0</v>
      </c>
      <c r="BY153" s="30">
        <f t="shared" si="40"/>
        <v>0</v>
      </c>
      <c r="BZ153" s="30">
        <f t="shared" si="41"/>
        <v>0</v>
      </c>
      <c r="CA153" s="3"/>
      <c r="CB153" s="22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</row>
    <row r="154" spans="1:100" s="23" customFormat="1" ht="10.5" x14ac:dyDescent="0.15">
      <c r="A154" s="1083" t="s">
        <v>158</v>
      </c>
      <c r="B154" s="1084"/>
      <c r="C154" s="1085"/>
      <c r="D154" s="185">
        <f t="shared" si="44"/>
        <v>18</v>
      </c>
      <c r="E154" s="186">
        <f t="shared" si="45"/>
        <v>6</v>
      </c>
      <c r="F154" s="187">
        <f t="shared" si="45"/>
        <v>12</v>
      </c>
      <c r="G154" s="32">
        <v>1</v>
      </c>
      <c r="H154" s="34">
        <v>1</v>
      </c>
      <c r="I154" s="32">
        <v>5</v>
      </c>
      <c r="J154" s="34">
        <v>8</v>
      </c>
      <c r="K154" s="32"/>
      <c r="L154" s="34">
        <v>3</v>
      </c>
      <c r="M154" s="32"/>
      <c r="N154" s="34"/>
      <c r="O154" s="191"/>
      <c r="P154" s="192"/>
      <c r="Q154" s="193"/>
      <c r="R154" s="194"/>
      <c r="S154" s="206"/>
      <c r="T154" s="190"/>
      <c r="U154" s="190"/>
      <c r="V154" s="134"/>
      <c r="W154" s="34"/>
      <c r="X154" s="28" t="str">
        <f t="shared" si="30"/>
        <v xml:space="preserve"> </v>
      </c>
      <c r="Y154" s="3"/>
      <c r="Z154" s="3"/>
      <c r="AA154" s="3"/>
      <c r="AB154" s="3"/>
      <c r="AC154" s="3"/>
      <c r="AD154" s="3"/>
      <c r="AE154" s="3"/>
      <c r="AF154" s="3"/>
      <c r="AG154" s="221"/>
      <c r="AH154" s="3"/>
      <c r="AI154" s="3"/>
      <c r="AJ154" s="3"/>
      <c r="AK154" s="3"/>
      <c r="BA154" s="29" t="str">
        <f t="shared" si="27"/>
        <v/>
      </c>
      <c r="BB154" s="29" t="str">
        <f t="shared" si="28"/>
        <v/>
      </c>
      <c r="BC154" s="29" t="str">
        <f t="shared" si="29"/>
        <v/>
      </c>
      <c r="BD154" s="29" t="str">
        <f t="shared" si="31"/>
        <v/>
      </c>
      <c r="BE154" s="29" t="str">
        <f t="shared" si="32"/>
        <v/>
      </c>
      <c r="BF154" s="29" t="str">
        <f t="shared" si="33"/>
        <v/>
      </c>
      <c r="BG154" s="29" t="str">
        <f t="shared" si="34"/>
        <v/>
      </c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0">
        <f t="shared" si="35"/>
        <v>0</v>
      </c>
      <c r="BU154" s="30">
        <f t="shared" si="36"/>
        <v>0</v>
      </c>
      <c r="BV154" s="30">
        <f t="shared" si="37"/>
        <v>0</v>
      </c>
      <c r="BW154" s="30">
        <f t="shared" si="38"/>
        <v>0</v>
      </c>
      <c r="BX154" s="30">
        <f t="shared" si="39"/>
        <v>0</v>
      </c>
      <c r="BY154" s="30">
        <f t="shared" si="40"/>
        <v>0</v>
      </c>
      <c r="BZ154" s="30">
        <f t="shared" si="41"/>
        <v>0</v>
      </c>
      <c r="CA154" s="3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</row>
    <row r="155" spans="1:100" s="23" customFormat="1" ht="10.5" x14ac:dyDescent="0.15">
      <c r="A155" s="1080" t="s">
        <v>159</v>
      </c>
      <c r="B155" s="1081"/>
      <c r="C155" s="1082"/>
      <c r="D155" s="185">
        <f t="shared" si="44"/>
        <v>2</v>
      </c>
      <c r="E155" s="186">
        <f t="shared" si="45"/>
        <v>1</v>
      </c>
      <c r="F155" s="187">
        <f t="shared" si="45"/>
        <v>1</v>
      </c>
      <c r="G155" s="32">
        <v>1</v>
      </c>
      <c r="H155" s="34">
        <v>1</v>
      </c>
      <c r="I155" s="32"/>
      <c r="J155" s="34"/>
      <c r="K155" s="32"/>
      <c r="L155" s="34"/>
      <c r="M155" s="32"/>
      <c r="N155" s="34"/>
      <c r="O155" s="32"/>
      <c r="P155" s="34"/>
      <c r="Q155" s="188"/>
      <c r="R155" s="133"/>
      <c r="S155" s="206"/>
      <c r="T155" s="190"/>
      <c r="U155" s="190"/>
      <c r="V155" s="134"/>
      <c r="W155" s="34"/>
      <c r="X155" s="28" t="str">
        <f t="shared" si="30"/>
        <v xml:space="preserve"> </v>
      </c>
      <c r="Y155" s="3"/>
      <c r="Z155" s="3"/>
      <c r="AA155" s="3"/>
      <c r="AB155" s="3"/>
      <c r="AC155" s="3"/>
      <c r="AD155" s="3"/>
      <c r="AE155" s="3"/>
      <c r="AF155" s="3"/>
      <c r="AG155" s="221"/>
      <c r="AH155" s="3"/>
      <c r="AI155" s="3"/>
      <c r="AJ155" s="3"/>
      <c r="AK155" s="3"/>
      <c r="BA155" s="29" t="str">
        <f t="shared" si="27"/>
        <v/>
      </c>
      <c r="BB155" s="29" t="str">
        <f t="shared" si="28"/>
        <v/>
      </c>
      <c r="BC155" s="29" t="str">
        <f t="shared" si="29"/>
        <v/>
      </c>
      <c r="BD155" s="29" t="str">
        <f t="shared" si="31"/>
        <v/>
      </c>
      <c r="BE155" s="29" t="str">
        <f t="shared" si="32"/>
        <v/>
      </c>
      <c r="BF155" s="29" t="str">
        <f t="shared" si="33"/>
        <v/>
      </c>
      <c r="BG155" s="29" t="str">
        <f t="shared" si="34"/>
        <v/>
      </c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0">
        <f t="shared" si="35"/>
        <v>0</v>
      </c>
      <c r="BU155" s="30">
        <f t="shared" si="36"/>
        <v>0</v>
      </c>
      <c r="BV155" s="30">
        <f t="shared" si="37"/>
        <v>0</v>
      </c>
      <c r="BW155" s="30">
        <f t="shared" si="38"/>
        <v>0</v>
      </c>
      <c r="BX155" s="30">
        <f t="shared" si="39"/>
        <v>0</v>
      </c>
      <c r="BY155" s="30">
        <f t="shared" si="40"/>
        <v>0</v>
      </c>
      <c r="BZ155" s="30">
        <f t="shared" si="41"/>
        <v>0</v>
      </c>
      <c r="CA155" s="3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</row>
    <row r="156" spans="1:100" s="23" customFormat="1" ht="10.5" x14ac:dyDescent="0.15">
      <c r="A156" s="1080" t="s">
        <v>160</v>
      </c>
      <c r="B156" s="1081"/>
      <c r="C156" s="1082"/>
      <c r="D156" s="207">
        <f t="shared" si="44"/>
        <v>2</v>
      </c>
      <c r="E156" s="208">
        <f t="shared" si="45"/>
        <v>2</v>
      </c>
      <c r="F156" s="209">
        <f t="shared" si="45"/>
        <v>0</v>
      </c>
      <c r="G156" s="73"/>
      <c r="H156" s="75"/>
      <c r="I156" s="73"/>
      <c r="J156" s="75"/>
      <c r="K156" s="73">
        <v>2</v>
      </c>
      <c r="L156" s="75"/>
      <c r="M156" s="73"/>
      <c r="N156" s="75"/>
      <c r="O156" s="73"/>
      <c r="P156" s="75"/>
      <c r="Q156" s="210"/>
      <c r="R156" s="211"/>
      <c r="S156" s="206"/>
      <c r="T156" s="190"/>
      <c r="U156" s="190"/>
      <c r="V156" s="134"/>
      <c r="W156" s="34"/>
      <c r="X156" s="28" t="str">
        <f t="shared" si="30"/>
        <v xml:space="preserve"> </v>
      </c>
      <c r="Y156" s="3"/>
      <c r="Z156" s="3"/>
      <c r="AA156" s="3"/>
      <c r="AB156" s="3"/>
      <c r="AC156" s="3"/>
      <c r="AD156" s="3"/>
      <c r="AE156" s="3"/>
      <c r="AF156" s="3"/>
      <c r="AG156" s="221"/>
      <c r="AH156" s="3"/>
      <c r="AI156" s="3"/>
      <c r="AJ156" s="3"/>
      <c r="AK156" s="3"/>
      <c r="BA156" s="29" t="str">
        <f t="shared" si="27"/>
        <v/>
      </c>
      <c r="BB156" s="29" t="str">
        <f t="shared" si="28"/>
        <v/>
      </c>
      <c r="BC156" s="29" t="str">
        <f t="shared" si="29"/>
        <v/>
      </c>
      <c r="BD156" s="29" t="str">
        <f t="shared" si="31"/>
        <v/>
      </c>
      <c r="BE156" s="29" t="str">
        <f t="shared" si="32"/>
        <v/>
      </c>
      <c r="BF156" s="29" t="str">
        <f t="shared" si="33"/>
        <v/>
      </c>
      <c r="BG156" s="29" t="str">
        <f t="shared" si="34"/>
        <v/>
      </c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0">
        <f t="shared" si="35"/>
        <v>0</v>
      </c>
      <c r="BU156" s="30">
        <f t="shared" si="36"/>
        <v>0</v>
      </c>
      <c r="BV156" s="30">
        <f t="shared" si="37"/>
        <v>0</v>
      </c>
      <c r="BW156" s="30">
        <f t="shared" si="38"/>
        <v>0</v>
      </c>
      <c r="BX156" s="30">
        <f t="shared" si="39"/>
        <v>0</v>
      </c>
      <c r="BY156" s="30">
        <f t="shared" si="40"/>
        <v>0</v>
      </c>
      <c r="BZ156" s="30">
        <f t="shared" si="41"/>
        <v>0</v>
      </c>
      <c r="CA156" s="3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</row>
    <row r="157" spans="1:100" s="23" customFormat="1" ht="10.5" x14ac:dyDescent="0.15">
      <c r="A157" s="1077" t="s">
        <v>161</v>
      </c>
      <c r="B157" s="1078"/>
      <c r="C157" s="1079"/>
      <c r="D157" s="212">
        <f t="shared" si="44"/>
        <v>3</v>
      </c>
      <c r="E157" s="213">
        <f t="shared" si="45"/>
        <v>2</v>
      </c>
      <c r="F157" s="214">
        <f t="shared" si="45"/>
        <v>1</v>
      </c>
      <c r="G157" s="37">
        <v>2</v>
      </c>
      <c r="H157" s="39">
        <v>1</v>
      </c>
      <c r="I157" s="37"/>
      <c r="J157" s="39"/>
      <c r="K157" s="37"/>
      <c r="L157" s="39"/>
      <c r="M157" s="37"/>
      <c r="N157" s="39"/>
      <c r="O157" s="37"/>
      <c r="P157" s="39"/>
      <c r="Q157" s="104"/>
      <c r="R157" s="135"/>
      <c r="S157" s="223"/>
      <c r="T157" s="197"/>
      <c r="U157" s="197"/>
      <c r="V157" s="136"/>
      <c r="W157" s="39"/>
      <c r="X157" s="28" t="str">
        <f>$BA157&amp;" "&amp;$BB157&amp;""&amp;$BC157&amp;""&amp;$BD157&amp;""&amp;$BE157&amp;""&amp;$BF157&amp;""&amp;$BG157</f>
        <v xml:space="preserve"> </v>
      </c>
      <c r="Y157" s="3"/>
      <c r="Z157" s="3"/>
      <c r="AA157" s="3"/>
      <c r="AB157" s="3"/>
      <c r="AC157" s="3"/>
      <c r="AD157" s="3"/>
      <c r="AE157" s="3"/>
      <c r="AF157" s="3"/>
      <c r="AG157" s="221"/>
      <c r="AH157" s="3"/>
      <c r="AI157" s="3"/>
      <c r="AJ157" s="3"/>
      <c r="AK157" s="3"/>
      <c r="BA157" s="29" t="str">
        <f t="shared" si="27"/>
        <v/>
      </c>
      <c r="BB157" s="29" t="str">
        <f t="shared" si="28"/>
        <v/>
      </c>
      <c r="BC157" s="29" t="str">
        <f t="shared" si="29"/>
        <v/>
      </c>
      <c r="BD157" s="29" t="str">
        <f t="shared" si="31"/>
        <v/>
      </c>
      <c r="BE157" s="29" t="str">
        <f t="shared" si="32"/>
        <v/>
      </c>
      <c r="BF157" s="29" t="str">
        <f t="shared" si="33"/>
        <v/>
      </c>
      <c r="BG157" s="29" t="str">
        <f t="shared" si="34"/>
        <v/>
      </c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0">
        <f t="shared" si="35"/>
        <v>0</v>
      </c>
      <c r="BU157" s="30">
        <f t="shared" si="36"/>
        <v>0</v>
      </c>
      <c r="BV157" s="30">
        <f t="shared" si="37"/>
        <v>0</v>
      </c>
      <c r="BW157" s="30">
        <f t="shared" si="38"/>
        <v>0</v>
      </c>
      <c r="BX157" s="30">
        <f t="shared" si="39"/>
        <v>0</v>
      </c>
      <c r="BY157" s="30">
        <f t="shared" si="40"/>
        <v>0</v>
      </c>
      <c r="BZ157" s="30">
        <f t="shared" si="41"/>
        <v>0</v>
      </c>
      <c r="CA157" s="3"/>
      <c r="CB157" s="22"/>
      <c r="CC157" s="22"/>
      <c r="CD157" s="22"/>
      <c r="CE157" s="22"/>
      <c r="CF157" s="22"/>
      <c r="CG157" s="22"/>
      <c r="CH157" s="22"/>
      <c r="CI157" s="22"/>
      <c r="CJ157" s="22"/>
      <c r="CK157" s="22"/>
      <c r="CL157" s="22"/>
      <c r="CM157" s="22"/>
      <c r="CN157" s="22"/>
      <c r="CO157" s="22"/>
      <c r="CP157" s="22"/>
      <c r="CQ157" s="22"/>
      <c r="CR157" s="22"/>
      <c r="CS157" s="22"/>
      <c r="CT157" s="22"/>
      <c r="CU157" s="22"/>
      <c r="CV157" s="22"/>
    </row>
    <row r="158" spans="1:100" s="9" customFormat="1" ht="14.25" x14ac:dyDescent="0.2">
      <c r="A158" s="40" t="s">
        <v>166</v>
      </c>
      <c r="B158" s="224"/>
      <c r="C158" s="225"/>
      <c r="D158" s="226"/>
      <c r="E158" s="226"/>
      <c r="F158" s="226"/>
      <c r="G158" s="227"/>
      <c r="H158" s="227"/>
      <c r="I158" s="227"/>
      <c r="J158" s="227"/>
      <c r="K158" s="227"/>
      <c r="L158" s="227"/>
      <c r="M158" s="227"/>
      <c r="N158" s="227"/>
      <c r="O158" s="227"/>
      <c r="P158" s="227"/>
      <c r="Q158" s="227"/>
      <c r="R158" s="227"/>
      <c r="S158" s="227"/>
      <c r="T158" s="228"/>
      <c r="U158" s="229"/>
      <c r="V158" s="229"/>
      <c r="W158" s="229"/>
      <c r="AG158" s="138"/>
    </row>
    <row r="159" spans="1:100" s="22" customFormat="1" ht="10.5" x14ac:dyDescent="0.15">
      <c r="A159" s="1009" t="s">
        <v>45</v>
      </c>
      <c r="B159" s="1010"/>
      <c r="C159" s="1039" t="s">
        <v>46</v>
      </c>
      <c r="D159" s="1039"/>
      <c r="E159" s="1039"/>
      <c r="F159" s="1074" t="s">
        <v>116</v>
      </c>
      <c r="G159" s="1075"/>
      <c r="H159" s="1074" t="s">
        <v>117</v>
      </c>
      <c r="I159" s="1075"/>
      <c r="J159" s="1074" t="s">
        <v>118</v>
      </c>
      <c r="K159" s="1075"/>
      <c r="L159" s="1074" t="s">
        <v>119</v>
      </c>
      <c r="M159" s="1075"/>
      <c r="N159" s="1074" t="s">
        <v>120</v>
      </c>
      <c r="O159" s="1075"/>
      <c r="P159" s="1074" t="s">
        <v>121</v>
      </c>
      <c r="Q159" s="1075"/>
      <c r="R159" s="229"/>
      <c r="S159" s="229"/>
      <c r="T159" s="229"/>
      <c r="U159" s="229"/>
      <c r="V159" s="229"/>
      <c r="W159" s="228"/>
      <c r="X159" s="229"/>
      <c r="Y159" s="229"/>
      <c r="Z159" s="229"/>
      <c r="AA159" s="3"/>
      <c r="AB159" s="3"/>
      <c r="AC159" s="3"/>
      <c r="AD159" s="3"/>
      <c r="AE159" s="3"/>
      <c r="AF159" s="3"/>
      <c r="AG159" s="3"/>
      <c r="AH159" s="3"/>
      <c r="AI159" s="221"/>
      <c r="AJ159" s="3"/>
      <c r="AK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</row>
    <row r="160" spans="1:100" s="22" customFormat="1" ht="21" x14ac:dyDescent="0.15">
      <c r="A160" s="1013"/>
      <c r="B160" s="1014"/>
      <c r="C160" s="231" t="s">
        <v>167</v>
      </c>
      <c r="D160" s="231" t="s">
        <v>43</v>
      </c>
      <c r="E160" s="230" t="s">
        <v>64</v>
      </c>
      <c r="F160" s="159" t="s">
        <v>43</v>
      </c>
      <c r="G160" s="20" t="s">
        <v>64</v>
      </c>
      <c r="H160" s="159" t="s">
        <v>43</v>
      </c>
      <c r="I160" s="20" t="s">
        <v>64</v>
      </c>
      <c r="J160" s="159" t="s">
        <v>43</v>
      </c>
      <c r="K160" s="20" t="s">
        <v>64</v>
      </c>
      <c r="L160" s="159" t="s">
        <v>43</v>
      </c>
      <c r="M160" s="20" t="s">
        <v>64</v>
      </c>
      <c r="N160" s="159" t="s">
        <v>43</v>
      </c>
      <c r="O160" s="20" t="s">
        <v>64</v>
      </c>
      <c r="P160" s="159" t="s">
        <v>43</v>
      </c>
      <c r="Q160" s="20" t="s">
        <v>64</v>
      </c>
      <c r="R160" s="229"/>
      <c r="S160" s="229"/>
      <c r="T160" s="229"/>
      <c r="U160" s="229"/>
      <c r="V160" s="229"/>
      <c r="W160" s="228"/>
      <c r="X160" s="229"/>
      <c r="Y160" s="229"/>
      <c r="Z160" s="229"/>
      <c r="AA160" s="3"/>
      <c r="AB160" s="3"/>
      <c r="AC160" s="3"/>
      <c r="AD160" s="3"/>
      <c r="AE160" s="3"/>
      <c r="AF160" s="3"/>
      <c r="AG160" s="3"/>
      <c r="AH160" s="3"/>
      <c r="AI160" s="221"/>
      <c r="AJ160" s="3"/>
      <c r="AK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</row>
    <row r="161" spans="1:102" s="22" customFormat="1" ht="10.5" x14ac:dyDescent="0.15">
      <c r="A161" s="1032" t="s">
        <v>168</v>
      </c>
      <c r="B161" s="1032"/>
      <c r="C161" s="66">
        <f>SUM(D161:E161)</f>
        <v>0</v>
      </c>
      <c r="D161" s="66">
        <f t="shared" ref="D161:E163" si="46">F161+H161+J161+L161+N161+P161</f>
        <v>0</v>
      </c>
      <c r="E161" s="180">
        <f t="shared" si="46"/>
        <v>0</v>
      </c>
      <c r="F161" s="25"/>
      <c r="G161" s="27"/>
      <c r="H161" s="25"/>
      <c r="I161" s="27"/>
      <c r="J161" s="25"/>
      <c r="K161" s="27"/>
      <c r="L161" s="25"/>
      <c r="M161" s="27"/>
      <c r="N161" s="25"/>
      <c r="O161" s="27"/>
      <c r="P161" s="25"/>
      <c r="Q161" s="27"/>
      <c r="R161" s="233" t="str">
        <f>$BA161&amp;" "&amp;$BB161&amp;""&amp;$BC161</f>
        <v xml:space="preserve"> </v>
      </c>
      <c r="S161" s="229"/>
      <c r="T161" s="229"/>
      <c r="U161" s="229"/>
      <c r="V161" s="229"/>
      <c r="W161" s="228"/>
      <c r="X161" s="229"/>
      <c r="Y161" s="229"/>
      <c r="Z161" s="229"/>
      <c r="AA161" s="3"/>
      <c r="AB161" s="3"/>
      <c r="AC161" s="3"/>
      <c r="AD161" s="3"/>
      <c r="AE161" s="3"/>
      <c r="AF161" s="3"/>
      <c r="AG161" s="3"/>
      <c r="AH161" s="3"/>
      <c r="AI161" s="221"/>
      <c r="AJ161" s="3"/>
      <c r="AK161" s="3"/>
      <c r="BA161" s="29" t="str">
        <f>IF($C161&lt;&gt;SUM($F161:$Q161),"El Total de los Ingresos NO puede ser diferente a la suma de Hombres y Mujeres por edad.","")</f>
        <v/>
      </c>
      <c r="BB161" s="29" t="str">
        <f>IF($D161&lt;&gt;$F161+$H161+$J161+$L161+$N161+$P161,"El Total de Hombres Ingresados al Programa NO puede ser distinto a la suma de Hombres por edad.","")</f>
        <v/>
      </c>
      <c r="BC161" s="29" t="str">
        <f>IF($E161&lt;&gt;$G161+$I161+$K161+$M161+$O161+$Q161,"El Total de Mujeres Ingresados al Programa NO puede ser distinto a la suma de Mujeres por edad.","")</f>
        <v/>
      </c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0">
        <f>IF($C161&lt;&gt;SUM($F161:$Q161),1,0)</f>
        <v>0</v>
      </c>
      <c r="BU161" s="30">
        <f>IF($D161&lt;&gt;$F161+$H161+$J161+$L161+$N161+$P161,1,0)</f>
        <v>0</v>
      </c>
      <c r="BV161" s="30">
        <f>IF($E161&lt;&gt;$G161+$I161+$K161+$M161+$O161+$Q161,1,0)</f>
        <v>0</v>
      </c>
      <c r="BW161" s="3"/>
      <c r="BX161" s="3"/>
      <c r="BY161" s="3"/>
      <c r="BZ161" s="3"/>
      <c r="CA161" s="3"/>
      <c r="CB161" s="3"/>
      <c r="CC161" s="3"/>
    </row>
    <row r="162" spans="1:102" s="22" customFormat="1" ht="10.5" x14ac:dyDescent="0.15">
      <c r="A162" s="1034" t="s">
        <v>169</v>
      </c>
      <c r="B162" s="1034"/>
      <c r="C162" s="71">
        <f>SUM(D162:E162)</f>
        <v>0</v>
      </c>
      <c r="D162" s="71">
        <f t="shared" si="46"/>
        <v>0</v>
      </c>
      <c r="E162" s="71">
        <f t="shared" si="46"/>
        <v>0</v>
      </c>
      <c r="F162" s="67"/>
      <c r="G162" s="69"/>
      <c r="H162" s="67"/>
      <c r="I162" s="69"/>
      <c r="J162" s="67"/>
      <c r="K162" s="69"/>
      <c r="L162" s="67"/>
      <c r="M162" s="69"/>
      <c r="N162" s="67"/>
      <c r="O162" s="69"/>
      <c r="P162" s="67"/>
      <c r="Q162" s="69"/>
      <c r="R162" s="233" t="str">
        <f>$BA162&amp;" "&amp;$BB162&amp;""&amp;$BC162</f>
        <v xml:space="preserve"> </v>
      </c>
      <c r="S162" s="229"/>
      <c r="T162" s="229"/>
      <c r="U162" s="229"/>
      <c r="V162" s="229"/>
      <c r="W162" s="228"/>
      <c r="X162" s="229"/>
      <c r="Y162" s="229"/>
      <c r="Z162" s="229"/>
      <c r="AA162" s="3"/>
      <c r="AB162" s="3"/>
      <c r="AC162" s="3"/>
      <c r="AD162" s="3"/>
      <c r="AE162" s="3"/>
      <c r="AF162" s="3"/>
      <c r="AG162" s="3"/>
      <c r="AH162" s="3"/>
      <c r="AI162" s="221"/>
      <c r="AJ162" s="3"/>
      <c r="AK162" s="3"/>
      <c r="BA162" s="29" t="str">
        <f>IF($C162&lt;&gt;SUM($F162:$Q162),"El Total de los Ingresos NO puede ser diferente a la suma de Hombres y Mujeres por edad.","")</f>
        <v/>
      </c>
      <c r="BB162" s="29" t="str">
        <f>IF($D162&lt;&gt;$F162+$H162+$J162+$L162+$N162+$P162,"El Total de Hombres Ingresados al Programa NO puede ser distinto a la suma de Hombres por edad.","")</f>
        <v/>
      </c>
      <c r="BC162" s="29" t="str">
        <f>IF($E162&lt;&gt;$G162+$I162+$K162+$M162+$O162+$Q162,"El Total de Mujeres Ingresados al Programa NO puede ser distinto a la suma de Mujeres por edad.","")</f>
        <v/>
      </c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0">
        <f>IF($C162&lt;&gt;SUM($F162:$Q162),1,0)</f>
        <v>0</v>
      </c>
      <c r="BU162" s="30">
        <f>IF($D162&lt;&gt;$F162+$H162+$J162+$L162+$N162+$P162,1,0)</f>
        <v>0</v>
      </c>
      <c r="BV162" s="30">
        <f>IF($E162&lt;&gt;$G162+$I162+$K162+$M162+$O162+$Q162,1,0)</f>
        <v>0</v>
      </c>
      <c r="BW162" s="3"/>
      <c r="BX162" s="3"/>
      <c r="BY162" s="3"/>
      <c r="BZ162" s="3"/>
      <c r="CA162" s="3"/>
      <c r="CB162" s="3"/>
      <c r="CC162" s="3"/>
    </row>
    <row r="163" spans="1:102" s="22" customFormat="1" ht="10.5" x14ac:dyDescent="0.15">
      <c r="A163" s="1008" t="s">
        <v>170</v>
      </c>
      <c r="B163" s="1008"/>
      <c r="C163" s="80">
        <f>SUM(D163:E163)</f>
        <v>0</v>
      </c>
      <c r="D163" s="80">
        <f t="shared" si="46"/>
        <v>0</v>
      </c>
      <c r="E163" s="80">
        <f t="shared" si="46"/>
        <v>0</v>
      </c>
      <c r="F163" s="106"/>
      <c r="G163" s="235"/>
      <c r="H163" s="106"/>
      <c r="I163" s="235"/>
      <c r="J163" s="106"/>
      <c r="K163" s="235"/>
      <c r="L163" s="106"/>
      <c r="M163" s="235"/>
      <c r="N163" s="106"/>
      <c r="O163" s="235"/>
      <c r="P163" s="106"/>
      <c r="Q163" s="235"/>
      <c r="R163" s="233" t="str">
        <f>$BA163&amp;" "&amp;$BB163&amp;""&amp;$BC163</f>
        <v xml:space="preserve"> </v>
      </c>
      <c r="S163" s="229"/>
      <c r="T163" s="229"/>
      <c r="U163" s="229"/>
      <c r="V163" s="229"/>
      <c r="W163" s="228"/>
      <c r="X163" s="229"/>
      <c r="Y163" s="229"/>
      <c r="Z163" s="229"/>
      <c r="AA163" s="3"/>
      <c r="AB163" s="3"/>
      <c r="AC163" s="3"/>
      <c r="AD163" s="3"/>
      <c r="AE163" s="3"/>
      <c r="AF163" s="3"/>
      <c r="AG163" s="3"/>
      <c r="AH163" s="3"/>
      <c r="AI163" s="221"/>
      <c r="AJ163" s="3"/>
      <c r="AK163" s="3"/>
      <c r="BA163" s="29" t="str">
        <f>IF($C163&lt;&gt;SUM($F163:$Q163),"El Total de los Ingresos NO puede ser diferente a la suma de Hombres y Mujeres por edad.","")</f>
        <v/>
      </c>
      <c r="BB163" s="29" t="str">
        <f>IF($D163&lt;&gt;$F163+$H163+$J163+$L163+$N163+$P163,"El Total de Hombres Ingresados al Programa NO puede ser distinto a la suma de Hombres por edad.","")</f>
        <v/>
      </c>
      <c r="BC163" s="29" t="str">
        <f>IF($E163&lt;&gt;$G163+$I163+$K163+$M163+$O163+$Q163,"El Total de Mujeres Ingresados al Programa NO puede ser distinto a la suma de Mujeres por edad.","")</f>
        <v/>
      </c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0">
        <f>IF($C163&lt;&gt;SUM($F163:$Q163),1,0)</f>
        <v>0</v>
      </c>
      <c r="BU163" s="30">
        <f>IF($D163&lt;&gt;$F163+$H163+$J163+$L163+$N163+$P163,1,0)</f>
        <v>0</v>
      </c>
      <c r="BV163" s="30">
        <f>IF($E163&lt;&gt;$G163+$I163+$K163+$M163+$O163+$Q163,1,0)</f>
        <v>0</v>
      </c>
      <c r="BW163" s="3"/>
      <c r="BX163" s="3"/>
      <c r="BY163" s="3"/>
      <c r="BZ163" s="3"/>
      <c r="CA163" s="3"/>
      <c r="CB163" s="3"/>
      <c r="CC163" s="3"/>
    </row>
    <row r="164" spans="1:102" s="9" customFormat="1" ht="14.25" x14ac:dyDescent="0.2">
      <c r="A164" s="40" t="s">
        <v>171</v>
      </c>
      <c r="B164" s="224"/>
      <c r="C164" s="225"/>
      <c r="D164" s="226"/>
      <c r="E164" s="226"/>
      <c r="F164" s="226"/>
      <c r="G164" s="227"/>
      <c r="H164" s="227"/>
      <c r="I164" s="227"/>
      <c r="J164" s="227"/>
      <c r="K164" s="227"/>
      <c r="L164" s="227"/>
      <c r="M164" s="227"/>
      <c r="N164" s="227"/>
      <c r="O164" s="227"/>
      <c r="P164" s="227"/>
      <c r="Q164" s="227"/>
      <c r="R164" s="227"/>
      <c r="S164" s="227"/>
      <c r="T164" s="228"/>
      <c r="U164" s="229"/>
      <c r="V164" s="229"/>
      <c r="W164" s="229"/>
      <c r="AG164" s="138"/>
    </row>
    <row r="165" spans="1:102" s="22" customFormat="1" ht="10.5" x14ac:dyDescent="0.15">
      <c r="A165" s="1009" t="s">
        <v>45</v>
      </c>
      <c r="B165" s="1010"/>
      <c r="C165" s="1039" t="s">
        <v>46</v>
      </c>
      <c r="D165" s="1039"/>
      <c r="E165" s="1039"/>
      <c r="F165" s="1074" t="s">
        <v>116</v>
      </c>
      <c r="G165" s="1075"/>
      <c r="H165" s="1074" t="s">
        <v>117</v>
      </c>
      <c r="I165" s="1075"/>
      <c r="J165" s="1074" t="s">
        <v>118</v>
      </c>
      <c r="K165" s="1075"/>
      <c r="L165" s="1074" t="s">
        <v>119</v>
      </c>
      <c r="M165" s="1075"/>
      <c r="N165" s="1074" t="s">
        <v>120</v>
      </c>
      <c r="O165" s="1075"/>
      <c r="P165" s="1074" t="s">
        <v>121</v>
      </c>
      <c r="Q165" s="1076"/>
      <c r="R165" s="1049" t="s">
        <v>164</v>
      </c>
      <c r="S165" s="229"/>
      <c r="T165" s="229"/>
      <c r="U165" s="229"/>
      <c r="V165" s="228"/>
      <c r="W165" s="229"/>
      <c r="X165" s="229"/>
      <c r="Y165" s="229"/>
      <c r="Z165" s="3"/>
      <c r="AA165" s="3"/>
      <c r="AB165" s="3"/>
      <c r="AC165" s="3"/>
      <c r="AD165" s="3"/>
      <c r="AE165" s="3"/>
      <c r="AF165" s="3"/>
      <c r="AG165" s="3"/>
      <c r="AH165" s="3"/>
      <c r="AI165" s="221"/>
      <c r="AJ165" s="3"/>
      <c r="AK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</row>
    <row r="166" spans="1:102" s="23" customFormat="1" ht="21" x14ac:dyDescent="0.15">
      <c r="A166" s="1013"/>
      <c r="B166" s="1014"/>
      <c r="C166" s="231" t="s">
        <v>167</v>
      </c>
      <c r="D166" s="231" t="s">
        <v>43</v>
      </c>
      <c r="E166" s="230" t="s">
        <v>64</v>
      </c>
      <c r="F166" s="159" t="s">
        <v>43</v>
      </c>
      <c r="G166" s="20" t="s">
        <v>64</v>
      </c>
      <c r="H166" s="159" t="s">
        <v>43</v>
      </c>
      <c r="I166" s="20" t="s">
        <v>64</v>
      </c>
      <c r="J166" s="159" t="s">
        <v>43</v>
      </c>
      <c r="K166" s="20" t="s">
        <v>64</v>
      </c>
      <c r="L166" s="159" t="s">
        <v>43</v>
      </c>
      <c r="M166" s="20" t="s">
        <v>64</v>
      </c>
      <c r="N166" s="159" t="s">
        <v>43</v>
      </c>
      <c r="O166" s="20" t="s">
        <v>64</v>
      </c>
      <c r="P166" s="159" t="s">
        <v>43</v>
      </c>
      <c r="Q166" s="162" t="s">
        <v>64</v>
      </c>
      <c r="R166" s="1051"/>
      <c r="S166" s="229"/>
      <c r="T166" s="229"/>
      <c r="U166" s="229"/>
      <c r="V166" s="228"/>
      <c r="W166" s="229"/>
      <c r="X166" s="229"/>
      <c r="Y166" s="229"/>
      <c r="Z166" s="3"/>
      <c r="AA166" s="3"/>
      <c r="AB166" s="3"/>
      <c r="AC166" s="3"/>
      <c r="AD166" s="3"/>
      <c r="AE166" s="3"/>
      <c r="AF166" s="3"/>
      <c r="AG166" s="3"/>
      <c r="AH166" s="3"/>
      <c r="AI166" s="221"/>
      <c r="AJ166" s="3"/>
      <c r="AK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</row>
    <row r="167" spans="1:102" s="23" customFormat="1" ht="10.5" x14ac:dyDescent="0.15">
      <c r="A167" s="1032" t="s">
        <v>168</v>
      </c>
      <c r="B167" s="1032"/>
      <c r="C167" s="66">
        <f>SUM(D167:E167)</f>
        <v>0</v>
      </c>
      <c r="D167" s="66">
        <f t="shared" ref="D167:E169" si="47">F167+H167+J167+L167+N167+P167</f>
        <v>0</v>
      </c>
      <c r="E167" s="180">
        <f t="shared" si="47"/>
        <v>0</v>
      </c>
      <c r="F167" s="25"/>
      <c r="G167" s="27"/>
      <c r="H167" s="25"/>
      <c r="I167" s="27"/>
      <c r="J167" s="25"/>
      <c r="K167" s="27"/>
      <c r="L167" s="25"/>
      <c r="M167" s="27"/>
      <c r="N167" s="25"/>
      <c r="O167" s="27"/>
      <c r="P167" s="25"/>
      <c r="Q167" s="201"/>
      <c r="R167" s="143"/>
      <c r="S167" s="233" t="str">
        <f>$BA167&amp;" "&amp;$BB167&amp;""&amp;$BC167&amp;""&amp;$BD167</f>
        <v xml:space="preserve"> </v>
      </c>
      <c r="T167" s="229"/>
      <c r="U167" s="229"/>
      <c r="V167" s="228"/>
      <c r="W167" s="229"/>
      <c r="X167" s="229"/>
      <c r="Y167" s="229"/>
      <c r="Z167" s="3"/>
      <c r="AA167" s="3"/>
      <c r="AB167" s="3"/>
      <c r="AC167" s="3"/>
      <c r="AD167" s="3"/>
      <c r="AE167" s="3"/>
      <c r="AF167" s="3"/>
      <c r="AG167" s="3"/>
      <c r="AH167" s="3"/>
      <c r="AI167" s="221"/>
      <c r="AJ167" s="3"/>
      <c r="AK167" s="3"/>
      <c r="BA167" s="29" t="str">
        <f>IF($C167&lt;&gt;SUM($F167:$Q167),"El Total de los Egresos NO puede ser diferente a la suma de Hombres y Mujeres por edad.","")</f>
        <v/>
      </c>
      <c r="BB167" s="29" t="str">
        <f>IF($D167&lt;&gt;$F167+$H167+$J167+$L167+$N167+$P167,"El Total de Hombres Egresados del Programa NO puede ser distinto a la suma de Hombres por edad.","")</f>
        <v/>
      </c>
      <c r="BC167" s="29" t="str">
        <f>IF($E167&lt;&gt;$G167+$I167+$K167+$M167+$O167+$Q167,"El Total de Mujeres Egresadas del Programa NO puede ser distinto a la suma de Mujeres por edad.","")</f>
        <v/>
      </c>
      <c r="BD167" s="29" t="str">
        <f>IF(R167&lt;=C167,"","Los Egresos por Abandono DEBEN estar contenidos en el Total de Egresos")</f>
        <v/>
      </c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0">
        <f>IF($C167&lt;&gt;SUM($F167:$Q167),1,0)</f>
        <v>0</v>
      </c>
      <c r="BU167" s="30">
        <f>IF($D167&lt;&gt;$F167+$H167+$J167+$L167+$N167+$P167,1,0)</f>
        <v>0</v>
      </c>
      <c r="BV167" s="30">
        <f>IF($E167&lt;&gt;$G167+$I167+$K167+$M167+$O167+$Q167,1,0)</f>
        <v>0</v>
      </c>
      <c r="BW167" s="30">
        <f>IF(R167&lt;=C167,0,1)</f>
        <v>0</v>
      </c>
      <c r="BX167" s="3"/>
      <c r="BY167" s="3"/>
      <c r="BZ167" s="3"/>
      <c r="CA167" s="3"/>
      <c r="CB167" s="3"/>
      <c r="CC167" s="3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</row>
    <row r="168" spans="1:102" s="23" customFormat="1" ht="10.5" x14ac:dyDescent="0.15">
      <c r="A168" s="1034" t="s">
        <v>169</v>
      </c>
      <c r="B168" s="1034"/>
      <c r="C168" s="71">
        <f>SUM(D168:E168)</f>
        <v>0</v>
      </c>
      <c r="D168" s="71">
        <f t="shared" si="47"/>
        <v>0</v>
      </c>
      <c r="E168" s="71">
        <f t="shared" si="47"/>
        <v>0</v>
      </c>
      <c r="F168" s="67"/>
      <c r="G168" s="69"/>
      <c r="H168" s="67"/>
      <c r="I168" s="69"/>
      <c r="J168" s="67"/>
      <c r="K168" s="69"/>
      <c r="L168" s="67"/>
      <c r="M168" s="69"/>
      <c r="N168" s="67"/>
      <c r="O168" s="69"/>
      <c r="P168" s="67"/>
      <c r="Q168" s="131"/>
      <c r="R168" s="132"/>
      <c r="S168" s="233" t="str">
        <f>$BA168&amp;" "&amp;$BB168&amp;""&amp;$BC168&amp;""&amp;$BD168</f>
        <v xml:space="preserve"> </v>
      </c>
      <c r="T168" s="229"/>
      <c r="U168" s="229"/>
      <c r="V168" s="228"/>
      <c r="W168" s="229"/>
      <c r="X168" s="229"/>
      <c r="Y168" s="229"/>
      <c r="Z168" s="3"/>
      <c r="AA168" s="3"/>
      <c r="AB168" s="3"/>
      <c r="AC168" s="3"/>
      <c r="AD168" s="3"/>
      <c r="AE168" s="3"/>
      <c r="AF168" s="3"/>
      <c r="AG168" s="3"/>
      <c r="AH168" s="3"/>
      <c r="AI168" s="221"/>
      <c r="AJ168" s="3"/>
      <c r="AK168" s="3"/>
      <c r="BA168" s="29" t="str">
        <f>IF($C168&lt;&gt;SUM($F168:$Q168),"El Total de los Egresos NO puede ser diferente a la suma de Hombres y Mujeres por edad.","")</f>
        <v/>
      </c>
      <c r="BB168" s="29" t="str">
        <f>IF($D168&lt;&gt;$F168+$H168+$J168+$L168+$N168+$P168,"El Total de Hombres Egresados del Programa NO puede ser distinto a la suma de Hombres por edad.","")</f>
        <v/>
      </c>
      <c r="BC168" s="29" t="str">
        <f>IF($E168&lt;&gt;$G168+$I168+$K168+$M168+$O168+$Q168,"El Total de Mujeres Egresadas del Programa NO puede ser distinto a la suma de Mujeres por edad.","")</f>
        <v/>
      </c>
      <c r="BD168" s="29" t="str">
        <f>IF(R168&lt;=C168,"","Los Egresos por Abandono DEBEN estar contenidos en el Total de Egresos")</f>
        <v/>
      </c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0">
        <f>IF($C168&lt;&gt;SUM($F168:$Q168),1,0)</f>
        <v>0</v>
      </c>
      <c r="BU168" s="30">
        <f>IF($D168&lt;&gt;$F168+$H168+$J168+$L168+$N168+$P168,1,0)</f>
        <v>0</v>
      </c>
      <c r="BV168" s="30">
        <f>IF($E168&lt;&gt;$G168+$I168+$K168+$M168+$O168+$Q168,1,0)</f>
        <v>0</v>
      </c>
      <c r="BW168" s="30">
        <f>IF(R168&lt;=C168,0,1)</f>
        <v>0</v>
      </c>
      <c r="BX168" s="3"/>
      <c r="BY168" s="3"/>
      <c r="BZ168" s="3"/>
      <c r="CA168" s="3"/>
      <c r="CB168" s="3"/>
      <c r="CC168" s="3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</row>
    <row r="169" spans="1:102" s="23" customFormat="1" ht="10.5" x14ac:dyDescent="0.15">
      <c r="A169" s="1008" t="s">
        <v>170</v>
      </c>
      <c r="B169" s="1008"/>
      <c r="C169" s="80">
        <f>SUM(D169:E169)</f>
        <v>0</v>
      </c>
      <c r="D169" s="80">
        <f t="shared" si="47"/>
        <v>0</v>
      </c>
      <c r="E169" s="80">
        <f t="shared" si="47"/>
        <v>0</v>
      </c>
      <c r="F169" s="106"/>
      <c r="G169" s="235"/>
      <c r="H169" s="106"/>
      <c r="I169" s="235"/>
      <c r="J169" s="106"/>
      <c r="K169" s="235"/>
      <c r="L169" s="106"/>
      <c r="M169" s="235"/>
      <c r="N169" s="106"/>
      <c r="O169" s="235"/>
      <c r="P169" s="106"/>
      <c r="Q169" s="236"/>
      <c r="R169" s="150"/>
      <c r="S169" s="233" t="str">
        <f>$BA169&amp;" "&amp;$BB169&amp;""&amp;$BC169&amp;""&amp;$BD169</f>
        <v xml:space="preserve"> </v>
      </c>
      <c r="T169" s="229"/>
      <c r="U169" s="229"/>
      <c r="V169" s="228"/>
      <c r="W169" s="229"/>
      <c r="X169" s="229"/>
      <c r="Y169" s="229"/>
      <c r="Z169" s="3"/>
      <c r="AA169" s="3"/>
      <c r="AB169" s="3"/>
      <c r="AC169" s="3"/>
      <c r="AD169" s="3"/>
      <c r="AE169" s="3"/>
      <c r="AF169" s="3"/>
      <c r="AG169" s="3"/>
      <c r="AH169" s="3"/>
      <c r="AI169" s="221"/>
      <c r="AJ169" s="3"/>
      <c r="AK169" s="3"/>
      <c r="BA169" s="29" t="str">
        <f>IF($C169&lt;&gt;SUM($F169:$Q169),"El Total de los Egresos NO puede ser diferente a la suma de Hombres y Mujeres por edad.","")</f>
        <v/>
      </c>
      <c r="BB169" s="29" t="str">
        <f>IF($D169&lt;&gt;$F169+$H169+$J169+$L169+$N169+$P169,"El Total de Hombres Egresados del Programa NO puede ser distinto a la suma de Hombres por edad.","")</f>
        <v/>
      </c>
      <c r="BC169" s="29" t="str">
        <f>IF($E169&lt;&gt;$G169+$I169+$K169+$M169+$O169+$Q169,"El Total de Mujeres Egresadas del Programa NO puede ser distinto a la suma de Mujeres por edad.","")</f>
        <v/>
      </c>
      <c r="BD169" s="29" t="str">
        <f>IF(R169&lt;=C169,"","Los Egresos por Abandono DEBEN estar contenidos en el Total de Egresos")</f>
        <v/>
      </c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0">
        <f>IF($C169&lt;&gt;SUM($F169:$Q169),1,0)</f>
        <v>0</v>
      </c>
      <c r="BU169" s="30">
        <f>IF($D169&lt;&gt;$F169+$H169+$J169+$L169+$N169+$P169,1,0)</f>
        <v>0</v>
      </c>
      <c r="BV169" s="30">
        <f>IF($E169&lt;&gt;$G169+$I169+$K169+$M169+$O169+$Q169,1,0)</f>
        <v>0</v>
      </c>
      <c r="BW169" s="30">
        <f>IF(R169&lt;=C169,0,1)</f>
        <v>0</v>
      </c>
      <c r="BX169" s="3"/>
      <c r="BY169" s="3"/>
      <c r="BZ169" s="3"/>
      <c r="CA169" s="3"/>
      <c r="CB169" s="3"/>
      <c r="CC169" s="3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</row>
    <row r="170" spans="1:102" s="9" customFormat="1" ht="15" x14ac:dyDescent="0.2">
      <c r="A170" s="237" t="s">
        <v>172</v>
      </c>
      <c r="M170" s="4"/>
      <c r="AG170" s="138"/>
    </row>
    <row r="171" spans="1:102" s="23" customFormat="1" ht="10.5" x14ac:dyDescent="0.15">
      <c r="A171" s="1063" t="s">
        <v>173</v>
      </c>
      <c r="B171" s="1064" t="s">
        <v>174</v>
      </c>
      <c r="C171" s="1067" t="s">
        <v>175</v>
      </c>
      <c r="D171" s="1069" t="s">
        <v>176</v>
      </c>
      <c r="E171" s="1070"/>
      <c r="F171" s="1070"/>
      <c r="G171" s="1070"/>
      <c r="H171" s="1070"/>
      <c r="I171" s="1071"/>
      <c r="J171" s="1069" t="s">
        <v>57</v>
      </c>
      <c r="K171" s="1071"/>
      <c r="L171" s="1072" t="s">
        <v>177</v>
      </c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221"/>
      <c r="AH171" s="3"/>
      <c r="AI171" s="3"/>
      <c r="AJ171" s="3"/>
      <c r="AK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</row>
    <row r="172" spans="1:102" s="23" customFormat="1" ht="21" x14ac:dyDescent="0.15">
      <c r="A172" s="1065"/>
      <c r="B172" s="1066"/>
      <c r="C172" s="1068"/>
      <c r="D172" s="238" t="s">
        <v>178</v>
      </c>
      <c r="E172" s="239" t="s">
        <v>179</v>
      </c>
      <c r="F172" s="239" t="s">
        <v>70</v>
      </c>
      <c r="G172" s="239" t="s">
        <v>8</v>
      </c>
      <c r="H172" s="239" t="s">
        <v>180</v>
      </c>
      <c r="I172" s="240" t="s">
        <v>181</v>
      </c>
      <c r="J172" s="241" t="s">
        <v>182</v>
      </c>
      <c r="K172" s="242" t="s">
        <v>64</v>
      </c>
      <c r="L172" s="107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221"/>
      <c r="AH172" s="3"/>
      <c r="AI172" s="3"/>
      <c r="AJ172" s="3"/>
      <c r="AK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</row>
    <row r="173" spans="1:102" s="23" customFormat="1" ht="10.5" x14ac:dyDescent="0.15">
      <c r="A173" s="1055" t="s">
        <v>183</v>
      </c>
      <c r="B173" s="243" t="s">
        <v>184</v>
      </c>
      <c r="C173" s="66">
        <f>SUM(D173:I173)</f>
        <v>0</v>
      </c>
      <c r="D173" s="67"/>
      <c r="E173" s="68"/>
      <c r="F173" s="68"/>
      <c r="G173" s="68"/>
      <c r="H173" s="68"/>
      <c r="I173" s="69"/>
      <c r="J173" s="68"/>
      <c r="K173" s="69"/>
      <c r="L173" s="244"/>
      <c r="M173" s="28" t="str">
        <f>$BA173&amp;" "&amp;$BB173&amp;""&amp;$BC173</f>
        <v xml:space="preserve"> </v>
      </c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221"/>
      <c r="AH173" s="3"/>
      <c r="AI173" s="3"/>
      <c r="AJ173" s="3"/>
      <c r="AK173" s="3"/>
      <c r="BA173" s="29" t="str">
        <f>IF($C173&lt;&gt;($J173+$K173),"Los Ingresos según sexo NO pueden ser diferente al Total.","")</f>
        <v/>
      </c>
      <c r="BB173" s="245" t="str">
        <f>IF($C173=0,"",IF($L173="",IF($C173="",""," No olvide escribir la columna Beneficiarios."),""))</f>
        <v/>
      </c>
      <c r="BC173" s="245" t="str">
        <f>IF($C173&lt;$L173," El número de Beneficiarios NO puede ser mayor que el Total.","")</f>
        <v/>
      </c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0">
        <f>IF($C173&lt;&gt;($J173+$K173),1,0)</f>
        <v>0</v>
      </c>
      <c r="BU173" s="30" t="str">
        <f>IF($C173=0,"",IF($L173="",IF($C173="","",1),0))</f>
        <v/>
      </c>
      <c r="BV173" s="30">
        <f>IF($C173&lt;$L173,1,0)</f>
        <v>0</v>
      </c>
      <c r="BW173" s="3"/>
      <c r="BX173" s="3"/>
      <c r="BY173" s="3"/>
      <c r="BZ173" s="3"/>
      <c r="CA173" s="3"/>
    </row>
    <row r="174" spans="1:102" s="23" customFormat="1" ht="10.5" x14ac:dyDescent="0.15">
      <c r="A174" s="1056"/>
      <c r="B174" s="246" t="s">
        <v>185</v>
      </c>
      <c r="C174" s="80">
        <f>SUM(D174:I174)</f>
        <v>0</v>
      </c>
      <c r="D174" s="37"/>
      <c r="E174" s="38"/>
      <c r="F174" s="38"/>
      <c r="G174" s="38"/>
      <c r="H174" s="38"/>
      <c r="I174" s="39"/>
      <c r="J174" s="37"/>
      <c r="K174" s="39"/>
      <c r="L174" s="247"/>
      <c r="M174" s="28" t="str">
        <f>$BA174&amp;" "&amp;$BB174&amp;""&amp;$BC174</f>
        <v xml:space="preserve"> </v>
      </c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221"/>
      <c r="AH174" s="3"/>
      <c r="AI174" s="3"/>
      <c r="AJ174" s="3"/>
      <c r="AK174" s="3"/>
      <c r="BA174" s="29" t="str">
        <f>IF($C174&lt;&gt;($J174+$K174),"Los Egresos según sexo NO pueden ser diferente al Total.","")</f>
        <v/>
      </c>
      <c r="BB174" s="245" t="str">
        <f>IF($C174=0,"",IF($L174="",IF($C174="",""," No olvide escribir la columna Beneficiarios."),""))</f>
        <v/>
      </c>
      <c r="BC174" s="245" t="str">
        <f>IF($C174&lt;$L174," El número de Beneficiarios NO puede ser mayor que el Total.","")</f>
        <v/>
      </c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0">
        <f>IF($C174&lt;&gt;($J174+$K174),1,0)</f>
        <v>0</v>
      </c>
      <c r="BU174" s="30" t="str">
        <f>IF($C174=0,"",IF($L174="",IF($C174="","",1),0))</f>
        <v/>
      </c>
      <c r="BV174" s="30">
        <f>IF($C174&lt;$L174,1,0)</f>
        <v>0</v>
      </c>
      <c r="BW174" s="3"/>
      <c r="BX174" s="3"/>
      <c r="BY174" s="3"/>
      <c r="BZ174" s="3"/>
      <c r="CA174" s="3"/>
    </row>
    <row r="175" spans="1:102" s="23" customFormat="1" ht="10.5" x14ac:dyDescent="0.15">
      <c r="A175" s="1055" t="s">
        <v>186</v>
      </c>
      <c r="B175" s="243" t="s">
        <v>184</v>
      </c>
      <c r="C175" s="66">
        <f>SUM(D175:I175)</f>
        <v>0</v>
      </c>
      <c r="D175" s="67"/>
      <c r="E175" s="68"/>
      <c r="F175" s="68"/>
      <c r="G175" s="68"/>
      <c r="H175" s="68"/>
      <c r="I175" s="69"/>
      <c r="J175" s="68"/>
      <c r="K175" s="69"/>
      <c r="L175" s="244"/>
      <c r="M175" s="28" t="str">
        <f>$BA175&amp;" "&amp;$BB175&amp;""&amp;$BC175</f>
        <v xml:space="preserve"> </v>
      </c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221"/>
      <c r="AH175" s="3"/>
      <c r="AI175" s="3"/>
      <c r="AJ175" s="3"/>
      <c r="AK175" s="3"/>
      <c r="BA175" s="29" t="str">
        <f>IF($C175&lt;&gt;($J175+$K175),"Los Ingresos según sexo NO pueden ser diferente al Total.","")</f>
        <v/>
      </c>
      <c r="BB175" s="245" t="str">
        <f>IF($C175=0,"",IF($L175="",IF($C175="",""," No olvide escribir la columna Beneficiarios."),""))</f>
        <v/>
      </c>
      <c r="BC175" s="245" t="str">
        <f>IF($C175&lt;$L175," El número de Beneficiarios NO puede ser mayor que el Total.","")</f>
        <v/>
      </c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0">
        <f>IF($C175&lt;&gt;($J175+$K175),1,0)</f>
        <v>0</v>
      </c>
      <c r="BU175" s="30" t="str">
        <f>IF($C175=0,"",IF($L175="",IF($C175="","",1),0))</f>
        <v/>
      </c>
      <c r="BV175" s="30">
        <f>IF($C175&lt;$L175,1,0)</f>
        <v>0</v>
      </c>
      <c r="BW175" s="3"/>
      <c r="BX175" s="3"/>
      <c r="BY175" s="3"/>
      <c r="BZ175" s="3"/>
      <c r="CA175" s="3"/>
    </row>
    <row r="176" spans="1:102" s="23" customFormat="1" ht="10.5" x14ac:dyDescent="0.15">
      <c r="A176" s="1056"/>
      <c r="B176" s="246" t="s">
        <v>185</v>
      </c>
      <c r="C176" s="80">
        <f>SUM(D176:I176)</f>
        <v>0</v>
      </c>
      <c r="D176" s="37"/>
      <c r="E176" s="38"/>
      <c r="F176" s="38"/>
      <c r="G176" s="38"/>
      <c r="H176" s="38"/>
      <c r="I176" s="39"/>
      <c r="J176" s="37"/>
      <c r="K176" s="39"/>
      <c r="L176" s="247"/>
      <c r="M176" s="28" t="str">
        <f>$BA176&amp;" "&amp;$BB176&amp;""&amp;$BC176</f>
        <v xml:space="preserve"> </v>
      </c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221"/>
      <c r="AH176" s="3"/>
      <c r="AI176" s="3"/>
      <c r="AJ176" s="3"/>
      <c r="AK176" s="3"/>
      <c r="BA176" s="29" t="str">
        <f>IF($C176&lt;&gt;($J176+$K176),"Los Egresos según sexo NO pueden ser diferente al Total.","")</f>
        <v/>
      </c>
      <c r="BB176" s="245" t="str">
        <f>IF($C176=0,"",IF($L176="",IF($C176="",""," No olvide escribir la columna Beneficiarios."),""))</f>
        <v/>
      </c>
      <c r="BC176" s="245" t="str">
        <f>IF($C176&lt;$L176," El número de Beneficiarios NO puede ser mayor que el Total.","")</f>
        <v/>
      </c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0">
        <f>IF($C176&lt;&gt;($J176+$K176),1,0)</f>
        <v>0</v>
      </c>
      <c r="BU176" s="30" t="str">
        <f>IF($C176=0,"",IF($L176="",IF($C176="","",1),0))</f>
        <v/>
      </c>
      <c r="BV176" s="30">
        <f>IF($C176&lt;$L176,1,0)</f>
        <v>0</v>
      </c>
      <c r="BW176" s="3"/>
      <c r="BX176" s="3"/>
      <c r="BY176" s="3"/>
      <c r="BZ176" s="3"/>
      <c r="CA176" s="3"/>
    </row>
    <row r="177" spans="1:87" s="9" customFormat="1" ht="15" x14ac:dyDescent="0.2">
      <c r="A177" s="81" t="s">
        <v>187</v>
      </c>
      <c r="B177" s="81"/>
      <c r="C177" s="81"/>
      <c r="D177" s="81"/>
      <c r="E177" s="81"/>
      <c r="F177" s="81"/>
      <c r="G177" s="81"/>
      <c r="M177" s="4"/>
      <c r="AG177" s="138"/>
    </row>
    <row r="178" spans="1:87" s="23" customFormat="1" ht="10.5" x14ac:dyDescent="0.15">
      <c r="A178" s="1009" t="s">
        <v>188</v>
      </c>
      <c r="B178" s="1010"/>
      <c r="C178" s="1015" t="s">
        <v>189</v>
      </c>
      <c r="D178" s="1015"/>
      <c r="E178" s="1015"/>
      <c r="F178" s="1016" t="s">
        <v>190</v>
      </c>
      <c r="G178" s="1017"/>
      <c r="H178" s="1017"/>
      <c r="I178" s="1017"/>
      <c r="J178" s="1017"/>
      <c r="K178" s="1017"/>
      <c r="L178" s="1017"/>
      <c r="M178" s="1017"/>
      <c r="N178" s="1017"/>
      <c r="O178" s="1017"/>
      <c r="P178" s="1017"/>
      <c r="Q178" s="1018"/>
      <c r="R178" s="1057" t="s">
        <v>191</v>
      </c>
      <c r="S178" s="1060" t="s">
        <v>103</v>
      </c>
      <c r="T178" s="1049" t="s">
        <v>192</v>
      </c>
      <c r="U178" s="1052" t="s">
        <v>164</v>
      </c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BA178" s="3"/>
      <c r="BB178" s="3"/>
      <c r="BC178" s="3"/>
      <c r="BD178" s="221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</row>
    <row r="179" spans="1:87" s="23" customFormat="1" ht="10.5" x14ac:dyDescent="0.15">
      <c r="A179" s="1011"/>
      <c r="B179" s="1012"/>
      <c r="C179" s="1015"/>
      <c r="D179" s="1015"/>
      <c r="E179" s="1015"/>
      <c r="F179" s="1026" t="s">
        <v>193</v>
      </c>
      <c r="G179" s="1028"/>
      <c r="H179" s="1026" t="s">
        <v>179</v>
      </c>
      <c r="I179" s="1028"/>
      <c r="J179" s="1026" t="s">
        <v>70</v>
      </c>
      <c r="K179" s="1028"/>
      <c r="L179" s="1026" t="s">
        <v>8</v>
      </c>
      <c r="M179" s="1028"/>
      <c r="N179" s="1026" t="s">
        <v>180</v>
      </c>
      <c r="O179" s="1028"/>
      <c r="P179" s="1026" t="s">
        <v>181</v>
      </c>
      <c r="Q179" s="1027"/>
      <c r="R179" s="1058"/>
      <c r="S179" s="1061"/>
      <c r="T179" s="1050"/>
      <c r="U179" s="105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BA179" s="3"/>
      <c r="BB179" s="3"/>
      <c r="BC179" s="3"/>
      <c r="BD179" s="221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</row>
    <row r="180" spans="1:87" s="23" customFormat="1" ht="21" x14ac:dyDescent="0.15">
      <c r="A180" s="1013"/>
      <c r="B180" s="1014"/>
      <c r="C180" s="231" t="s">
        <v>167</v>
      </c>
      <c r="D180" s="231" t="s">
        <v>43</v>
      </c>
      <c r="E180" s="248" t="s">
        <v>64</v>
      </c>
      <c r="F180" s="96" t="s">
        <v>182</v>
      </c>
      <c r="G180" s="99" t="s">
        <v>64</v>
      </c>
      <c r="H180" s="96" t="s">
        <v>182</v>
      </c>
      <c r="I180" s="99" t="s">
        <v>64</v>
      </c>
      <c r="J180" s="96" t="s">
        <v>182</v>
      </c>
      <c r="K180" s="99" t="s">
        <v>64</v>
      </c>
      <c r="L180" s="96" t="s">
        <v>182</v>
      </c>
      <c r="M180" s="99" t="s">
        <v>64</v>
      </c>
      <c r="N180" s="96" t="s">
        <v>182</v>
      </c>
      <c r="O180" s="249" t="s">
        <v>64</v>
      </c>
      <c r="P180" s="96" t="s">
        <v>182</v>
      </c>
      <c r="Q180" s="249" t="s">
        <v>64</v>
      </c>
      <c r="R180" s="1059"/>
      <c r="S180" s="1062"/>
      <c r="T180" s="1051"/>
      <c r="U180" s="1054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BA180" s="3"/>
      <c r="BB180" s="3"/>
      <c r="BC180" s="3"/>
      <c r="BD180" s="221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</row>
    <row r="181" spans="1:87" s="23" customFormat="1" ht="10.5" x14ac:dyDescent="0.15">
      <c r="A181" s="1045" t="s">
        <v>194</v>
      </c>
      <c r="B181" s="1046"/>
      <c r="C181" s="250">
        <f>SUM(D181:E181)</f>
        <v>6</v>
      </c>
      <c r="D181" s="250">
        <f>F181+H181+J181+L181+N181+P181</f>
        <v>4</v>
      </c>
      <c r="E181" s="250">
        <f>G181+I181+K181+M181+O181+Q181</f>
        <v>2</v>
      </c>
      <c r="F181" s="251">
        <f>SUM(F182:F191)</f>
        <v>0</v>
      </c>
      <c r="G181" s="252">
        <f t="shared" ref="G181:U181" si="48">SUM(G182:G191)</f>
        <v>0</v>
      </c>
      <c r="H181" s="251">
        <f t="shared" si="48"/>
        <v>0</v>
      </c>
      <c r="I181" s="252">
        <f t="shared" si="48"/>
        <v>0</v>
      </c>
      <c r="J181" s="251">
        <f t="shared" si="48"/>
        <v>0</v>
      </c>
      <c r="K181" s="252">
        <f t="shared" si="48"/>
        <v>0</v>
      </c>
      <c r="L181" s="251">
        <f t="shared" si="48"/>
        <v>0</v>
      </c>
      <c r="M181" s="252">
        <f t="shared" si="48"/>
        <v>1</v>
      </c>
      <c r="N181" s="251">
        <f t="shared" si="48"/>
        <v>4</v>
      </c>
      <c r="O181" s="252">
        <f t="shared" si="48"/>
        <v>1</v>
      </c>
      <c r="P181" s="253">
        <f t="shared" si="48"/>
        <v>0</v>
      </c>
      <c r="Q181" s="252">
        <f t="shared" si="48"/>
        <v>0</v>
      </c>
      <c r="R181" s="254">
        <f t="shared" si="48"/>
        <v>0</v>
      </c>
      <c r="S181" s="255">
        <f t="shared" si="48"/>
        <v>0</v>
      </c>
      <c r="T181" s="250">
        <f t="shared" si="48"/>
        <v>0</v>
      </c>
      <c r="U181" s="250">
        <f t="shared" si="48"/>
        <v>0</v>
      </c>
      <c r="V181" s="233" t="str">
        <f>$BA181&amp;" "&amp;$BB181&amp;""&amp;$BC181&amp;""&amp;$BD181&amp;""&amp;$BE181&amp;""&amp;$BF181</f>
        <v xml:space="preserve"> </v>
      </c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BA181" s="29" t="str">
        <f>IF($C181&lt;&gt;SUM($F181:$Q181),"El Total de los Ingresos NO puede ser diferente a la suma de Hombres y Mujeres por edad.","")</f>
        <v/>
      </c>
      <c r="BB181" s="29" t="str">
        <f>IF($D181&lt;&gt;$F181+$H181+$J181+$L181+$N181+$P181,"El Total de Hombres Ingresados al Programa NO puede ser distinto a la suma de Hombres por edad.","")</f>
        <v/>
      </c>
      <c r="BC181" s="29" t="str">
        <f>IF($E181&lt;&gt;$G181+$I181+$K181+$M181+$O181+$Q181,"El Total de Mujeres Ingresadas al Programa NO puede ser distinto a la suma de Mujeres por edad.","")</f>
        <v/>
      </c>
      <c r="BD181" s="29" t="str">
        <f>IF(R181&lt;=C181,"","El Nº de TRANS ingresados al Programa NO DEBE ser mayor al Total de Ingresos")</f>
        <v/>
      </c>
      <c r="BE181" s="29" t="str">
        <f>IF(T181&lt;=S181,"","Los Egresos por Alta DEBEN estar contenidos en el Total de Egresos")</f>
        <v/>
      </c>
      <c r="BF181" s="29" t="str">
        <f>IF(U181&lt;=S181,"","Los Egresos por Abandono DEBEN estar contenidos en el Total de Egresos")</f>
        <v/>
      </c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0">
        <f>IF($C181&lt;&gt;SUM($F181:$Q181),1,0)</f>
        <v>0</v>
      </c>
      <c r="BU181" s="30">
        <f>IF($D181&lt;&gt;$F181+$H181+$J181+$L181+$N181+$P181,1,0)</f>
        <v>0</v>
      </c>
      <c r="BV181" s="30">
        <f>IF($E181&lt;&gt;$G181+$I181+$K181+$M181+$O181+$Q181,1,0)</f>
        <v>0</v>
      </c>
      <c r="BW181" s="30">
        <f>IF(R181&lt;=C181,0,1)</f>
        <v>0</v>
      </c>
      <c r="BX181" s="30">
        <f>IF(T181&lt;=S181,0,1)</f>
        <v>0</v>
      </c>
      <c r="BY181" s="30">
        <f>IF(U181&lt;=S181,0,1)</f>
        <v>0</v>
      </c>
      <c r="BZ181" s="3"/>
      <c r="CA181" s="3"/>
      <c r="CB181" s="3"/>
      <c r="CC181" s="3"/>
      <c r="CD181" s="3"/>
      <c r="CE181" s="3"/>
      <c r="CF181" s="3"/>
      <c r="CG181" s="3"/>
      <c r="CH181" s="3"/>
      <c r="CI181" s="3"/>
    </row>
    <row r="182" spans="1:87" s="23" customFormat="1" ht="10.5" x14ac:dyDescent="0.15">
      <c r="A182" s="1047" t="s">
        <v>195</v>
      </c>
      <c r="B182" s="256" t="s">
        <v>122</v>
      </c>
      <c r="C182" s="257">
        <f>+D182+E182</f>
        <v>0</v>
      </c>
      <c r="D182" s="258"/>
      <c r="E182" s="259">
        <f>G182+I182+K182+M182+O182+Q182</f>
        <v>0</v>
      </c>
      <c r="F182" s="260"/>
      <c r="G182" s="192"/>
      <c r="H182" s="260"/>
      <c r="I182" s="34"/>
      <c r="J182" s="260"/>
      <c r="K182" s="34"/>
      <c r="L182" s="260"/>
      <c r="M182" s="34"/>
      <c r="N182" s="260"/>
      <c r="O182" s="34"/>
      <c r="P182" s="260"/>
      <c r="Q182" s="189"/>
      <c r="R182" s="261"/>
      <c r="S182" s="262"/>
      <c r="T182" s="134"/>
      <c r="U182" s="47"/>
      <c r="V182" s="233" t="str">
        <f>$BA182&amp;" "&amp;$BC182&amp;""&amp;$BD182&amp;""&amp;$BE182&amp;""&amp;$BF182</f>
        <v xml:space="preserve"> </v>
      </c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BA182" s="29" t="str">
        <f>IF($C182&lt;&gt;SUM($F182:$O182),"El Total de los Ingresos NO puede ser diferente a la suma de Hombres y Mujeres por edad.","")</f>
        <v/>
      </c>
      <c r="BB182" s="22"/>
      <c r="BC182" s="29" t="str">
        <f>IF($E182&lt;&gt;$G182+$I182+$K182+$M182+$O182,"El Total de Mujeres Ingresadas al Programa NO puede ser distinto a la suma de Mujeres por edad.","")</f>
        <v/>
      </c>
      <c r="BD182" s="29" t="str">
        <f>IF(R182&lt;=C182,"","El Nº de TRANS ingresados al Programa NO DEBE ser mayor al Total de Ingresos")</f>
        <v/>
      </c>
      <c r="BE182" s="29" t="str">
        <f>IF(T182&lt;=S182,"","Los Egresos por Alta DEBEN estar contenidos en el Total de Egresos")</f>
        <v/>
      </c>
      <c r="BF182" s="29" t="str">
        <f>IF(U182&lt;=S182,"","Los Egresos por Abandono DEBEN estar contenidos en el Total de Egresos")</f>
        <v/>
      </c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0">
        <f>IF($C182&lt;&gt;SUM($F182:$O182),1,0)</f>
        <v>0</v>
      </c>
      <c r="BU182" s="30">
        <f>IF($D182&lt;&gt;$F182+$H182+$J182+$L182+$N182,1,0)</f>
        <v>0</v>
      </c>
      <c r="BV182" s="30">
        <f>IF($E182&lt;&gt;$G182+$I182+$K182+$M182+$O182,1,0)</f>
        <v>0</v>
      </c>
      <c r="BW182" s="30">
        <f>IF(R182&lt;=C182,0,1)</f>
        <v>0</v>
      </c>
      <c r="BX182" s="30">
        <f>IF(T182&lt;=S182,0,1)</f>
        <v>0</v>
      </c>
      <c r="BY182" s="30">
        <f>IF(U182&lt;=S182,0,1)</f>
        <v>0</v>
      </c>
      <c r="BZ182" s="3"/>
      <c r="CA182" s="3"/>
      <c r="CB182" s="3"/>
      <c r="CC182" s="3"/>
      <c r="CD182" s="3"/>
      <c r="CE182" s="3"/>
      <c r="CF182" s="3"/>
      <c r="CG182" s="3"/>
      <c r="CH182" s="3"/>
      <c r="CI182" s="3"/>
    </row>
    <row r="183" spans="1:87" s="23" customFormat="1" ht="10.5" x14ac:dyDescent="0.15">
      <c r="A183" s="1048"/>
      <c r="B183" s="263" t="s">
        <v>196</v>
      </c>
      <c r="C183" s="264">
        <f t="shared" ref="C183:C191" si="49">+D183+E183</f>
        <v>0</v>
      </c>
      <c r="D183" s="264">
        <f t="shared" ref="D183:E191" si="50">F183+H183+J183+L183+N183+P183</f>
        <v>0</v>
      </c>
      <c r="E183" s="265">
        <f t="shared" si="50"/>
        <v>0</v>
      </c>
      <c r="F183" s="73"/>
      <c r="G183" s="34"/>
      <c r="H183" s="73"/>
      <c r="I183" s="34"/>
      <c r="J183" s="73"/>
      <c r="K183" s="34"/>
      <c r="L183" s="73"/>
      <c r="M183" s="34"/>
      <c r="N183" s="73"/>
      <c r="O183" s="34"/>
      <c r="P183" s="73"/>
      <c r="Q183" s="134"/>
      <c r="R183" s="261"/>
      <c r="S183" s="262"/>
      <c r="T183" s="134"/>
      <c r="U183" s="47"/>
      <c r="V183" s="233" t="str">
        <f t="shared" ref="V183:V191" si="51">$BA183&amp;" "&amp;$BB183&amp;""&amp;$BC183&amp;""&amp;$BD183&amp;""&amp;$BE183&amp;""&amp;$BF183</f>
        <v xml:space="preserve"> </v>
      </c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BA183" s="29" t="str">
        <f t="shared" ref="BA183:BA191" si="52">IF($C183&lt;&gt;SUM($F183:$Q183),"El Total de los Ingresos NO puede ser diferente a la suma de Hombres y Mujeres por edad.","")</f>
        <v/>
      </c>
      <c r="BB183" s="29" t="str">
        <f t="shared" ref="BB183:BB191" si="53">IF($D183&lt;&gt;$F183+$H183+$J183+$L183+$N183+$P183,"El Total de Hombres Ingresados al Programa NO puede ser distinto a la suma de Hombres por edad.","")</f>
        <v/>
      </c>
      <c r="BC183" s="29" t="str">
        <f t="shared" ref="BC183:BC191" si="54">IF($E183&lt;&gt;$G183+$I183+$K183+$M183+$O183+$Q183,"El Total de Mujeres Ingresadas al Programa NO puede ser distinto a la suma de Mujeres por edad.","")</f>
        <v/>
      </c>
      <c r="BD183" s="29" t="str">
        <f t="shared" ref="BD183:BD191" si="55">IF(R183&lt;=C183,"","El Nº de TRANS ingresados al Programa NO DEBE ser mayor al Total de Ingresos")</f>
        <v/>
      </c>
      <c r="BE183" s="29" t="str">
        <f t="shared" ref="BE183:BE191" si="56">IF(T183&lt;=S183,"","Los Egresos por Alta DEBEN estar contenidos en el Total de Egresos")</f>
        <v/>
      </c>
      <c r="BF183" s="29" t="str">
        <f t="shared" ref="BF183:BF191" si="57">IF(U183&lt;=S183,"","Los Egresos por Abandono DEBEN estar contenidos en el Total de Egresos")</f>
        <v/>
      </c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0">
        <f t="shared" ref="BT183:BT191" si="58">IF($C183&lt;&gt;SUM($F183:$Q183),1,0)</f>
        <v>0</v>
      </c>
      <c r="BU183" s="30">
        <f t="shared" ref="BU183:BU191" si="59">IF($D183&lt;&gt;$F183+$H183+$J183+$L183+$N183+$P183,1,0)</f>
        <v>0</v>
      </c>
      <c r="BV183" s="30">
        <f t="shared" ref="BV183:BV191" si="60">IF($E183&lt;&gt;$G183+$I183+$K183+$M183+$O183+$Q183,1,0)</f>
        <v>0</v>
      </c>
      <c r="BW183" s="30">
        <f t="shared" ref="BW183:BW191" si="61">IF(R183&lt;=C183,0,1)</f>
        <v>0</v>
      </c>
      <c r="BX183" s="30">
        <f t="shared" ref="BX183:BX191" si="62">IF(T183&lt;=S183,0,1)</f>
        <v>0</v>
      </c>
      <c r="BY183" s="30">
        <f t="shared" ref="BY183:BY191" si="63">IF(U183&lt;=S183,0,1)</f>
        <v>0</v>
      </c>
      <c r="BZ183" s="3"/>
      <c r="CA183" s="3"/>
      <c r="CB183" s="3"/>
      <c r="CC183" s="3"/>
      <c r="CD183" s="3"/>
      <c r="CE183" s="3"/>
      <c r="CF183" s="3"/>
      <c r="CG183" s="3"/>
      <c r="CH183" s="3"/>
      <c r="CI183" s="3"/>
    </row>
    <row r="184" spans="1:87" s="23" customFormat="1" ht="10.5" x14ac:dyDescent="0.15">
      <c r="A184" s="1041" t="s">
        <v>197</v>
      </c>
      <c r="B184" s="1042"/>
      <c r="C184" s="266">
        <f t="shared" si="49"/>
        <v>0</v>
      </c>
      <c r="D184" s="266">
        <f t="shared" si="50"/>
        <v>0</v>
      </c>
      <c r="E184" s="265">
        <f t="shared" si="50"/>
        <v>0</v>
      </c>
      <c r="F184" s="73"/>
      <c r="G184" s="75"/>
      <c r="H184" s="73"/>
      <c r="I184" s="75"/>
      <c r="J184" s="73"/>
      <c r="K184" s="75"/>
      <c r="L184" s="73"/>
      <c r="M184" s="75"/>
      <c r="N184" s="73"/>
      <c r="O184" s="75"/>
      <c r="P184" s="73"/>
      <c r="Q184" s="75"/>
      <c r="R184" s="267"/>
      <c r="S184" s="268"/>
      <c r="T184" s="222"/>
      <c r="U184" s="48"/>
      <c r="V184" s="233" t="str">
        <f t="shared" si="51"/>
        <v xml:space="preserve"> </v>
      </c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BA184" s="29" t="str">
        <f t="shared" si="52"/>
        <v/>
      </c>
      <c r="BB184" s="29" t="str">
        <f t="shared" si="53"/>
        <v/>
      </c>
      <c r="BC184" s="29" t="str">
        <f t="shared" si="54"/>
        <v/>
      </c>
      <c r="BD184" s="29" t="str">
        <f t="shared" si="55"/>
        <v/>
      </c>
      <c r="BE184" s="29" t="str">
        <f t="shared" si="56"/>
        <v/>
      </c>
      <c r="BF184" s="29" t="str">
        <f t="shared" si="57"/>
        <v/>
      </c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0">
        <f t="shared" si="58"/>
        <v>0</v>
      </c>
      <c r="BU184" s="30">
        <f t="shared" si="59"/>
        <v>0</v>
      </c>
      <c r="BV184" s="30">
        <f t="shared" si="60"/>
        <v>0</v>
      </c>
      <c r="BW184" s="30">
        <f t="shared" si="61"/>
        <v>0</v>
      </c>
      <c r="BX184" s="30">
        <f t="shared" si="62"/>
        <v>0</v>
      </c>
      <c r="BY184" s="30">
        <f t="shared" si="63"/>
        <v>0</v>
      </c>
      <c r="BZ184" s="3"/>
      <c r="CA184" s="3"/>
      <c r="CB184" s="3"/>
      <c r="CC184" s="3"/>
      <c r="CD184" s="3"/>
      <c r="CE184" s="3"/>
      <c r="CF184" s="3"/>
      <c r="CG184" s="3"/>
      <c r="CH184" s="3"/>
      <c r="CI184" s="3"/>
    </row>
    <row r="185" spans="1:87" s="23" customFormat="1" ht="10.5" x14ac:dyDescent="0.15">
      <c r="A185" s="1041" t="s">
        <v>198</v>
      </c>
      <c r="B185" s="1042"/>
      <c r="C185" s="266">
        <f t="shared" si="49"/>
        <v>3</v>
      </c>
      <c r="D185" s="266">
        <f t="shared" si="50"/>
        <v>1</v>
      </c>
      <c r="E185" s="265">
        <f t="shared" si="50"/>
        <v>2</v>
      </c>
      <c r="F185" s="73"/>
      <c r="G185" s="75"/>
      <c r="H185" s="73"/>
      <c r="I185" s="75"/>
      <c r="J185" s="73"/>
      <c r="K185" s="75"/>
      <c r="L185" s="73"/>
      <c r="M185" s="75">
        <v>1</v>
      </c>
      <c r="N185" s="73">
        <v>1</v>
      </c>
      <c r="O185" s="75">
        <v>1</v>
      </c>
      <c r="P185" s="73"/>
      <c r="Q185" s="75"/>
      <c r="R185" s="267"/>
      <c r="S185" s="268"/>
      <c r="T185" s="222"/>
      <c r="U185" s="48"/>
      <c r="V185" s="233" t="str">
        <f t="shared" si="51"/>
        <v xml:space="preserve"> </v>
      </c>
      <c r="W185" s="93"/>
      <c r="X185" s="94"/>
      <c r="Y185" s="94"/>
      <c r="Z185" s="94"/>
      <c r="AA185" s="94"/>
      <c r="AB185" s="94"/>
      <c r="AC185" s="94"/>
      <c r="AD185" s="94"/>
      <c r="AE185" s="94"/>
      <c r="AF185" s="3"/>
      <c r="AG185" s="3"/>
      <c r="AH185" s="3"/>
      <c r="AI185" s="3"/>
      <c r="AJ185" s="3"/>
      <c r="AK185" s="3"/>
      <c r="BA185" s="29" t="str">
        <f t="shared" si="52"/>
        <v/>
      </c>
      <c r="BB185" s="29" t="str">
        <f t="shared" si="53"/>
        <v/>
      </c>
      <c r="BC185" s="29" t="str">
        <f t="shared" si="54"/>
        <v/>
      </c>
      <c r="BD185" s="29" t="str">
        <f t="shared" si="55"/>
        <v/>
      </c>
      <c r="BE185" s="29" t="str">
        <f t="shared" si="56"/>
        <v/>
      </c>
      <c r="BF185" s="29" t="str">
        <f t="shared" si="57"/>
        <v/>
      </c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0">
        <f t="shared" si="58"/>
        <v>0</v>
      </c>
      <c r="BU185" s="30">
        <f t="shared" si="59"/>
        <v>0</v>
      </c>
      <c r="BV185" s="30">
        <f t="shared" si="60"/>
        <v>0</v>
      </c>
      <c r="BW185" s="30">
        <f t="shared" si="61"/>
        <v>0</v>
      </c>
      <c r="BX185" s="30">
        <f t="shared" si="62"/>
        <v>0</v>
      </c>
      <c r="BY185" s="30">
        <f t="shared" si="63"/>
        <v>0</v>
      </c>
      <c r="BZ185" s="3"/>
      <c r="CA185" s="3"/>
      <c r="CB185" s="3"/>
      <c r="CC185" s="3"/>
      <c r="CD185" s="3"/>
      <c r="CE185" s="3"/>
      <c r="CF185" s="3"/>
      <c r="CG185" s="3"/>
      <c r="CH185" s="3"/>
      <c r="CI185" s="3"/>
    </row>
    <row r="186" spans="1:87" s="23" customFormat="1" ht="10.5" x14ac:dyDescent="0.15">
      <c r="A186" s="1041" t="s">
        <v>199</v>
      </c>
      <c r="B186" s="1042"/>
      <c r="C186" s="266">
        <f t="shared" si="49"/>
        <v>3</v>
      </c>
      <c r="D186" s="266">
        <f t="shared" si="50"/>
        <v>3</v>
      </c>
      <c r="E186" s="265">
        <f t="shared" si="50"/>
        <v>0</v>
      </c>
      <c r="F186" s="32"/>
      <c r="G186" s="34"/>
      <c r="H186" s="32"/>
      <c r="I186" s="34"/>
      <c r="J186" s="32"/>
      <c r="K186" s="34"/>
      <c r="L186" s="32"/>
      <c r="M186" s="34"/>
      <c r="N186" s="32">
        <v>3</v>
      </c>
      <c r="O186" s="34"/>
      <c r="P186" s="32"/>
      <c r="Q186" s="34"/>
      <c r="R186" s="261"/>
      <c r="S186" s="262"/>
      <c r="T186" s="134"/>
      <c r="U186" s="47"/>
      <c r="V186" s="233" t="str">
        <f t="shared" si="51"/>
        <v xml:space="preserve"> </v>
      </c>
      <c r="W186" s="93"/>
      <c r="X186" s="94"/>
      <c r="Y186" s="94"/>
      <c r="Z186" s="94"/>
      <c r="AA186" s="94"/>
      <c r="AB186" s="94"/>
      <c r="AC186" s="94"/>
      <c r="AD186" s="94"/>
      <c r="AE186" s="94"/>
      <c r="AF186" s="3"/>
      <c r="AG186" s="3"/>
      <c r="AH186" s="3"/>
      <c r="AI186" s="3"/>
      <c r="AJ186" s="3"/>
      <c r="AK186" s="3"/>
      <c r="BA186" s="29" t="str">
        <f t="shared" si="52"/>
        <v/>
      </c>
      <c r="BB186" s="29" t="str">
        <f t="shared" si="53"/>
        <v/>
      </c>
      <c r="BC186" s="29" t="str">
        <f t="shared" si="54"/>
        <v/>
      </c>
      <c r="BD186" s="29" t="str">
        <f t="shared" si="55"/>
        <v/>
      </c>
      <c r="BE186" s="29" t="str">
        <f t="shared" si="56"/>
        <v/>
      </c>
      <c r="BF186" s="29" t="str">
        <f t="shared" si="57"/>
        <v/>
      </c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0">
        <f t="shared" si="58"/>
        <v>0</v>
      </c>
      <c r="BU186" s="30">
        <f t="shared" si="59"/>
        <v>0</v>
      </c>
      <c r="BV186" s="30">
        <f t="shared" si="60"/>
        <v>0</v>
      </c>
      <c r="BW186" s="30">
        <f t="shared" si="61"/>
        <v>0</v>
      </c>
      <c r="BX186" s="30">
        <f t="shared" si="62"/>
        <v>0</v>
      </c>
      <c r="BY186" s="30">
        <f t="shared" si="63"/>
        <v>0</v>
      </c>
      <c r="BZ186" s="3"/>
      <c r="CA186" s="3"/>
      <c r="CB186" s="3"/>
      <c r="CC186" s="3"/>
      <c r="CD186" s="3"/>
      <c r="CE186" s="3"/>
      <c r="CF186" s="3"/>
      <c r="CG186" s="3"/>
      <c r="CH186" s="3"/>
      <c r="CI186" s="3"/>
    </row>
    <row r="187" spans="1:87" s="23" customFormat="1" ht="10.5" x14ac:dyDescent="0.15">
      <c r="A187" s="1041" t="s">
        <v>200</v>
      </c>
      <c r="B187" s="1042"/>
      <c r="C187" s="266">
        <f t="shared" si="49"/>
        <v>0</v>
      </c>
      <c r="D187" s="266">
        <f t="shared" si="50"/>
        <v>0</v>
      </c>
      <c r="E187" s="265">
        <f t="shared" si="50"/>
        <v>0</v>
      </c>
      <c r="F187" s="73"/>
      <c r="G187" s="75"/>
      <c r="H187" s="73"/>
      <c r="I187" s="75"/>
      <c r="J187" s="73"/>
      <c r="K187" s="75"/>
      <c r="L187" s="73"/>
      <c r="M187" s="75"/>
      <c r="N187" s="73"/>
      <c r="O187" s="75"/>
      <c r="P187" s="73"/>
      <c r="Q187" s="75"/>
      <c r="R187" s="267"/>
      <c r="S187" s="268"/>
      <c r="T187" s="222"/>
      <c r="U187" s="48"/>
      <c r="V187" s="233" t="str">
        <f t="shared" si="51"/>
        <v xml:space="preserve"> </v>
      </c>
      <c r="W187" s="93"/>
      <c r="X187" s="94"/>
      <c r="Y187" s="94"/>
      <c r="Z187" s="94"/>
      <c r="AA187" s="94"/>
      <c r="AB187" s="94"/>
      <c r="AC187" s="94"/>
      <c r="AD187" s="94"/>
      <c r="AE187" s="94"/>
      <c r="AF187" s="3"/>
      <c r="AG187" s="3"/>
      <c r="AH187" s="3"/>
      <c r="AI187" s="3"/>
      <c r="AJ187" s="3"/>
      <c r="AK187" s="3"/>
      <c r="BA187" s="29" t="str">
        <f t="shared" si="52"/>
        <v/>
      </c>
      <c r="BB187" s="29" t="str">
        <f t="shared" si="53"/>
        <v/>
      </c>
      <c r="BC187" s="29" t="str">
        <f t="shared" si="54"/>
        <v/>
      </c>
      <c r="BD187" s="29" t="str">
        <f t="shared" si="55"/>
        <v/>
      </c>
      <c r="BE187" s="29" t="str">
        <f t="shared" si="56"/>
        <v/>
      </c>
      <c r="BF187" s="29" t="str">
        <f t="shared" si="57"/>
        <v/>
      </c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0">
        <f t="shared" si="58"/>
        <v>0</v>
      </c>
      <c r="BU187" s="30">
        <f t="shared" si="59"/>
        <v>0</v>
      </c>
      <c r="BV187" s="30">
        <f t="shared" si="60"/>
        <v>0</v>
      </c>
      <c r="BW187" s="30">
        <f t="shared" si="61"/>
        <v>0</v>
      </c>
      <c r="BX187" s="30">
        <f t="shared" si="62"/>
        <v>0</v>
      </c>
      <c r="BY187" s="30">
        <f t="shared" si="63"/>
        <v>0</v>
      </c>
      <c r="BZ187" s="3"/>
      <c r="CA187" s="3"/>
      <c r="CB187" s="3"/>
      <c r="CC187" s="3"/>
      <c r="CD187" s="3"/>
      <c r="CE187" s="3"/>
      <c r="CF187" s="3"/>
      <c r="CG187" s="3"/>
      <c r="CH187" s="3"/>
      <c r="CI187" s="3"/>
    </row>
    <row r="188" spans="1:87" s="23" customFormat="1" ht="10.5" x14ac:dyDescent="0.15">
      <c r="A188" s="1041" t="s">
        <v>201</v>
      </c>
      <c r="B188" s="1042"/>
      <c r="C188" s="266">
        <f t="shared" si="49"/>
        <v>0</v>
      </c>
      <c r="D188" s="266">
        <f t="shared" si="50"/>
        <v>0</v>
      </c>
      <c r="E188" s="265">
        <f t="shared" si="50"/>
        <v>0</v>
      </c>
      <c r="F188" s="73"/>
      <c r="G188" s="75"/>
      <c r="H188" s="73"/>
      <c r="I188" s="75"/>
      <c r="J188" s="73"/>
      <c r="K188" s="75"/>
      <c r="L188" s="73"/>
      <c r="M188" s="75"/>
      <c r="N188" s="73"/>
      <c r="O188" s="75"/>
      <c r="P188" s="73"/>
      <c r="Q188" s="75"/>
      <c r="R188" s="267"/>
      <c r="S188" s="268"/>
      <c r="T188" s="222"/>
      <c r="U188" s="48"/>
      <c r="V188" s="233" t="str">
        <f t="shared" si="51"/>
        <v xml:space="preserve"> </v>
      </c>
      <c r="W188" s="93"/>
      <c r="X188" s="94"/>
      <c r="Y188" s="94"/>
      <c r="Z188" s="94"/>
      <c r="AA188" s="94"/>
      <c r="AB188" s="94"/>
      <c r="AC188" s="94"/>
      <c r="AD188" s="94"/>
      <c r="AE188" s="94"/>
      <c r="AF188" s="3"/>
      <c r="AG188" s="3"/>
      <c r="AH188" s="3"/>
      <c r="AI188" s="3"/>
      <c r="AJ188" s="3"/>
      <c r="AK188" s="3"/>
      <c r="BA188" s="29" t="str">
        <f t="shared" si="52"/>
        <v/>
      </c>
      <c r="BB188" s="29" t="str">
        <f t="shared" si="53"/>
        <v/>
      </c>
      <c r="BC188" s="29" t="str">
        <f t="shared" si="54"/>
        <v/>
      </c>
      <c r="BD188" s="29" t="str">
        <f t="shared" si="55"/>
        <v/>
      </c>
      <c r="BE188" s="29" t="str">
        <f t="shared" si="56"/>
        <v/>
      </c>
      <c r="BF188" s="29" t="str">
        <f t="shared" si="57"/>
        <v/>
      </c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0">
        <f t="shared" si="58"/>
        <v>0</v>
      </c>
      <c r="BU188" s="30">
        <f t="shared" si="59"/>
        <v>0</v>
      </c>
      <c r="BV188" s="30">
        <f t="shared" si="60"/>
        <v>0</v>
      </c>
      <c r="BW188" s="30">
        <f t="shared" si="61"/>
        <v>0</v>
      </c>
      <c r="BX188" s="30">
        <f t="shared" si="62"/>
        <v>0</v>
      </c>
      <c r="BY188" s="30">
        <f t="shared" si="63"/>
        <v>0</v>
      </c>
      <c r="BZ188" s="3"/>
      <c r="CA188" s="3"/>
      <c r="CB188" s="3"/>
      <c r="CC188" s="3"/>
      <c r="CD188" s="3"/>
      <c r="CE188" s="3"/>
      <c r="CF188" s="3"/>
      <c r="CG188" s="3"/>
      <c r="CH188" s="3"/>
      <c r="CI188" s="3"/>
    </row>
    <row r="189" spans="1:87" s="23" customFormat="1" ht="10.5" x14ac:dyDescent="0.15">
      <c r="A189" s="1041" t="s">
        <v>202</v>
      </c>
      <c r="B189" s="1042"/>
      <c r="C189" s="266">
        <f t="shared" si="49"/>
        <v>0</v>
      </c>
      <c r="D189" s="266">
        <f t="shared" si="50"/>
        <v>0</v>
      </c>
      <c r="E189" s="265">
        <f t="shared" si="50"/>
        <v>0</v>
      </c>
      <c r="F189" s="73"/>
      <c r="G189" s="75"/>
      <c r="H189" s="73"/>
      <c r="I189" s="75"/>
      <c r="J189" s="73"/>
      <c r="K189" s="75"/>
      <c r="L189" s="73"/>
      <c r="M189" s="75"/>
      <c r="N189" s="73"/>
      <c r="O189" s="75"/>
      <c r="P189" s="73"/>
      <c r="Q189" s="75"/>
      <c r="R189" s="267"/>
      <c r="S189" s="268"/>
      <c r="T189" s="222"/>
      <c r="U189" s="48"/>
      <c r="V189" s="233" t="str">
        <f t="shared" si="51"/>
        <v xml:space="preserve"> </v>
      </c>
      <c r="W189" s="93"/>
      <c r="X189" s="94"/>
      <c r="Y189" s="94"/>
      <c r="Z189" s="94"/>
      <c r="AA189" s="94"/>
      <c r="AB189" s="94"/>
      <c r="AC189" s="94"/>
      <c r="AD189" s="94"/>
      <c r="AE189" s="94"/>
      <c r="AF189" s="3"/>
      <c r="AG189" s="3"/>
      <c r="AH189" s="3"/>
      <c r="AI189" s="3"/>
      <c r="AJ189" s="3"/>
      <c r="AK189" s="3"/>
      <c r="BA189" s="29" t="str">
        <f t="shared" si="52"/>
        <v/>
      </c>
      <c r="BB189" s="29" t="str">
        <f t="shared" si="53"/>
        <v/>
      </c>
      <c r="BC189" s="29" t="str">
        <f t="shared" si="54"/>
        <v/>
      </c>
      <c r="BD189" s="29" t="str">
        <f t="shared" si="55"/>
        <v/>
      </c>
      <c r="BE189" s="29" t="str">
        <f t="shared" si="56"/>
        <v/>
      </c>
      <c r="BF189" s="29" t="str">
        <f t="shared" si="57"/>
        <v/>
      </c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0">
        <f t="shared" si="58"/>
        <v>0</v>
      </c>
      <c r="BU189" s="30">
        <f t="shared" si="59"/>
        <v>0</v>
      </c>
      <c r="BV189" s="30">
        <f t="shared" si="60"/>
        <v>0</v>
      </c>
      <c r="BW189" s="30">
        <f t="shared" si="61"/>
        <v>0</v>
      </c>
      <c r="BX189" s="30">
        <f t="shared" si="62"/>
        <v>0</v>
      </c>
      <c r="BY189" s="30">
        <f t="shared" si="63"/>
        <v>0</v>
      </c>
      <c r="BZ189" s="3"/>
      <c r="CA189" s="3"/>
      <c r="CB189" s="3"/>
      <c r="CC189" s="3"/>
      <c r="CD189" s="3"/>
      <c r="CE189" s="3"/>
      <c r="CF189" s="3"/>
      <c r="CG189" s="3"/>
      <c r="CH189" s="3"/>
      <c r="CI189" s="3"/>
    </row>
    <row r="190" spans="1:87" s="23" customFormat="1" ht="10.5" x14ac:dyDescent="0.15">
      <c r="A190" s="1041" t="s">
        <v>203</v>
      </c>
      <c r="B190" s="1042"/>
      <c r="C190" s="266">
        <f t="shared" si="49"/>
        <v>0</v>
      </c>
      <c r="D190" s="266">
        <f t="shared" si="50"/>
        <v>0</v>
      </c>
      <c r="E190" s="265">
        <f t="shared" si="50"/>
        <v>0</v>
      </c>
      <c r="F190" s="73"/>
      <c r="G190" s="75"/>
      <c r="H190" s="73"/>
      <c r="I190" s="75"/>
      <c r="J190" s="73"/>
      <c r="K190" s="75"/>
      <c r="L190" s="73"/>
      <c r="M190" s="75"/>
      <c r="N190" s="73"/>
      <c r="O190" s="75"/>
      <c r="P190" s="73"/>
      <c r="Q190" s="75"/>
      <c r="R190" s="267"/>
      <c r="S190" s="268"/>
      <c r="T190" s="222"/>
      <c r="U190" s="48"/>
      <c r="V190" s="233" t="str">
        <f t="shared" si="51"/>
        <v xml:space="preserve"> </v>
      </c>
      <c r="W190" s="93"/>
      <c r="X190" s="94"/>
      <c r="Y190" s="94"/>
      <c r="Z190" s="94"/>
      <c r="AA190" s="94"/>
      <c r="AB190" s="94"/>
      <c r="AC190" s="94"/>
      <c r="AD190" s="94"/>
      <c r="AE190" s="94"/>
      <c r="AF190" s="3"/>
      <c r="AG190" s="3"/>
      <c r="AH190" s="3"/>
      <c r="AI190" s="3"/>
      <c r="AJ190" s="3"/>
      <c r="AK190" s="3"/>
      <c r="BA190" s="29" t="str">
        <f t="shared" si="52"/>
        <v/>
      </c>
      <c r="BB190" s="29" t="str">
        <f t="shared" si="53"/>
        <v/>
      </c>
      <c r="BC190" s="29" t="str">
        <f t="shared" si="54"/>
        <v/>
      </c>
      <c r="BD190" s="29" t="str">
        <f t="shared" si="55"/>
        <v/>
      </c>
      <c r="BE190" s="29" t="str">
        <f t="shared" si="56"/>
        <v/>
      </c>
      <c r="BF190" s="29" t="str">
        <f t="shared" si="57"/>
        <v/>
      </c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0">
        <f t="shared" si="58"/>
        <v>0</v>
      </c>
      <c r="BU190" s="30">
        <f t="shared" si="59"/>
        <v>0</v>
      </c>
      <c r="BV190" s="30">
        <f t="shared" si="60"/>
        <v>0</v>
      </c>
      <c r="BW190" s="30">
        <f t="shared" si="61"/>
        <v>0</v>
      </c>
      <c r="BX190" s="30">
        <f t="shared" si="62"/>
        <v>0</v>
      </c>
      <c r="BY190" s="30">
        <f t="shared" si="63"/>
        <v>0</v>
      </c>
      <c r="BZ190" s="3"/>
      <c r="CA190" s="3"/>
      <c r="CB190" s="3"/>
      <c r="CC190" s="3"/>
      <c r="CD190" s="3"/>
      <c r="CE190" s="3"/>
      <c r="CF190" s="3"/>
      <c r="CG190" s="3"/>
      <c r="CH190" s="3"/>
      <c r="CI190" s="3"/>
    </row>
    <row r="191" spans="1:87" s="23" customFormat="1" ht="10.5" x14ac:dyDescent="0.15">
      <c r="A191" s="1043" t="s">
        <v>204</v>
      </c>
      <c r="B191" s="1044"/>
      <c r="C191" s="269">
        <f t="shared" si="49"/>
        <v>0</v>
      </c>
      <c r="D191" s="269">
        <f t="shared" si="50"/>
        <v>0</v>
      </c>
      <c r="E191" s="212">
        <f t="shared" si="50"/>
        <v>0</v>
      </c>
      <c r="F191" s="37"/>
      <c r="G191" s="39"/>
      <c r="H191" s="37"/>
      <c r="I191" s="39"/>
      <c r="J191" s="37"/>
      <c r="K191" s="39"/>
      <c r="L191" s="37"/>
      <c r="M191" s="39"/>
      <c r="N191" s="37"/>
      <c r="O191" s="39"/>
      <c r="P191" s="37"/>
      <c r="Q191" s="39"/>
      <c r="R191" s="270"/>
      <c r="S191" s="271"/>
      <c r="T191" s="136"/>
      <c r="U191" s="49"/>
      <c r="V191" s="233" t="str">
        <f t="shared" si="51"/>
        <v xml:space="preserve"> </v>
      </c>
      <c r="W191" s="93"/>
      <c r="X191" s="94"/>
      <c r="Y191" s="94"/>
      <c r="Z191" s="94"/>
      <c r="AA191" s="94"/>
      <c r="AB191" s="94"/>
      <c r="AC191" s="94"/>
      <c r="AD191" s="94"/>
      <c r="AE191" s="94"/>
      <c r="AF191" s="3"/>
      <c r="AG191" s="3"/>
      <c r="AH191" s="3"/>
      <c r="AI191" s="3"/>
      <c r="AJ191" s="3"/>
      <c r="AK191" s="3"/>
      <c r="BA191" s="29" t="str">
        <f t="shared" si="52"/>
        <v/>
      </c>
      <c r="BB191" s="29" t="str">
        <f t="shared" si="53"/>
        <v/>
      </c>
      <c r="BC191" s="29" t="str">
        <f t="shared" si="54"/>
        <v/>
      </c>
      <c r="BD191" s="29" t="str">
        <f t="shared" si="55"/>
        <v/>
      </c>
      <c r="BE191" s="29" t="str">
        <f t="shared" si="56"/>
        <v/>
      </c>
      <c r="BF191" s="29" t="str">
        <f t="shared" si="57"/>
        <v/>
      </c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0">
        <f t="shared" si="58"/>
        <v>0</v>
      </c>
      <c r="BU191" s="30">
        <f t="shared" si="59"/>
        <v>0</v>
      </c>
      <c r="BV191" s="30">
        <f t="shared" si="60"/>
        <v>0</v>
      </c>
      <c r="BW191" s="30">
        <f t="shared" si="61"/>
        <v>0</v>
      </c>
      <c r="BX191" s="30">
        <f t="shared" si="62"/>
        <v>0</v>
      </c>
      <c r="BY191" s="30">
        <f t="shared" si="63"/>
        <v>0</v>
      </c>
      <c r="BZ191" s="3"/>
      <c r="CA191" s="3"/>
      <c r="CB191" s="3"/>
      <c r="CC191" s="3"/>
      <c r="CD191" s="3"/>
      <c r="CE191" s="3"/>
      <c r="CF191" s="3"/>
      <c r="CG191" s="3"/>
      <c r="CH191" s="3"/>
      <c r="CI191" s="3"/>
    </row>
    <row r="192" spans="1:87" s="9" customFormat="1" ht="14.25" x14ac:dyDescent="0.2">
      <c r="A192" s="40" t="s">
        <v>205</v>
      </c>
      <c r="B192" s="224"/>
      <c r="C192" s="225"/>
      <c r="D192" s="226"/>
      <c r="E192" s="226"/>
      <c r="F192" s="226"/>
      <c r="G192" s="227"/>
      <c r="H192" s="227"/>
      <c r="I192" s="227"/>
      <c r="J192" s="227"/>
      <c r="K192" s="227"/>
      <c r="L192" s="227"/>
      <c r="M192" s="227"/>
      <c r="N192" s="227"/>
      <c r="O192" s="227"/>
      <c r="P192" s="227"/>
      <c r="Q192" s="227"/>
      <c r="R192" s="227"/>
      <c r="S192" s="227"/>
      <c r="T192" s="228"/>
      <c r="U192" s="229"/>
      <c r="V192" s="229"/>
      <c r="W192" s="229"/>
      <c r="AG192" s="138"/>
      <c r="BY192" s="272">
        <f>IF($H$197&gt;=SUM($H$198:$H$201),0,1)</f>
        <v>0</v>
      </c>
      <c r="BZ192" s="273">
        <f>IF($I$197&gt;=SUM($I$198:$I$201),0,1)</f>
        <v>0</v>
      </c>
    </row>
    <row r="193" spans="1:112" s="22" customFormat="1" ht="10.5" x14ac:dyDescent="0.15">
      <c r="A193" s="1009" t="s">
        <v>45</v>
      </c>
      <c r="B193" s="1010"/>
      <c r="C193" s="1015" t="s">
        <v>189</v>
      </c>
      <c r="D193" s="1015"/>
      <c r="E193" s="1015"/>
      <c r="F193" s="1015" t="s">
        <v>206</v>
      </c>
      <c r="G193" s="1015"/>
      <c r="H193" s="1015"/>
      <c r="I193" s="1015"/>
      <c r="J193" s="1015"/>
      <c r="K193" s="1015"/>
      <c r="L193" s="1015"/>
      <c r="M193" s="1015"/>
      <c r="N193" s="1015"/>
      <c r="O193" s="1015"/>
      <c r="P193" s="1015"/>
      <c r="Q193" s="1015"/>
      <c r="R193" s="1015"/>
      <c r="S193" s="1015"/>
      <c r="T193" s="1015"/>
      <c r="U193" s="1035"/>
      <c r="V193" s="1023" t="s">
        <v>122</v>
      </c>
      <c r="W193" s="1036" t="s">
        <v>191</v>
      </c>
      <c r="X193" s="229"/>
      <c r="Y193" s="229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BA193" s="3"/>
      <c r="BB193" s="3"/>
      <c r="BC193" s="3"/>
      <c r="BD193" s="3"/>
      <c r="BE193" s="3"/>
      <c r="BF193" s="221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274">
        <f>IF($H$198&lt;=$H$197,0,1)</f>
        <v>0</v>
      </c>
      <c r="BZ193" s="275">
        <f>IF($I$198&lt;=$I$197,0,1)</f>
        <v>0</v>
      </c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</row>
    <row r="194" spans="1:112" s="22" customFormat="1" ht="10.5" x14ac:dyDescent="0.15">
      <c r="A194" s="1011"/>
      <c r="B194" s="1012"/>
      <c r="C194" s="1015"/>
      <c r="D194" s="1015"/>
      <c r="E194" s="1015"/>
      <c r="F194" s="1039" t="s">
        <v>207</v>
      </c>
      <c r="G194" s="1039"/>
      <c r="H194" s="1039" t="s">
        <v>208</v>
      </c>
      <c r="I194" s="1039"/>
      <c r="J194" s="1040" t="s">
        <v>209</v>
      </c>
      <c r="K194" s="1040"/>
      <c r="L194" s="1030" t="s">
        <v>179</v>
      </c>
      <c r="M194" s="1030"/>
      <c r="N194" s="1030" t="s">
        <v>70</v>
      </c>
      <c r="O194" s="1030"/>
      <c r="P194" s="1030" t="s">
        <v>8</v>
      </c>
      <c r="Q194" s="1030"/>
      <c r="R194" s="1030" t="s">
        <v>180</v>
      </c>
      <c r="S194" s="1030"/>
      <c r="T194" s="1030" t="s">
        <v>181</v>
      </c>
      <c r="U194" s="1031"/>
      <c r="V194" s="1024"/>
      <c r="W194" s="1037"/>
      <c r="X194" s="229"/>
      <c r="Y194" s="229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BA194" s="3"/>
      <c r="BB194" s="3"/>
      <c r="BC194" s="3"/>
      <c r="BD194" s="3"/>
      <c r="BE194" s="3"/>
      <c r="BF194" s="221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274">
        <f>IF($H$199&lt;=$H$197,0,1)</f>
        <v>0</v>
      </c>
      <c r="BZ194" s="275">
        <f>IF($I$199&lt;=$I$197,0,1)</f>
        <v>0</v>
      </c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</row>
    <row r="195" spans="1:112" s="22" customFormat="1" ht="21" x14ac:dyDescent="0.15">
      <c r="A195" s="1013"/>
      <c r="B195" s="1014"/>
      <c r="C195" s="231" t="s">
        <v>167</v>
      </c>
      <c r="D195" s="231" t="s">
        <v>43</v>
      </c>
      <c r="E195" s="248" t="s">
        <v>64</v>
      </c>
      <c r="F195" s="276" t="s">
        <v>182</v>
      </c>
      <c r="G195" s="276" t="s">
        <v>64</v>
      </c>
      <c r="H195" s="276" t="s">
        <v>182</v>
      </c>
      <c r="I195" s="276" t="s">
        <v>64</v>
      </c>
      <c r="J195" s="276" t="s">
        <v>182</v>
      </c>
      <c r="K195" s="276" t="s">
        <v>64</v>
      </c>
      <c r="L195" s="276" t="s">
        <v>182</v>
      </c>
      <c r="M195" s="276" t="s">
        <v>64</v>
      </c>
      <c r="N195" s="276" t="s">
        <v>182</v>
      </c>
      <c r="O195" s="276" t="s">
        <v>64</v>
      </c>
      <c r="P195" s="276" t="s">
        <v>182</v>
      </c>
      <c r="Q195" s="276" t="s">
        <v>64</v>
      </c>
      <c r="R195" s="276" t="s">
        <v>182</v>
      </c>
      <c r="S195" s="276" t="s">
        <v>64</v>
      </c>
      <c r="T195" s="276" t="s">
        <v>182</v>
      </c>
      <c r="U195" s="277" t="s">
        <v>64</v>
      </c>
      <c r="V195" s="1025"/>
      <c r="W195" s="1038"/>
      <c r="X195" s="229"/>
      <c r="Y195" s="229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BA195" s="3"/>
      <c r="BB195" s="3"/>
      <c r="BC195" s="3"/>
      <c r="BD195" s="3"/>
      <c r="BE195" s="3"/>
      <c r="BF195" s="221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274">
        <f>IF($H$200&lt;=$H$197,0,1)</f>
        <v>0</v>
      </c>
      <c r="BZ195" s="275">
        <f>IF($I$200&lt;=$I$197,0,1)</f>
        <v>0</v>
      </c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</row>
    <row r="196" spans="1:112" s="23" customFormat="1" ht="10.5" x14ac:dyDescent="0.15">
      <c r="A196" s="1032" t="s">
        <v>126</v>
      </c>
      <c r="B196" s="1032"/>
      <c r="C196" s="78">
        <f t="shared" ref="C196:C201" si="64">SUM(D196:E196)</f>
        <v>3</v>
      </c>
      <c r="D196" s="78">
        <f t="shared" ref="D196:E201" si="65">F196+H196+J196+L196+N196+P196+R196+T196</f>
        <v>2</v>
      </c>
      <c r="E196" s="78">
        <f t="shared" si="65"/>
        <v>1</v>
      </c>
      <c r="F196" s="25">
        <v>1</v>
      </c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>
        <v>1</v>
      </c>
      <c r="R196" s="25">
        <v>1</v>
      </c>
      <c r="S196" s="25"/>
      <c r="T196" s="278"/>
      <c r="U196" s="142"/>
      <c r="V196" s="143">
        <v>1</v>
      </c>
      <c r="W196" s="44"/>
      <c r="X196" s="233" t="str">
        <f>$BA196&amp;" "&amp;$BB196&amp;""&amp;$BC196&amp;""&amp;$BD196&amp;""&amp;$BE196</f>
        <v xml:space="preserve"> </v>
      </c>
      <c r="Y196" s="229"/>
      <c r="Z196" s="229"/>
      <c r="AA196" s="229"/>
      <c r="AB196" s="229"/>
      <c r="AC196" s="229"/>
      <c r="AD196" s="229"/>
      <c r="AE196" s="229"/>
      <c r="AF196" s="229"/>
      <c r="AG196" s="229"/>
      <c r="AH196" s="229"/>
      <c r="AI196" s="229"/>
      <c r="AJ196" s="3"/>
      <c r="AK196" s="3"/>
      <c r="BA196" s="29" t="str">
        <f>IF($C196&lt;&gt;SUM($F196:$U196),"El Total de los Ingresos NO puede ser diferente a la suma de Hombres y Mujeres por edad.","")</f>
        <v/>
      </c>
      <c r="BB196" s="29" t="str">
        <f>IF($D196&lt;&gt;$F196+$H196+$J196+$L196+$N196+$P196+$R196+$T196,"El Total de Hombres Ingresados al Programa NO puede ser distinto a la suma de Hombres por edad.","")</f>
        <v/>
      </c>
      <c r="BC196" s="29" t="str">
        <f>IF($E196&lt;&gt;$G196+$I196+$K196+$M196+$O196+$Q196+$S196+$U196,"El Total de Mujeres Ingresadas al Programa NO puede ser distinto a la suma de Mujeres por edad.","")</f>
        <v/>
      </c>
      <c r="BD196" s="29" t="str">
        <f>IF(V196&lt;=E196,"","Las gestantes Ingresadas al Programa NO DEBE ser mayor al Total de Mujeres Ingresadas.")</f>
        <v/>
      </c>
      <c r="BE196" s="279" t="str">
        <f>IF(W196&lt;=C196,"","El Nº de TRANS ingresados al Programa NO DEBE ser mayor al Total de Ingresos.")</f>
        <v/>
      </c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272">
        <f t="shared" ref="BT196:BT201" si="66">IF($C196&lt;&gt;SUM($F196:$U196),1,0)</f>
        <v>0</v>
      </c>
      <c r="BU196" s="280">
        <f t="shared" ref="BU196:BU201" si="67">IF($D196&lt;&gt;$F196+$H196+$J196+$L196+$N196+$P196+$R196+$T196,1,0)</f>
        <v>0</v>
      </c>
      <c r="BV196" s="280">
        <f t="shared" ref="BV196:BV201" si="68">IF($E196&lt;&gt;$G196+$I196+$K196+$M196+$O196+$Q196+$S196+$U196,1,0)</f>
        <v>0</v>
      </c>
      <c r="BW196" s="280">
        <f t="shared" ref="BW196:BW201" si="69">IF(V196&lt;=E196,0,1)</f>
        <v>0</v>
      </c>
      <c r="BX196" s="280">
        <f t="shared" ref="BX196:BX201" si="70">IF(W196&lt;=C196,0,1)</f>
        <v>0</v>
      </c>
      <c r="BY196" s="281">
        <f>IF($H$201&lt;=$H$197,0,1)</f>
        <v>0</v>
      </c>
      <c r="BZ196" s="282">
        <f>IF($I$201&lt;=$I$197,0,1)</f>
        <v>0</v>
      </c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</row>
    <row r="197" spans="1:112" s="23" customFormat="1" ht="11.25" thickBot="1" x14ac:dyDescent="0.2">
      <c r="A197" s="1033" t="s">
        <v>103</v>
      </c>
      <c r="B197" s="1033"/>
      <c r="C197" s="72">
        <f t="shared" si="64"/>
        <v>0</v>
      </c>
      <c r="D197" s="72">
        <f t="shared" si="65"/>
        <v>0</v>
      </c>
      <c r="E197" s="72">
        <f t="shared" si="65"/>
        <v>0</v>
      </c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283"/>
      <c r="U197" s="284"/>
      <c r="V197" s="222"/>
      <c r="W197" s="48"/>
      <c r="X197" s="233" t="str">
        <f>$BA197&amp;" "&amp;$BB197&amp;""&amp;$BC197&amp;""&amp;$BD197&amp;""&amp;$BE197&amp;""&amp;$BF197&amp;""&amp;$BG197&amp;""&amp;$BH197&amp;""&amp;$BI197&amp;""&amp;$BJ197&amp;""&amp;$BK197&amp;""&amp;$BL197&amp;""&amp;$BM197&amp;""&amp;$BN197&amp;""&amp;$BO197&amp;""&amp;$BP197&amp;""&amp;$BQ197&amp;""&amp;$BF197&amp;""&amp;$BE202&amp;""&amp;$BF202&amp;""&amp;$BG202&amp;""&amp;$BH202</f>
        <v xml:space="preserve"> </v>
      </c>
      <c r="Y197" s="229"/>
      <c r="Z197" s="229"/>
      <c r="AA197" s="229"/>
      <c r="AB197" s="229"/>
      <c r="AC197" s="229"/>
      <c r="AD197" s="229"/>
      <c r="AE197" s="229"/>
      <c r="AF197" s="229"/>
      <c r="AG197" s="229"/>
      <c r="AH197" s="229"/>
      <c r="AI197" s="229"/>
      <c r="AJ197" s="3"/>
      <c r="AK197" s="3"/>
      <c r="BA197" s="29" t="str">
        <f>IF($C197&lt;&gt;SUM($F197:$U197),"El Total de los Egresos NO puede ser diferente a la suma de Hombres y Mujeres por edad.","")</f>
        <v/>
      </c>
      <c r="BB197" s="29" t="str">
        <f>IF($D197&lt;&gt;$F197+$H197+$J197+$L197+$N197+$P197+$R197+$T197,"El Total de Hombres Egresados del Programa NO puede ser distinto a la suma de Hombres por edad.","")</f>
        <v/>
      </c>
      <c r="BC197" s="29" t="str">
        <f>IF($E197&lt;&gt;$G197+$I197+$K197+$M197+$O197+$Q197+$S197+$U197,"El Total de Mujeres Egresadas del Programa NO puede ser distinto a la suma de Mujeres por edad.","")</f>
        <v/>
      </c>
      <c r="BD197" s="29" t="str">
        <f>IF(V197&lt;=E197,"","Las gestantes Egresadas del Programa NO DEBE ser mayor al Total de Mujeres Egresadas.")</f>
        <v/>
      </c>
      <c r="BE197" s="279" t="str">
        <f>IF(W197&lt;=C197,"","El Nº de TRANS Egresados del Programa NO DEBE ser mayor al Total de Egresos.")</f>
        <v/>
      </c>
      <c r="BF197" s="29" t="str">
        <f>IF(F197&gt;=SUM(F198:F201),"","El Total de Egresos hombres Menor de 6 meses DEBE ser mayor o igual a la suma de los Egresos por Alta, Abandono de Tratamiento, Abandono de Programa y Fallecimiento.")</f>
        <v/>
      </c>
      <c r="BG197" s="29" t="str">
        <f>IF(G197&gt;=SUM(G198:G201),"","El Total de Egresos mujeres Menor de 6 meses DEBE ser mayor o igual a la suma de los Egresos por Alta, Abandono de Tratamiento, Abandono de Programa y Fallecimiento.")</f>
        <v/>
      </c>
      <c r="BH197" s="29" t="str">
        <f>IF(H197&gt;=SUM(H198:H201),"","El Total de Egresos hombres De 6 meses a 1 año DEBE ser mayor o igual a la suma de los Egresos por Alta, Abandono de Tratamiento, Abandono de Programa y Fallecimiento.")</f>
        <v/>
      </c>
      <c r="BI197" s="29" t="str">
        <f>IF(I197&gt;=SUM(I198:I201),"","El Total de Egresos mujeres De 6 meses a 1 año DEBE ser mayor o igual a la suma de los Egresos por Alta, Abandono de Tratamiento, Abandono de Programa y Fallecimiento.")</f>
        <v/>
      </c>
      <c r="BJ197" s="29" t="str">
        <f>IF(J197&gt;=SUM(J198:J201),"","El Total de Egresos hombres de 2 a 9 años DEBE ser mayor o igual a la suma de los Egresos por Alta, Abandono de Tratamiento, Abandono de Programa y Fallecimiento.")</f>
        <v/>
      </c>
      <c r="BK197" s="29" t="str">
        <f>IF(K197&gt;=SUM(K198:K201),"","El Total de Egresos mujeres de 2 a 9 años DEBE ser mayor o igual a la suma de los Egresos por Alta, Abandono de Tratamiento, Abandono de Programa y Fallecimiento.")</f>
        <v/>
      </c>
      <c r="BL197" s="29" t="str">
        <f>IF(L197&gt;=SUM(L198:L201),"","El Total de Egresos hombres de 10 a 14 años DEBE ser mayor o igual a la suma de los Egresos por Alta, Abandono de Tratamiento, Abandono de Programa y Fallecimiento.")</f>
        <v/>
      </c>
      <c r="BM197" s="29" t="str">
        <f>IF(M197&gt;=SUM(M198:M201),"","El Total de Egresos mujeres de 10 a 14 años DEBE ser mayor o igual a la suma de los Egresos por Alta, Abandono de Tratamiento, Abandono de Programa y Fallecimiento.")</f>
        <v/>
      </c>
      <c r="BN197" s="29" t="str">
        <f>IF(N197&gt;=SUM(N198:N201),"","El Total de Egresos hombres de 15 a 19 años DEBE ser mayor o igual a la suma de los Egresos por Alta, Abandono de Tratamiento, Abandono de Programa y Fallecimiento.")</f>
        <v/>
      </c>
      <c r="BO197" s="29" t="str">
        <f>IF(O197&gt;=SUM(O198:O201),"","El Total de Egresos mujeres de 15 a 19 años DEBE ser mayor o igual a la suma de los Egresos por Alta, Abandono de Tratamiento, Abandono de Programa y Fallecimiento.")</f>
        <v/>
      </c>
      <c r="BP197" s="29" t="str">
        <f>IF(P$197&gt;=SUM(P$198:P$201),"","El Total de Egresos hombres de 20 a 24 años DEBE ser mayor o igual a la suma de los Egresos por Alta, Abandono de Tratamiento, Abandono de Programa y Fallecimiento.")</f>
        <v/>
      </c>
      <c r="BQ197" s="29" t="str">
        <f>IF(Q$197&gt;=SUM(Q$198:Q$201),"","El Total de Egresos mujeres de 20 a 24 años DEBE ser mayor o igual a la suma de los Egresos por Alta, Abandono de Tratamiento, Abandono de Programa y Fallecimiento.")</f>
        <v/>
      </c>
      <c r="BR197" s="3"/>
      <c r="BS197" s="3"/>
      <c r="BT197" s="274">
        <f t="shared" si="66"/>
        <v>0</v>
      </c>
      <c r="BU197" s="285">
        <f t="shared" si="67"/>
        <v>0</v>
      </c>
      <c r="BV197" s="285">
        <f t="shared" si="68"/>
        <v>0</v>
      </c>
      <c r="BW197" s="285">
        <f t="shared" si="69"/>
        <v>0</v>
      </c>
      <c r="BX197" s="275">
        <f t="shared" si="70"/>
        <v>0</v>
      </c>
      <c r="BY197" s="272">
        <f>IF(F197&gt;=SUM(F198:F201),0,1)</f>
        <v>0</v>
      </c>
      <c r="BZ197" s="273">
        <f>IF($G$197&gt;=SUM($G$198:$G$201),0,1)</f>
        <v>0</v>
      </c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</row>
    <row r="198" spans="1:112" s="23" customFormat="1" ht="11.25" thickTop="1" x14ac:dyDescent="0.15">
      <c r="A198" s="1007" t="s">
        <v>210</v>
      </c>
      <c r="B198" s="1007"/>
      <c r="C198" s="286">
        <f t="shared" si="64"/>
        <v>0</v>
      </c>
      <c r="D198" s="286">
        <f t="shared" si="65"/>
        <v>0</v>
      </c>
      <c r="E198" s="286">
        <f t="shared" si="65"/>
        <v>0</v>
      </c>
      <c r="F198" s="287"/>
      <c r="G198" s="287"/>
      <c r="H198" s="287"/>
      <c r="I198" s="287"/>
      <c r="J198" s="288"/>
      <c r="K198" s="288"/>
      <c r="L198" s="288"/>
      <c r="M198" s="288"/>
      <c r="N198" s="288"/>
      <c r="O198" s="288"/>
      <c r="P198" s="288"/>
      <c r="Q198" s="288"/>
      <c r="R198" s="288"/>
      <c r="S198" s="288"/>
      <c r="T198" s="288"/>
      <c r="U198" s="288"/>
      <c r="V198" s="288"/>
      <c r="W198" s="288"/>
      <c r="X198" s="233" t="str">
        <f>$BA198&amp;" "&amp;$BB198&amp;""&amp;$BC198&amp;""&amp;$BD198&amp;""&amp;$BE198&amp;""&amp;$BF198&amp;""&amp;$BG198&amp;""&amp;$BH198&amp;""&amp;$BI198&amp;""&amp;$BJ198&amp;""&amp;$BK198&amp;""&amp;$BL198&amp;""&amp;$BM198&amp;""&amp;$BN198&amp;""&amp;$BO198&amp;""&amp;$BP198&amp;""&amp;$BQ198&amp;""&amp;$BF198&amp;""&amp;$BE203&amp;""&amp;$BF203&amp;""&amp;$BG203&amp;""&amp;$BH203</f>
        <v xml:space="preserve"> </v>
      </c>
      <c r="Y198" s="229"/>
      <c r="Z198" s="229"/>
      <c r="AA198" s="229"/>
      <c r="AB198" s="229"/>
      <c r="AC198" s="229"/>
      <c r="AD198" s="229"/>
      <c r="AE198" s="229"/>
      <c r="AF198" s="229"/>
      <c r="AG198" s="229"/>
      <c r="AH198" s="229"/>
      <c r="AI198" s="229"/>
      <c r="AJ198" s="3"/>
      <c r="AK198" s="3"/>
      <c r="BA198" s="29" t="str">
        <f>IF($C198&lt;&gt;SUM($F198:$U198),"El Total de los Egresos NO puede ser diferente a la suma de Hombres y Mujeres por edad.","")</f>
        <v/>
      </c>
      <c r="BB198" s="29" t="str">
        <f>IF($D198&lt;&gt;$F198+$H198+$J198+$L198+$N198+$P198+$R198+$T198,"El Total de Hombres Egresados del Programa NO puede ser distinto a la suma de Hombres por edad.","")</f>
        <v/>
      </c>
      <c r="BC198" s="29" t="str">
        <f>IF($E198&lt;&gt;$G198+$I198+$K198+$M198+$O198+$Q198+$S198+$U198,"El Total de Mujeres Egresadas del Programa NO puede ser distinto a la suma de Mujeres por edad.","")</f>
        <v/>
      </c>
      <c r="BD198" s="29" t="str">
        <f>IF(V198&lt;=E198,"","Las gestantes Egresadas del Programa NO DEBE ser mayor al Total de Mujeres Egresadas.")</f>
        <v/>
      </c>
      <c r="BE198" s="279" t="str">
        <f>IF(W198&lt;=C198,"","El Nº de TRANS Egresados del Programa NO DEBE ser mayor al Total de Egresos.")</f>
        <v/>
      </c>
      <c r="BF198" s="29" t="str">
        <f>IF(F198&lt;=F197,"","Los Egresos por Alta de hombres Menores de 6 meses DEBEN estar contenidos en el Total de Egresos.")</f>
        <v/>
      </c>
      <c r="BG198" s="29" t="str">
        <f>IF(G198&lt;=G197,"","Los Egresos por Alta de mujeres Menores de 6 meses DEBEN estar contenidos en el Total de Egresos.")</f>
        <v/>
      </c>
      <c r="BH198" s="29" t="str">
        <f>IF(H198&lt;=H197,"","Los Egresos por Alta de hombres De 6 meses a 1 año DEBEN estar contenidos en el Total de Egresos.")</f>
        <v/>
      </c>
      <c r="BI198" s="29" t="str">
        <f>IF(I198&lt;=I197,"","Los Egresos por Alta de mujeres De 6 meses a 1 año DEBEN estar contenidos en el Total de Egresos.")</f>
        <v/>
      </c>
      <c r="BJ198" s="29" t="str">
        <f>IF(J198&lt;=J197,"","Los Egresos por Alta de hombres de 2 a 9 años DEBEN estar contenidos en el Total de Egresos.")</f>
        <v/>
      </c>
      <c r="BK198" s="29" t="str">
        <f>IF(K198&lt;=K197,"","Los Egresos por Alta de mujeres de 2 a 9 años DEBEN estar contenidos en el Total de Egresos.")</f>
        <v/>
      </c>
      <c r="BL198" s="29" t="str">
        <f>IF(L198&lt;=L197,"","Los Egresos por Alta de hombres de 10 a 14 años DEBEN estar contenidos en el Total de Egresos.")</f>
        <v/>
      </c>
      <c r="BM198" s="29" t="str">
        <f>IF(M198&lt;=M197,"","Los Egresos por Alta de mujeres de 10 a 14 años DEBEN estar contenidos en el Total de Egresos.")</f>
        <v/>
      </c>
      <c r="BN198" s="29" t="str">
        <f>IF(N198&lt;=N197,"","Los Egresos por Alta de hombres de 15 a 19 años DEBEN estar contenidos en el Total de Egresos.")</f>
        <v/>
      </c>
      <c r="BO198" s="29" t="str">
        <f>IF(O198&lt;=O197,"","Los Egresos por Alta de mujeres de 15 a 19 años DEBEN estar contenidos en el Total de Egresos.")</f>
        <v/>
      </c>
      <c r="BP198" s="29" t="str">
        <f>IF(P$198&lt;=P$197,"","Los Egresos por Alta de hombres de 20 a 24 años DEBEN estar contenidos en el Total de Egresos.")</f>
        <v/>
      </c>
      <c r="BQ198" s="29" t="str">
        <f>IF(Q$198&lt;=Q$197,"","Los Egresos por Alta de mujeres de 20 a 24 años DEBEN estar contenidos en el Total de Egresos.")</f>
        <v/>
      </c>
      <c r="BR198" s="3"/>
      <c r="BS198" s="3"/>
      <c r="BT198" s="274">
        <f t="shared" si="66"/>
        <v>0</v>
      </c>
      <c r="BU198" s="285">
        <f t="shared" si="67"/>
        <v>0</v>
      </c>
      <c r="BV198" s="285">
        <f t="shared" si="68"/>
        <v>0</v>
      </c>
      <c r="BW198" s="285">
        <f t="shared" si="69"/>
        <v>0</v>
      </c>
      <c r="BX198" s="275">
        <f t="shared" si="70"/>
        <v>0</v>
      </c>
      <c r="BY198" s="274">
        <f>IF(F198&lt;=F197,0,1)</f>
        <v>0</v>
      </c>
      <c r="BZ198" s="275">
        <f>IF($G$198&lt;=$G$197,0,1)</f>
        <v>0</v>
      </c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</row>
    <row r="199" spans="1:112" s="23" customFormat="1" ht="10.5" x14ac:dyDescent="0.15">
      <c r="A199" s="116" t="s">
        <v>211</v>
      </c>
      <c r="B199" s="116"/>
      <c r="C199" s="71">
        <f t="shared" si="64"/>
        <v>0</v>
      </c>
      <c r="D199" s="71">
        <f t="shared" si="65"/>
        <v>0</v>
      </c>
      <c r="E199" s="71">
        <f t="shared" si="65"/>
        <v>0</v>
      </c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289"/>
      <c r="U199" s="144"/>
      <c r="V199" s="134"/>
      <c r="W199" s="47"/>
      <c r="X199" s="233" t="str">
        <f>$BA199&amp;" "&amp;$BB199&amp;""&amp;$BC199&amp;""&amp;$BD199&amp;""&amp;$BE199&amp;""&amp;$BF199&amp;""&amp;$BG199&amp;""&amp;$BH199&amp;""&amp;$BI199&amp;""&amp;$BJ199&amp;""&amp;$BK199&amp;""&amp;$BL199&amp;""&amp;$BM199&amp;""&amp;$BN199&amp;""&amp;$BO199&amp;""&amp;$BP199&amp;""&amp;$BQ199&amp;""&amp;$BF199&amp;""&amp;$BE204&amp;""&amp;$BF204&amp;""&amp;$BG204&amp;""&amp;$BH204</f>
        <v xml:space="preserve"> </v>
      </c>
      <c r="Y199" s="229"/>
      <c r="Z199" s="229"/>
      <c r="AA199" s="229"/>
      <c r="AB199" s="229"/>
      <c r="AC199" s="229"/>
      <c r="AD199" s="229"/>
      <c r="AE199" s="229"/>
      <c r="AF199" s="229"/>
      <c r="AG199" s="229"/>
      <c r="AH199" s="229"/>
      <c r="AI199" s="229"/>
      <c r="AJ199" s="3"/>
      <c r="AK199" s="3"/>
      <c r="BA199" s="29" t="str">
        <f>IF($C199&lt;&gt;SUM($F199:$U199),"El Total de los Egresos NO puede ser diferente a la suma de Hombres y Mujeres por edad.","")</f>
        <v/>
      </c>
      <c r="BB199" s="29" t="str">
        <f>IF($D199&lt;&gt;$F199+$H199+$J199+$L199+$N199+$P199+$R199+$T199,"El Total de Hombres Egresados del Programa NO puede ser distinto a la suma de Hombres por edad.","")</f>
        <v/>
      </c>
      <c r="BC199" s="29" t="str">
        <f>IF($E199&lt;&gt;$G199+$I199+$K199+$M199+$O199+$Q199+$S199+$U199,"El Total de Mujeres Egresadas del Programa NO puede ser distinto a la suma de Mujeres por edad.","")</f>
        <v/>
      </c>
      <c r="BD199" s="29" t="str">
        <f>IF(V199&lt;=E199,"","Las gestantes Egresadas del Programa NO DEBE ser mayor al Total de Mujeres Egresadas.")</f>
        <v/>
      </c>
      <c r="BE199" s="279" t="str">
        <f>IF(W199&lt;=C199,"","El Nº de TRANS Egresados del Programa NO DEBE ser mayor al Total de Egresos.")</f>
        <v/>
      </c>
      <c r="BF199" s="29" t="str">
        <f>IF(F199&lt;=F197,"","Los Egresos por Abandono de Tratamiento de hombres Menores de 6 meses DEBEN estar contenidos en el Total de Egresos.")</f>
        <v/>
      </c>
      <c r="BG199" s="29" t="str">
        <f>IF(G199&lt;=G197,"","Los Egresos por Abandono de Tratamiento de mujeres Menores de 6 meses DEBEN estar contenidos en el Total de Egresos.")</f>
        <v/>
      </c>
      <c r="BH199" s="29" t="str">
        <f>IF(H199&lt;=H197,"","Los Egresos por Abandono de Tratamiento de hombres De 6 meses a 1 año DEBEN estar contenidos en el Total de Egresos.")</f>
        <v/>
      </c>
      <c r="BI199" s="29" t="str">
        <f>IF(I199&lt;=I197,"","Los Egresos por Abandono de Tratamiento de mujeres De 6 meses a 1 año DEBEN estar contenidos en el Total de Egresos.")</f>
        <v/>
      </c>
      <c r="BJ199" s="29" t="str">
        <f>IF(J199&lt;=J197,"","Los Egresos por Abandono de Tratamiento de hombres de 2 a 9 años DEBEN estar contenidos en el Total de Egresos.")</f>
        <v/>
      </c>
      <c r="BK199" s="29" t="str">
        <f>IF(K199&lt;=K197,"","Los Egresos por Abandono de Tratamiento de mujeres de 2 a 9 años DEBEN estar contenidos en el Total de Egresos.")</f>
        <v/>
      </c>
      <c r="BL199" s="29" t="str">
        <f>IF(L199&lt;=L197,"","Los Egresos por Abandono de Tratamiento de hombres de 10 a 14 años DEBEN estar contenidos en el Total de Egresos.")</f>
        <v/>
      </c>
      <c r="BM199" s="29" t="str">
        <f>IF(M199&lt;=M197,"","Los Egresos por Abandono de Tratamiento de mujeres de 10 a 14 años DEBEN estar contenidos en el Total de Egresos.")</f>
        <v/>
      </c>
      <c r="BN199" s="29" t="str">
        <f>IF(N199&lt;=N197,"","Los Egresos por Abandono de Tratamiento de hombres de 15 a 19 años DEBEN estar contenidos en el Total de Egresos.")</f>
        <v/>
      </c>
      <c r="BO199" s="29" t="str">
        <f>IF(O199&lt;=O197,"","Los Egresos por Abandono de Tratamiento de mujeres de 15 a 19 años DEBEN estar contenidos en el Total de Egresos.")</f>
        <v/>
      </c>
      <c r="BP199" s="29" t="str">
        <f>IF(P$199&lt;=P$197,"","Los Egresos por Abandono de Tratamiento de hombres de 20 a 24 años DEBEN estar contenidos en el Total de Egresos.")</f>
        <v/>
      </c>
      <c r="BQ199" s="29" t="str">
        <f>IF(Q$199&lt;=Q$197,"","Los Egresos por Abandono de Tratamiento de mujeres de 20 a 24 años DEBEN estar contenidos en el Total de Egresos.")</f>
        <v/>
      </c>
      <c r="BR199" s="3"/>
      <c r="BS199" s="3"/>
      <c r="BT199" s="274">
        <f t="shared" si="66"/>
        <v>0</v>
      </c>
      <c r="BU199" s="285">
        <f t="shared" si="67"/>
        <v>0</v>
      </c>
      <c r="BV199" s="285">
        <f t="shared" si="68"/>
        <v>0</v>
      </c>
      <c r="BW199" s="285">
        <f t="shared" si="69"/>
        <v>0</v>
      </c>
      <c r="BX199" s="275">
        <f t="shared" si="70"/>
        <v>0</v>
      </c>
      <c r="BY199" s="274">
        <f>IF(F199&lt;=F197,0,1)</f>
        <v>0</v>
      </c>
      <c r="BZ199" s="275">
        <f>IF($G$199&lt;=$G$197,0,1)</f>
        <v>0</v>
      </c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22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</row>
    <row r="200" spans="1:112" s="23" customFormat="1" ht="10.5" x14ac:dyDescent="0.15">
      <c r="A200" s="1034" t="s">
        <v>212</v>
      </c>
      <c r="B200" s="1034"/>
      <c r="C200" s="71">
        <f t="shared" si="64"/>
        <v>0</v>
      </c>
      <c r="D200" s="71">
        <f t="shared" si="65"/>
        <v>0</v>
      </c>
      <c r="E200" s="71">
        <f t="shared" si="65"/>
        <v>0</v>
      </c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289"/>
      <c r="U200" s="144"/>
      <c r="V200" s="134"/>
      <c r="W200" s="47"/>
      <c r="X200" s="233" t="str">
        <f>$BA200&amp;" "&amp;$BB200&amp;""&amp;$BC200&amp;""&amp;$BD200&amp;""&amp;$BE200&amp;""&amp;$BF200&amp;""&amp;$BG200&amp;""&amp;$BH200&amp;""&amp;$BI200&amp;""&amp;$BJ200&amp;""&amp;$BK200&amp;""&amp;$BL200&amp;""&amp;$BM200&amp;""&amp;$BN200&amp;""&amp;$BO200&amp;""&amp;$BP200&amp;""&amp;$BQ200&amp;""&amp;$BF200&amp;""&amp;$BE205&amp;""&amp;$BF205&amp;""&amp;$BG205&amp;""&amp;$BH205</f>
        <v xml:space="preserve"> </v>
      </c>
      <c r="Y200" s="229"/>
      <c r="Z200" s="229"/>
      <c r="AA200" s="229"/>
      <c r="AB200" s="229"/>
      <c r="AC200" s="229"/>
      <c r="AD200" s="229"/>
      <c r="AE200" s="229"/>
      <c r="AF200" s="229"/>
      <c r="AG200" s="229"/>
      <c r="AH200" s="229"/>
      <c r="AI200" s="229"/>
      <c r="AJ200" s="3"/>
      <c r="AK200" s="3"/>
      <c r="BA200" s="29" t="str">
        <f>IF($C200&lt;&gt;SUM($F200:$U200),"El Total de los Egresos NO puede ser diferente a la suma de Hombres y Mujeres por edad.","")</f>
        <v/>
      </c>
      <c r="BB200" s="29" t="str">
        <f>IF($D200&lt;&gt;$F200+$H200+$J200+$L200+$N200+$P200+$R200+$T200,"El Total de Hombres Egresados del Programa NO puede ser distinto a la suma de Hombres por edad.","")</f>
        <v/>
      </c>
      <c r="BC200" s="29" t="str">
        <f>IF($E200&lt;&gt;$G200+$I200+$K200+$M200+$O200+$Q200+$S200+$U200,"El Total de Mujeres Egresadas del Programa NO puede ser distinto a la suma de Mujeres por edad.","")</f>
        <v/>
      </c>
      <c r="BD200" s="29" t="str">
        <f>IF(V200&lt;=E200,"","Las gestantes Egresadas del Programa NO DEBE ser mayor al Total de Mujeres Egresadas.")</f>
        <v/>
      </c>
      <c r="BE200" s="279" t="str">
        <f>IF(W200&lt;=C200,"","El Nº de TRANS Egresados del Programa NO DEBE ser mayor al Total de Egresos.")</f>
        <v/>
      </c>
      <c r="BF200" s="29" t="str">
        <f>IF(F200&lt;=F197,"","Los Egresos por Abandono del Programa de hombres Menores de 6 meses DEBEN estar contenidos en el Total de Egresos.")</f>
        <v/>
      </c>
      <c r="BG200" s="29" t="str">
        <f>IF(G200&lt;=G197,"","Los Egresos por Abandono del Programa de mujeres Menores de 6 meses DEBEN estar contenidos en el Total de Egresos.")</f>
        <v/>
      </c>
      <c r="BH200" s="29" t="str">
        <f>IF(H200&lt;=H197,"","Los Egresos por Abandono del Programa de hombres De 6 meses a 1 año DEBEN estar contenidos en el Total de Egresos.")</f>
        <v/>
      </c>
      <c r="BI200" s="29" t="str">
        <f>IF(I200&lt;=I197,"","Los Egresos por Abandono del Programa de mujeres De 6 meses a 1 año DEBEN estar contenidos en el Total de Egresos.")</f>
        <v/>
      </c>
      <c r="BJ200" s="29" t="str">
        <f>IF(J200&lt;=J197,"","Los Egresos por Abandono del Programa de hombres de 2 a 9 años DEBEN estar contenidos en el Total de Egresos.")</f>
        <v/>
      </c>
      <c r="BK200" s="29" t="str">
        <f>IF(K200&lt;=K197,"","Los Egresos por Abandono del Programa de mujeres de 2 a 9 años DEBEN estar contenidos en el Total de Egresos.")</f>
        <v/>
      </c>
      <c r="BL200" s="29" t="str">
        <f>IF(L200&lt;=L197,"","Los Egresos por Abandono del Programa de hombres de 10 a 14 años DEBEN estar contenidos en el Total de Egresos.")</f>
        <v/>
      </c>
      <c r="BM200" s="29" t="str">
        <f>IF(M200&lt;=M197,"","Los Egresos por Abandono del Programa de mujeres de 10 a 14 años DEBEN estar contenidos en el Total de Egresos.")</f>
        <v/>
      </c>
      <c r="BN200" s="29" t="str">
        <f>IF(N200&lt;=N197,"","Los Egresos por Abandono del Programa de hombres de 15 a 19 años DEBEN estar contenidos en el Total de Egresos.")</f>
        <v/>
      </c>
      <c r="BO200" s="29" t="str">
        <f>IF(O200&lt;=O197,"","Los Egresos por Abandono del Programa de mujeres de 15 a 19 años DEBEN estar contenidos en el Total de Egresos.")</f>
        <v/>
      </c>
      <c r="BP200" s="29" t="str">
        <f>IF(P$200&lt;=P$197,"","Los Egresos por Abandono del Programa de hombres de 20 a 24 años DEBEN estar contenidos en el Total de Egresos.")</f>
        <v/>
      </c>
      <c r="BQ200" s="29" t="str">
        <f>IF(Q$200&lt;=Q$197,"","Los Egresos por Abandono del Programa de mujeres de 20 a 24 años DEBEN estar contenidos en el Total de Egresos.")</f>
        <v/>
      </c>
      <c r="BR200" s="3"/>
      <c r="BS200" s="3"/>
      <c r="BT200" s="274">
        <f t="shared" si="66"/>
        <v>0</v>
      </c>
      <c r="BU200" s="285">
        <f t="shared" si="67"/>
        <v>0</v>
      </c>
      <c r="BV200" s="285">
        <f t="shared" si="68"/>
        <v>0</v>
      </c>
      <c r="BW200" s="285">
        <f t="shared" si="69"/>
        <v>0</v>
      </c>
      <c r="BX200" s="275">
        <f t="shared" si="70"/>
        <v>0</v>
      </c>
      <c r="BY200" s="274">
        <f>IF(F200&lt;=F197,0,1)</f>
        <v>0</v>
      </c>
      <c r="BZ200" s="275">
        <f>IF($G$200&lt;=$G$197,0,1)</f>
        <v>0</v>
      </c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</row>
    <row r="201" spans="1:112" s="23" customFormat="1" ht="10.5" x14ac:dyDescent="0.15">
      <c r="A201" s="1008" t="s">
        <v>213</v>
      </c>
      <c r="B201" s="1008"/>
      <c r="C201" s="80">
        <f t="shared" si="64"/>
        <v>0</v>
      </c>
      <c r="D201" s="80">
        <f t="shared" si="65"/>
        <v>0</v>
      </c>
      <c r="E201" s="80">
        <f t="shared" si="65"/>
        <v>0</v>
      </c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290"/>
      <c r="U201" s="291"/>
      <c r="V201" s="136"/>
      <c r="W201" s="49"/>
      <c r="X201" s="233" t="str">
        <f>$BA201&amp;" "&amp;$BB201&amp;""&amp;$BC201&amp;""&amp;$BD201&amp;""&amp;$BE201&amp;""&amp;$BF201&amp;""&amp;$BG201&amp;""&amp;$BH201&amp;""&amp;$BI201&amp;""&amp;$BJ201&amp;""&amp;$BK201&amp;""&amp;$BL201&amp;""&amp;$BM201&amp;""&amp;$BN201&amp;""&amp;$BO201&amp;""&amp;$BP201&amp;""&amp;$BQ201&amp;""&amp;$BF201&amp;""&amp;$BE206&amp;""&amp;$BF206&amp;""&amp;$BG206&amp;""&amp;$BH206</f>
        <v xml:space="preserve"> </v>
      </c>
      <c r="Y201" s="229"/>
      <c r="Z201" s="229"/>
      <c r="AA201" s="229"/>
      <c r="AB201" s="229"/>
      <c r="AC201" s="229"/>
      <c r="AD201" s="229"/>
      <c r="AE201" s="229"/>
      <c r="AF201" s="229"/>
      <c r="AG201" s="229"/>
      <c r="AH201" s="229"/>
      <c r="AI201" s="229"/>
      <c r="AJ201" s="3"/>
      <c r="AK201" s="3"/>
      <c r="BA201" s="29" t="str">
        <f>IF($C201&lt;&gt;SUM($F201:$U201),"El Total de los Egresos NO puede ser diferente a la suma de Hombres y Mujeres por edad.","")</f>
        <v/>
      </c>
      <c r="BB201" s="29" t="str">
        <f>IF($D201&lt;&gt;$F201+$H201+$J201+$L201+$N201+$P201+$R201+$T201,"El Total de Hombres Egresados del Programa NO puede ser distinto a la suma de Hombres por edad.","")</f>
        <v/>
      </c>
      <c r="BC201" s="29" t="str">
        <f>IF($E201&lt;&gt;$G201+$I201+$K201+$M201+$O201+$Q201+$S201+$U201,"El Total de Mujeres Egresadas del Programa NO puede ser distinto a la suma de Mujeres por edad.","")</f>
        <v/>
      </c>
      <c r="BD201" s="29" t="str">
        <f>IF(V201&lt;=E201,"","Las gestantes Egresadas del Programa NO DEBE ser mayor al Total de Mujeres Egresadas.")</f>
        <v/>
      </c>
      <c r="BE201" s="292" t="str">
        <f>IF(W201&lt;=C201,"","El Nº de TRANS Egresados del Programa NO DEBE ser mayor al Total de Egresos.")</f>
        <v/>
      </c>
      <c r="BF201" s="29" t="str">
        <f>IF(F201&lt;=F197,"","Los Egresos por Fallecimiento de hombres Menores de 6 meses DEBEN estar contenidos en el Total de Egresos.")</f>
        <v/>
      </c>
      <c r="BG201" s="29" t="str">
        <f>IF(G201&lt;=G197,"","Los Egresos por Fallecimiento de mujeres Menores de 6 meses DEBEN estar contenidos en el Total de Egresos.")</f>
        <v/>
      </c>
      <c r="BH201" s="29" t="str">
        <f>IF(H201&lt;=H197,"","Los Egresos por Fallecimiento de hombres De 6 meses a 1 año DEBEN estar contenidos en el Total de Egresos.")</f>
        <v/>
      </c>
      <c r="BI201" s="29" t="str">
        <f>IF(I201&lt;=I197,"","Los Egresos por Fallecimiento de mujeres De 6 meses a 1 año DEBEN estar contenidos en el Total de Egresos.")</f>
        <v/>
      </c>
      <c r="BJ201" s="29" t="str">
        <f>IF(J201&lt;=J197,"","Los Egresos por Fallecimiento de hombres de 2 a 9 años DEBEN estar contenidos en el Total de Egresos.")</f>
        <v/>
      </c>
      <c r="BK201" s="29" t="str">
        <f>IF(K201&lt;=K197,"","Los Egresos por Fallecimiento de mujeres de 2 a 9 años DEBEN estar contenidos en el Total de Egresos.")</f>
        <v/>
      </c>
      <c r="BL201" s="29" t="str">
        <f>IF(L201&lt;=L197,"","Los Egresos por Fallecimiento de hombres de 10 a 14 años DEBEN estar contenidos en el Total de Egresos.")</f>
        <v/>
      </c>
      <c r="BM201" s="29" t="str">
        <f>IF(M201&lt;=M197,"","Los Egresos por Fallecimiento de mujeres de 10 a 14 años DEBEN estar contenidos en el Total de Egresos.")</f>
        <v/>
      </c>
      <c r="BN201" s="29" t="str">
        <f>IF(N201&lt;=N197,"","Los Egresos por Fallecimiento de hombres de 15 a 19 años DEBEN estar contenidos en el Total de Egresos.")</f>
        <v/>
      </c>
      <c r="BO201" s="29" t="str">
        <f>IF(O201&lt;=O197,"","Los Egresos por Fallecimiento de mujeres de 15 a 19 años DEBEN estar contenidos en el Total de Egresos.")</f>
        <v/>
      </c>
      <c r="BP201" s="29" t="str">
        <f>IF(P$201&lt;=P$197,"","Los Egresos por Fallecimiento de hombres de 20 a 24 años DEBEN estar contenidos en el Total de Egresos.")</f>
        <v/>
      </c>
      <c r="BQ201" s="29" t="str">
        <f>IF(Q$201&lt;=Q$197,"","Los Egresos por Fallecimiento de mujeres de 20 a 24 años DEBEN estar contenidos en el Total de Egresos.")</f>
        <v/>
      </c>
      <c r="BR201" s="3"/>
      <c r="BS201" s="3"/>
      <c r="BT201" s="281">
        <f t="shared" si="66"/>
        <v>0</v>
      </c>
      <c r="BU201" s="293">
        <f t="shared" si="67"/>
        <v>0</v>
      </c>
      <c r="BV201" s="293">
        <f t="shared" si="68"/>
        <v>0</v>
      </c>
      <c r="BW201" s="293">
        <f t="shared" si="69"/>
        <v>0</v>
      </c>
      <c r="BX201" s="282">
        <f t="shared" si="70"/>
        <v>0</v>
      </c>
      <c r="BY201" s="281">
        <f>IF(F201&lt;=F197,0,1)</f>
        <v>0</v>
      </c>
      <c r="BZ201" s="282">
        <f>IF($G$201&lt;=$G$197,0,1)</f>
        <v>0</v>
      </c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22"/>
      <c r="CM201" s="22"/>
      <c r="CN201" s="22"/>
      <c r="CO201" s="22"/>
      <c r="CP201" s="22"/>
      <c r="CQ201" s="22"/>
      <c r="CR201" s="22"/>
      <c r="CS201" s="22"/>
      <c r="CT201" s="22"/>
      <c r="CU201" s="22"/>
      <c r="CV201" s="22"/>
      <c r="CW201" s="22"/>
      <c r="CX201" s="22"/>
      <c r="CY201" s="22"/>
      <c r="CZ201" s="22"/>
      <c r="DA201" s="22"/>
      <c r="DB201" s="22"/>
      <c r="DC201" s="22"/>
      <c r="DD201" s="22"/>
      <c r="DE201" s="22"/>
      <c r="DF201" s="22"/>
      <c r="DG201" s="22"/>
      <c r="DH201" s="22"/>
    </row>
    <row r="202" spans="1:112" s="9" customFormat="1" ht="14.25" x14ac:dyDescent="0.2">
      <c r="A202" s="40" t="s">
        <v>214</v>
      </c>
      <c r="B202" s="224"/>
      <c r="C202" s="225"/>
      <c r="D202" s="226"/>
      <c r="E202" s="226"/>
      <c r="F202" s="226"/>
      <c r="G202" s="227"/>
      <c r="H202" s="227"/>
      <c r="I202" s="227"/>
      <c r="J202" s="227"/>
      <c r="K202" s="227"/>
      <c r="L202" s="227"/>
      <c r="M202" s="227"/>
      <c r="N202" s="227"/>
      <c r="O202" s="227"/>
      <c r="P202" s="227"/>
      <c r="Q202" s="227"/>
      <c r="R202" s="227"/>
      <c r="S202" s="227"/>
      <c r="T202" s="228"/>
      <c r="U202" s="229"/>
      <c r="V202" s="229"/>
      <c r="W202" s="229"/>
      <c r="BE202" s="29" t="str">
        <f>IF(R$197&gt;=SUM(R$198:R$201),"","El Total de Egresos hombres de 25 a 64 años DEBE ser mayor o igual a la suma de los Egresos por Alta, Abandono de Tratamiento, Abandono de Programa y Fallecimiento.")</f>
        <v/>
      </c>
      <c r="BF202" s="29" t="str">
        <f>IF(S$197&gt;=SUM(S$198:S$201),"","El Total de Egresos mujeres de 25 a 64 años DEBE ser mayor o igual a la suma de los Egresos por Alta, Abandono de Tratamiento, Abandono de Programa y Fallecimiento.")</f>
        <v/>
      </c>
      <c r="BG202" s="29" t="str">
        <f>IF(T$197&gt;=SUM(T$198:T$201),"","El Total de Egresos hombres de 65 y más años DEBE ser mayor o igual a la suma de los Egresos por Alta, Abandono de Tratamiento, Abandono de Programa y Fallecimiento.")</f>
        <v/>
      </c>
      <c r="BH202" s="29" t="str">
        <f>IF(U$197&gt;=SUM(U$198:U$201),"","El Total de Egresos mujeres de 65 y más años DEBE ser mayor o igual a la suma de los Egresos por Alta, Abandono de Tratamiento, Abandono de Programa y Fallecimiento.")</f>
        <v/>
      </c>
      <c r="BX202" s="272">
        <f>IF($J$197&gt;=SUM($J$198:$J$201),0,1)</f>
        <v>0</v>
      </c>
      <c r="BY202" s="273">
        <f>IF($K$197&gt;=SUM($K$198:$K$201),0,1)</f>
        <v>0</v>
      </c>
      <c r="BZ202" s="30">
        <f>IF($L$197&gt;=SUM($L$198:$L$201),0,1)</f>
        <v>0</v>
      </c>
    </row>
    <row r="203" spans="1:112" s="22" customFormat="1" ht="10.5" x14ac:dyDescent="0.15">
      <c r="A203" s="1009" t="s">
        <v>45</v>
      </c>
      <c r="B203" s="1010"/>
      <c r="C203" s="1015" t="s">
        <v>189</v>
      </c>
      <c r="D203" s="1015"/>
      <c r="E203" s="1015"/>
      <c r="F203" s="1016" t="s">
        <v>56</v>
      </c>
      <c r="G203" s="1017"/>
      <c r="H203" s="1017"/>
      <c r="I203" s="1017"/>
      <c r="J203" s="1017"/>
      <c r="K203" s="1017"/>
      <c r="L203" s="1017"/>
      <c r="M203" s="1022"/>
      <c r="N203" s="1023" t="s">
        <v>191</v>
      </c>
      <c r="O203" s="228"/>
      <c r="P203" s="229"/>
      <c r="Q203" s="229"/>
      <c r="R203" s="229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BA203" s="3"/>
      <c r="BB203" s="3"/>
      <c r="BC203" s="3"/>
      <c r="BD203" s="3"/>
      <c r="BE203" s="29" t="str">
        <f>IF(R$198&lt;=R$197,"","Los Egresos por Alta de hombres de 25 a 64 años DEBEN estar contenidos en el Total de Egresos.")</f>
        <v/>
      </c>
      <c r="BF203" s="29" t="str">
        <f>IF(S$198&lt;=S$197,"","Los Egresos por Alta de mujeres de 25 a 64 años DEBEN estar contenidos en el Total de Egresos.")</f>
        <v/>
      </c>
      <c r="BG203" s="29" t="str">
        <f>IF(T$198&lt;=T$197,"","Los Egresos por Alta de hombres de 65 y más años DEBEN estar contenidos en el Total de Egresos.")</f>
        <v/>
      </c>
      <c r="BH203" s="29" t="str">
        <f>IF(U$198&lt;=U$197,"","Los Egresos por Alta de mujeres de 65 y más años DEBEN estar contenidos en el Total de Egresos.")</f>
        <v/>
      </c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274">
        <f>IF($J$198&lt;=$J$197,0,1)</f>
        <v>0</v>
      </c>
      <c r="BY203" s="275">
        <f>IF($K$198&lt;=$K$197,0,1)</f>
        <v>0</v>
      </c>
      <c r="BZ203" s="30">
        <f>IF($L$198&lt;=$L$197,0,1)</f>
        <v>0</v>
      </c>
      <c r="CA203" s="3"/>
      <c r="CB203" s="3"/>
      <c r="CC203" s="3"/>
    </row>
    <row r="204" spans="1:112" s="22" customFormat="1" ht="10.5" x14ac:dyDescent="0.15">
      <c r="A204" s="1011"/>
      <c r="B204" s="1012"/>
      <c r="C204" s="1015"/>
      <c r="D204" s="1015"/>
      <c r="E204" s="1015"/>
      <c r="F204" s="1026" t="s">
        <v>70</v>
      </c>
      <c r="G204" s="1027"/>
      <c r="H204" s="1028" t="s">
        <v>8</v>
      </c>
      <c r="I204" s="1028"/>
      <c r="J204" s="1026" t="s">
        <v>180</v>
      </c>
      <c r="K204" s="1027"/>
      <c r="L204" s="1028" t="s">
        <v>181</v>
      </c>
      <c r="M204" s="1029"/>
      <c r="N204" s="1024"/>
      <c r="O204" s="228"/>
      <c r="P204" s="229"/>
      <c r="Q204" s="229"/>
      <c r="R204" s="229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BA204" s="3"/>
      <c r="BB204" s="3"/>
      <c r="BC204" s="3"/>
      <c r="BD204" s="3"/>
      <c r="BE204" s="29" t="str">
        <f>IF(R$199&lt;=R$197,"","Los Egresos por Abandono de Tratamiento de hombres de 25 a 64 años DEBEN estar contenidos en el Total de Egresos.")</f>
        <v/>
      </c>
      <c r="BF204" s="29" t="str">
        <f>IF(S$199&lt;=S$197,"","Los Egresos por Abandono de Tratamiento de mujeres de 25 a 64 años DEBEN estar contenidos en el Total de Egresos.")</f>
        <v/>
      </c>
      <c r="BG204" s="29" t="str">
        <f>IF(T$199&lt;=T$197,"","Los Egresos por Abandono de Tratamiento de hombres de 65 y más años DEBEN estar contenidos en el Total de Egresos.")</f>
        <v/>
      </c>
      <c r="BH204" s="29" t="str">
        <f>IF(U$199&lt;=U$197,"","Los Egresos por Abandono de Tratamiento de mujeres de 65 y más años DEBEN estar contenidos en el Total de Egresos.")</f>
        <v/>
      </c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274">
        <f>IF($J$199&lt;=$J$197,0,1)</f>
        <v>0</v>
      </c>
      <c r="BY204" s="275">
        <f>IF($K$199&lt;=$K$197,0,1)</f>
        <v>0</v>
      </c>
      <c r="BZ204" s="30">
        <f>IF($L$199&lt;=$L$197,0,1)</f>
        <v>0</v>
      </c>
      <c r="CA204" s="3"/>
      <c r="CB204" s="3"/>
      <c r="CC204" s="3"/>
    </row>
    <row r="205" spans="1:112" s="23" customFormat="1" ht="21" x14ac:dyDescent="0.15">
      <c r="A205" s="1013"/>
      <c r="B205" s="1014"/>
      <c r="C205" s="231" t="s">
        <v>167</v>
      </c>
      <c r="D205" s="231" t="s">
        <v>43</v>
      </c>
      <c r="E205" s="248" t="s">
        <v>64</v>
      </c>
      <c r="F205" s="96" t="s">
        <v>182</v>
      </c>
      <c r="G205" s="99" t="s">
        <v>64</v>
      </c>
      <c r="H205" s="96" t="s">
        <v>182</v>
      </c>
      <c r="I205" s="99" t="s">
        <v>64</v>
      </c>
      <c r="J205" s="96" t="s">
        <v>182</v>
      </c>
      <c r="K205" s="99" t="s">
        <v>64</v>
      </c>
      <c r="L205" s="96" t="s">
        <v>182</v>
      </c>
      <c r="M205" s="294" t="s">
        <v>64</v>
      </c>
      <c r="N205" s="1025"/>
      <c r="O205" s="229"/>
      <c r="P205" s="229"/>
      <c r="Q205" s="229"/>
      <c r="R205" s="229"/>
      <c r="S205" s="229"/>
      <c r="T205" s="229"/>
      <c r="U205" s="229"/>
      <c r="V205" s="229"/>
      <c r="W205" s="228"/>
      <c r="X205" s="229"/>
      <c r="Y205" s="229"/>
      <c r="Z205" s="229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BA205" s="3"/>
      <c r="BB205" s="3"/>
      <c r="BC205" s="3"/>
      <c r="BD205" s="3"/>
      <c r="BE205" s="29" t="str">
        <f>IF(R$200&lt;=R$197,"","Los Egresos por Abandono del Programa de hombres de 25 a 64 años DEBEN estar contenidos en el Total de Egresos.")</f>
        <v/>
      </c>
      <c r="BF205" s="29" t="str">
        <f>IF(S$200&lt;=S$197,"","Los Egresos por Abandono del Programa de mujeres de 25 a 64 años DEBEN estar contenidos en el Total de Egresos.")</f>
        <v/>
      </c>
      <c r="BG205" s="29" t="str">
        <f>IF(T$200&lt;=T$197,"","Los Egresos por Abandono del Programa de hombres de 65 y más años DEBEN estar contenidos en el Total de Egresos.")</f>
        <v/>
      </c>
      <c r="BH205" s="29" t="str">
        <f>IF(U$200&lt;=U$197,"","Los Egresos por Abandono del Programa de mujeres de 65 y más años DEBEN estar contenidos en el Total de Egresos.")</f>
        <v/>
      </c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274">
        <f>IF($J$200&lt;=$J$197,0,1)</f>
        <v>0</v>
      </c>
      <c r="BY205" s="275">
        <f>IF($K$200&lt;=$K$197,0,1)</f>
        <v>0</v>
      </c>
      <c r="BZ205" s="30">
        <f>IF($L$200&lt;=$L$197,0,1)</f>
        <v>0</v>
      </c>
      <c r="CA205" s="3"/>
      <c r="CB205" s="3"/>
      <c r="CC205" s="3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</row>
    <row r="206" spans="1:112" s="23" customFormat="1" ht="11.25" thickBot="1" x14ac:dyDescent="0.2">
      <c r="A206" s="1006" t="s">
        <v>126</v>
      </c>
      <c r="B206" s="1006"/>
      <c r="C206" s="295">
        <f>SUM(D206:E206)</f>
        <v>0</v>
      </c>
      <c r="D206" s="295">
        <f t="shared" ref="D206:E208" si="71">F206+H206+J206+L206</f>
        <v>0</v>
      </c>
      <c r="E206" s="168">
        <f t="shared" si="71"/>
        <v>0</v>
      </c>
      <c r="F206" s="171"/>
      <c r="G206" s="175"/>
      <c r="H206" s="175"/>
      <c r="I206" s="296"/>
      <c r="J206" s="171"/>
      <c r="K206" s="175"/>
      <c r="L206" s="296"/>
      <c r="M206" s="174"/>
      <c r="N206" s="175"/>
      <c r="O206" s="233" t="str">
        <f>$BA206&amp;" "&amp;$BB206&amp;""&amp;$BC206&amp;""&amp;$BD206</f>
        <v xml:space="preserve"> </v>
      </c>
      <c r="P206" s="229"/>
      <c r="Q206" s="229"/>
      <c r="R206" s="229"/>
      <c r="S206" s="229"/>
      <c r="T206" s="229"/>
      <c r="U206" s="229"/>
      <c r="V206" s="229"/>
      <c r="W206" s="228"/>
      <c r="X206" s="229"/>
      <c r="Y206" s="229"/>
      <c r="Z206" s="229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BA206" s="29" t="str">
        <f>IF($C206&lt;&gt;SUM($F206:$M206),"El Total de Ingresos NO puede ser diferente a la suma de Hombres y Mujeres por edad.","")</f>
        <v/>
      </c>
      <c r="BB206" s="29" t="str">
        <f>IF($D206&lt;&gt;$F206+$H206+$J206+$L206,"El Total de Hombres Ingresados al Programa NO puede ser distinto a la suma de Hombres por edad.","")</f>
        <v/>
      </c>
      <c r="BC206" s="29" t="str">
        <f>IF($E206&lt;&gt;$G206+$I206+$K206+$M206,"El Total de Mujeres Ingresadas al Programa NO puede ser distinto a la suma de Mujeres por edad.","")</f>
        <v/>
      </c>
      <c r="BD206" s="29" t="str">
        <f>IF(N206&lt;=C206,"","El Nº de TRANS Ingresados al Programa NO DEBE ser mayor al Total de Ingresos.")</f>
        <v/>
      </c>
      <c r="BE206" s="29" t="str">
        <f>IF(R$201&lt;=R$197,"","Los Egresos por Fallecimiento de hombres de 25 a 64 años DEBEN estar contenidos en el Total de Egresos.")</f>
        <v/>
      </c>
      <c r="BF206" s="29" t="str">
        <f>IF(S$201&lt;=S$197,"","Los Egresos por Fallecimiento de mujeres de 25 a 64 años DEBEN estar contenidos en el Total de Egresos.")</f>
        <v/>
      </c>
      <c r="BG206" s="29" t="str">
        <f>IF(T$201&lt;=T$197,"","Los Egresos por Fallecimiento de hombres de 65 y más años DEBEN estar contenidos en el Total de Egresos.")</f>
        <v/>
      </c>
      <c r="BH206" s="29" t="str">
        <f>IF(U$201&lt;=U$197,"","Los Egresos por Fallecimiento de mujeres de 65 y más años DEBEN estar contenidos en el Total de Egresos.")</f>
        <v/>
      </c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0">
        <f>IF($C206&lt;&gt;SUM($F206:$M206),1,0)</f>
        <v>0</v>
      </c>
      <c r="BU206" s="30">
        <f>IF($D206&lt;&gt;$F206+$H206+$J206+$L206,1,0)</f>
        <v>0</v>
      </c>
      <c r="BV206" s="30">
        <f>IF($E206&lt;&gt;$G206+$I206+$K206+$M206,1,0)</f>
        <v>0</v>
      </c>
      <c r="BW206" s="30">
        <f>IF(N206&lt;=C206,0,1)</f>
        <v>0</v>
      </c>
      <c r="BX206" s="281">
        <f>IF($J$201&lt;=$J$197,0,1)</f>
        <v>0</v>
      </c>
      <c r="BY206" s="282">
        <f>IF($K$201&lt;=$K$197,0,1)</f>
        <v>0</v>
      </c>
      <c r="BZ206" s="30">
        <f>IF($L$201&lt;=$L$197,0,1)</f>
        <v>0</v>
      </c>
      <c r="CA206" s="3"/>
      <c r="CB206" s="3"/>
      <c r="CC206" s="3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</row>
    <row r="207" spans="1:112" s="23" customFormat="1" ht="11.25" thickTop="1" x14ac:dyDescent="0.15">
      <c r="A207" s="1007" t="s">
        <v>103</v>
      </c>
      <c r="B207" s="1007"/>
      <c r="C207" s="286">
        <f>SUM(D207:E207)</f>
        <v>0</v>
      </c>
      <c r="D207" s="286">
        <f t="shared" si="71"/>
        <v>0</v>
      </c>
      <c r="E207" s="297">
        <f t="shared" si="71"/>
        <v>0</v>
      </c>
      <c r="F207" s="287"/>
      <c r="G207" s="298"/>
      <c r="H207" s="298"/>
      <c r="I207" s="299"/>
      <c r="J207" s="287"/>
      <c r="K207" s="298"/>
      <c r="L207" s="299"/>
      <c r="M207" s="300"/>
      <c r="N207" s="298"/>
      <c r="O207" s="233" t="str">
        <f>$BA207&amp;" "&amp;$BB207&amp;""&amp;$BC207&amp;""&amp;$BD207</f>
        <v xml:space="preserve"> </v>
      </c>
      <c r="P207" s="229"/>
      <c r="Q207" s="229"/>
      <c r="R207" s="229"/>
      <c r="S207" s="229"/>
      <c r="T207" s="229"/>
      <c r="U207" s="229"/>
      <c r="V207" s="229"/>
      <c r="W207" s="228"/>
      <c r="X207" s="229"/>
      <c r="Y207" s="229"/>
      <c r="Z207" s="229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BA207" s="29" t="str">
        <f>IF($C207&lt;&gt;SUM($F207:$M207),"El Total de Egresos NO puede ser diferente a la suma de Hombres y Mujeres por edad.","")</f>
        <v/>
      </c>
      <c r="BB207" s="29" t="str">
        <f>IF($D207&lt;&gt;$F207+$H207+$J207+$L207,"El Total de Hombres Egresados del Programa NO puede ser distinto a la suma de Hombres por edad.","")</f>
        <v/>
      </c>
      <c r="BC207" s="29" t="str">
        <f>IF($E207&lt;&gt;$G207+$I207+$K207+$M207,"El Total de Mujeres Egresadas del Programa NO puede ser distinto a la suma de Mujeres por edad.","")</f>
        <v/>
      </c>
      <c r="BD207" s="29" t="str">
        <f>IF(N207&lt;=C207,"","El Nº de TRANS Egresados del Programa NO DEBE ser mayor al Total de Ingresos.")</f>
        <v/>
      </c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0">
        <f>IF($C207&lt;&gt;SUM($F207:$M207),1,0)</f>
        <v>0</v>
      </c>
      <c r="BU207" s="30">
        <f>IF($D207&lt;&gt;$F207+$H207+$J207+$L207,1,0)</f>
        <v>0</v>
      </c>
      <c r="BV207" s="30">
        <f>IF($E207&lt;&gt;$G207+$I207+$K207+$M207,1,0)</f>
        <v>0</v>
      </c>
      <c r="BW207" s="30">
        <f>IF(N207&lt;=C207,0,1)</f>
        <v>0</v>
      </c>
      <c r="BX207" s="3"/>
      <c r="BY207" s="3"/>
      <c r="BZ207" s="3"/>
      <c r="CA207" s="3"/>
      <c r="CB207" s="3"/>
      <c r="CC207" s="3"/>
      <c r="CD207" s="22"/>
      <c r="CE207" s="22"/>
      <c r="CF207" s="22"/>
      <c r="CG207" s="22"/>
      <c r="CH207" s="22"/>
      <c r="CI207" s="22"/>
      <c r="CJ207" s="22"/>
      <c r="CK207" s="22"/>
      <c r="CL207" s="22"/>
      <c r="CM207" s="22"/>
      <c r="CN207" s="22"/>
      <c r="CO207" s="22"/>
      <c r="CP207" s="22"/>
      <c r="CQ207" s="22"/>
      <c r="CR207" s="22"/>
      <c r="CS207" s="22"/>
      <c r="CT207" s="22"/>
      <c r="CU207" s="22"/>
      <c r="CV207" s="22"/>
      <c r="CW207" s="22"/>
      <c r="CX207" s="22"/>
      <c r="CY207" s="22"/>
    </row>
    <row r="208" spans="1:112" s="23" customFormat="1" ht="10.5" x14ac:dyDescent="0.15">
      <c r="A208" s="1008" t="s">
        <v>164</v>
      </c>
      <c r="B208" s="1008"/>
      <c r="C208" s="80">
        <f>SUM(D208:E208)</f>
        <v>0</v>
      </c>
      <c r="D208" s="80">
        <f t="shared" si="71"/>
        <v>0</v>
      </c>
      <c r="E208" s="301">
        <f t="shared" si="71"/>
        <v>0</v>
      </c>
      <c r="F208" s="37"/>
      <c r="G208" s="136"/>
      <c r="H208" s="136"/>
      <c r="I208" s="302"/>
      <c r="J208" s="37"/>
      <c r="K208" s="136"/>
      <c r="L208" s="302"/>
      <c r="M208" s="135"/>
      <c r="N208" s="136"/>
      <c r="O208" s="233" t="str">
        <f>$BA208&amp;" "&amp;$BB208&amp;""&amp;$BC208&amp;""&amp;$BD208&amp;""&amp;$BE208&amp;""&amp;$BF208&amp;""&amp;$BA209&amp;""&amp;$BB209&amp;""&amp;$BC209&amp;""&amp;$BD209&amp;""&amp;$BE209&amp;""&amp;$BF209</f>
        <v xml:space="preserve"> </v>
      </c>
      <c r="P208" s="229"/>
      <c r="Q208" s="229"/>
      <c r="R208" s="229"/>
      <c r="S208" s="229"/>
      <c r="T208" s="229"/>
      <c r="U208" s="229"/>
      <c r="V208" s="229"/>
      <c r="W208" s="228"/>
      <c r="X208" s="229"/>
      <c r="Y208" s="229"/>
      <c r="Z208" s="229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BA208" s="29" t="str">
        <f>IF($C208&lt;&gt;SUM($F208:$M208),"El Total de Egresos NO puede ser diferente a la suma de Hombres y Mujeres por edad.","")</f>
        <v/>
      </c>
      <c r="BB208" s="29" t="str">
        <f>IF($D208&lt;&gt;$F208+$H208+$J208+$L208,"El Total de Hombres Egresados del Programa NO puede ser distinto a la suma de Hombres por edad.","")</f>
        <v/>
      </c>
      <c r="BC208" s="29" t="str">
        <f>IF($E208&lt;&gt;$G208+$I208+$K208+$M208,"El Total de Mujeres Egresadas del Programa NO puede ser distinto a la suma de Mujeres por edad.","")</f>
        <v/>
      </c>
      <c r="BD208" s="29" t="str">
        <f>IF(N208&lt;=C208,"","El Nº de TRANS Egresados del Programa NO DEBE ser mayor al Total de Ingresos.")</f>
        <v/>
      </c>
      <c r="BE208" s="29" t="str">
        <f>IF(J208&lt;=J207,"","Los Egresos por abandono hombres de 25 a 64 años DEBEN estar incluidos en el Total de Egresos.")</f>
        <v/>
      </c>
      <c r="BF208" s="29" t="str">
        <f>IF(L208&lt;=L207,"","Los Egresos por abandono hombres de 65 y más años DEBEN estar incluidos en el Total de Egresos.")</f>
        <v/>
      </c>
      <c r="BG208" s="22"/>
      <c r="BH208" s="22"/>
      <c r="BM208" s="3"/>
      <c r="BN208" s="3"/>
      <c r="BO208" s="3"/>
      <c r="BP208" s="3"/>
      <c r="BQ208" s="3"/>
      <c r="BR208" s="3"/>
      <c r="BS208" s="3"/>
      <c r="BT208" s="30">
        <f>IF($C208&lt;&gt;SUM($F208:$M208),1,0)</f>
        <v>0</v>
      </c>
      <c r="BU208" s="30">
        <f>IF($D208&lt;&gt;$F208+$H208+$J208+$L208,1,0)</f>
        <v>0</v>
      </c>
      <c r="BV208" s="30">
        <f>IF($E208&lt;&gt;$G208+$I208+$K208+$M208,1,0)</f>
        <v>0</v>
      </c>
      <c r="BW208" s="30">
        <f>IF(N208&lt;=C208,0,1)</f>
        <v>0</v>
      </c>
      <c r="BX208" s="30">
        <f>IF(F208&lt;=F207,0,1)</f>
        <v>0</v>
      </c>
      <c r="BY208" s="30">
        <f>IF(G208&lt;=G207,0,1)</f>
        <v>0</v>
      </c>
      <c r="BZ208" s="30">
        <f>IF(H208&lt;=H207,0,1)</f>
        <v>0</v>
      </c>
      <c r="CA208" s="3"/>
      <c r="CB208" s="3"/>
      <c r="CC208" s="3"/>
      <c r="CD208" s="22"/>
      <c r="CE208" s="22"/>
      <c r="CF208" s="22"/>
      <c r="CG208" s="22"/>
      <c r="CH208" s="22"/>
      <c r="CI208" s="22"/>
      <c r="CJ208" s="22"/>
      <c r="CK208" s="22"/>
      <c r="CL208" s="22"/>
      <c r="CM208" s="22"/>
      <c r="CN208" s="22"/>
      <c r="CO208" s="22"/>
      <c r="CP208" s="22"/>
      <c r="CQ208" s="22"/>
      <c r="CR208" s="22"/>
      <c r="CS208" s="22"/>
      <c r="CT208" s="22"/>
      <c r="CU208" s="22"/>
      <c r="CV208" s="22"/>
      <c r="CW208" s="22"/>
      <c r="CX208" s="22"/>
      <c r="CY208" s="22"/>
    </row>
    <row r="209" spans="1:118" s="9" customFormat="1" ht="30" customHeight="1" x14ac:dyDescent="0.2">
      <c r="A209" s="40" t="s">
        <v>215</v>
      </c>
      <c r="B209" s="224"/>
      <c r="C209" s="225"/>
      <c r="D209" s="226"/>
      <c r="E209" s="226"/>
      <c r="F209" s="226"/>
      <c r="G209" s="227"/>
      <c r="H209" s="227"/>
      <c r="I209" s="227"/>
      <c r="J209" s="227"/>
      <c r="K209" s="227"/>
      <c r="L209" s="227"/>
      <c r="M209" s="227"/>
      <c r="N209" s="227"/>
      <c r="O209" s="227"/>
      <c r="P209" s="227"/>
      <c r="Q209" s="227"/>
      <c r="R209" s="227"/>
      <c r="S209" s="227"/>
      <c r="T209" s="228"/>
      <c r="U209" s="229"/>
      <c r="V209" s="229"/>
      <c r="W209" s="229"/>
      <c r="BA209" s="29" t="str">
        <f>IF(F208&lt;=F207,"","Los Egresos por abandono hombres de 15 a 19 años DEBEN estar incluidos en el Total de Egresos.")</f>
        <v/>
      </c>
      <c r="BB209" s="29" t="str">
        <f>IF(G208&lt;=G207,"","Los Egresos por abandono mujeres de 15 a 19 años DEBEN estar incluidos en el Total de Egresos.")</f>
        <v/>
      </c>
      <c r="BC209" s="29" t="str">
        <f>IF(H208&lt;=H207,"","Los Egresos por abandono hombres de 20 a 24 años DEBEN estar incluidos en el Total de Egresos.")</f>
        <v/>
      </c>
      <c r="BD209" s="29" t="str">
        <f>IF(I208&lt;=I207,"","Los Egresos por abandono mujeres de 20 a 24 años DEBEN estar incluidos en el Total de Egresos.")</f>
        <v/>
      </c>
      <c r="BE209" s="29" t="str">
        <f>IF(K208&lt;=K207,"","Los Egresos por abandono mujeres de 25 a 64 años DEBEN estar incluidos en el Total de Egresos.")</f>
        <v/>
      </c>
      <c r="BF209" s="29" t="str">
        <f>IF(M208&lt;=M207,"","Los Egresos por abandono mujeres de 65 y más años DEBEN estar incluidos en el Total de Egresos.")</f>
        <v/>
      </c>
      <c r="BT209" s="30">
        <f>IF(I208&lt;=I207,0,1)</f>
        <v>0</v>
      </c>
      <c r="BU209" s="30">
        <f>IF(J208&lt;=J207,0,1)</f>
        <v>0</v>
      </c>
      <c r="BV209" s="30">
        <f>IF(K208&lt;=K207,0,1)</f>
        <v>0</v>
      </c>
      <c r="BW209" s="30">
        <f>IF(L208&lt;=L207,0,1)</f>
        <v>0</v>
      </c>
      <c r="BX209" s="30"/>
      <c r="BY209" s="9">
        <f>IF(M208&lt;=M207,0,1)</f>
        <v>0</v>
      </c>
    </row>
    <row r="210" spans="1:118" s="3" customFormat="1" ht="10.5" x14ac:dyDescent="0.15">
      <c r="A210" s="1009" t="s">
        <v>45</v>
      </c>
      <c r="B210" s="1010"/>
      <c r="C210" s="1015" t="s">
        <v>189</v>
      </c>
      <c r="D210" s="1015"/>
      <c r="E210" s="1015"/>
      <c r="F210" s="1016" t="s">
        <v>56</v>
      </c>
      <c r="G210" s="1017"/>
      <c r="H210" s="1017"/>
      <c r="I210" s="1017"/>
      <c r="J210" s="1017"/>
      <c r="K210" s="1017"/>
      <c r="L210" s="1017"/>
      <c r="M210" s="1018"/>
    </row>
    <row r="211" spans="1:118" s="3" customFormat="1" ht="10.5" x14ac:dyDescent="0.15">
      <c r="A211" s="1011"/>
      <c r="B211" s="1012"/>
      <c r="C211" s="1015"/>
      <c r="D211" s="1015"/>
      <c r="E211" s="1015"/>
      <c r="F211" s="1019" t="s">
        <v>216</v>
      </c>
      <c r="G211" s="1020"/>
      <c r="H211" s="1019" t="s">
        <v>217</v>
      </c>
      <c r="I211" s="1020"/>
      <c r="J211" s="1019" t="s">
        <v>218</v>
      </c>
      <c r="K211" s="1020"/>
      <c r="L211" s="1021" t="s">
        <v>219</v>
      </c>
      <c r="M211" s="1020"/>
    </row>
    <row r="212" spans="1:118" s="3" customFormat="1" ht="21" x14ac:dyDescent="0.15">
      <c r="A212" s="1013"/>
      <c r="B212" s="1014"/>
      <c r="C212" s="231" t="s">
        <v>167</v>
      </c>
      <c r="D212" s="231" t="s">
        <v>43</v>
      </c>
      <c r="E212" s="248" t="s">
        <v>64</v>
      </c>
      <c r="F212" s="276" t="s">
        <v>182</v>
      </c>
      <c r="G212" s="276" t="s">
        <v>64</v>
      </c>
      <c r="H212" s="276" t="s">
        <v>182</v>
      </c>
      <c r="I212" s="276" t="s">
        <v>64</v>
      </c>
      <c r="J212" s="276" t="s">
        <v>182</v>
      </c>
      <c r="K212" s="276" t="s">
        <v>64</v>
      </c>
      <c r="L212" s="249" t="s">
        <v>182</v>
      </c>
      <c r="M212" s="276" t="s">
        <v>64</v>
      </c>
      <c r="BT212" s="22"/>
      <c r="BU212" s="22"/>
      <c r="BV212" s="22"/>
    </row>
    <row r="213" spans="1:118" s="3" customFormat="1" ht="15" customHeight="1" x14ac:dyDescent="0.15">
      <c r="A213" s="1000" t="s">
        <v>126</v>
      </c>
      <c r="B213" s="1001"/>
      <c r="C213" s="303"/>
      <c r="D213" s="303"/>
      <c r="E213" s="304"/>
      <c r="F213" s="305"/>
      <c r="G213" s="306"/>
      <c r="H213" s="305"/>
      <c r="I213" s="306"/>
      <c r="J213" s="305"/>
      <c r="K213" s="306"/>
      <c r="L213" s="307"/>
      <c r="M213" s="306"/>
      <c r="N213" s="233"/>
      <c r="BA213" s="22"/>
      <c r="BB213" s="22"/>
      <c r="BC213" s="22"/>
      <c r="BT213" s="22"/>
      <c r="BU213" s="22"/>
      <c r="BV213" s="22"/>
    </row>
    <row r="214" spans="1:118" s="3" customFormat="1" ht="15" customHeight="1" thickBot="1" x14ac:dyDescent="0.2">
      <c r="A214" s="1000" t="s">
        <v>220</v>
      </c>
      <c r="B214" s="1001"/>
      <c r="C214" s="303"/>
      <c r="D214" s="303"/>
      <c r="E214" s="304"/>
      <c r="F214" s="308"/>
      <c r="G214" s="309"/>
      <c r="H214" s="308"/>
      <c r="I214" s="309"/>
      <c r="J214" s="308"/>
      <c r="K214" s="309"/>
      <c r="L214" s="310"/>
      <c r="M214" s="309"/>
      <c r="N214" s="233"/>
      <c r="BA214" s="22"/>
      <c r="BB214" s="22"/>
      <c r="BC214" s="22"/>
      <c r="BT214" s="22"/>
      <c r="BU214" s="22"/>
      <c r="BV214" s="22"/>
    </row>
    <row r="215" spans="1:118" s="3" customFormat="1" ht="15" customHeight="1" thickTop="1" x14ac:dyDescent="0.15">
      <c r="A215" s="1002" t="s">
        <v>221</v>
      </c>
      <c r="B215" s="1003"/>
      <c r="C215" s="311"/>
      <c r="D215" s="311"/>
      <c r="E215" s="312"/>
      <c r="F215" s="313"/>
      <c r="G215" s="314"/>
      <c r="H215" s="315"/>
      <c r="I215" s="314"/>
      <c r="J215" s="315"/>
      <c r="K215" s="314"/>
      <c r="L215" s="316"/>
      <c r="M215" s="314"/>
      <c r="N215" s="233"/>
      <c r="BA215" s="22"/>
      <c r="BB215" s="22"/>
      <c r="BC215" s="22"/>
      <c r="BD215" s="22"/>
      <c r="BE215" s="22"/>
      <c r="BF215" s="22"/>
      <c r="BG215" s="22"/>
      <c r="BH215" s="22"/>
      <c r="BI215" s="22"/>
      <c r="BT215" s="22"/>
      <c r="BU215" s="22"/>
      <c r="BV215" s="22"/>
      <c r="BW215" s="22"/>
      <c r="BX215" s="22"/>
      <c r="BY215" s="22"/>
      <c r="BZ215" s="22"/>
      <c r="CA215" s="22"/>
      <c r="CB215" s="22"/>
    </row>
    <row r="216" spans="1:118" s="3" customFormat="1" ht="15" customHeight="1" x14ac:dyDescent="0.15">
      <c r="A216" s="1004" t="s">
        <v>222</v>
      </c>
      <c r="B216" s="1005"/>
      <c r="C216" s="317"/>
      <c r="D216" s="317"/>
      <c r="E216" s="318"/>
      <c r="F216" s="319"/>
      <c r="G216" s="320"/>
      <c r="H216" s="319"/>
      <c r="I216" s="321"/>
      <c r="J216" s="319"/>
      <c r="K216" s="321"/>
      <c r="L216" s="322"/>
      <c r="M216" s="321"/>
      <c r="N216" s="233"/>
      <c r="BA216" s="22"/>
      <c r="BB216" s="22"/>
      <c r="BC216" s="22"/>
      <c r="BD216" s="22"/>
      <c r="BE216" s="22"/>
      <c r="BF216" s="22"/>
      <c r="BG216" s="22"/>
      <c r="BH216" s="22"/>
      <c r="BT216" s="22"/>
      <c r="BU216" s="22"/>
      <c r="BV216" s="22"/>
      <c r="BW216" s="22"/>
      <c r="BX216" s="22"/>
      <c r="BY216" s="22"/>
      <c r="BZ216" s="22"/>
    </row>
    <row r="217" spans="1:118" s="9" customFormat="1" x14ac:dyDescent="0.2">
      <c r="A217" s="32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</row>
    <row r="218" spans="1:118" s="9" customFormat="1" x14ac:dyDescent="0.2">
      <c r="A218" s="32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</row>
    <row r="219" spans="1:118" s="9" customFormat="1" x14ac:dyDescent="0.2">
      <c r="A219" s="32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</row>
    <row r="220" spans="1:118" s="9" customFormat="1" x14ac:dyDescent="0.2">
      <c r="A220" s="32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0">
        <f>IF($M$197&gt;=SUM($M$198:$M$201),0,1)</f>
        <v>0</v>
      </c>
      <c r="BU220" s="272">
        <f>IF($N$197&gt;=SUM($N$198:$N$201),0,1)</f>
        <v>0</v>
      </c>
      <c r="BV220" s="273">
        <f>IF($O$197&gt;=SUM($O$198:$O$201),0,1)</f>
        <v>0</v>
      </c>
      <c r="BW220" s="272">
        <f>IF($P$197&gt;=SUM($P$198:$P$201),0,1)</f>
        <v>0</v>
      </c>
      <c r="BX220" s="273">
        <f>IF($Q$197&gt;=SUM($Q$198:$Q$201),0,1)</f>
        <v>0</v>
      </c>
      <c r="BY220" s="272">
        <f>IF($R$197&gt;=SUM($R$198:$R$201),0,1)</f>
        <v>0</v>
      </c>
      <c r="BZ220" s="273">
        <f>IF($S$197&gt;=SUM($S$198:$S$201),0,1)</f>
        <v>0</v>
      </c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</row>
    <row r="221" spans="1:118" s="9" customFormat="1" x14ac:dyDescent="0.2">
      <c r="A221" s="32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0">
        <f>IF($M$198&lt;=$M$197,0,1)</f>
        <v>0</v>
      </c>
      <c r="BU221" s="274">
        <f>IF($N$198&lt;=$N$197,0,1)</f>
        <v>0</v>
      </c>
      <c r="BV221" s="275">
        <f>IF($O$198&lt;=$O$197,0,1)</f>
        <v>0</v>
      </c>
      <c r="BW221" s="274">
        <f>IF($P$198&lt;=$P$197,0,1)</f>
        <v>0</v>
      </c>
      <c r="BX221" s="275">
        <f>IF($Q$198&lt;=$Q$197,0,1)</f>
        <v>0</v>
      </c>
      <c r="BY221" s="274">
        <f>IF($R$198&lt;=$R$197,0,1)</f>
        <v>0</v>
      </c>
      <c r="BZ221" s="275">
        <f>IF($S$198&lt;=$S$197,0,1)</f>
        <v>0</v>
      </c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</row>
    <row r="222" spans="1:118" s="9" customFormat="1" x14ac:dyDescent="0.2">
      <c r="A222" s="32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0">
        <f>IF($M$199&lt;=$M$197,0,1)</f>
        <v>0</v>
      </c>
      <c r="BU222" s="274">
        <f>IF($N$199&lt;=$N$197,0,1)</f>
        <v>0</v>
      </c>
      <c r="BV222" s="275">
        <f>IF($O$199&lt;=$O$197,0,1)</f>
        <v>0</v>
      </c>
      <c r="BW222" s="274">
        <f>IF($P$199&lt;=$P$197,0,1)</f>
        <v>0</v>
      </c>
      <c r="BX222" s="275">
        <f>IF($Q$199&lt;=$Q$197,0,1)</f>
        <v>0</v>
      </c>
      <c r="BY222" s="274">
        <f>IF($R$199&lt;=$R$197,0,1)</f>
        <v>0</v>
      </c>
      <c r="BZ222" s="275">
        <f>IF($S$199&lt;=$S$197,0,1)</f>
        <v>0</v>
      </c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</row>
    <row r="223" spans="1:118" s="9" customFormat="1" x14ac:dyDescent="0.2">
      <c r="A223" s="32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0">
        <f>IF($M$200&lt;=$M$197,0,1)</f>
        <v>0</v>
      </c>
      <c r="BU223" s="274">
        <f>IF($N$200&lt;=$N$197,0,1)</f>
        <v>0</v>
      </c>
      <c r="BV223" s="275">
        <f>IF($O$200&lt;=$O$197,0,1)</f>
        <v>0</v>
      </c>
      <c r="BW223" s="274">
        <f>IF($P$200&lt;=$P$197,0,1)</f>
        <v>0</v>
      </c>
      <c r="BX223" s="275">
        <f>IF($Q$200&lt;=$Q$197,0,1)</f>
        <v>0</v>
      </c>
      <c r="BY223" s="274">
        <f>IF($R$200&lt;=$R$197,0,1)</f>
        <v>0</v>
      </c>
      <c r="BZ223" s="275">
        <f>IF($S$200&lt;=$S$197,0,1)</f>
        <v>0</v>
      </c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</row>
    <row r="224" spans="1:118" s="9" customFormat="1" x14ac:dyDescent="0.2">
      <c r="A224" s="32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0">
        <f>IF($M$201&lt;=$M$197,0,1)</f>
        <v>0</v>
      </c>
      <c r="BU224" s="274">
        <f>IF($N$201&lt;=$N$197,0,1)</f>
        <v>0</v>
      </c>
      <c r="BV224" s="282">
        <f>IF($O$201&lt;=$O$197,0,1)</f>
        <v>0</v>
      </c>
      <c r="BW224" s="281">
        <f>IF($P$201&lt;=$P$197,0,1)</f>
        <v>0</v>
      </c>
      <c r="BX224" s="282">
        <f>IF($Q$201&lt;=$Q$197,0,1)</f>
        <v>0</v>
      </c>
      <c r="BY224" s="281">
        <f>IF($R$201&lt;=$R$197,0,1)</f>
        <v>0</v>
      </c>
      <c r="BZ224" s="282">
        <f>IF($S$201&lt;=$S$197,0,1)</f>
        <v>0</v>
      </c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</row>
    <row r="225" spans="1:118" s="9" customFormat="1" x14ac:dyDescent="0.2">
      <c r="A225" s="32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272">
        <f>IF($T$197&gt;=SUM($T$198:$T$201),0,1)</f>
        <v>0</v>
      </c>
      <c r="BU225" s="273">
        <f>IF($U$197&gt;=SUM($U$198:$U$201),0,1)</f>
        <v>0</v>
      </c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</row>
    <row r="226" spans="1:118" s="9" customFormat="1" x14ac:dyDescent="0.2">
      <c r="A226" s="32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274">
        <f>IF($T$198&lt;=$T$197,0,1)</f>
        <v>0</v>
      </c>
      <c r="BU226" s="275">
        <f>IF($U$198&lt;=$U$197,0,1)</f>
        <v>0</v>
      </c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</row>
    <row r="227" spans="1:118" s="9" customFormat="1" x14ac:dyDescent="0.2">
      <c r="A227" s="32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274">
        <f>IF($T$199&lt;=$T$197,0,1)</f>
        <v>0</v>
      </c>
      <c r="BU227" s="275">
        <f>IF($U$199&lt;=$U$197,0,1)</f>
        <v>0</v>
      </c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</row>
    <row r="228" spans="1:118" s="9" customFormat="1" x14ac:dyDescent="0.2">
      <c r="A228" s="32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274">
        <f>IF($T$200&lt;=$T$197,0,1)</f>
        <v>0</v>
      </c>
      <c r="BU228" s="275">
        <f>IF($U$200&lt;=$U$197,0,1)</f>
        <v>0</v>
      </c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</row>
    <row r="229" spans="1:118" s="9" customFormat="1" x14ac:dyDescent="0.2">
      <c r="A229" s="32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281">
        <f>IF($T$201&lt;=$T$197,0,1)</f>
        <v>0</v>
      </c>
      <c r="BU229" s="282">
        <f>IF($U$201&lt;=$U$197,0,1)</f>
        <v>0</v>
      </c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</row>
    <row r="230" spans="1:118" s="9" customFormat="1" x14ac:dyDescent="0.2">
      <c r="A230" s="32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</row>
    <row r="231" spans="1:118" s="9" customFormat="1" x14ac:dyDescent="0.2">
      <c r="A231" s="32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</row>
    <row r="232" spans="1:118" s="9" customFormat="1" x14ac:dyDescent="0.2">
      <c r="A232" s="32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</row>
    <row r="233" spans="1:118" s="9" customFormat="1" x14ac:dyDescent="0.2">
      <c r="A233" s="32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</row>
    <row r="234" spans="1:118" s="9" customFormat="1" x14ac:dyDescent="0.2">
      <c r="A234" s="32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</row>
    <row r="235" spans="1:118" s="9" customFormat="1" x14ac:dyDescent="0.2">
      <c r="A235" s="32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</row>
    <row r="236" spans="1:118" s="9" customFormat="1" x14ac:dyDescent="0.2">
      <c r="A236" s="32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</row>
    <row r="237" spans="1:118" s="9" customFormat="1" x14ac:dyDescent="0.2">
      <c r="A237" s="32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</row>
    <row r="238" spans="1:118" s="9" customFormat="1" x14ac:dyDescent="0.2">
      <c r="A238" s="32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</row>
    <row r="239" spans="1:118" s="9" customFormat="1" x14ac:dyDescent="0.2">
      <c r="A239" s="32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</row>
    <row r="240" spans="1:118" s="9" customFormat="1" x14ac:dyDescent="0.2">
      <c r="A240" s="32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</row>
    <row r="241" spans="1:118" s="9" customFormat="1" x14ac:dyDescent="0.2">
      <c r="A241" s="32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</row>
    <row r="242" spans="1:118" s="9" customFormat="1" x14ac:dyDescent="0.2">
      <c r="A242" s="32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</row>
    <row r="243" spans="1:118" s="9" customFormat="1" x14ac:dyDescent="0.2">
      <c r="A243" s="32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</row>
    <row r="244" spans="1:118" s="9" customFormat="1" x14ac:dyDescent="0.2">
      <c r="A244" s="32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</row>
    <row r="245" spans="1:118" s="9" customFormat="1" x14ac:dyDescent="0.2">
      <c r="A245" s="32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</row>
    <row r="246" spans="1:118" s="9" customFormat="1" x14ac:dyDescent="0.2">
      <c r="A246" s="32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</row>
    <row r="247" spans="1:118" s="9" customFormat="1" x14ac:dyDescent="0.2">
      <c r="A247" s="324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</row>
    <row r="248" spans="1:118" s="9" customFormat="1" x14ac:dyDescent="0.2">
      <c r="A248" s="32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</row>
    <row r="249" spans="1:118" s="9" customFormat="1" x14ac:dyDescent="0.2">
      <c r="A249" s="32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</row>
    <row r="250" spans="1:118" s="9" customFormat="1" x14ac:dyDescent="0.2">
      <c r="A250" s="32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</row>
    <row r="251" spans="1:118" s="9" customFormat="1" x14ac:dyDescent="0.2">
      <c r="A251" s="32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</row>
    <row r="252" spans="1:118" s="9" customFormat="1" x14ac:dyDescent="0.2">
      <c r="A252" s="32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</row>
    <row r="253" spans="1:118" s="9" customFormat="1" x14ac:dyDescent="0.2">
      <c r="A253" s="32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2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</row>
    <row r="254" spans="1:118" s="17" customFormat="1" x14ac:dyDescent="0.2">
      <c r="A254" s="325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2"/>
      <c r="W254" s="22"/>
      <c r="X254" s="22"/>
      <c r="Y254" s="22"/>
      <c r="Z254" s="22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2"/>
      <c r="AL254" s="22"/>
      <c r="AM254" s="22"/>
      <c r="AN254" s="22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</row>
    <row r="255" spans="1:118" s="17" customFormat="1" x14ac:dyDescent="0.2">
      <c r="A255" s="325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2"/>
      <c r="W255" s="22"/>
      <c r="X255" s="22"/>
      <c r="Y255" s="22"/>
      <c r="Z255" s="22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2"/>
      <c r="AL255" s="22"/>
      <c r="AM255" s="22"/>
      <c r="AN255" s="22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</row>
    <row r="256" spans="1:118" s="17" customFormat="1" x14ac:dyDescent="0.2">
      <c r="A256" s="325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2"/>
      <c r="W256" s="22"/>
      <c r="X256" s="22"/>
      <c r="Y256" s="22"/>
      <c r="Z256" s="22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2"/>
      <c r="AL256" s="22"/>
      <c r="AM256" s="22"/>
      <c r="AN256" s="22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</row>
    <row r="257" spans="1:118" s="17" customFormat="1" x14ac:dyDescent="0.2">
      <c r="A257" s="325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2"/>
      <c r="W257" s="22"/>
      <c r="X257" s="22"/>
      <c r="Y257" s="22"/>
      <c r="Z257" s="22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2"/>
      <c r="AL257" s="22"/>
      <c r="AM257" s="22"/>
      <c r="AN257" s="22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</row>
    <row r="258" spans="1:118" s="17" customFormat="1" x14ac:dyDescent="0.2">
      <c r="A258" s="325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2"/>
      <c r="W258" s="22"/>
      <c r="X258" s="22"/>
      <c r="Y258" s="22"/>
      <c r="Z258" s="22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2"/>
      <c r="AL258" s="22"/>
      <c r="AM258" s="22"/>
      <c r="AN258" s="22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</row>
    <row r="259" spans="1:118" s="17" customFormat="1" x14ac:dyDescent="0.2">
      <c r="A259" s="325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2"/>
      <c r="W259" s="22"/>
      <c r="X259" s="22"/>
      <c r="Y259" s="22"/>
      <c r="Z259" s="22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2"/>
      <c r="AL259" s="22"/>
      <c r="AM259" s="22"/>
      <c r="AN259" s="22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</row>
    <row r="260" spans="1:118" s="17" customFormat="1" x14ac:dyDescent="0.2">
      <c r="A260" s="325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2"/>
      <c r="W260" s="22"/>
      <c r="X260" s="22"/>
      <c r="Y260" s="22"/>
      <c r="Z260" s="22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2"/>
      <c r="AL260" s="22"/>
      <c r="AM260" s="22"/>
      <c r="AN260" s="22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</row>
    <row r="300" spans="1:72" s="330" customFormat="1" x14ac:dyDescent="0.2">
      <c r="A300" s="326">
        <f>SUM(A7:X216)</f>
        <v>800</v>
      </c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327"/>
      <c r="V300" s="328"/>
      <c r="W300" s="328"/>
      <c r="X300" s="328"/>
      <c r="Y300" s="328"/>
      <c r="Z300" s="328"/>
      <c r="AA300" s="327"/>
      <c r="AB300" s="327"/>
      <c r="AC300" s="327"/>
      <c r="AD300" s="327"/>
      <c r="AE300" s="327"/>
      <c r="AF300" s="327"/>
      <c r="AG300" s="327"/>
      <c r="AH300" s="327"/>
      <c r="AI300" s="327"/>
      <c r="AJ300" s="327"/>
      <c r="AK300" s="328"/>
      <c r="AL300" s="328"/>
      <c r="AM300" s="328"/>
      <c r="AN300" s="328"/>
      <c r="AO300" s="327"/>
      <c r="AP300" s="327"/>
      <c r="AQ300" s="327"/>
      <c r="AR300" s="327"/>
      <c r="AS300" s="327"/>
      <c r="AT300" s="327"/>
      <c r="AU300" s="327"/>
      <c r="AV300" s="327"/>
      <c r="AW300" s="327"/>
      <c r="AX300" s="327"/>
      <c r="AY300" s="327"/>
      <c r="AZ300" s="327"/>
      <c r="BA300" s="327"/>
      <c r="BB300" s="327"/>
      <c r="BC300" s="327"/>
      <c r="BD300" s="327"/>
      <c r="BE300" s="327"/>
      <c r="BF300" s="327"/>
      <c r="BG300" s="327"/>
      <c r="BH300" s="327"/>
      <c r="BI300" s="327"/>
      <c r="BJ300" s="327"/>
      <c r="BK300" s="327"/>
      <c r="BL300" s="327"/>
      <c r="BM300" s="327"/>
      <c r="BN300" s="327"/>
      <c r="BO300" s="327"/>
      <c r="BP300" s="327"/>
      <c r="BQ300" s="327"/>
      <c r="BR300" s="327"/>
      <c r="BS300" s="327"/>
      <c r="BT300" s="329">
        <v>0</v>
      </c>
    </row>
  </sheetData>
  <mergeCells count="276">
    <mergeCell ref="A213:B213"/>
    <mergeCell ref="A214:B214"/>
    <mergeCell ref="A215:B215"/>
    <mergeCell ref="A216:B216"/>
    <mergeCell ref="A206:B206"/>
    <mergeCell ref="A207:B207"/>
    <mergeCell ref="A208:B208"/>
    <mergeCell ref="A210:B212"/>
    <mergeCell ref="C210:E211"/>
    <mergeCell ref="F210:M210"/>
    <mergeCell ref="F211:G211"/>
    <mergeCell ref="H211:I211"/>
    <mergeCell ref="J211:K211"/>
    <mergeCell ref="L211:M211"/>
    <mergeCell ref="A203:B205"/>
    <mergeCell ref="C203:E204"/>
    <mergeCell ref="F203:M203"/>
    <mergeCell ref="N203:N205"/>
    <mergeCell ref="F204:G204"/>
    <mergeCell ref="H204:I204"/>
    <mergeCell ref="J204:K204"/>
    <mergeCell ref="L204:M204"/>
    <mergeCell ref="T194:U194"/>
    <mergeCell ref="A196:B196"/>
    <mergeCell ref="A197:B197"/>
    <mergeCell ref="A198:B198"/>
    <mergeCell ref="A200:B200"/>
    <mergeCell ref="A201:B201"/>
    <mergeCell ref="F193:U193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A188:B188"/>
    <mergeCell ref="A189:B189"/>
    <mergeCell ref="A190:B190"/>
    <mergeCell ref="A191:B191"/>
    <mergeCell ref="A193:B195"/>
    <mergeCell ref="C193:E194"/>
    <mergeCell ref="A181:B181"/>
    <mergeCell ref="A182:A183"/>
    <mergeCell ref="A184:B184"/>
    <mergeCell ref="A185:B185"/>
    <mergeCell ref="A186:B186"/>
    <mergeCell ref="A187:B187"/>
    <mergeCell ref="T178:T180"/>
    <mergeCell ref="U178:U180"/>
    <mergeCell ref="F179:G179"/>
    <mergeCell ref="H179:I179"/>
    <mergeCell ref="J179:K179"/>
    <mergeCell ref="L179:M179"/>
    <mergeCell ref="N179:O179"/>
    <mergeCell ref="P179:Q179"/>
    <mergeCell ref="A175:A176"/>
    <mergeCell ref="A178:B180"/>
    <mergeCell ref="C178:E179"/>
    <mergeCell ref="F178:Q178"/>
    <mergeCell ref="R178:R180"/>
    <mergeCell ref="S178:S180"/>
    <mergeCell ref="A171:B172"/>
    <mergeCell ref="C171:C172"/>
    <mergeCell ref="D171:I171"/>
    <mergeCell ref="J171:K171"/>
    <mergeCell ref="L171:L172"/>
    <mergeCell ref="A173:A174"/>
    <mergeCell ref="N165:O165"/>
    <mergeCell ref="P165:Q165"/>
    <mergeCell ref="R165:R166"/>
    <mergeCell ref="A167:B167"/>
    <mergeCell ref="A168:B168"/>
    <mergeCell ref="A169:B169"/>
    <mergeCell ref="A165:B166"/>
    <mergeCell ref="C165:E165"/>
    <mergeCell ref="F165:G165"/>
    <mergeCell ref="H165:I165"/>
    <mergeCell ref="J165:K165"/>
    <mergeCell ref="L165:M165"/>
    <mergeCell ref="L159:M159"/>
    <mergeCell ref="N159:O159"/>
    <mergeCell ref="P159:Q159"/>
    <mergeCell ref="A161:B161"/>
    <mergeCell ref="A162:B162"/>
    <mergeCell ref="A163:B163"/>
    <mergeCell ref="A157:C157"/>
    <mergeCell ref="A159:B160"/>
    <mergeCell ref="C159:E159"/>
    <mergeCell ref="F159:G159"/>
    <mergeCell ref="H159:I159"/>
    <mergeCell ref="J159:K159"/>
    <mergeCell ref="A151:C151"/>
    <mergeCell ref="A152:C152"/>
    <mergeCell ref="A153:C153"/>
    <mergeCell ref="A154:C154"/>
    <mergeCell ref="A155:C155"/>
    <mergeCell ref="A156:C156"/>
    <mergeCell ref="A145:A147"/>
    <mergeCell ref="B146:C146"/>
    <mergeCell ref="B147:C147"/>
    <mergeCell ref="A148:C148"/>
    <mergeCell ref="A149:C149"/>
    <mergeCell ref="A150:C150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32:C132"/>
    <mergeCell ref="A133:C133"/>
    <mergeCell ref="A134:C134"/>
    <mergeCell ref="A135:A136"/>
    <mergeCell ref="B135:C135"/>
    <mergeCell ref="B136:C13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A124:C124"/>
    <mergeCell ref="A126:C127"/>
    <mergeCell ref="D126:F126"/>
    <mergeCell ref="G126:H126"/>
    <mergeCell ref="I126:J126"/>
    <mergeCell ref="K126:L126"/>
    <mergeCell ref="A118:C118"/>
    <mergeCell ref="A119:C119"/>
    <mergeCell ref="A120:C120"/>
    <mergeCell ref="A121:C121"/>
    <mergeCell ref="A122:C122"/>
    <mergeCell ref="A123:C123"/>
    <mergeCell ref="A112:A114"/>
    <mergeCell ref="B113:C113"/>
    <mergeCell ref="B114:C114"/>
    <mergeCell ref="A115:C115"/>
    <mergeCell ref="A116:C116"/>
    <mergeCell ref="A117:C117"/>
    <mergeCell ref="A107:A111"/>
    <mergeCell ref="B107:C107"/>
    <mergeCell ref="B108:C108"/>
    <mergeCell ref="B109:C109"/>
    <mergeCell ref="B110:C110"/>
    <mergeCell ref="B111:C111"/>
    <mergeCell ref="A102:A103"/>
    <mergeCell ref="B102:C102"/>
    <mergeCell ref="B103:C103"/>
    <mergeCell ref="B104:C104"/>
    <mergeCell ref="A105:C105"/>
    <mergeCell ref="A106:C106"/>
    <mergeCell ref="A97:A98"/>
    <mergeCell ref="B97:C97"/>
    <mergeCell ref="B98:C98"/>
    <mergeCell ref="A99:C99"/>
    <mergeCell ref="A100:C100"/>
    <mergeCell ref="A101:C101"/>
    <mergeCell ref="O93:P93"/>
    <mergeCell ref="Q93:R93"/>
    <mergeCell ref="S93:S94"/>
    <mergeCell ref="T93:T94"/>
    <mergeCell ref="U93:V93"/>
    <mergeCell ref="A96:C96"/>
    <mergeCell ref="A93:C94"/>
    <mergeCell ref="D93:F93"/>
    <mergeCell ref="G93:H93"/>
    <mergeCell ref="I93:J93"/>
    <mergeCell ref="K93:L93"/>
    <mergeCell ref="M93:N93"/>
    <mergeCell ref="A86:B86"/>
    <mergeCell ref="A87:B87"/>
    <mergeCell ref="A88:B88"/>
    <mergeCell ref="A89:B89"/>
    <mergeCell ref="A90:B90"/>
    <mergeCell ref="A91:B91"/>
    <mergeCell ref="D80:D81"/>
    <mergeCell ref="E80:E81"/>
    <mergeCell ref="A82:B82"/>
    <mergeCell ref="A83:B83"/>
    <mergeCell ref="A84:B84"/>
    <mergeCell ref="A85:B85"/>
    <mergeCell ref="A74:B74"/>
    <mergeCell ref="A75:B75"/>
    <mergeCell ref="A76:A77"/>
    <mergeCell ref="A78:B78"/>
    <mergeCell ref="A80:B81"/>
    <mergeCell ref="C80:C81"/>
    <mergeCell ref="X64:X65"/>
    <mergeCell ref="A66:B66"/>
    <mergeCell ref="A67:A69"/>
    <mergeCell ref="A71:B73"/>
    <mergeCell ref="C71:C73"/>
    <mergeCell ref="D71:I71"/>
    <mergeCell ref="J71:J73"/>
    <mergeCell ref="D72:E72"/>
    <mergeCell ref="F72:G72"/>
    <mergeCell ref="H72:I72"/>
    <mergeCell ref="N64:O64"/>
    <mergeCell ref="P64:Q64"/>
    <mergeCell ref="R64:S64"/>
    <mergeCell ref="T64:U64"/>
    <mergeCell ref="V64:V65"/>
    <mergeCell ref="W64:W65"/>
    <mergeCell ref="A58:B58"/>
    <mergeCell ref="A59:A61"/>
    <mergeCell ref="A63:B65"/>
    <mergeCell ref="C63:E64"/>
    <mergeCell ref="F63:U63"/>
    <mergeCell ref="V63:X63"/>
    <mergeCell ref="F64:G64"/>
    <mergeCell ref="H64:I64"/>
    <mergeCell ref="J64:K64"/>
    <mergeCell ref="L64:M64"/>
    <mergeCell ref="A50:B50"/>
    <mergeCell ref="A51:B51"/>
    <mergeCell ref="A52:B52"/>
    <mergeCell ref="A53:B53"/>
    <mergeCell ref="A55:B57"/>
    <mergeCell ref="C55:E56"/>
    <mergeCell ref="A45:B45"/>
    <mergeCell ref="A46:B46"/>
    <mergeCell ref="A48:B49"/>
    <mergeCell ref="C48:C49"/>
    <mergeCell ref="D48:I48"/>
    <mergeCell ref="F55:U55"/>
    <mergeCell ref="F56:G56"/>
    <mergeCell ref="H56:I56"/>
    <mergeCell ref="J56:K56"/>
    <mergeCell ref="L56:M56"/>
    <mergeCell ref="N56:O56"/>
    <mergeCell ref="P56:Q56"/>
    <mergeCell ref="R56:S56"/>
    <mergeCell ref="T56:U56"/>
    <mergeCell ref="J48:K48"/>
    <mergeCell ref="C30:C31"/>
    <mergeCell ref="D30:I30"/>
    <mergeCell ref="K30:L30"/>
    <mergeCell ref="A32:B32"/>
    <mergeCell ref="A34:A38"/>
    <mergeCell ref="A39:A40"/>
    <mergeCell ref="A24:B24"/>
    <mergeCell ref="A25:B25"/>
    <mergeCell ref="A26:B26"/>
    <mergeCell ref="A27:B27"/>
    <mergeCell ref="A28:B28"/>
    <mergeCell ref="A30:B31"/>
    <mergeCell ref="A20:B20"/>
    <mergeCell ref="A21:B21"/>
    <mergeCell ref="A22:B22"/>
    <mergeCell ref="A23:B23"/>
    <mergeCell ref="A11:B11"/>
    <mergeCell ref="A12:B12"/>
    <mergeCell ref="A13:B13"/>
    <mergeCell ref="A14:B14"/>
    <mergeCell ref="A16:B17"/>
    <mergeCell ref="C16:C17"/>
    <mergeCell ref="A6:P6"/>
    <mergeCell ref="A8:B9"/>
    <mergeCell ref="C8:C9"/>
    <mergeCell ref="D8:I8"/>
    <mergeCell ref="J8:K8"/>
    <mergeCell ref="A10:B10"/>
    <mergeCell ref="A18:B18"/>
    <mergeCell ref="A19:B19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workbookViewId="0">
      <selection activeCell="C188" sqref="C188"/>
    </sheetView>
  </sheetViews>
  <sheetFormatPr baseColWidth="10" defaultRowHeight="12.75" x14ac:dyDescent="0.2"/>
  <cols>
    <col min="1" max="1" width="22.7109375" style="325" customWidth="1"/>
    <col min="2" max="2" width="22.140625" style="23" customWidth="1"/>
    <col min="3" max="4" width="10.28515625" style="23" customWidth="1"/>
    <col min="5" max="5" width="10.85546875" style="23" customWidth="1"/>
    <col min="6" max="9" width="10.28515625" style="23" customWidth="1"/>
    <col min="10" max="10" width="11.42578125" style="23"/>
    <col min="11" max="11" width="10.28515625" style="23" customWidth="1"/>
    <col min="12" max="12" width="11" style="23" customWidth="1"/>
    <col min="13" max="13" width="13" style="23" customWidth="1"/>
    <col min="14" max="15" width="10.28515625" style="23" customWidth="1"/>
    <col min="16" max="16" width="11" style="23" customWidth="1"/>
    <col min="17" max="20" width="10.28515625" style="23" customWidth="1"/>
    <col min="21" max="21" width="10.28515625" style="327" customWidth="1"/>
    <col min="22" max="22" width="12.28515625" style="328" bestFit="1" customWidth="1"/>
    <col min="23" max="26" width="12.140625" style="328" customWidth="1"/>
    <col min="27" max="36" width="12.140625" style="327" customWidth="1"/>
    <col min="37" max="40" width="12.140625" style="328" customWidth="1"/>
    <col min="41" max="51" width="12.140625" style="327" customWidth="1"/>
    <col min="52" max="52" width="12.28515625" style="327" customWidth="1"/>
    <col min="53" max="78" width="12.140625" style="327" hidden="1" customWidth="1"/>
    <col min="79" max="93" width="12.140625" style="327" customWidth="1"/>
    <col min="94" max="118" width="11.42578125" style="327"/>
    <col min="119" max="16384" width="11.42578125" style="330"/>
  </cols>
  <sheetData>
    <row r="1" spans="1:100" s="3" customFormat="1" ht="15" x14ac:dyDescent="0.2">
      <c r="A1" s="606" t="s">
        <v>0</v>
      </c>
      <c r="B1" s="336"/>
      <c r="C1" s="336"/>
      <c r="D1" s="336"/>
      <c r="E1" s="336"/>
      <c r="F1" s="336"/>
      <c r="G1" s="336"/>
      <c r="H1" s="336"/>
      <c r="I1" s="336"/>
      <c r="J1" s="336"/>
      <c r="K1" s="336"/>
      <c r="L1" s="337"/>
      <c r="M1" s="341"/>
      <c r="N1" s="337"/>
      <c r="O1" s="337"/>
      <c r="P1" s="337"/>
      <c r="Q1" s="337"/>
      <c r="R1" s="337"/>
      <c r="S1" s="337"/>
      <c r="T1" s="337"/>
      <c r="U1" s="337"/>
      <c r="V1" s="337"/>
      <c r="W1" s="337"/>
      <c r="X1" s="337"/>
      <c r="Y1" s="337"/>
      <c r="Z1" s="337"/>
      <c r="AA1" s="337"/>
      <c r="AB1" s="337"/>
      <c r="AC1" s="337"/>
      <c r="AD1" s="337"/>
      <c r="AE1" s="337"/>
      <c r="AF1" s="337"/>
      <c r="AG1" s="337"/>
      <c r="AH1" s="337"/>
      <c r="AI1" s="337"/>
      <c r="AJ1" s="337"/>
      <c r="AK1" s="337"/>
      <c r="AL1" s="337"/>
      <c r="AM1" s="337"/>
      <c r="AN1" s="337"/>
      <c r="AO1" s="337"/>
      <c r="AP1" s="337"/>
      <c r="AQ1" s="337"/>
      <c r="AR1" s="337"/>
      <c r="AS1" s="337"/>
      <c r="AT1" s="337"/>
      <c r="AU1" s="337"/>
      <c r="AV1" s="337"/>
      <c r="AW1" s="337"/>
      <c r="AX1" s="337"/>
      <c r="AY1" s="337"/>
      <c r="AZ1" s="337"/>
      <c r="BA1" s="337"/>
      <c r="BB1" s="337"/>
      <c r="BC1" s="337"/>
      <c r="BD1" s="337"/>
      <c r="BE1" s="337"/>
      <c r="BF1" s="337"/>
      <c r="BG1" s="337"/>
      <c r="BH1" s="337"/>
      <c r="BI1" s="337"/>
      <c r="BJ1" s="337"/>
      <c r="BK1" s="337"/>
      <c r="BL1" s="337"/>
      <c r="BM1" s="337"/>
      <c r="BN1" s="337"/>
      <c r="BO1" s="337"/>
      <c r="BP1" s="337"/>
      <c r="BQ1" s="337"/>
      <c r="BR1" s="337"/>
      <c r="BS1" s="337"/>
      <c r="BT1" s="337"/>
      <c r="BU1" s="337"/>
      <c r="BV1" s="337"/>
      <c r="BW1" s="337"/>
      <c r="BX1" s="337"/>
      <c r="BY1" s="337"/>
      <c r="BZ1" s="337"/>
      <c r="CA1" s="337"/>
      <c r="CB1" s="337"/>
      <c r="CC1" s="337"/>
      <c r="CD1" s="337"/>
      <c r="CE1" s="337"/>
      <c r="CF1" s="337"/>
      <c r="CG1" s="337"/>
      <c r="CH1" s="337"/>
      <c r="CI1" s="337"/>
      <c r="CJ1" s="337"/>
      <c r="CK1" s="337"/>
      <c r="CL1" s="337"/>
      <c r="CM1" s="337"/>
      <c r="CN1" s="337"/>
      <c r="CO1" s="337"/>
      <c r="CP1" s="337"/>
      <c r="CQ1" s="337"/>
      <c r="CR1" s="337"/>
      <c r="CS1" s="337"/>
      <c r="CT1" s="337"/>
      <c r="CU1" s="337"/>
      <c r="CV1" s="337"/>
    </row>
    <row r="2" spans="1:100" s="3" customFormat="1" ht="15" x14ac:dyDescent="0.2">
      <c r="A2" s="606" t="s">
        <v>223</v>
      </c>
      <c r="B2" s="336"/>
      <c r="C2" s="336"/>
      <c r="D2" s="336"/>
      <c r="E2" s="336"/>
      <c r="F2" s="336"/>
      <c r="G2" s="336"/>
      <c r="H2" s="336"/>
      <c r="I2" s="336"/>
      <c r="J2" s="336"/>
      <c r="K2" s="336"/>
      <c r="L2" s="337"/>
      <c r="M2" s="341"/>
      <c r="N2" s="337"/>
      <c r="O2" s="337"/>
      <c r="P2" s="337"/>
      <c r="Q2" s="337"/>
      <c r="R2" s="337"/>
      <c r="S2" s="337"/>
      <c r="T2" s="337"/>
      <c r="U2" s="337"/>
      <c r="V2" s="337"/>
      <c r="W2" s="337"/>
      <c r="X2" s="337"/>
      <c r="Y2" s="337"/>
      <c r="Z2" s="337"/>
      <c r="AA2" s="337"/>
      <c r="AB2" s="337"/>
      <c r="AC2" s="337"/>
      <c r="AD2" s="337"/>
      <c r="AE2" s="337"/>
      <c r="AF2" s="337"/>
      <c r="AG2" s="337"/>
      <c r="AH2" s="337"/>
      <c r="AI2" s="337"/>
      <c r="AJ2" s="337"/>
      <c r="AK2" s="337"/>
      <c r="AL2" s="337"/>
      <c r="AM2" s="337"/>
      <c r="AN2" s="337"/>
      <c r="AO2" s="337"/>
      <c r="AP2" s="337"/>
      <c r="AQ2" s="337"/>
      <c r="AR2" s="337"/>
      <c r="AS2" s="337"/>
      <c r="AT2" s="337"/>
      <c r="AU2" s="337"/>
      <c r="AV2" s="337"/>
      <c r="AW2" s="337"/>
      <c r="AX2" s="337"/>
      <c r="AY2" s="337"/>
      <c r="AZ2" s="337"/>
      <c r="BA2" s="337"/>
      <c r="BB2" s="337"/>
      <c r="BC2" s="337"/>
      <c r="BD2" s="337"/>
      <c r="BE2" s="337"/>
      <c r="BF2" s="337"/>
      <c r="BG2" s="337"/>
      <c r="BH2" s="337"/>
      <c r="BI2" s="337"/>
      <c r="BJ2" s="337"/>
      <c r="BK2" s="337"/>
      <c r="BL2" s="337"/>
      <c r="BM2" s="337"/>
      <c r="BN2" s="337"/>
      <c r="BO2" s="337"/>
      <c r="BP2" s="337"/>
      <c r="BQ2" s="337"/>
      <c r="BR2" s="337"/>
      <c r="BS2" s="337"/>
      <c r="BT2" s="337"/>
      <c r="BU2" s="337"/>
      <c r="BV2" s="337"/>
      <c r="BW2" s="337"/>
      <c r="BX2" s="337"/>
      <c r="BY2" s="337"/>
      <c r="BZ2" s="337"/>
      <c r="CA2" s="337"/>
      <c r="CB2" s="337"/>
      <c r="CC2" s="337"/>
      <c r="CD2" s="337"/>
      <c r="CE2" s="337"/>
      <c r="CF2" s="337"/>
      <c r="CG2" s="337"/>
      <c r="CH2" s="337"/>
      <c r="CI2" s="337"/>
      <c r="CJ2" s="337"/>
      <c r="CK2" s="337"/>
      <c r="CL2" s="337"/>
      <c r="CM2" s="337"/>
      <c r="CN2" s="337"/>
      <c r="CO2" s="337"/>
      <c r="CP2" s="337"/>
      <c r="CQ2" s="337"/>
      <c r="CR2" s="337"/>
      <c r="CS2" s="337"/>
      <c r="CT2" s="337"/>
      <c r="CU2" s="337"/>
      <c r="CV2" s="337"/>
    </row>
    <row r="3" spans="1:100" s="3" customFormat="1" ht="15" x14ac:dyDescent="0.2">
      <c r="A3" s="606" t="s">
        <v>224</v>
      </c>
      <c r="B3" s="336"/>
      <c r="C3" s="336"/>
      <c r="D3" s="338"/>
      <c r="E3" s="336"/>
      <c r="F3" s="336"/>
      <c r="G3" s="336"/>
      <c r="H3" s="336"/>
      <c r="I3" s="336"/>
      <c r="J3" s="336"/>
      <c r="K3" s="336"/>
      <c r="L3" s="337"/>
      <c r="M3" s="341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  <c r="AA3" s="337"/>
      <c r="AB3" s="337"/>
      <c r="AC3" s="337"/>
      <c r="AD3" s="337"/>
      <c r="AE3" s="337"/>
      <c r="AF3" s="337"/>
      <c r="AG3" s="337"/>
      <c r="AH3" s="337"/>
      <c r="AI3" s="337"/>
      <c r="AJ3" s="337"/>
      <c r="AK3" s="337"/>
      <c r="AL3" s="337"/>
      <c r="AM3" s="337"/>
      <c r="AN3" s="337"/>
      <c r="AO3" s="337"/>
      <c r="AP3" s="337"/>
      <c r="AQ3" s="337"/>
      <c r="AR3" s="337"/>
      <c r="AS3" s="337"/>
      <c r="AT3" s="337"/>
      <c r="AU3" s="337"/>
      <c r="AV3" s="337"/>
      <c r="AW3" s="337"/>
      <c r="AX3" s="337"/>
      <c r="AY3" s="337"/>
      <c r="AZ3" s="337"/>
      <c r="BA3" s="337"/>
      <c r="BB3" s="337"/>
      <c r="BC3" s="337"/>
      <c r="BD3" s="337"/>
      <c r="BE3" s="337"/>
      <c r="BF3" s="337"/>
      <c r="BG3" s="337"/>
      <c r="BH3" s="337"/>
      <c r="BI3" s="337"/>
      <c r="BJ3" s="337"/>
      <c r="BK3" s="337"/>
      <c r="BL3" s="337"/>
      <c r="BM3" s="337"/>
      <c r="BN3" s="337"/>
      <c r="BO3" s="337"/>
      <c r="BP3" s="337"/>
      <c r="BQ3" s="337"/>
      <c r="BR3" s="337"/>
      <c r="BS3" s="337"/>
      <c r="BT3" s="337"/>
      <c r="BU3" s="337"/>
      <c r="BV3" s="337"/>
      <c r="BW3" s="337"/>
      <c r="BX3" s="337"/>
      <c r="BY3" s="337"/>
      <c r="BZ3" s="337"/>
      <c r="CA3" s="337"/>
      <c r="CB3" s="337"/>
      <c r="CC3" s="337"/>
      <c r="CD3" s="337"/>
      <c r="CE3" s="337"/>
      <c r="CF3" s="337"/>
      <c r="CG3" s="337"/>
      <c r="CH3" s="337"/>
      <c r="CI3" s="337"/>
      <c r="CJ3" s="337"/>
      <c r="CK3" s="337"/>
      <c r="CL3" s="337"/>
      <c r="CM3" s="337"/>
      <c r="CN3" s="337"/>
      <c r="CO3" s="337"/>
      <c r="CP3" s="337"/>
      <c r="CQ3" s="337"/>
      <c r="CR3" s="337"/>
      <c r="CS3" s="337"/>
      <c r="CT3" s="337"/>
      <c r="CU3" s="337"/>
      <c r="CV3" s="337"/>
    </row>
    <row r="4" spans="1:100" s="3" customFormat="1" ht="15" x14ac:dyDescent="0.2">
      <c r="A4" s="606" t="s">
        <v>225</v>
      </c>
      <c r="B4" s="336"/>
      <c r="C4" s="336"/>
      <c r="D4" s="336"/>
      <c r="E4" s="336"/>
      <c r="F4" s="336"/>
      <c r="G4" s="336"/>
      <c r="H4" s="336"/>
      <c r="I4" s="336"/>
      <c r="J4" s="336"/>
      <c r="K4" s="336"/>
      <c r="L4" s="337"/>
      <c r="M4" s="341"/>
      <c r="N4" s="337"/>
      <c r="O4" s="337"/>
      <c r="P4" s="337"/>
      <c r="Q4" s="337"/>
      <c r="R4" s="337"/>
      <c r="S4" s="337"/>
      <c r="T4" s="337"/>
      <c r="U4" s="337"/>
      <c r="V4" s="337"/>
      <c r="W4" s="337"/>
      <c r="X4" s="337"/>
      <c r="Y4" s="337"/>
      <c r="Z4" s="337"/>
      <c r="AA4" s="337"/>
      <c r="AB4" s="337"/>
      <c r="AC4" s="337"/>
      <c r="AD4" s="337"/>
      <c r="AE4" s="337"/>
      <c r="AF4" s="337"/>
      <c r="AG4" s="337"/>
      <c r="AH4" s="337"/>
      <c r="AI4" s="337"/>
      <c r="AJ4" s="337"/>
      <c r="AK4" s="337"/>
      <c r="AL4" s="337"/>
      <c r="AM4" s="337"/>
      <c r="AN4" s="337"/>
      <c r="AO4" s="337"/>
      <c r="AP4" s="337"/>
      <c r="AQ4" s="337"/>
      <c r="AR4" s="337"/>
      <c r="AS4" s="337"/>
      <c r="AT4" s="337"/>
      <c r="AU4" s="337"/>
      <c r="AV4" s="337"/>
      <c r="AW4" s="337"/>
      <c r="AX4" s="337"/>
      <c r="AY4" s="337"/>
      <c r="AZ4" s="337"/>
      <c r="BA4" s="337"/>
      <c r="BB4" s="337"/>
      <c r="BC4" s="337"/>
      <c r="BD4" s="337"/>
      <c r="BE4" s="337"/>
      <c r="BF4" s="337"/>
      <c r="BG4" s="337"/>
      <c r="BH4" s="337"/>
      <c r="BI4" s="337"/>
      <c r="BJ4" s="337"/>
      <c r="BK4" s="337"/>
      <c r="BL4" s="337"/>
      <c r="BM4" s="337"/>
      <c r="BN4" s="337"/>
      <c r="BO4" s="337"/>
      <c r="BP4" s="337"/>
      <c r="BQ4" s="337"/>
      <c r="BR4" s="337"/>
      <c r="BS4" s="337"/>
      <c r="BT4" s="337"/>
      <c r="BU4" s="337"/>
      <c r="BV4" s="337"/>
      <c r="BW4" s="337"/>
      <c r="BX4" s="337"/>
      <c r="BY4" s="337"/>
      <c r="BZ4" s="337"/>
      <c r="CA4" s="337"/>
      <c r="CB4" s="337"/>
      <c r="CC4" s="337"/>
      <c r="CD4" s="337"/>
      <c r="CE4" s="337"/>
      <c r="CF4" s="337"/>
      <c r="CG4" s="337"/>
      <c r="CH4" s="337"/>
      <c r="CI4" s="337"/>
      <c r="CJ4" s="337"/>
      <c r="CK4" s="337"/>
      <c r="CL4" s="337"/>
      <c r="CM4" s="337"/>
      <c r="CN4" s="337"/>
      <c r="CO4" s="337"/>
      <c r="CP4" s="337"/>
      <c r="CQ4" s="337"/>
      <c r="CR4" s="337"/>
      <c r="CS4" s="337"/>
      <c r="CT4" s="337"/>
      <c r="CU4" s="337"/>
      <c r="CV4" s="337"/>
    </row>
    <row r="5" spans="1:100" s="3" customFormat="1" ht="15" x14ac:dyDescent="0.2">
      <c r="A5" s="335" t="s">
        <v>226</v>
      </c>
      <c r="B5" s="336"/>
      <c r="C5" s="336"/>
      <c r="D5" s="336"/>
      <c r="E5" s="336"/>
      <c r="F5" s="336"/>
      <c r="G5" s="336"/>
      <c r="H5" s="336"/>
      <c r="I5" s="336"/>
      <c r="J5" s="336"/>
      <c r="K5" s="336"/>
      <c r="L5" s="337"/>
      <c r="M5" s="341"/>
      <c r="N5" s="337"/>
      <c r="O5" s="337"/>
      <c r="P5" s="337"/>
      <c r="Q5" s="337"/>
      <c r="R5" s="337"/>
      <c r="S5" s="337"/>
      <c r="T5" s="337"/>
      <c r="U5" s="337"/>
      <c r="V5" s="337"/>
      <c r="W5" s="337"/>
      <c r="X5" s="337"/>
      <c r="Y5" s="337"/>
      <c r="Z5" s="337"/>
      <c r="AA5" s="337"/>
      <c r="AB5" s="337"/>
      <c r="AC5" s="337"/>
      <c r="AD5" s="337"/>
      <c r="AE5" s="337"/>
      <c r="AF5" s="337"/>
      <c r="AG5" s="337"/>
      <c r="AH5" s="337"/>
      <c r="AI5" s="337"/>
      <c r="AJ5" s="337"/>
      <c r="AK5" s="337"/>
      <c r="AL5" s="337"/>
      <c r="AM5" s="337"/>
      <c r="AN5" s="337"/>
      <c r="AO5" s="337"/>
      <c r="AP5" s="337"/>
      <c r="AQ5" s="337"/>
      <c r="AR5" s="337"/>
      <c r="AS5" s="337"/>
      <c r="AT5" s="337"/>
      <c r="AU5" s="337"/>
      <c r="AV5" s="337"/>
      <c r="AW5" s="337"/>
      <c r="AX5" s="337"/>
      <c r="AY5" s="337"/>
      <c r="AZ5" s="337"/>
      <c r="BA5" s="337"/>
      <c r="BB5" s="337"/>
      <c r="BC5" s="337"/>
      <c r="BD5" s="337"/>
      <c r="BE5" s="337"/>
      <c r="BF5" s="337"/>
      <c r="BG5" s="337"/>
      <c r="BH5" s="337"/>
      <c r="BI5" s="337"/>
      <c r="BJ5" s="337"/>
      <c r="BK5" s="337"/>
      <c r="BL5" s="337"/>
      <c r="BM5" s="337"/>
      <c r="BN5" s="337"/>
      <c r="BO5" s="337"/>
      <c r="BP5" s="337"/>
      <c r="BQ5" s="337"/>
      <c r="BR5" s="337"/>
      <c r="BS5" s="337"/>
      <c r="BT5" s="337"/>
      <c r="BU5" s="337"/>
      <c r="BV5" s="337"/>
      <c r="BW5" s="337"/>
      <c r="BX5" s="337"/>
      <c r="BY5" s="337"/>
      <c r="BZ5" s="337"/>
      <c r="CA5" s="337"/>
      <c r="CB5" s="337"/>
      <c r="CC5" s="337"/>
      <c r="CD5" s="337"/>
      <c r="CE5" s="337"/>
      <c r="CF5" s="337"/>
      <c r="CG5" s="337"/>
      <c r="CH5" s="337"/>
      <c r="CI5" s="337"/>
      <c r="CJ5" s="337"/>
      <c r="CK5" s="337"/>
      <c r="CL5" s="337"/>
      <c r="CM5" s="337"/>
      <c r="CN5" s="337"/>
      <c r="CO5" s="337"/>
      <c r="CP5" s="337"/>
      <c r="CQ5" s="337"/>
      <c r="CR5" s="337"/>
      <c r="CS5" s="337"/>
      <c r="CT5" s="337"/>
      <c r="CU5" s="337"/>
      <c r="CV5" s="337"/>
    </row>
    <row r="6" spans="1:100" s="9" customFormat="1" ht="15" customHeight="1" x14ac:dyDescent="0.2">
      <c r="A6" s="1197" t="s">
        <v>1</v>
      </c>
      <c r="B6" s="1197"/>
      <c r="C6" s="1197"/>
      <c r="D6" s="1197"/>
      <c r="E6" s="1197"/>
      <c r="F6" s="1197"/>
      <c r="G6" s="1197"/>
      <c r="H6" s="1197"/>
      <c r="I6" s="1197"/>
      <c r="J6" s="1197"/>
      <c r="K6" s="1197"/>
      <c r="L6" s="1197"/>
      <c r="M6" s="1197"/>
      <c r="N6" s="1197"/>
      <c r="O6" s="1197"/>
      <c r="P6" s="1197"/>
      <c r="Q6" s="357"/>
      <c r="R6" s="357"/>
      <c r="S6" s="357"/>
      <c r="T6" s="357"/>
      <c r="U6" s="357"/>
      <c r="V6" s="357"/>
      <c r="W6" s="372"/>
      <c r="X6" s="339"/>
      <c r="Y6" s="339"/>
      <c r="Z6" s="339"/>
      <c r="AA6" s="339"/>
      <c r="AB6" s="339"/>
      <c r="AC6" s="339"/>
      <c r="AD6" s="339"/>
      <c r="AE6" s="339"/>
      <c r="AF6" s="339"/>
      <c r="AG6" s="339"/>
      <c r="AH6" s="339"/>
      <c r="AI6" s="339"/>
      <c r="AJ6" s="339"/>
      <c r="AK6" s="339"/>
      <c r="AL6" s="339"/>
      <c r="AM6" s="339"/>
      <c r="AN6" s="339"/>
      <c r="AO6" s="339"/>
      <c r="AP6" s="339"/>
      <c r="AQ6" s="339"/>
      <c r="AR6" s="339"/>
      <c r="AS6" s="339"/>
      <c r="AT6" s="339"/>
      <c r="AU6" s="339"/>
      <c r="AV6" s="339"/>
      <c r="AW6" s="339"/>
      <c r="AX6" s="339"/>
      <c r="AY6" s="339"/>
      <c r="AZ6" s="339"/>
      <c r="BA6" s="339"/>
      <c r="BB6" s="339"/>
      <c r="BC6" s="339"/>
      <c r="BD6" s="339"/>
      <c r="BE6" s="339"/>
      <c r="BF6" s="339"/>
      <c r="BG6" s="339"/>
      <c r="BH6" s="339"/>
      <c r="BI6" s="339"/>
      <c r="BJ6" s="339"/>
      <c r="BK6" s="339"/>
      <c r="BL6" s="339"/>
      <c r="BM6" s="339"/>
      <c r="BN6" s="339"/>
      <c r="BO6" s="339"/>
      <c r="BP6" s="339"/>
      <c r="BQ6" s="339"/>
      <c r="BR6" s="339"/>
      <c r="BS6" s="339"/>
      <c r="BT6" s="339"/>
      <c r="BU6" s="339"/>
      <c r="BV6" s="339"/>
      <c r="BW6" s="339"/>
      <c r="BX6" s="339"/>
      <c r="BY6" s="339"/>
      <c r="BZ6" s="339"/>
      <c r="CA6" s="339"/>
      <c r="CB6" s="339"/>
      <c r="CC6" s="339"/>
      <c r="CD6" s="339"/>
      <c r="CE6" s="339"/>
      <c r="CF6" s="339"/>
      <c r="CG6" s="339"/>
      <c r="CH6" s="339"/>
      <c r="CI6" s="339"/>
      <c r="CJ6" s="339"/>
      <c r="CK6" s="339"/>
      <c r="CL6" s="339"/>
      <c r="CM6" s="339"/>
      <c r="CN6" s="339"/>
      <c r="CO6" s="339"/>
      <c r="CP6" s="339"/>
      <c r="CQ6" s="339"/>
      <c r="CR6" s="339"/>
      <c r="CS6" s="339"/>
      <c r="CT6" s="339"/>
      <c r="CU6" s="339"/>
      <c r="CV6" s="339"/>
    </row>
    <row r="7" spans="1:100" s="9" customFormat="1" ht="14.25" x14ac:dyDescent="0.2">
      <c r="A7" s="427" t="s">
        <v>2</v>
      </c>
      <c r="B7" s="334"/>
      <c r="C7" s="334"/>
      <c r="D7" s="444"/>
      <c r="E7" s="332"/>
      <c r="F7" s="337"/>
      <c r="G7" s="337"/>
      <c r="H7" s="337"/>
      <c r="I7" s="336"/>
      <c r="J7" s="373"/>
      <c r="K7" s="373"/>
      <c r="L7" s="373"/>
      <c r="M7" s="373"/>
      <c r="N7" s="373"/>
      <c r="O7" s="373"/>
      <c r="P7" s="373"/>
      <c r="Q7" s="373"/>
      <c r="R7" s="373"/>
      <c r="S7" s="373"/>
      <c r="T7" s="373"/>
      <c r="U7" s="373"/>
      <c r="V7" s="373"/>
      <c r="W7" s="373"/>
      <c r="X7" s="339"/>
      <c r="Y7" s="339"/>
      <c r="Z7" s="339"/>
      <c r="AA7" s="339"/>
      <c r="AB7" s="339"/>
      <c r="AC7" s="339"/>
      <c r="AD7" s="339"/>
      <c r="AE7" s="339"/>
      <c r="AF7" s="339"/>
      <c r="AG7" s="339"/>
      <c r="AH7" s="339"/>
      <c r="AI7" s="339"/>
      <c r="AJ7" s="339"/>
      <c r="AK7" s="339"/>
      <c r="AL7" s="339"/>
      <c r="AM7" s="339"/>
      <c r="AN7" s="339"/>
      <c r="AO7" s="339"/>
      <c r="AP7" s="339"/>
      <c r="AQ7" s="339"/>
      <c r="AR7" s="339"/>
      <c r="AS7" s="339"/>
      <c r="AT7" s="339"/>
      <c r="AU7" s="339"/>
      <c r="AV7" s="339"/>
      <c r="AW7" s="339"/>
      <c r="AX7" s="339"/>
      <c r="AY7" s="339"/>
      <c r="AZ7" s="339"/>
      <c r="BA7" s="339"/>
      <c r="BB7" s="339"/>
      <c r="BC7" s="339"/>
      <c r="BD7" s="339"/>
      <c r="BE7" s="339"/>
      <c r="BF7" s="339"/>
      <c r="BG7" s="339"/>
      <c r="BH7" s="339"/>
      <c r="BI7" s="339"/>
      <c r="BJ7" s="339"/>
      <c r="BK7" s="339"/>
      <c r="BL7" s="339"/>
      <c r="BM7" s="339"/>
      <c r="BN7" s="339"/>
      <c r="BO7" s="339"/>
      <c r="BP7" s="339"/>
      <c r="BQ7" s="339"/>
      <c r="BR7" s="339"/>
      <c r="BS7" s="339"/>
      <c r="BT7" s="339"/>
      <c r="BU7" s="339"/>
      <c r="BV7" s="339"/>
      <c r="BW7" s="339"/>
      <c r="BX7" s="339"/>
      <c r="BY7" s="339"/>
      <c r="BZ7" s="339"/>
      <c r="CA7" s="339"/>
      <c r="CB7" s="339"/>
      <c r="CC7" s="339"/>
      <c r="CD7" s="339"/>
      <c r="CE7" s="339"/>
      <c r="CF7" s="339"/>
      <c r="CG7" s="339"/>
      <c r="CH7" s="339"/>
      <c r="CI7" s="339"/>
      <c r="CJ7" s="339"/>
      <c r="CK7" s="339"/>
      <c r="CL7" s="339"/>
      <c r="CM7" s="339"/>
      <c r="CN7" s="339"/>
      <c r="CO7" s="339"/>
      <c r="CP7" s="339"/>
      <c r="CQ7" s="339"/>
      <c r="CR7" s="339"/>
      <c r="CS7" s="339"/>
      <c r="CT7" s="339"/>
      <c r="CU7" s="339"/>
      <c r="CV7" s="339"/>
    </row>
    <row r="8" spans="1:100" s="17" customFormat="1" x14ac:dyDescent="0.2">
      <c r="A8" s="1187" t="s">
        <v>3</v>
      </c>
      <c r="B8" s="1188"/>
      <c r="C8" s="1052" t="s">
        <v>4</v>
      </c>
      <c r="D8" s="1173" t="s">
        <v>5</v>
      </c>
      <c r="E8" s="1174"/>
      <c r="F8" s="1174"/>
      <c r="G8" s="1174"/>
      <c r="H8" s="1174"/>
      <c r="I8" s="1175"/>
      <c r="J8" s="1176"/>
      <c r="K8" s="1176"/>
      <c r="L8" s="375"/>
      <c r="M8" s="336"/>
      <c r="N8" s="336"/>
      <c r="O8" s="336"/>
      <c r="P8" s="336"/>
      <c r="Q8" s="336"/>
      <c r="R8" s="336"/>
      <c r="S8" s="336"/>
      <c r="T8" s="336"/>
      <c r="U8" s="336"/>
      <c r="V8" s="336"/>
      <c r="W8" s="339"/>
      <c r="X8" s="339"/>
      <c r="Y8" s="339"/>
      <c r="Z8" s="339"/>
      <c r="AA8" s="339"/>
      <c r="AB8" s="339"/>
      <c r="AC8" s="339"/>
      <c r="AD8" s="339"/>
      <c r="AE8" s="339"/>
      <c r="AF8" s="339"/>
      <c r="AG8" s="339"/>
      <c r="AH8" s="339"/>
      <c r="AI8" s="339"/>
      <c r="AJ8" s="339"/>
      <c r="AK8" s="339"/>
      <c r="AL8" s="339"/>
      <c r="AM8" s="339"/>
      <c r="AN8" s="339"/>
      <c r="AO8" s="339"/>
      <c r="AP8" s="352"/>
      <c r="AQ8" s="352"/>
      <c r="AR8" s="352"/>
      <c r="AS8" s="352"/>
      <c r="AT8" s="352"/>
      <c r="AU8" s="352"/>
      <c r="AV8" s="352"/>
      <c r="AW8" s="352"/>
      <c r="AX8" s="352"/>
      <c r="AY8" s="352"/>
      <c r="AZ8" s="352"/>
      <c r="BA8" s="352"/>
      <c r="BB8" s="352"/>
      <c r="BC8" s="352"/>
      <c r="BD8" s="352"/>
      <c r="BE8" s="352"/>
      <c r="BF8" s="352"/>
      <c r="BG8" s="352"/>
      <c r="BH8" s="352"/>
      <c r="BI8" s="352"/>
      <c r="BJ8" s="352"/>
      <c r="BK8" s="352"/>
      <c r="BL8" s="352"/>
      <c r="BM8" s="352"/>
      <c r="BN8" s="352"/>
      <c r="BO8" s="352"/>
      <c r="BP8" s="352"/>
      <c r="BQ8" s="352"/>
      <c r="BR8" s="352"/>
      <c r="BS8" s="352"/>
      <c r="BT8" s="352"/>
      <c r="BU8" s="352"/>
      <c r="BV8" s="352"/>
      <c r="BW8" s="352"/>
      <c r="BX8" s="352"/>
      <c r="BY8" s="352"/>
      <c r="BZ8" s="352"/>
      <c r="CA8" s="352"/>
      <c r="CB8" s="352"/>
      <c r="CC8" s="352"/>
      <c r="CD8" s="352"/>
      <c r="CE8" s="352"/>
      <c r="CF8" s="352"/>
      <c r="CG8" s="352"/>
      <c r="CH8" s="352"/>
      <c r="CI8" s="352"/>
      <c r="CJ8" s="352"/>
      <c r="CK8" s="352"/>
      <c r="CL8" s="352"/>
      <c r="CM8" s="352"/>
      <c r="CN8" s="352"/>
      <c r="CO8" s="352"/>
      <c r="CP8" s="352"/>
      <c r="CQ8" s="352"/>
      <c r="CR8" s="352"/>
      <c r="CS8" s="352"/>
      <c r="CT8" s="352"/>
      <c r="CU8" s="352"/>
      <c r="CV8" s="342"/>
    </row>
    <row r="9" spans="1:100" s="23" customFormat="1" ht="21" x14ac:dyDescent="0.15">
      <c r="A9" s="1189"/>
      <c r="B9" s="1190"/>
      <c r="C9" s="1054"/>
      <c r="D9" s="367" t="s">
        <v>6</v>
      </c>
      <c r="E9" s="344" t="s">
        <v>7</v>
      </c>
      <c r="F9" s="344" t="s">
        <v>8</v>
      </c>
      <c r="G9" s="344" t="s">
        <v>9</v>
      </c>
      <c r="H9" s="344" t="s">
        <v>10</v>
      </c>
      <c r="I9" s="345" t="s">
        <v>11</v>
      </c>
      <c r="J9" s="374"/>
      <c r="K9" s="374"/>
      <c r="L9" s="374"/>
      <c r="M9" s="375"/>
      <c r="N9" s="336"/>
      <c r="O9" s="336"/>
      <c r="P9" s="336"/>
      <c r="Q9" s="336"/>
      <c r="R9" s="336"/>
      <c r="S9" s="336"/>
      <c r="T9" s="336"/>
      <c r="U9" s="336"/>
      <c r="V9" s="336"/>
      <c r="W9" s="336"/>
      <c r="X9" s="337"/>
      <c r="Y9" s="337"/>
      <c r="Z9" s="337"/>
      <c r="AA9" s="337"/>
      <c r="AB9" s="337"/>
      <c r="AC9" s="337"/>
      <c r="AD9" s="337"/>
      <c r="AE9" s="337"/>
      <c r="AF9" s="337"/>
      <c r="AG9" s="337"/>
      <c r="AH9" s="337"/>
      <c r="AI9" s="337"/>
      <c r="AJ9" s="337"/>
      <c r="AK9" s="337"/>
      <c r="AL9" s="337"/>
      <c r="AM9" s="337"/>
      <c r="AN9" s="337"/>
      <c r="AO9" s="337"/>
      <c r="AP9" s="356"/>
      <c r="AQ9" s="356"/>
      <c r="AR9" s="356"/>
      <c r="AS9" s="356"/>
      <c r="AT9" s="356"/>
      <c r="AU9" s="356"/>
      <c r="AV9" s="356"/>
      <c r="AW9" s="356"/>
      <c r="AX9" s="356"/>
      <c r="AY9" s="356"/>
      <c r="AZ9" s="356"/>
      <c r="BA9" s="356"/>
      <c r="BB9" s="356"/>
      <c r="BC9" s="356"/>
      <c r="BD9" s="356"/>
      <c r="BE9" s="356"/>
      <c r="BF9" s="356"/>
      <c r="BG9" s="356"/>
      <c r="BH9" s="356"/>
      <c r="BI9" s="356"/>
      <c r="BJ9" s="356"/>
      <c r="BK9" s="356"/>
      <c r="BL9" s="356"/>
      <c r="BM9" s="356"/>
      <c r="BN9" s="356"/>
      <c r="BO9" s="356"/>
      <c r="BP9" s="356"/>
      <c r="BQ9" s="356"/>
      <c r="BR9" s="356"/>
      <c r="BS9" s="356"/>
      <c r="BT9" s="356"/>
      <c r="BU9" s="356"/>
      <c r="BV9" s="356"/>
      <c r="BW9" s="356"/>
      <c r="BX9" s="356"/>
      <c r="BY9" s="356"/>
      <c r="BZ9" s="356"/>
      <c r="CA9" s="356"/>
      <c r="CB9" s="356"/>
      <c r="CC9" s="356"/>
      <c r="CD9" s="356"/>
      <c r="CE9" s="356"/>
      <c r="CF9" s="356"/>
      <c r="CG9" s="356"/>
      <c r="CH9" s="356"/>
      <c r="CI9" s="356"/>
      <c r="CJ9" s="356"/>
      <c r="CK9" s="356"/>
      <c r="CL9" s="356"/>
      <c r="CM9" s="356"/>
      <c r="CN9" s="356"/>
      <c r="CO9" s="356"/>
      <c r="CP9" s="356"/>
      <c r="CQ9" s="356"/>
      <c r="CR9" s="356"/>
      <c r="CS9" s="356"/>
      <c r="CT9" s="356"/>
      <c r="CU9" s="356"/>
      <c r="CV9" s="356"/>
    </row>
    <row r="10" spans="1:100" s="23" customFormat="1" ht="10.5" x14ac:dyDescent="0.15">
      <c r="A10" s="1198" t="s">
        <v>12</v>
      </c>
      <c r="B10" s="1199"/>
      <c r="C10" s="511">
        <v>0</v>
      </c>
      <c r="D10" s="477"/>
      <c r="E10" s="478"/>
      <c r="F10" s="478"/>
      <c r="G10" s="478"/>
      <c r="H10" s="478"/>
      <c r="I10" s="496"/>
      <c r="J10" s="607" t="s">
        <v>227</v>
      </c>
      <c r="K10" s="336"/>
      <c r="L10" s="336"/>
      <c r="M10" s="336"/>
      <c r="N10" s="336"/>
      <c r="O10" s="336"/>
      <c r="P10" s="336"/>
      <c r="Q10" s="337"/>
      <c r="R10" s="337"/>
      <c r="S10" s="337"/>
      <c r="T10" s="337"/>
      <c r="U10" s="337"/>
      <c r="V10" s="337"/>
      <c r="W10" s="337"/>
      <c r="X10" s="337"/>
      <c r="Y10" s="337"/>
      <c r="Z10" s="337"/>
      <c r="AA10" s="337"/>
      <c r="AB10" s="337"/>
      <c r="AC10" s="337"/>
      <c r="AD10" s="337"/>
      <c r="AE10" s="337"/>
      <c r="AF10" s="337"/>
      <c r="AG10" s="337"/>
      <c r="AH10" s="337"/>
      <c r="AI10" s="337"/>
      <c r="AJ10" s="337"/>
      <c r="AK10" s="337"/>
      <c r="AL10" s="431"/>
      <c r="AM10" s="431"/>
      <c r="AN10" s="431"/>
      <c r="AO10" s="431"/>
      <c r="AP10" s="356"/>
      <c r="AQ10" s="356"/>
      <c r="AR10" s="356"/>
      <c r="AS10" s="356"/>
      <c r="AT10" s="356"/>
      <c r="AU10" s="356"/>
      <c r="AV10" s="356"/>
      <c r="AW10" s="356"/>
      <c r="AX10" s="356"/>
      <c r="AY10" s="356"/>
      <c r="AZ10" s="356"/>
      <c r="BA10" s="433" t="s">
        <v>227</v>
      </c>
      <c r="BB10" s="433" t="s">
        <v>227</v>
      </c>
      <c r="BC10" s="337"/>
      <c r="BD10" s="337"/>
      <c r="BE10" s="356"/>
      <c r="BF10" s="356"/>
      <c r="BG10" s="356"/>
      <c r="BH10" s="356"/>
      <c r="BI10" s="356"/>
      <c r="BJ10" s="356"/>
      <c r="BK10" s="356"/>
      <c r="BL10" s="356"/>
      <c r="BM10" s="356"/>
      <c r="BN10" s="356"/>
      <c r="BO10" s="356"/>
      <c r="BP10" s="356"/>
      <c r="BQ10" s="356"/>
      <c r="BR10" s="356"/>
      <c r="BS10" s="356"/>
      <c r="BT10" s="613">
        <v>0</v>
      </c>
      <c r="BU10" s="613">
        <v>0</v>
      </c>
      <c r="BV10" s="356"/>
      <c r="BW10" s="356"/>
      <c r="BX10" s="356"/>
      <c r="BY10" s="356"/>
      <c r="BZ10" s="356"/>
      <c r="CA10" s="356"/>
      <c r="CB10" s="356"/>
      <c r="CC10" s="356"/>
      <c r="CD10" s="356"/>
      <c r="CE10" s="356"/>
      <c r="CF10" s="356"/>
      <c r="CG10" s="356"/>
      <c r="CH10" s="356"/>
      <c r="CI10" s="356"/>
      <c r="CJ10" s="356"/>
      <c r="CK10" s="356"/>
      <c r="CL10" s="356"/>
      <c r="CM10" s="356"/>
      <c r="CN10" s="356"/>
      <c r="CO10" s="356"/>
      <c r="CP10" s="356"/>
      <c r="CQ10" s="356"/>
      <c r="CR10" s="356"/>
      <c r="CS10" s="356"/>
      <c r="CT10" s="356"/>
      <c r="CU10" s="356"/>
      <c r="CV10" s="356"/>
    </row>
    <row r="11" spans="1:100" s="23" customFormat="1" ht="10.5" x14ac:dyDescent="0.15">
      <c r="A11" s="1034" t="s">
        <v>13</v>
      </c>
      <c r="B11" s="1034"/>
      <c r="C11" s="464">
        <v>0</v>
      </c>
      <c r="D11" s="465"/>
      <c r="E11" s="466"/>
      <c r="F11" s="466"/>
      <c r="G11" s="466"/>
      <c r="H11" s="466"/>
      <c r="I11" s="460"/>
      <c r="J11" s="432" t="s">
        <v>227</v>
      </c>
      <c r="K11" s="336"/>
      <c r="L11" s="336"/>
      <c r="M11" s="336"/>
      <c r="N11" s="336"/>
      <c r="O11" s="336"/>
      <c r="P11" s="336"/>
      <c r="Q11" s="337"/>
      <c r="R11" s="337"/>
      <c r="S11" s="337"/>
      <c r="T11" s="337"/>
      <c r="U11" s="337"/>
      <c r="V11" s="337"/>
      <c r="W11" s="337"/>
      <c r="X11" s="337"/>
      <c r="Y11" s="337"/>
      <c r="Z11" s="337"/>
      <c r="AA11" s="337"/>
      <c r="AB11" s="337"/>
      <c r="AC11" s="337"/>
      <c r="AD11" s="337"/>
      <c r="AE11" s="337"/>
      <c r="AF11" s="337"/>
      <c r="AG11" s="337"/>
      <c r="AH11" s="337"/>
      <c r="AI11" s="337"/>
      <c r="AJ11" s="337"/>
      <c r="AK11" s="337"/>
      <c r="AL11" s="431"/>
      <c r="AM11" s="431"/>
      <c r="AN11" s="431"/>
      <c r="AO11" s="431"/>
      <c r="AP11" s="337"/>
      <c r="AQ11" s="337"/>
      <c r="AR11" s="431"/>
      <c r="AS11" s="356"/>
      <c r="AT11" s="356"/>
      <c r="AU11" s="356"/>
      <c r="AV11" s="356"/>
      <c r="AW11" s="356"/>
      <c r="AX11" s="356"/>
      <c r="AY11" s="356"/>
      <c r="AZ11" s="356"/>
      <c r="BA11" s="433" t="s">
        <v>227</v>
      </c>
      <c r="BB11" s="431"/>
      <c r="BC11" s="431"/>
      <c r="BD11" s="431"/>
      <c r="BE11" s="356"/>
      <c r="BF11" s="356"/>
      <c r="BG11" s="356"/>
      <c r="BH11" s="356"/>
      <c r="BI11" s="356"/>
      <c r="BJ11" s="356"/>
      <c r="BK11" s="356"/>
      <c r="BL11" s="356"/>
      <c r="BM11" s="356"/>
      <c r="BN11" s="356"/>
      <c r="BO11" s="356"/>
      <c r="BP11" s="356"/>
      <c r="BQ11" s="356"/>
      <c r="BR11" s="356"/>
      <c r="BS11" s="356"/>
      <c r="BT11" s="613">
        <v>0</v>
      </c>
      <c r="BU11" s="613">
        <v>0</v>
      </c>
      <c r="BV11" s="356"/>
      <c r="BW11" s="356"/>
      <c r="BX11" s="356"/>
      <c r="BY11" s="356"/>
      <c r="BZ11" s="356"/>
      <c r="CA11" s="356"/>
      <c r="CB11" s="356"/>
      <c r="CC11" s="356"/>
      <c r="CD11" s="356"/>
      <c r="CE11" s="356"/>
      <c r="CF11" s="356"/>
      <c r="CG11" s="356"/>
      <c r="CH11" s="356"/>
      <c r="CI11" s="356"/>
      <c r="CJ11" s="356"/>
      <c r="CK11" s="356"/>
      <c r="CL11" s="356"/>
      <c r="CM11" s="356"/>
      <c r="CN11" s="356"/>
      <c r="CO11" s="356"/>
      <c r="CP11" s="356"/>
      <c r="CQ11" s="356"/>
      <c r="CR11" s="356"/>
      <c r="CS11" s="356"/>
      <c r="CT11" s="356"/>
      <c r="CU11" s="356"/>
      <c r="CV11" s="356"/>
    </row>
    <row r="12" spans="1:100" s="23" customFormat="1" ht="10.5" customHeight="1" x14ac:dyDescent="0.15">
      <c r="A12" s="1191" t="s">
        <v>14</v>
      </c>
      <c r="B12" s="1192"/>
      <c r="C12" s="464">
        <v>0</v>
      </c>
      <c r="D12" s="465"/>
      <c r="E12" s="466"/>
      <c r="F12" s="466"/>
      <c r="G12" s="466"/>
      <c r="H12" s="466"/>
      <c r="I12" s="460"/>
      <c r="J12" s="607" t="s">
        <v>227</v>
      </c>
      <c r="K12" s="336"/>
      <c r="L12" s="336"/>
      <c r="M12" s="336"/>
      <c r="N12" s="336"/>
      <c r="O12" s="336"/>
      <c r="P12" s="336"/>
      <c r="Q12" s="337"/>
      <c r="R12" s="337"/>
      <c r="S12" s="337"/>
      <c r="T12" s="337"/>
      <c r="U12" s="337"/>
      <c r="V12" s="337"/>
      <c r="W12" s="337"/>
      <c r="X12" s="337"/>
      <c r="Y12" s="337"/>
      <c r="Z12" s="337"/>
      <c r="AA12" s="337"/>
      <c r="AB12" s="337"/>
      <c r="AC12" s="337"/>
      <c r="AD12" s="337"/>
      <c r="AE12" s="337"/>
      <c r="AF12" s="337"/>
      <c r="AG12" s="337"/>
      <c r="AH12" s="337"/>
      <c r="AI12" s="337"/>
      <c r="AJ12" s="337"/>
      <c r="AK12" s="337"/>
      <c r="AL12" s="431"/>
      <c r="AM12" s="431"/>
      <c r="AN12" s="431"/>
      <c r="AO12" s="431"/>
      <c r="AP12" s="337"/>
      <c r="AQ12" s="337"/>
      <c r="AR12" s="337"/>
      <c r="AS12" s="356"/>
      <c r="AT12" s="356"/>
      <c r="AU12" s="356"/>
      <c r="AV12" s="356"/>
      <c r="AW12" s="356"/>
      <c r="AX12" s="356"/>
      <c r="AY12" s="356"/>
      <c r="AZ12" s="356"/>
      <c r="BA12" s="433" t="s">
        <v>227</v>
      </c>
      <c r="BB12" s="431"/>
      <c r="BC12" s="356"/>
      <c r="BD12" s="431"/>
      <c r="BE12" s="356"/>
      <c r="BF12" s="356"/>
      <c r="BG12" s="356"/>
      <c r="BH12" s="356"/>
      <c r="BI12" s="356"/>
      <c r="BJ12" s="356"/>
      <c r="BK12" s="356"/>
      <c r="BL12" s="356"/>
      <c r="BM12" s="356"/>
      <c r="BN12" s="356"/>
      <c r="BO12" s="356"/>
      <c r="BP12" s="356"/>
      <c r="BQ12" s="356"/>
      <c r="BR12" s="356"/>
      <c r="BS12" s="356"/>
      <c r="BT12" s="356"/>
      <c r="BU12" s="356"/>
      <c r="BV12" s="356"/>
      <c r="BW12" s="356"/>
      <c r="BX12" s="356"/>
      <c r="BY12" s="356"/>
      <c r="BZ12" s="356"/>
      <c r="CA12" s="356"/>
      <c r="CB12" s="356"/>
      <c r="CC12" s="356"/>
      <c r="CD12" s="356"/>
      <c r="CE12" s="356"/>
      <c r="CF12" s="356"/>
      <c r="CG12" s="356"/>
      <c r="CH12" s="356"/>
      <c r="CI12" s="356"/>
      <c r="CJ12" s="356"/>
      <c r="CK12" s="356"/>
      <c r="CL12" s="356"/>
      <c r="CM12" s="356"/>
      <c r="CN12" s="356"/>
      <c r="CO12" s="356"/>
      <c r="CP12" s="356"/>
      <c r="CQ12" s="356"/>
      <c r="CR12" s="356"/>
      <c r="CS12" s="356"/>
      <c r="CT12" s="356"/>
      <c r="CU12" s="356"/>
      <c r="CV12" s="356"/>
    </row>
    <row r="13" spans="1:100" s="23" customFormat="1" ht="10.5" customHeight="1" x14ac:dyDescent="0.15">
      <c r="A13" s="1191" t="s">
        <v>15</v>
      </c>
      <c r="B13" s="1192"/>
      <c r="C13" s="464">
        <v>0</v>
      </c>
      <c r="D13" s="465"/>
      <c r="E13" s="466"/>
      <c r="F13" s="466"/>
      <c r="G13" s="466"/>
      <c r="H13" s="466"/>
      <c r="I13" s="460"/>
      <c r="J13" s="336"/>
      <c r="K13" s="336"/>
      <c r="L13" s="336"/>
      <c r="M13" s="336"/>
      <c r="N13" s="336"/>
      <c r="O13" s="336"/>
      <c r="P13" s="336"/>
      <c r="Q13" s="337"/>
      <c r="R13" s="337"/>
      <c r="S13" s="337"/>
      <c r="T13" s="337"/>
      <c r="U13" s="337"/>
      <c r="V13" s="337"/>
      <c r="W13" s="337"/>
      <c r="X13" s="337"/>
      <c r="Y13" s="337"/>
      <c r="Z13" s="337"/>
      <c r="AA13" s="337"/>
      <c r="AB13" s="337"/>
      <c r="AC13" s="337"/>
      <c r="AD13" s="337"/>
      <c r="AE13" s="337"/>
      <c r="AF13" s="337"/>
      <c r="AG13" s="337"/>
      <c r="AH13" s="337"/>
      <c r="AI13" s="337"/>
      <c r="AJ13" s="337"/>
      <c r="AK13" s="337"/>
      <c r="AL13" s="337"/>
      <c r="AM13" s="337"/>
      <c r="AN13" s="337"/>
      <c r="AO13" s="337"/>
      <c r="AP13" s="356"/>
      <c r="AQ13" s="356"/>
      <c r="AR13" s="356"/>
      <c r="AS13" s="356"/>
      <c r="AT13" s="356"/>
      <c r="AU13" s="356"/>
      <c r="AV13" s="356"/>
      <c r="AW13" s="356"/>
      <c r="AX13" s="356"/>
      <c r="AY13" s="356"/>
      <c r="AZ13" s="356"/>
      <c r="BA13" s="356"/>
      <c r="BB13" s="356"/>
      <c r="BC13" s="356"/>
      <c r="BD13" s="356"/>
      <c r="BE13" s="356"/>
      <c r="BF13" s="356"/>
      <c r="BG13" s="356"/>
      <c r="BH13" s="356"/>
      <c r="BI13" s="356"/>
      <c r="BJ13" s="356"/>
      <c r="BK13" s="356"/>
      <c r="BL13" s="356"/>
      <c r="BM13" s="356"/>
      <c r="BN13" s="356"/>
      <c r="BO13" s="356"/>
      <c r="BP13" s="356"/>
      <c r="BQ13" s="356"/>
      <c r="BR13" s="356"/>
      <c r="BS13" s="356"/>
      <c r="BT13" s="356"/>
      <c r="BU13" s="356"/>
      <c r="BV13" s="356"/>
      <c r="BW13" s="356"/>
      <c r="BX13" s="356"/>
      <c r="BY13" s="356"/>
      <c r="BZ13" s="356"/>
      <c r="CA13" s="356"/>
      <c r="CB13" s="356"/>
      <c r="CC13" s="356"/>
      <c r="CD13" s="356"/>
      <c r="CE13" s="356"/>
      <c r="CF13" s="356"/>
      <c r="CG13" s="356"/>
      <c r="CH13" s="356"/>
      <c r="CI13" s="356"/>
      <c r="CJ13" s="356"/>
      <c r="CK13" s="356"/>
      <c r="CL13" s="356"/>
      <c r="CM13" s="356"/>
      <c r="CN13" s="356"/>
      <c r="CO13" s="356"/>
      <c r="CP13" s="356"/>
      <c r="CQ13" s="356"/>
      <c r="CR13" s="356"/>
      <c r="CS13" s="356"/>
      <c r="CT13" s="356"/>
      <c r="CU13" s="356"/>
      <c r="CV13" s="356"/>
    </row>
    <row r="14" spans="1:100" s="23" customFormat="1" ht="10.5" customHeight="1" x14ac:dyDescent="0.15">
      <c r="A14" s="1193" t="s">
        <v>16</v>
      </c>
      <c r="B14" s="1194"/>
      <c r="C14" s="467">
        <v>0</v>
      </c>
      <c r="D14" s="468"/>
      <c r="E14" s="469"/>
      <c r="F14" s="469"/>
      <c r="G14" s="469"/>
      <c r="H14" s="469"/>
      <c r="I14" s="471"/>
      <c r="J14" s="336"/>
      <c r="K14" s="336"/>
      <c r="L14" s="336"/>
      <c r="M14" s="336"/>
      <c r="N14" s="336"/>
      <c r="O14" s="336"/>
      <c r="P14" s="336"/>
      <c r="Q14" s="337"/>
      <c r="R14" s="337"/>
      <c r="S14" s="337"/>
      <c r="T14" s="337"/>
      <c r="U14" s="337"/>
      <c r="V14" s="337"/>
      <c r="W14" s="337"/>
      <c r="X14" s="337"/>
      <c r="Y14" s="337"/>
      <c r="Z14" s="337"/>
      <c r="AA14" s="337"/>
      <c r="AB14" s="337"/>
      <c r="AC14" s="337"/>
      <c r="AD14" s="337"/>
      <c r="AE14" s="337"/>
      <c r="AF14" s="337"/>
      <c r="AG14" s="337"/>
      <c r="AH14" s="337"/>
      <c r="AI14" s="337"/>
      <c r="AJ14" s="337"/>
      <c r="AK14" s="337"/>
      <c r="AL14" s="337"/>
      <c r="AM14" s="337"/>
      <c r="AN14" s="337"/>
      <c r="AO14" s="337"/>
      <c r="AP14" s="356"/>
      <c r="AQ14" s="356"/>
      <c r="AR14" s="356"/>
      <c r="AS14" s="356"/>
      <c r="AT14" s="356"/>
      <c r="AU14" s="356"/>
      <c r="AV14" s="356"/>
      <c r="AW14" s="356"/>
      <c r="AX14" s="356"/>
      <c r="AY14" s="356"/>
      <c r="AZ14" s="356"/>
      <c r="BA14" s="356"/>
      <c r="BB14" s="356"/>
      <c r="BC14" s="356"/>
      <c r="BD14" s="356"/>
      <c r="BE14" s="356"/>
      <c r="BF14" s="356"/>
      <c r="BG14" s="356"/>
      <c r="BH14" s="356"/>
      <c r="BI14" s="356"/>
      <c r="BJ14" s="356"/>
      <c r="BK14" s="356"/>
      <c r="BL14" s="356"/>
      <c r="BM14" s="356"/>
      <c r="BN14" s="356"/>
      <c r="BO14" s="356"/>
      <c r="BP14" s="356"/>
      <c r="BQ14" s="356"/>
      <c r="BR14" s="356"/>
      <c r="BS14" s="356"/>
      <c r="BT14" s="356"/>
      <c r="BU14" s="356"/>
      <c r="BV14" s="356"/>
      <c r="BW14" s="356"/>
      <c r="BX14" s="356"/>
      <c r="BY14" s="356"/>
      <c r="BZ14" s="356"/>
      <c r="CA14" s="356"/>
      <c r="CB14" s="356"/>
      <c r="CC14" s="356"/>
      <c r="CD14" s="356"/>
      <c r="CE14" s="356"/>
      <c r="CF14" s="356"/>
      <c r="CG14" s="356"/>
      <c r="CH14" s="356"/>
      <c r="CI14" s="356"/>
      <c r="CJ14" s="356"/>
      <c r="CK14" s="356"/>
      <c r="CL14" s="356"/>
      <c r="CM14" s="356"/>
      <c r="CN14" s="356"/>
      <c r="CO14" s="356"/>
      <c r="CP14" s="356"/>
      <c r="CQ14" s="356"/>
      <c r="CR14" s="356"/>
      <c r="CS14" s="356"/>
      <c r="CT14" s="356"/>
      <c r="CU14" s="356"/>
      <c r="CV14" s="356"/>
    </row>
    <row r="15" spans="1:100" s="42" customFormat="1" ht="14.25" x14ac:dyDescent="0.2">
      <c r="A15" s="376" t="s">
        <v>17</v>
      </c>
      <c r="B15" s="340"/>
      <c r="C15" s="340"/>
      <c r="D15" s="340"/>
      <c r="E15" s="376"/>
      <c r="F15" s="376"/>
      <c r="G15" s="376"/>
      <c r="H15" s="340"/>
      <c r="I15" s="340"/>
      <c r="J15" s="340"/>
      <c r="K15" s="340"/>
      <c r="L15" s="340"/>
      <c r="M15" s="340"/>
      <c r="N15" s="340"/>
      <c r="O15" s="337"/>
      <c r="P15" s="337"/>
      <c r="Q15" s="337"/>
      <c r="R15" s="337"/>
      <c r="S15" s="337"/>
      <c r="T15" s="337"/>
      <c r="U15" s="337"/>
      <c r="V15" s="337"/>
      <c r="W15" s="337"/>
      <c r="X15" s="337"/>
      <c r="Y15" s="337"/>
      <c r="Z15" s="337"/>
      <c r="AA15" s="337"/>
      <c r="AB15" s="337"/>
      <c r="AC15" s="337"/>
      <c r="AD15" s="337"/>
      <c r="AE15" s="337"/>
      <c r="AF15" s="337"/>
      <c r="AG15" s="337"/>
      <c r="AH15" s="337"/>
      <c r="AI15" s="337"/>
      <c r="AJ15" s="337"/>
      <c r="AK15" s="337"/>
      <c r="AL15" s="337"/>
      <c r="AM15" s="337"/>
      <c r="AN15" s="337"/>
      <c r="AO15" s="337"/>
      <c r="AP15" s="337"/>
      <c r="AQ15" s="337"/>
      <c r="AR15" s="337"/>
      <c r="AS15" s="337"/>
      <c r="AT15" s="337"/>
      <c r="AU15" s="337"/>
      <c r="AV15" s="337"/>
      <c r="AW15" s="337"/>
      <c r="AX15" s="337"/>
      <c r="AY15" s="337"/>
      <c r="AZ15" s="354"/>
      <c r="BA15" s="354"/>
      <c r="BB15" s="354"/>
      <c r="BC15" s="354"/>
      <c r="BD15" s="354"/>
      <c r="BE15" s="354"/>
      <c r="BF15" s="354"/>
      <c r="BG15" s="354"/>
      <c r="BH15" s="354"/>
      <c r="BI15" s="354"/>
      <c r="BJ15" s="354"/>
      <c r="BK15" s="354"/>
      <c r="BL15" s="354"/>
      <c r="BM15" s="354"/>
      <c r="BN15" s="354"/>
      <c r="BO15" s="354"/>
      <c r="BP15" s="354"/>
      <c r="BQ15" s="354"/>
      <c r="BR15" s="354"/>
      <c r="BS15" s="354"/>
      <c r="BT15" s="354"/>
      <c r="BU15" s="354"/>
      <c r="BV15" s="354"/>
      <c r="BW15" s="354"/>
      <c r="BX15" s="354"/>
      <c r="BY15" s="354"/>
      <c r="BZ15" s="354"/>
      <c r="CA15" s="354"/>
      <c r="CB15" s="354"/>
      <c r="CC15" s="354"/>
      <c r="CD15" s="354"/>
      <c r="CE15" s="354"/>
      <c r="CF15" s="354"/>
      <c r="CG15" s="354"/>
      <c r="CH15" s="354"/>
      <c r="CI15" s="354"/>
      <c r="CJ15" s="354"/>
      <c r="CK15" s="354"/>
      <c r="CL15" s="354"/>
      <c r="CM15" s="354"/>
      <c r="CN15" s="354"/>
      <c r="CO15" s="354"/>
      <c r="CP15" s="354"/>
      <c r="CQ15" s="354"/>
      <c r="CR15" s="354"/>
      <c r="CS15" s="354"/>
      <c r="CT15" s="354"/>
      <c r="CU15" s="354"/>
      <c r="CV15" s="354"/>
    </row>
    <row r="16" spans="1:100" s="23" customFormat="1" ht="10.5" customHeight="1" x14ac:dyDescent="0.15">
      <c r="A16" s="1009" t="s">
        <v>18</v>
      </c>
      <c r="B16" s="1010"/>
      <c r="C16" s="1195" t="s">
        <v>19</v>
      </c>
      <c r="D16" s="359"/>
      <c r="E16" s="337"/>
      <c r="F16" s="337"/>
      <c r="G16" s="337"/>
      <c r="H16" s="337"/>
      <c r="I16" s="337"/>
      <c r="J16" s="337"/>
      <c r="K16" s="337"/>
      <c r="L16" s="337"/>
      <c r="M16" s="337"/>
      <c r="N16" s="337"/>
      <c r="O16" s="337"/>
      <c r="P16" s="337"/>
      <c r="Q16" s="337"/>
      <c r="R16" s="337"/>
      <c r="S16" s="337"/>
      <c r="T16" s="337"/>
      <c r="U16" s="337"/>
      <c r="V16" s="337"/>
      <c r="W16" s="337"/>
      <c r="X16" s="337"/>
      <c r="Y16" s="337"/>
      <c r="Z16" s="337"/>
      <c r="AA16" s="337"/>
      <c r="AB16" s="337"/>
      <c r="AC16" s="337"/>
      <c r="AD16" s="337"/>
      <c r="AE16" s="337"/>
      <c r="AF16" s="356"/>
      <c r="AG16" s="356"/>
      <c r="AH16" s="356"/>
      <c r="AI16" s="356"/>
      <c r="AJ16" s="356"/>
      <c r="AK16" s="356"/>
      <c r="AL16" s="356"/>
      <c r="AM16" s="356"/>
      <c r="AN16" s="356"/>
      <c r="AO16" s="356"/>
      <c r="AP16" s="356"/>
      <c r="AQ16" s="356"/>
      <c r="AR16" s="356"/>
      <c r="AS16" s="356"/>
      <c r="AT16" s="356"/>
      <c r="AU16" s="356"/>
      <c r="AV16" s="356"/>
      <c r="AW16" s="356"/>
      <c r="AX16" s="356"/>
      <c r="AY16" s="356"/>
      <c r="AZ16" s="356"/>
      <c r="BA16" s="356"/>
      <c r="BB16" s="356"/>
      <c r="BC16" s="356"/>
      <c r="BD16" s="356"/>
      <c r="BE16" s="356"/>
      <c r="BF16" s="356"/>
      <c r="BG16" s="356"/>
      <c r="BH16" s="356"/>
      <c r="BI16" s="356"/>
      <c r="BJ16" s="356"/>
      <c r="BK16" s="356"/>
      <c r="BL16" s="356"/>
      <c r="BM16" s="356"/>
      <c r="BN16" s="356"/>
      <c r="BO16" s="356"/>
      <c r="BP16" s="356"/>
      <c r="BQ16" s="356"/>
      <c r="BR16" s="356"/>
      <c r="BS16" s="431"/>
      <c r="BT16" s="431"/>
      <c r="BU16" s="431"/>
      <c r="BV16" s="431"/>
      <c r="BW16" s="431"/>
      <c r="BX16" s="431"/>
      <c r="BY16" s="431"/>
      <c r="BZ16" s="431"/>
      <c r="CA16" s="431"/>
      <c r="CB16" s="431"/>
      <c r="CC16" s="431"/>
      <c r="CD16" s="431"/>
      <c r="CE16" s="431"/>
      <c r="CF16" s="431"/>
      <c r="CG16" s="431"/>
      <c r="CH16" s="431"/>
      <c r="CI16" s="431"/>
      <c r="CJ16" s="431"/>
      <c r="CK16" s="431"/>
      <c r="CL16" s="431"/>
      <c r="CM16" s="431"/>
      <c r="CN16" s="431"/>
      <c r="CO16" s="431"/>
      <c r="CP16" s="431"/>
      <c r="CQ16" s="431"/>
      <c r="CR16" s="431"/>
      <c r="CS16" s="431"/>
      <c r="CT16" s="431"/>
      <c r="CU16" s="431"/>
      <c r="CV16" s="431"/>
    </row>
    <row r="17" spans="1:101" s="23" customFormat="1" ht="10.5" x14ac:dyDescent="0.15">
      <c r="A17" s="1013"/>
      <c r="B17" s="1014"/>
      <c r="C17" s="1196"/>
      <c r="D17" s="359"/>
      <c r="E17" s="337"/>
      <c r="F17" s="337"/>
      <c r="G17" s="337"/>
      <c r="H17" s="337"/>
      <c r="I17" s="337"/>
      <c r="J17" s="337"/>
      <c r="K17" s="337"/>
      <c r="L17" s="337"/>
      <c r="M17" s="337"/>
      <c r="N17" s="337"/>
      <c r="O17" s="337"/>
      <c r="P17" s="337"/>
      <c r="Q17" s="337"/>
      <c r="R17" s="337"/>
      <c r="S17" s="337"/>
      <c r="T17" s="337"/>
      <c r="U17" s="337"/>
      <c r="V17" s="337"/>
      <c r="W17" s="337"/>
      <c r="X17" s="337"/>
      <c r="Y17" s="337"/>
      <c r="Z17" s="337"/>
      <c r="AA17" s="337"/>
      <c r="AB17" s="337"/>
      <c r="AC17" s="337"/>
      <c r="AD17" s="337"/>
      <c r="AE17" s="337"/>
      <c r="AF17" s="356"/>
      <c r="AG17" s="356"/>
      <c r="AH17" s="356"/>
      <c r="AI17" s="356"/>
      <c r="AJ17" s="356"/>
      <c r="AK17" s="356"/>
      <c r="AL17" s="356"/>
      <c r="AM17" s="356"/>
      <c r="AN17" s="356"/>
      <c r="AO17" s="356"/>
      <c r="AP17" s="356"/>
      <c r="AQ17" s="356"/>
      <c r="AR17" s="356"/>
      <c r="AS17" s="356"/>
      <c r="AT17" s="356"/>
      <c r="AU17" s="356"/>
      <c r="AV17" s="356"/>
      <c r="AW17" s="356"/>
      <c r="AX17" s="356"/>
      <c r="AY17" s="356"/>
      <c r="AZ17" s="356"/>
      <c r="BA17" s="356"/>
      <c r="BB17" s="356"/>
      <c r="BC17" s="356"/>
      <c r="BD17" s="356"/>
      <c r="BE17" s="356"/>
      <c r="BF17" s="356"/>
      <c r="BG17" s="356"/>
      <c r="BH17" s="356"/>
      <c r="BI17" s="356"/>
      <c r="BJ17" s="356"/>
      <c r="BK17" s="356"/>
      <c r="BL17" s="356"/>
      <c r="BM17" s="356"/>
      <c r="BN17" s="356"/>
      <c r="BO17" s="356"/>
      <c r="BP17" s="356"/>
      <c r="BQ17" s="356"/>
      <c r="BR17" s="356"/>
      <c r="BS17" s="431"/>
      <c r="BT17" s="431"/>
      <c r="BU17" s="431"/>
      <c r="BV17" s="431"/>
      <c r="BW17" s="431"/>
      <c r="BX17" s="431"/>
      <c r="BY17" s="431"/>
      <c r="BZ17" s="431"/>
      <c r="CA17" s="431"/>
      <c r="CB17" s="431"/>
      <c r="CC17" s="431"/>
      <c r="CD17" s="431"/>
      <c r="CE17" s="431"/>
      <c r="CF17" s="431"/>
      <c r="CG17" s="431"/>
      <c r="CH17" s="431"/>
      <c r="CI17" s="431"/>
      <c r="CJ17" s="431"/>
      <c r="CK17" s="431"/>
      <c r="CL17" s="431"/>
      <c r="CM17" s="431"/>
      <c r="CN17" s="431"/>
      <c r="CO17" s="431"/>
      <c r="CP17" s="431"/>
      <c r="CQ17" s="431"/>
      <c r="CR17" s="431"/>
      <c r="CS17" s="431"/>
      <c r="CT17" s="431"/>
      <c r="CU17" s="431"/>
      <c r="CV17" s="431"/>
      <c r="CW17" s="431"/>
    </row>
    <row r="18" spans="1:101" s="23" customFormat="1" ht="10.5" customHeight="1" x14ac:dyDescent="0.15">
      <c r="A18" s="1200" t="s">
        <v>20</v>
      </c>
      <c r="B18" s="1201"/>
      <c r="C18" s="456">
        <v>172</v>
      </c>
      <c r="D18" s="607" t="s">
        <v>227</v>
      </c>
      <c r="E18" s="337"/>
      <c r="F18" s="337"/>
      <c r="G18" s="337"/>
      <c r="H18" s="337"/>
      <c r="I18" s="337"/>
      <c r="J18" s="337"/>
      <c r="K18" s="337"/>
      <c r="L18" s="337"/>
      <c r="M18" s="337"/>
      <c r="N18" s="337"/>
      <c r="O18" s="337"/>
      <c r="P18" s="337"/>
      <c r="Q18" s="337"/>
      <c r="R18" s="337"/>
      <c r="S18" s="337"/>
      <c r="T18" s="337"/>
      <c r="U18" s="337"/>
      <c r="V18" s="337"/>
      <c r="W18" s="337"/>
      <c r="X18" s="337"/>
      <c r="Y18" s="337"/>
      <c r="Z18" s="337"/>
      <c r="AA18" s="337"/>
      <c r="AB18" s="337"/>
      <c r="AC18" s="337"/>
      <c r="AD18" s="337"/>
      <c r="AE18" s="337"/>
      <c r="AF18" s="356"/>
      <c r="AG18" s="356"/>
      <c r="AH18" s="356"/>
      <c r="AI18" s="356"/>
      <c r="AJ18" s="356"/>
      <c r="AK18" s="356"/>
      <c r="AL18" s="356"/>
      <c r="AM18" s="356"/>
      <c r="AN18" s="356"/>
      <c r="AO18" s="356"/>
      <c r="AP18" s="356"/>
      <c r="AQ18" s="356"/>
      <c r="AR18" s="356"/>
      <c r="AS18" s="356"/>
      <c r="AT18" s="356"/>
      <c r="AU18" s="356"/>
      <c r="AV18" s="356"/>
      <c r="AW18" s="356"/>
      <c r="AX18" s="356"/>
      <c r="AY18" s="356"/>
      <c r="AZ18" s="356"/>
      <c r="BA18" s="433" t="s">
        <v>227</v>
      </c>
      <c r="BB18" s="356"/>
      <c r="BC18" s="356"/>
      <c r="BD18" s="356"/>
      <c r="BE18" s="356"/>
      <c r="BF18" s="356"/>
      <c r="BG18" s="356"/>
      <c r="BH18" s="356"/>
      <c r="BI18" s="356"/>
      <c r="BJ18" s="356"/>
      <c r="BK18" s="356"/>
      <c r="BL18" s="356"/>
      <c r="BM18" s="356"/>
      <c r="BN18" s="356"/>
      <c r="BO18" s="356"/>
      <c r="BP18" s="356"/>
      <c r="BQ18" s="356"/>
      <c r="BR18" s="356"/>
      <c r="BS18" s="431"/>
      <c r="BT18" s="613">
        <v>0</v>
      </c>
      <c r="BU18" s="431"/>
      <c r="BV18" s="431"/>
      <c r="BW18" s="431"/>
      <c r="BX18" s="431"/>
      <c r="BY18" s="431"/>
      <c r="BZ18" s="431"/>
      <c r="CA18" s="431"/>
      <c r="CB18" s="431"/>
      <c r="CC18" s="431"/>
      <c r="CD18" s="431"/>
      <c r="CE18" s="431"/>
      <c r="CF18" s="431"/>
      <c r="CG18" s="431"/>
      <c r="CH18" s="431"/>
      <c r="CI18" s="431"/>
      <c r="CJ18" s="431"/>
      <c r="CK18" s="431"/>
      <c r="CL18" s="431"/>
      <c r="CM18" s="431"/>
      <c r="CN18" s="431"/>
      <c r="CO18" s="431"/>
      <c r="CP18" s="431"/>
      <c r="CQ18" s="431"/>
      <c r="CR18" s="431"/>
      <c r="CS18" s="431"/>
      <c r="CT18" s="431"/>
      <c r="CU18" s="431"/>
      <c r="CV18" s="431"/>
      <c r="CW18" s="431"/>
    </row>
    <row r="19" spans="1:101" s="23" customFormat="1" ht="10.5" x14ac:dyDescent="0.15">
      <c r="A19" s="1202" t="s">
        <v>21</v>
      </c>
      <c r="B19" s="1203"/>
      <c r="C19" s="456">
        <v>15</v>
      </c>
      <c r="D19" s="336"/>
      <c r="E19" s="336"/>
      <c r="F19" s="337"/>
      <c r="G19" s="337"/>
      <c r="H19" s="337"/>
      <c r="I19" s="337"/>
      <c r="J19" s="337"/>
      <c r="K19" s="337"/>
      <c r="L19" s="337"/>
      <c r="M19" s="337"/>
      <c r="N19" s="337"/>
      <c r="O19" s="337"/>
      <c r="P19" s="337"/>
      <c r="Q19" s="337"/>
      <c r="R19" s="337"/>
      <c r="S19" s="337"/>
      <c r="T19" s="337"/>
      <c r="U19" s="337"/>
      <c r="V19" s="337"/>
      <c r="W19" s="337"/>
      <c r="X19" s="337"/>
      <c r="Y19" s="337"/>
      <c r="Z19" s="337"/>
      <c r="AA19" s="337"/>
      <c r="AB19" s="337"/>
      <c r="AC19" s="337"/>
      <c r="AD19" s="337"/>
      <c r="AE19" s="337"/>
      <c r="AF19" s="356"/>
      <c r="AG19" s="356"/>
      <c r="AH19" s="356"/>
      <c r="AI19" s="356"/>
      <c r="AJ19" s="356"/>
      <c r="AK19" s="356"/>
      <c r="AL19" s="356"/>
      <c r="AM19" s="356"/>
      <c r="AN19" s="356"/>
      <c r="AO19" s="356"/>
      <c r="AP19" s="356"/>
      <c r="AQ19" s="356"/>
      <c r="AR19" s="356"/>
      <c r="AS19" s="356"/>
      <c r="AT19" s="356"/>
      <c r="AU19" s="356"/>
      <c r="AV19" s="356"/>
      <c r="AW19" s="356"/>
      <c r="AX19" s="356"/>
      <c r="AY19" s="356"/>
      <c r="AZ19" s="356"/>
      <c r="BA19" s="653"/>
      <c r="BB19" s="356"/>
      <c r="BC19" s="356"/>
      <c r="BD19" s="356"/>
      <c r="BE19" s="356"/>
      <c r="BF19" s="356"/>
      <c r="BG19" s="356"/>
      <c r="BH19" s="356"/>
      <c r="BI19" s="356"/>
      <c r="BJ19" s="356"/>
      <c r="BK19" s="356"/>
      <c r="BL19" s="356"/>
      <c r="BM19" s="356"/>
      <c r="BN19" s="356"/>
      <c r="BO19" s="356"/>
      <c r="BP19" s="356"/>
      <c r="BQ19" s="356"/>
      <c r="BR19" s="356"/>
      <c r="BS19" s="431"/>
      <c r="BT19" s="431"/>
      <c r="BU19" s="431"/>
      <c r="BV19" s="431"/>
      <c r="BW19" s="431"/>
      <c r="BX19" s="431"/>
      <c r="BY19" s="431"/>
      <c r="BZ19" s="431"/>
      <c r="CA19" s="431"/>
      <c r="CB19" s="431"/>
      <c r="CC19" s="431"/>
      <c r="CD19" s="431"/>
      <c r="CE19" s="431"/>
      <c r="CF19" s="431"/>
      <c r="CG19" s="431"/>
      <c r="CH19" s="431"/>
      <c r="CI19" s="431"/>
      <c r="CJ19" s="431"/>
      <c r="CK19" s="431"/>
      <c r="CL19" s="431"/>
      <c r="CM19" s="431"/>
      <c r="CN19" s="431"/>
      <c r="CO19" s="431"/>
      <c r="CP19" s="431"/>
      <c r="CQ19" s="431"/>
      <c r="CR19" s="431"/>
      <c r="CS19" s="431"/>
      <c r="CT19" s="431"/>
      <c r="CU19" s="431"/>
      <c r="CV19" s="431"/>
      <c r="CW19" s="431"/>
    </row>
    <row r="20" spans="1:101" s="23" customFormat="1" ht="10.5" customHeight="1" x14ac:dyDescent="0.15">
      <c r="A20" s="1181" t="s">
        <v>22</v>
      </c>
      <c r="B20" s="1182"/>
      <c r="C20" s="463"/>
      <c r="D20" s="336"/>
      <c r="E20" s="336"/>
      <c r="F20" s="337"/>
      <c r="G20" s="337"/>
      <c r="H20" s="337"/>
      <c r="I20" s="337"/>
      <c r="J20" s="337"/>
      <c r="K20" s="337"/>
      <c r="L20" s="337"/>
      <c r="M20" s="337"/>
      <c r="N20" s="337"/>
      <c r="O20" s="337"/>
      <c r="P20" s="337"/>
      <c r="Q20" s="337"/>
      <c r="R20" s="337"/>
      <c r="S20" s="337"/>
      <c r="T20" s="337"/>
      <c r="U20" s="337"/>
      <c r="V20" s="337"/>
      <c r="W20" s="337"/>
      <c r="X20" s="337"/>
      <c r="Y20" s="337"/>
      <c r="Z20" s="337"/>
      <c r="AA20" s="337"/>
      <c r="AB20" s="337"/>
      <c r="AC20" s="337"/>
      <c r="AD20" s="337"/>
      <c r="AE20" s="337"/>
      <c r="AF20" s="356"/>
      <c r="AG20" s="356"/>
      <c r="AH20" s="356"/>
      <c r="AI20" s="356"/>
      <c r="AJ20" s="356"/>
      <c r="AK20" s="356"/>
      <c r="AL20" s="356"/>
      <c r="AM20" s="356"/>
      <c r="AN20" s="356"/>
      <c r="AO20" s="356"/>
      <c r="AP20" s="356"/>
      <c r="AQ20" s="356"/>
      <c r="AR20" s="356"/>
      <c r="AS20" s="356"/>
      <c r="AT20" s="356"/>
      <c r="AU20" s="356"/>
      <c r="AV20" s="356"/>
      <c r="AW20" s="356"/>
      <c r="AX20" s="356"/>
      <c r="AY20" s="356"/>
      <c r="AZ20" s="356"/>
      <c r="BA20" s="356"/>
      <c r="BB20" s="356"/>
      <c r="BC20" s="356"/>
      <c r="BD20" s="356"/>
      <c r="BE20" s="356"/>
      <c r="BF20" s="356"/>
      <c r="BG20" s="356"/>
      <c r="BH20" s="356"/>
      <c r="BI20" s="356"/>
      <c r="BJ20" s="356"/>
      <c r="BK20" s="356"/>
      <c r="BL20" s="356"/>
      <c r="BM20" s="356"/>
      <c r="BN20" s="356"/>
      <c r="BO20" s="356"/>
      <c r="BP20" s="356"/>
      <c r="BQ20" s="356"/>
      <c r="BR20" s="356"/>
      <c r="BS20" s="431"/>
      <c r="BT20" s="431"/>
      <c r="BU20" s="431"/>
      <c r="BV20" s="431"/>
      <c r="BW20" s="431"/>
      <c r="BX20" s="431"/>
      <c r="BY20" s="431"/>
      <c r="BZ20" s="431"/>
      <c r="CA20" s="431"/>
      <c r="CB20" s="431"/>
      <c r="CC20" s="431"/>
      <c r="CD20" s="431"/>
      <c r="CE20" s="431"/>
      <c r="CF20" s="431"/>
      <c r="CG20" s="431"/>
      <c r="CH20" s="431"/>
      <c r="CI20" s="431"/>
      <c r="CJ20" s="431"/>
      <c r="CK20" s="431"/>
      <c r="CL20" s="431"/>
      <c r="CM20" s="431"/>
      <c r="CN20" s="431"/>
      <c r="CO20" s="431"/>
      <c r="CP20" s="431"/>
      <c r="CQ20" s="431"/>
      <c r="CR20" s="431"/>
      <c r="CS20" s="431"/>
      <c r="CT20" s="431"/>
      <c r="CU20" s="431"/>
      <c r="CV20" s="431"/>
      <c r="CW20" s="431"/>
    </row>
    <row r="21" spans="1:101" s="23" customFormat="1" ht="10.5" customHeight="1" x14ac:dyDescent="0.15">
      <c r="A21" s="1181" t="s">
        <v>23</v>
      </c>
      <c r="B21" s="1182"/>
      <c r="C21" s="457">
        <v>40</v>
      </c>
      <c r="D21" s="336"/>
      <c r="E21" s="336"/>
      <c r="F21" s="337"/>
      <c r="G21" s="337"/>
      <c r="H21" s="337"/>
      <c r="I21" s="337"/>
      <c r="J21" s="337"/>
      <c r="K21" s="337"/>
      <c r="L21" s="337"/>
      <c r="M21" s="337"/>
      <c r="N21" s="337"/>
      <c r="O21" s="337"/>
      <c r="P21" s="337"/>
      <c r="Q21" s="337"/>
      <c r="R21" s="337"/>
      <c r="S21" s="337"/>
      <c r="T21" s="337"/>
      <c r="U21" s="337"/>
      <c r="V21" s="337"/>
      <c r="W21" s="337"/>
      <c r="X21" s="337"/>
      <c r="Y21" s="337"/>
      <c r="Z21" s="337"/>
      <c r="AA21" s="337"/>
      <c r="AB21" s="337"/>
      <c r="AC21" s="337"/>
      <c r="AD21" s="337"/>
      <c r="AE21" s="337"/>
      <c r="AF21" s="356"/>
      <c r="AG21" s="356"/>
      <c r="AH21" s="356"/>
      <c r="AI21" s="356"/>
      <c r="AJ21" s="356"/>
      <c r="AK21" s="356"/>
      <c r="AL21" s="356"/>
      <c r="AM21" s="356"/>
      <c r="AN21" s="356"/>
      <c r="AO21" s="356"/>
      <c r="AP21" s="356"/>
      <c r="AQ21" s="356"/>
      <c r="AR21" s="356"/>
      <c r="AS21" s="356"/>
      <c r="AT21" s="356"/>
      <c r="AU21" s="356"/>
      <c r="AV21" s="356"/>
      <c r="AW21" s="356"/>
      <c r="AX21" s="356"/>
      <c r="AY21" s="356"/>
      <c r="AZ21" s="356"/>
      <c r="BA21" s="356"/>
      <c r="BB21" s="356"/>
      <c r="BC21" s="356"/>
      <c r="BD21" s="356"/>
      <c r="BE21" s="356"/>
      <c r="BF21" s="356"/>
      <c r="BG21" s="356"/>
      <c r="BH21" s="356"/>
      <c r="BI21" s="356"/>
      <c r="BJ21" s="356"/>
      <c r="BK21" s="356"/>
      <c r="BL21" s="356"/>
      <c r="BM21" s="356"/>
      <c r="BN21" s="356"/>
      <c r="BO21" s="356"/>
      <c r="BP21" s="356"/>
      <c r="BQ21" s="356"/>
      <c r="BR21" s="356"/>
      <c r="BS21" s="431"/>
      <c r="BT21" s="431"/>
      <c r="BU21" s="431"/>
      <c r="BV21" s="431"/>
      <c r="BW21" s="431"/>
      <c r="BX21" s="431"/>
      <c r="BY21" s="431"/>
      <c r="BZ21" s="431"/>
      <c r="CA21" s="431"/>
      <c r="CB21" s="431"/>
      <c r="CC21" s="431"/>
      <c r="CD21" s="431"/>
      <c r="CE21" s="431"/>
      <c r="CF21" s="431"/>
      <c r="CG21" s="431"/>
      <c r="CH21" s="431"/>
      <c r="CI21" s="431"/>
      <c r="CJ21" s="431"/>
      <c r="CK21" s="431"/>
      <c r="CL21" s="431"/>
      <c r="CM21" s="431"/>
      <c r="CN21" s="431"/>
      <c r="CO21" s="431"/>
      <c r="CP21" s="431"/>
      <c r="CQ21" s="431"/>
      <c r="CR21" s="431"/>
      <c r="CS21" s="431"/>
      <c r="CT21" s="431"/>
      <c r="CU21" s="431"/>
      <c r="CV21" s="431"/>
      <c r="CW21" s="431"/>
    </row>
    <row r="22" spans="1:101" s="23" customFormat="1" ht="10.5" customHeight="1" x14ac:dyDescent="0.15">
      <c r="A22" s="1181" t="s">
        <v>24</v>
      </c>
      <c r="B22" s="1182"/>
      <c r="C22" s="457">
        <v>3</v>
      </c>
      <c r="D22" s="336"/>
      <c r="E22" s="336"/>
      <c r="F22" s="337"/>
      <c r="G22" s="337"/>
      <c r="H22" s="337"/>
      <c r="I22" s="337"/>
      <c r="J22" s="337"/>
      <c r="K22" s="337"/>
      <c r="L22" s="337"/>
      <c r="M22" s="337"/>
      <c r="N22" s="337"/>
      <c r="O22" s="337"/>
      <c r="P22" s="337"/>
      <c r="Q22" s="337"/>
      <c r="R22" s="337"/>
      <c r="S22" s="337"/>
      <c r="T22" s="337"/>
      <c r="U22" s="337"/>
      <c r="V22" s="337"/>
      <c r="W22" s="337"/>
      <c r="X22" s="337"/>
      <c r="Y22" s="337"/>
      <c r="Z22" s="337"/>
      <c r="AA22" s="337"/>
      <c r="AB22" s="337"/>
      <c r="AC22" s="337"/>
      <c r="AD22" s="337"/>
      <c r="AE22" s="337"/>
      <c r="AF22" s="356"/>
      <c r="AG22" s="356"/>
      <c r="AH22" s="356"/>
      <c r="AI22" s="356"/>
      <c r="AJ22" s="356"/>
      <c r="AK22" s="356"/>
      <c r="AL22" s="356"/>
      <c r="AM22" s="356"/>
      <c r="AN22" s="356"/>
      <c r="AO22" s="356"/>
      <c r="AP22" s="356"/>
      <c r="AQ22" s="356"/>
      <c r="AR22" s="356"/>
      <c r="AS22" s="356"/>
      <c r="AT22" s="356"/>
      <c r="AU22" s="356"/>
      <c r="AV22" s="356"/>
      <c r="AW22" s="356"/>
      <c r="AX22" s="356"/>
      <c r="AY22" s="356"/>
      <c r="AZ22" s="356"/>
      <c r="BA22" s="356"/>
      <c r="BB22" s="356"/>
      <c r="BC22" s="356"/>
      <c r="BD22" s="356"/>
      <c r="BE22" s="356"/>
      <c r="BF22" s="356"/>
      <c r="BG22" s="356"/>
      <c r="BH22" s="356"/>
      <c r="BI22" s="356"/>
      <c r="BJ22" s="356"/>
      <c r="BK22" s="356"/>
      <c r="BL22" s="356"/>
      <c r="BM22" s="356"/>
      <c r="BN22" s="356"/>
      <c r="BO22" s="356"/>
      <c r="BP22" s="356"/>
      <c r="BQ22" s="356"/>
      <c r="BR22" s="356"/>
      <c r="BS22" s="431"/>
      <c r="BT22" s="431"/>
      <c r="BU22" s="431"/>
      <c r="BV22" s="431"/>
      <c r="BW22" s="431"/>
      <c r="BX22" s="431"/>
      <c r="BY22" s="431"/>
      <c r="BZ22" s="431"/>
      <c r="CA22" s="431"/>
      <c r="CB22" s="431"/>
      <c r="CC22" s="431"/>
      <c r="CD22" s="431"/>
      <c r="CE22" s="431"/>
      <c r="CF22" s="431"/>
      <c r="CG22" s="431"/>
      <c r="CH22" s="431"/>
      <c r="CI22" s="431"/>
      <c r="CJ22" s="431"/>
      <c r="CK22" s="431"/>
      <c r="CL22" s="431"/>
      <c r="CM22" s="431"/>
      <c r="CN22" s="431"/>
      <c r="CO22" s="431"/>
      <c r="CP22" s="431"/>
      <c r="CQ22" s="431"/>
      <c r="CR22" s="431"/>
      <c r="CS22" s="431"/>
      <c r="CT22" s="431"/>
      <c r="CU22" s="431"/>
      <c r="CV22" s="431"/>
      <c r="CW22" s="431"/>
    </row>
    <row r="23" spans="1:101" s="23" customFormat="1" ht="10.5" x14ac:dyDescent="0.15">
      <c r="A23" s="1181" t="s">
        <v>25</v>
      </c>
      <c r="B23" s="1182"/>
      <c r="C23" s="457"/>
      <c r="D23" s="337"/>
      <c r="E23" s="337"/>
      <c r="F23" s="337"/>
      <c r="G23" s="337"/>
      <c r="H23" s="337"/>
      <c r="I23" s="337"/>
      <c r="J23" s="337"/>
      <c r="K23" s="337"/>
      <c r="L23" s="337"/>
      <c r="M23" s="337"/>
      <c r="N23" s="337"/>
      <c r="O23" s="337"/>
      <c r="P23" s="337"/>
      <c r="Q23" s="337"/>
      <c r="R23" s="337"/>
      <c r="S23" s="337"/>
      <c r="T23" s="337"/>
      <c r="U23" s="337"/>
      <c r="V23" s="337"/>
      <c r="W23" s="337"/>
      <c r="X23" s="337"/>
      <c r="Y23" s="337"/>
      <c r="Z23" s="337"/>
      <c r="AA23" s="337"/>
      <c r="AB23" s="337"/>
      <c r="AC23" s="337"/>
      <c r="AD23" s="337"/>
      <c r="AE23" s="337"/>
      <c r="AF23" s="356"/>
      <c r="AG23" s="356"/>
      <c r="AH23" s="356"/>
      <c r="AI23" s="356"/>
      <c r="AJ23" s="356"/>
      <c r="AK23" s="356"/>
      <c r="AL23" s="356"/>
      <c r="AM23" s="356"/>
      <c r="AN23" s="356"/>
      <c r="AO23" s="356"/>
      <c r="AP23" s="356"/>
      <c r="AQ23" s="356"/>
      <c r="AR23" s="356"/>
      <c r="AS23" s="356"/>
      <c r="AT23" s="356"/>
      <c r="AU23" s="356"/>
      <c r="AV23" s="356"/>
      <c r="AW23" s="356"/>
      <c r="AX23" s="356"/>
      <c r="AY23" s="356"/>
      <c r="AZ23" s="356"/>
      <c r="BA23" s="356"/>
      <c r="BB23" s="356"/>
      <c r="BC23" s="356"/>
      <c r="BD23" s="356"/>
      <c r="BE23" s="356"/>
      <c r="BF23" s="356"/>
      <c r="BG23" s="356"/>
      <c r="BH23" s="356"/>
      <c r="BI23" s="356"/>
      <c r="BJ23" s="356"/>
      <c r="BK23" s="356"/>
      <c r="BL23" s="356"/>
      <c r="BM23" s="356"/>
      <c r="BN23" s="356"/>
      <c r="BO23" s="356"/>
      <c r="BP23" s="356"/>
      <c r="BQ23" s="356"/>
      <c r="BR23" s="356"/>
      <c r="BS23" s="431"/>
      <c r="BT23" s="431"/>
      <c r="BU23" s="431"/>
      <c r="BV23" s="431"/>
      <c r="BW23" s="431"/>
      <c r="BX23" s="431"/>
      <c r="BY23" s="431"/>
      <c r="BZ23" s="431"/>
      <c r="CA23" s="431"/>
      <c r="CB23" s="431"/>
      <c r="CC23" s="431"/>
      <c r="CD23" s="431"/>
      <c r="CE23" s="431"/>
      <c r="CF23" s="431"/>
      <c r="CG23" s="431"/>
      <c r="CH23" s="431"/>
      <c r="CI23" s="431"/>
      <c r="CJ23" s="431"/>
      <c r="CK23" s="431"/>
      <c r="CL23" s="431"/>
      <c r="CM23" s="431"/>
      <c r="CN23" s="431"/>
      <c r="CO23" s="431"/>
      <c r="CP23" s="431"/>
      <c r="CQ23" s="431"/>
      <c r="CR23" s="431"/>
      <c r="CS23" s="431"/>
      <c r="CT23" s="431"/>
      <c r="CU23" s="431"/>
      <c r="CV23" s="431"/>
      <c r="CW23" s="431"/>
    </row>
    <row r="24" spans="1:101" s="23" customFormat="1" ht="10.5" x14ac:dyDescent="0.15">
      <c r="A24" s="1181" t="s">
        <v>26</v>
      </c>
      <c r="B24" s="1182"/>
      <c r="C24" s="463">
        <v>1</v>
      </c>
      <c r="D24" s="337"/>
      <c r="E24" s="337"/>
      <c r="F24" s="337"/>
      <c r="G24" s="337"/>
      <c r="H24" s="337"/>
      <c r="I24" s="337"/>
      <c r="J24" s="337"/>
      <c r="K24" s="337"/>
      <c r="L24" s="337"/>
      <c r="M24" s="337"/>
      <c r="N24" s="337"/>
      <c r="O24" s="337"/>
      <c r="P24" s="337"/>
      <c r="Q24" s="337"/>
      <c r="R24" s="337"/>
      <c r="S24" s="337"/>
      <c r="T24" s="337"/>
      <c r="U24" s="337"/>
      <c r="V24" s="337"/>
      <c r="W24" s="337"/>
      <c r="X24" s="337"/>
      <c r="Y24" s="337"/>
      <c r="Z24" s="337"/>
      <c r="AA24" s="337"/>
      <c r="AB24" s="337"/>
      <c r="AC24" s="337"/>
      <c r="AD24" s="337"/>
      <c r="AE24" s="337"/>
      <c r="AF24" s="356"/>
      <c r="AG24" s="356"/>
      <c r="AH24" s="356"/>
      <c r="AI24" s="356"/>
      <c r="AJ24" s="356"/>
      <c r="AK24" s="356"/>
      <c r="AL24" s="356"/>
      <c r="AM24" s="356"/>
      <c r="AN24" s="356"/>
      <c r="AO24" s="356"/>
      <c r="AP24" s="356"/>
      <c r="AQ24" s="356"/>
      <c r="AR24" s="356"/>
      <c r="AS24" s="356"/>
      <c r="AT24" s="356"/>
      <c r="AU24" s="356"/>
      <c r="AV24" s="356"/>
      <c r="AW24" s="356"/>
      <c r="AX24" s="356"/>
      <c r="AY24" s="356"/>
      <c r="AZ24" s="356"/>
      <c r="BA24" s="356"/>
      <c r="BB24" s="356"/>
      <c r="BC24" s="356"/>
      <c r="BD24" s="356"/>
      <c r="BE24" s="356"/>
      <c r="BF24" s="356"/>
      <c r="BG24" s="356"/>
      <c r="BH24" s="356"/>
      <c r="BI24" s="356"/>
      <c r="BJ24" s="356"/>
      <c r="BK24" s="356"/>
      <c r="BL24" s="356"/>
      <c r="BM24" s="356"/>
      <c r="BN24" s="356"/>
      <c r="BO24" s="356"/>
      <c r="BP24" s="356"/>
      <c r="BQ24" s="356"/>
      <c r="BR24" s="356"/>
      <c r="BS24" s="431"/>
      <c r="BT24" s="431"/>
      <c r="BU24" s="431"/>
      <c r="BV24" s="431"/>
      <c r="BW24" s="431"/>
      <c r="BX24" s="431"/>
      <c r="BY24" s="431"/>
      <c r="BZ24" s="431"/>
      <c r="CA24" s="431"/>
      <c r="CB24" s="431"/>
      <c r="CC24" s="431"/>
      <c r="CD24" s="431"/>
      <c r="CE24" s="431"/>
      <c r="CF24" s="431"/>
      <c r="CG24" s="431"/>
      <c r="CH24" s="431"/>
      <c r="CI24" s="431"/>
      <c r="CJ24" s="431"/>
      <c r="CK24" s="431"/>
      <c r="CL24" s="431"/>
      <c r="CM24" s="431"/>
      <c r="CN24" s="431"/>
      <c r="CO24" s="431"/>
      <c r="CP24" s="431"/>
      <c r="CQ24" s="431"/>
      <c r="CR24" s="431"/>
      <c r="CS24" s="431"/>
      <c r="CT24" s="431"/>
      <c r="CU24" s="431"/>
      <c r="CV24" s="431"/>
      <c r="CW24" s="431"/>
    </row>
    <row r="25" spans="1:101" s="23" customFormat="1" ht="10.5" x14ac:dyDescent="0.15">
      <c r="A25" s="1181" t="s">
        <v>27</v>
      </c>
      <c r="B25" s="1182"/>
      <c r="C25" s="457">
        <v>20</v>
      </c>
      <c r="D25" s="337"/>
      <c r="E25" s="337"/>
      <c r="F25" s="337"/>
      <c r="G25" s="337"/>
      <c r="H25" s="337"/>
      <c r="I25" s="337"/>
      <c r="J25" s="337"/>
      <c r="K25" s="337"/>
      <c r="L25" s="337"/>
      <c r="M25" s="337"/>
      <c r="N25" s="337"/>
      <c r="O25" s="337"/>
      <c r="P25" s="337"/>
      <c r="Q25" s="337"/>
      <c r="R25" s="337"/>
      <c r="S25" s="337"/>
      <c r="T25" s="337"/>
      <c r="U25" s="337"/>
      <c r="V25" s="337"/>
      <c r="W25" s="337"/>
      <c r="X25" s="337"/>
      <c r="Y25" s="337"/>
      <c r="Z25" s="337"/>
      <c r="AA25" s="337"/>
      <c r="AB25" s="337"/>
      <c r="AC25" s="337"/>
      <c r="AD25" s="337"/>
      <c r="AE25" s="337"/>
      <c r="AF25" s="356"/>
      <c r="AG25" s="356"/>
      <c r="AH25" s="356"/>
      <c r="AI25" s="356"/>
      <c r="AJ25" s="356"/>
      <c r="AK25" s="356"/>
      <c r="AL25" s="356"/>
      <c r="AM25" s="356"/>
      <c r="AN25" s="356"/>
      <c r="AO25" s="356"/>
      <c r="AP25" s="356"/>
      <c r="AQ25" s="356"/>
      <c r="AR25" s="356"/>
      <c r="AS25" s="356"/>
      <c r="AT25" s="356"/>
      <c r="AU25" s="356"/>
      <c r="AV25" s="356"/>
      <c r="AW25" s="356"/>
      <c r="AX25" s="356"/>
      <c r="AY25" s="356"/>
      <c r="AZ25" s="356"/>
      <c r="BA25" s="356"/>
      <c r="BB25" s="356"/>
      <c r="BC25" s="356"/>
      <c r="BD25" s="356"/>
      <c r="BE25" s="356"/>
      <c r="BF25" s="356"/>
      <c r="BG25" s="356"/>
      <c r="BH25" s="356"/>
      <c r="BI25" s="356"/>
      <c r="BJ25" s="356"/>
      <c r="BK25" s="356"/>
      <c r="BL25" s="356"/>
      <c r="BM25" s="356"/>
      <c r="BN25" s="356"/>
      <c r="BO25" s="356"/>
      <c r="BP25" s="356"/>
      <c r="BQ25" s="356"/>
      <c r="BR25" s="356"/>
      <c r="BS25" s="431"/>
      <c r="BT25" s="431"/>
      <c r="BU25" s="431"/>
      <c r="BV25" s="431"/>
      <c r="BW25" s="431"/>
      <c r="BX25" s="431"/>
      <c r="BY25" s="431"/>
      <c r="BZ25" s="431"/>
      <c r="CA25" s="431"/>
      <c r="CB25" s="431"/>
      <c r="CC25" s="431"/>
      <c r="CD25" s="431"/>
      <c r="CE25" s="431"/>
      <c r="CF25" s="431"/>
      <c r="CG25" s="431"/>
      <c r="CH25" s="431"/>
      <c r="CI25" s="431"/>
      <c r="CJ25" s="431"/>
      <c r="CK25" s="431"/>
      <c r="CL25" s="431"/>
      <c r="CM25" s="431"/>
      <c r="CN25" s="431"/>
      <c r="CO25" s="431"/>
      <c r="CP25" s="431"/>
      <c r="CQ25" s="431"/>
      <c r="CR25" s="431"/>
      <c r="CS25" s="431"/>
      <c r="CT25" s="431"/>
      <c r="CU25" s="431"/>
      <c r="CV25" s="431"/>
      <c r="CW25" s="431"/>
    </row>
    <row r="26" spans="1:101" s="23" customFormat="1" ht="10.5" x14ac:dyDescent="0.15">
      <c r="A26" s="1181" t="s">
        <v>28</v>
      </c>
      <c r="B26" s="1182"/>
      <c r="C26" s="457">
        <v>15</v>
      </c>
      <c r="D26" s="337"/>
      <c r="E26" s="337"/>
      <c r="F26" s="337"/>
      <c r="G26" s="337"/>
      <c r="H26" s="337"/>
      <c r="I26" s="337"/>
      <c r="J26" s="337"/>
      <c r="K26" s="337"/>
      <c r="L26" s="337"/>
      <c r="M26" s="337"/>
      <c r="N26" s="337"/>
      <c r="O26" s="337"/>
      <c r="P26" s="337"/>
      <c r="Q26" s="337"/>
      <c r="R26" s="337"/>
      <c r="S26" s="337"/>
      <c r="T26" s="337"/>
      <c r="U26" s="337"/>
      <c r="V26" s="337"/>
      <c r="W26" s="337"/>
      <c r="X26" s="337"/>
      <c r="Y26" s="337"/>
      <c r="Z26" s="337"/>
      <c r="AA26" s="337"/>
      <c r="AB26" s="337"/>
      <c r="AC26" s="337"/>
      <c r="AD26" s="337"/>
      <c r="AE26" s="337"/>
      <c r="AF26" s="356"/>
      <c r="AG26" s="356"/>
      <c r="AH26" s="356"/>
      <c r="AI26" s="356"/>
      <c r="AJ26" s="356"/>
      <c r="AK26" s="356"/>
      <c r="AL26" s="356"/>
      <c r="AM26" s="356"/>
      <c r="AN26" s="356"/>
      <c r="AO26" s="356"/>
      <c r="AP26" s="356"/>
      <c r="AQ26" s="356"/>
      <c r="AR26" s="356"/>
      <c r="AS26" s="356"/>
      <c r="AT26" s="356"/>
      <c r="AU26" s="356"/>
      <c r="AV26" s="356"/>
      <c r="AW26" s="356"/>
      <c r="AX26" s="356"/>
      <c r="AY26" s="356"/>
      <c r="AZ26" s="356"/>
      <c r="BA26" s="356"/>
      <c r="BB26" s="356"/>
      <c r="BC26" s="356"/>
      <c r="BD26" s="356"/>
      <c r="BE26" s="356"/>
      <c r="BF26" s="356"/>
      <c r="BG26" s="356"/>
      <c r="BH26" s="356"/>
      <c r="BI26" s="356"/>
      <c r="BJ26" s="356"/>
      <c r="BK26" s="356"/>
      <c r="BL26" s="356"/>
      <c r="BM26" s="356"/>
      <c r="BN26" s="356"/>
      <c r="BO26" s="356"/>
      <c r="BP26" s="356"/>
      <c r="BQ26" s="356"/>
      <c r="BR26" s="356"/>
      <c r="BS26" s="431"/>
      <c r="BT26" s="431"/>
      <c r="BU26" s="431"/>
      <c r="BV26" s="431"/>
      <c r="BW26" s="431"/>
      <c r="BX26" s="431"/>
      <c r="BY26" s="431"/>
      <c r="BZ26" s="431"/>
      <c r="CA26" s="431"/>
      <c r="CB26" s="431"/>
      <c r="CC26" s="431"/>
      <c r="CD26" s="431"/>
      <c r="CE26" s="431"/>
      <c r="CF26" s="431"/>
      <c r="CG26" s="431"/>
      <c r="CH26" s="431"/>
      <c r="CI26" s="431"/>
      <c r="CJ26" s="431"/>
      <c r="CK26" s="431"/>
      <c r="CL26" s="431"/>
      <c r="CM26" s="431"/>
      <c r="CN26" s="431"/>
      <c r="CO26" s="431"/>
      <c r="CP26" s="431"/>
      <c r="CQ26" s="431"/>
      <c r="CR26" s="431"/>
      <c r="CS26" s="431"/>
      <c r="CT26" s="431"/>
      <c r="CU26" s="431"/>
      <c r="CV26" s="431"/>
      <c r="CW26" s="431"/>
    </row>
    <row r="27" spans="1:101" s="23" customFormat="1" ht="10.5" x14ac:dyDescent="0.15">
      <c r="A27" s="1183" t="s">
        <v>29</v>
      </c>
      <c r="B27" s="1184"/>
      <c r="C27" s="458">
        <v>1</v>
      </c>
      <c r="D27" s="337"/>
      <c r="E27" s="337"/>
      <c r="F27" s="337"/>
      <c r="G27" s="337"/>
      <c r="H27" s="337"/>
      <c r="I27" s="337"/>
      <c r="J27" s="337"/>
      <c r="K27" s="337"/>
      <c r="L27" s="337"/>
      <c r="M27" s="337"/>
      <c r="N27" s="337"/>
      <c r="O27" s="337"/>
      <c r="P27" s="337"/>
      <c r="Q27" s="337"/>
      <c r="R27" s="337"/>
      <c r="S27" s="337"/>
      <c r="T27" s="337"/>
      <c r="U27" s="337"/>
      <c r="V27" s="337"/>
      <c r="W27" s="337"/>
      <c r="X27" s="337"/>
      <c r="Y27" s="337"/>
      <c r="Z27" s="337"/>
      <c r="AA27" s="337"/>
      <c r="AB27" s="337"/>
      <c r="AC27" s="337"/>
      <c r="AD27" s="337"/>
      <c r="AE27" s="337"/>
      <c r="AF27" s="356"/>
      <c r="AG27" s="356"/>
      <c r="AH27" s="356"/>
      <c r="AI27" s="356"/>
      <c r="AJ27" s="356"/>
      <c r="AK27" s="356"/>
      <c r="AL27" s="356"/>
      <c r="AM27" s="356"/>
      <c r="AN27" s="356"/>
      <c r="AO27" s="356"/>
      <c r="AP27" s="356"/>
      <c r="AQ27" s="356"/>
      <c r="AR27" s="356"/>
      <c r="AS27" s="356"/>
      <c r="AT27" s="356"/>
      <c r="AU27" s="356"/>
      <c r="AV27" s="356"/>
      <c r="AW27" s="356"/>
      <c r="AX27" s="356"/>
      <c r="AY27" s="356"/>
      <c r="AZ27" s="356"/>
      <c r="BA27" s="356"/>
      <c r="BB27" s="356"/>
      <c r="BC27" s="356"/>
      <c r="BD27" s="356"/>
      <c r="BE27" s="356"/>
      <c r="BF27" s="356"/>
      <c r="BG27" s="356"/>
      <c r="BH27" s="356"/>
      <c r="BI27" s="356"/>
      <c r="BJ27" s="356"/>
      <c r="BK27" s="356"/>
      <c r="BL27" s="356"/>
      <c r="BM27" s="356"/>
      <c r="BN27" s="356"/>
      <c r="BO27" s="356"/>
      <c r="BP27" s="356"/>
      <c r="BQ27" s="356"/>
      <c r="BR27" s="356"/>
      <c r="BS27" s="431"/>
      <c r="BT27" s="431"/>
      <c r="BU27" s="431"/>
      <c r="BV27" s="431"/>
      <c r="BW27" s="431"/>
      <c r="BX27" s="431"/>
      <c r="BY27" s="431"/>
      <c r="BZ27" s="431"/>
      <c r="CA27" s="431"/>
      <c r="CB27" s="431"/>
      <c r="CC27" s="431"/>
      <c r="CD27" s="431"/>
      <c r="CE27" s="431"/>
      <c r="CF27" s="431"/>
      <c r="CG27" s="431"/>
      <c r="CH27" s="431"/>
      <c r="CI27" s="431"/>
      <c r="CJ27" s="431"/>
      <c r="CK27" s="431"/>
      <c r="CL27" s="431"/>
      <c r="CM27" s="431"/>
      <c r="CN27" s="431"/>
      <c r="CO27" s="431"/>
      <c r="CP27" s="431"/>
      <c r="CQ27" s="431"/>
      <c r="CR27" s="431"/>
      <c r="CS27" s="431"/>
      <c r="CT27" s="431"/>
      <c r="CU27" s="431"/>
      <c r="CV27" s="431"/>
      <c r="CW27" s="431"/>
    </row>
    <row r="28" spans="1:101" s="23" customFormat="1" ht="10.5" x14ac:dyDescent="0.15">
      <c r="A28" s="1185" t="s">
        <v>30</v>
      </c>
      <c r="B28" s="1186"/>
      <c r="C28" s="459">
        <v>77</v>
      </c>
      <c r="D28" s="337"/>
      <c r="E28" s="337"/>
      <c r="F28" s="337"/>
      <c r="G28" s="337"/>
      <c r="H28" s="337"/>
      <c r="I28" s="337"/>
      <c r="J28" s="337"/>
      <c r="K28" s="337"/>
      <c r="L28" s="337"/>
      <c r="M28" s="337"/>
      <c r="N28" s="337"/>
      <c r="O28" s="337"/>
      <c r="P28" s="337"/>
      <c r="Q28" s="337"/>
      <c r="R28" s="337"/>
      <c r="S28" s="337"/>
      <c r="T28" s="337"/>
      <c r="U28" s="337"/>
      <c r="V28" s="337"/>
      <c r="W28" s="337"/>
      <c r="X28" s="337"/>
      <c r="Y28" s="337"/>
      <c r="Z28" s="337"/>
      <c r="AA28" s="337"/>
      <c r="AB28" s="337"/>
      <c r="AC28" s="337"/>
      <c r="AD28" s="337"/>
      <c r="AE28" s="337"/>
      <c r="AF28" s="356"/>
      <c r="AG28" s="356"/>
      <c r="AH28" s="356"/>
      <c r="AI28" s="356"/>
      <c r="AJ28" s="356"/>
      <c r="AK28" s="356"/>
      <c r="AL28" s="356"/>
      <c r="AM28" s="356"/>
      <c r="AN28" s="356"/>
      <c r="AO28" s="356"/>
      <c r="AP28" s="356"/>
      <c r="AQ28" s="356"/>
      <c r="AR28" s="356"/>
      <c r="AS28" s="356"/>
      <c r="AT28" s="356"/>
      <c r="AU28" s="356"/>
      <c r="AV28" s="356"/>
      <c r="AW28" s="356"/>
      <c r="AX28" s="356"/>
      <c r="AY28" s="356"/>
      <c r="AZ28" s="356"/>
      <c r="BA28" s="356"/>
      <c r="BB28" s="356"/>
      <c r="BC28" s="356"/>
      <c r="BD28" s="356"/>
      <c r="BE28" s="356"/>
      <c r="BF28" s="356"/>
      <c r="BG28" s="356"/>
      <c r="BH28" s="356"/>
      <c r="BI28" s="356"/>
      <c r="BJ28" s="356"/>
      <c r="BK28" s="356"/>
      <c r="BL28" s="356"/>
      <c r="BM28" s="356"/>
      <c r="BN28" s="356"/>
      <c r="BO28" s="356"/>
      <c r="BP28" s="356"/>
      <c r="BQ28" s="356"/>
      <c r="BR28" s="356"/>
      <c r="BS28" s="431"/>
      <c r="BT28" s="431"/>
      <c r="BU28" s="431"/>
      <c r="BV28" s="431"/>
      <c r="BW28" s="431"/>
      <c r="BX28" s="431"/>
      <c r="BY28" s="431"/>
      <c r="BZ28" s="431"/>
      <c r="CA28" s="431"/>
      <c r="CB28" s="431"/>
      <c r="CC28" s="431"/>
      <c r="CD28" s="431"/>
      <c r="CE28" s="431"/>
      <c r="CF28" s="431"/>
      <c r="CG28" s="431"/>
      <c r="CH28" s="431"/>
      <c r="CI28" s="431"/>
      <c r="CJ28" s="431"/>
      <c r="CK28" s="431"/>
      <c r="CL28" s="431"/>
      <c r="CM28" s="431"/>
      <c r="CN28" s="431"/>
      <c r="CO28" s="431"/>
      <c r="CP28" s="431"/>
      <c r="CQ28" s="431"/>
      <c r="CR28" s="431"/>
      <c r="CS28" s="431"/>
      <c r="CT28" s="431"/>
      <c r="CU28" s="431"/>
      <c r="CV28" s="431"/>
      <c r="CW28" s="431"/>
    </row>
    <row r="29" spans="1:101" s="9" customFormat="1" ht="14.25" x14ac:dyDescent="0.2">
      <c r="A29" s="427" t="s">
        <v>31</v>
      </c>
      <c r="B29" s="377"/>
      <c r="C29" s="378"/>
      <c r="D29" s="371"/>
      <c r="E29" s="379"/>
      <c r="F29" s="380"/>
      <c r="G29" s="336"/>
      <c r="H29" s="336"/>
      <c r="I29" s="336"/>
      <c r="J29" s="336"/>
      <c r="K29" s="336"/>
      <c r="L29" s="336"/>
      <c r="M29" s="336"/>
      <c r="N29" s="336"/>
      <c r="O29" s="336"/>
      <c r="P29" s="336"/>
      <c r="Q29" s="339"/>
      <c r="R29" s="339"/>
      <c r="S29" s="339"/>
      <c r="T29" s="339"/>
      <c r="U29" s="339"/>
      <c r="V29" s="339"/>
      <c r="W29" s="339"/>
      <c r="X29" s="339"/>
      <c r="Y29" s="339"/>
      <c r="Z29" s="339"/>
      <c r="AA29" s="339"/>
      <c r="AB29" s="339"/>
      <c r="AC29" s="339"/>
      <c r="AD29" s="339"/>
      <c r="AE29" s="339"/>
      <c r="AF29" s="339"/>
      <c r="AG29" s="339"/>
      <c r="AH29" s="339"/>
      <c r="AI29" s="339"/>
      <c r="AJ29" s="339"/>
      <c r="AK29" s="339"/>
      <c r="AL29" s="339"/>
      <c r="AM29" s="339"/>
      <c r="AN29" s="339"/>
      <c r="AO29" s="339"/>
      <c r="AP29" s="339"/>
      <c r="AQ29" s="339"/>
      <c r="AR29" s="339"/>
      <c r="AS29" s="339"/>
      <c r="AT29" s="339"/>
      <c r="AU29" s="339"/>
      <c r="AV29" s="339"/>
      <c r="AW29" s="339"/>
      <c r="AX29" s="339"/>
      <c r="AY29" s="339"/>
      <c r="AZ29" s="339"/>
      <c r="BA29" s="339"/>
      <c r="BB29" s="339"/>
      <c r="BC29" s="339"/>
      <c r="BD29" s="339"/>
      <c r="BE29" s="339"/>
      <c r="BF29" s="339"/>
      <c r="BG29" s="339"/>
      <c r="BH29" s="339"/>
      <c r="BI29" s="339"/>
      <c r="BJ29" s="339"/>
      <c r="BK29" s="339"/>
      <c r="BL29" s="339"/>
      <c r="BM29" s="339"/>
      <c r="BN29" s="339"/>
      <c r="BO29" s="339"/>
      <c r="BP29" s="339"/>
      <c r="BQ29" s="339"/>
      <c r="BR29" s="339"/>
      <c r="BS29" s="339"/>
      <c r="BT29" s="339"/>
      <c r="BU29" s="339"/>
      <c r="BV29" s="339"/>
      <c r="BW29" s="339"/>
      <c r="BX29" s="339"/>
      <c r="BY29" s="339"/>
      <c r="BZ29" s="339"/>
      <c r="CA29" s="339"/>
      <c r="CB29" s="339"/>
      <c r="CC29" s="339"/>
      <c r="CD29" s="339"/>
      <c r="CE29" s="339"/>
      <c r="CF29" s="339"/>
      <c r="CG29" s="339"/>
      <c r="CH29" s="339"/>
      <c r="CI29" s="339"/>
      <c r="CJ29" s="339"/>
      <c r="CK29" s="339"/>
      <c r="CL29" s="339"/>
      <c r="CM29" s="339"/>
      <c r="CN29" s="339"/>
      <c r="CO29" s="339"/>
      <c r="CP29" s="339"/>
      <c r="CQ29" s="339"/>
      <c r="CR29" s="339"/>
      <c r="CS29" s="339"/>
      <c r="CT29" s="339"/>
      <c r="CU29" s="339"/>
      <c r="CV29" s="339"/>
      <c r="CW29" s="339"/>
    </row>
    <row r="30" spans="1:101" s="17" customFormat="1" x14ac:dyDescent="0.2">
      <c r="A30" s="1187" t="s">
        <v>32</v>
      </c>
      <c r="B30" s="1188"/>
      <c r="C30" s="1052" t="s">
        <v>4</v>
      </c>
      <c r="D30" s="1173" t="s">
        <v>5</v>
      </c>
      <c r="E30" s="1174"/>
      <c r="F30" s="1174"/>
      <c r="G30" s="1174"/>
      <c r="H30" s="1174"/>
      <c r="I30" s="1175"/>
      <c r="J30" s="374"/>
      <c r="K30" s="1176"/>
      <c r="L30" s="1176"/>
      <c r="M30" s="375"/>
      <c r="N30" s="336"/>
      <c r="O30" s="336"/>
      <c r="P30" s="336"/>
      <c r="Q30" s="336"/>
      <c r="R30" s="336"/>
      <c r="S30" s="336"/>
      <c r="T30" s="336"/>
      <c r="U30" s="336"/>
      <c r="V30" s="336"/>
      <c r="W30" s="336"/>
      <c r="X30" s="339"/>
      <c r="Y30" s="339"/>
      <c r="Z30" s="339"/>
      <c r="AA30" s="339"/>
      <c r="AB30" s="339"/>
      <c r="AC30" s="339"/>
      <c r="AD30" s="339"/>
      <c r="AE30" s="339"/>
      <c r="AF30" s="339"/>
      <c r="AG30" s="339"/>
      <c r="AH30" s="339"/>
      <c r="AI30" s="339"/>
      <c r="AJ30" s="339"/>
      <c r="AK30" s="339"/>
      <c r="AL30" s="339"/>
      <c r="AM30" s="339"/>
      <c r="AN30" s="339"/>
      <c r="AO30" s="339"/>
      <c r="AP30" s="339"/>
      <c r="AQ30" s="352"/>
      <c r="AR30" s="352"/>
      <c r="AS30" s="352"/>
      <c r="AT30" s="352"/>
      <c r="AU30" s="352"/>
      <c r="AV30" s="352"/>
      <c r="AW30" s="352"/>
      <c r="AX30" s="352"/>
      <c r="AY30" s="352"/>
      <c r="AZ30" s="352"/>
      <c r="BA30" s="352"/>
      <c r="BB30" s="352"/>
      <c r="BC30" s="352"/>
      <c r="BD30" s="352"/>
      <c r="BE30" s="352"/>
      <c r="BF30" s="352"/>
      <c r="BG30" s="352"/>
      <c r="BH30" s="352"/>
      <c r="BI30" s="352"/>
      <c r="BJ30" s="352"/>
      <c r="BK30" s="352"/>
      <c r="BL30" s="352"/>
      <c r="BM30" s="352"/>
      <c r="BN30" s="352"/>
      <c r="BO30" s="352"/>
      <c r="BP30" s="352"/>
      <c r="BQ30" s="352"/>
      <c r="BR30" s="352"/>
      <c r="BS30" s="352"/>
      <c r="BT30" s="352"/>
      <c r="BU30" s="352"/>
      <c r="BV30" s="352"/>
      <c r="BW30" s="352"/>
      <c r="BX30" s="352"/>
      <c r="BY30" s="352"/>
      <c r="BZ30" s="352"/>
      <c r="CA30" s="352"/>
      <c r="CB30" s="352"/>
      <c r="CC30" s="352"/>
      <c r="CD30" s="352"/>
      <c r="CE30" s="352"/>
      <c r="CF30" s="352"/>
      <c r="CG30" s="352"/>
      <c r="CH30" s="352"/>
      <c r="CI30" s="352"/>
      <c r="CJ30" s="352"/>
      <c r="CK30" s="352"/>
      <c r="CL30" s="352"/>
      <c r="CM30" s="352"/>
      <c r="CN30" s="352"/>
      <c r="CO30" s="352"/>
      <c r="CP30" s="352"/>
      <c r="CQ30" s="352"/>
      <c r="CR30" s="352"/>
      <c r="CS30" s="352"/>
      <c r="CT30" s="352"/>
      <c r="CU30" s="352"/>
      <c r="CV30" s="352"/>
      <c r="CW30" s="342"/>
    </row>
    <row r="31" spans="1:101" s="23" customFormat="1" ht="21" x14ac:dyDescent="0.15">
      <c r="A31" s="1189"/>
      <c r="B31" s="1190"/>
      <c r="C31" s="1054"/>
      <c r="D31" s="367" t="s">
        <v>6</v>
      </c>
      <c r="E31" s="344" t="s">
        <v>7</v>
      </c>
      <c r="F31" s="344" t="s">
        <v>8</v>
      </c>
      <c r="G31" s="344" t="s">
        <v>9</v>
      </c>
      <c r="H31" s="344" t="s">
        <v>10</v>
      </c>
      <c r="I31" s="345" t="s">
        <v>11</v>
      </c>
      <c r="J31" s="381"/>
      <c r="K31" s="374"/>
      <c r="L31" s="374"/>
      <c r="M31" s="374"/>
      <c r="N31" s="375"/>
      <c r="O31" s="336"/>
      <c r="P31" s="336"/>
      <c r="Q31" s="336"/>
      <c r="R31" s="336"/>
      <c r="S31" s="336"/>
      <c r="T31" s="336"/>
      <c r="U31" s="336"/>
      <c r="V31" s="336"/>
      <c r="W31" s="336"/>
      <c r="X31" s="336"/>
      <c r="Y31" s="337"/>
      <c r="Z31" s="337"/>
      <c r="AA31" s="337"/>
      <c r="AB31" s="337"/>
      <c r="AC31" s="337"/>
      <c r="AD31" s="337"/>
      <c r="AE31" s="337"/>
      <c r="AF31" s="337"/>
      <c r="AG31" s="337"/>
      <c r="AH31" s="337"/>
      <c r="AI31" s="337"/>
      <c r="AJ31" s="337"/>
      <c r="AK31" s="337"/>
      <c r="AL31" s="337"/>
      <c r="AM31" s="337"/>
      <c r="AN31" s="337"/>
      <c r="AO31" s="337"/>
      <c r="AP31" s="337"/>
      <c r="AQ31" s="356"/>
      <c r="AR31" s="356"/>
      <c r="AS31" s="356"/>
      <c r="AT31" s="356"/>
      <c r="AU31" s="356"/>
      <c r="AV31" s="356"/>
      <c r="AW31" s="356"/>
      <c r="AX31" s="356"/>
      <c r="AY31" s="356"/>
      <c r="AZ31" s="356"/>
      <c r="BA31" s="356"/>
      <c r="BB31" s="356"/>
      <c r="BC31" s="356"/>
      <c r="BD31" s="356"/>
      <c r="BE31" s="356"/>
      <c r="BF31" s="356"/>
      <c r="BG31" s="356"/>
      <c r="BH31" s="356"/>
      <c r="BI31" s="356"/>
      <c r="BJ31" s="356"/>
      <c r="BK31" s="356"/>
      <c r="BL31" s="356"/>
      <c r="BM31" s="356"/>
      <c r="BN31" s="356"/>
      <c r="BO31" s="356"/>
      <c r="BP31" s="356"/>
      <c r="BQ31" s="356"/>
      <c r="BR31" s="356"/>
      <c r="BS31" s="356"/>
      <c r="BT31" s="356"/>
      <c r="BU31" s="356"/>
      <c r="BV31" s="356"/>
      <c r="BW31" s="356"/>
      <c r="BX31" s="356"/>
      <c r="BY31" s="356"/>
      <c r="BZ31" s="356"/>
      <c r="CA31" s="356"/>
      <c r="CB31" s="356"/>
      <c r="CC31" s="356"/>
      <c r="CD31" s="356"/>
      <c r="CE31" s="356"/>
      <c r="CF31" s="356"/>
      <c r="CG31" s="356"/>
      <c r="CH31" s="356"/>
      <c r="CI31" s="356"/>
      <c r="CJ31" s="356"/>
      <c r="CK31" s="356"/>
      <c r="CL31" s="356"/>
      <c r="CM31" s="356"/>
      <c r="CN31" s="356"/>
      <c r="CO31" s="356"/>
      <c r="CP31" s="356"/>
      <c r="CQ31" s="356"/>
      <c r="CR31" s="356"/>
      <c r="CS31" s="356"/>
      <c r="CT31" s="356"/>
      <c r="CU31" s="356"/>
      <c r="CV31" s="356"/>
      <c r="CW31" s="356"/>
    </row>
    <row r="32" spans="1:101" s="23" customFormat="1" ht="10.5" x14ac:dyDescent="0.15">
      <c r="A32" s="1015" t="s">
        <v>33</v>
      </c>
      <c r="B32" s="1015"/>
      <c r="C32" s="490">
        <v>0</v>
      </c>
      <c r="D32" s="491">
        <v>0</v>
      </c>
      <c r="E32" s="492">
        <v>0</v>
      </c>
      <c r="F32" s="492">
        <v>0</v>
      </c>
      <c r="G32" s="492">
        <v>0</v>
      </c>
      <c r="H32" s="492">
        <v>0</v>
      </c>
      <c r="I32" s="493">
        <v>0</v>
      </c>
      <c r="J32" s="336"/>
      <c r="K32" s="336"/>
      <c r="L32" s="336"/>
      <c r="M32" s="336"/>
      <c r="N32" s="336"/>
      <c r="O32" s="336"/>
      <c r="P32" s="336"/>
      <c r="Q32" s="336"/>
      <c r="R32" s="336"/>
      <c r="S32" s="336"/>
      <c r="T32" s="336"/>
      <c r="U32" s="336"/>
      <c r="V32" s="336"/>
      <c r="W32" s="336"/>
      <c r="X32" s="336"/>
      <c r="Y32" s="337"/>
      <c r="Z32" s="337"/>
      <c r="AA32" s="337"/>
      <c r="AB32" s="337"/>
      <c r="AC32" s="337"/>
      <c r="AD32" s="337"/>
      <c r="AE32" s="337"/>
      <c r="AF32" s="337"/>
      <c r="AG32" s="337"/>
      <c r="AH32" s="337"/>
      <c r="AI32" s="337"/>
      <c r="AJ32" s="337"/>
      <c r="AK32" s="337"/>
      <c r="AL32" s="337"/>
      <c r="AM32" s="337"/>
      <c r="AN32" s="337"/>
      <c r="AO32" s="337"/>
      <c r="AP32" s="337"/>
      <c r="AQ32" s="356"/>
      <c r="AR32" s="356"/>
      <c r="AS32" s="356"/>
      <c r="AT32" s="356"/>
      <c r="AU32" s="356"/>
      <c r="AV32" s="356"/>
      <c r="AW32" s="356"/>
      <c r="AX32" s="356"/>
      <c r="AY32" s="356"/>
      <c r="AZ32" s="356"/>
      <c r="BA32" s="356"/>
      <c r="BB32" s="356"/>
      <c r="BC32" s="356"/>
      <c r="BD32" s="356"/>
      <c r="BE32" s="356"/>
      <c r="BF32" s="356"/>
      <c r="BG32" s="356"/>
      <c r="BH32" s="356"/>
      <c r="BI32" s="356"/>
      <c r="BJ32" s="356"/>
      <c r="BK32" s="356"/>
      <c r="BL32" s="356"/>
      <c r="BM32" s="356"/>
      <c r="BN32" s="356"/>
      <c r="BO32" s="356"/>
      <c r="BP32" s="356"/>
      <c r="BQ32" s="356"/>
      <c r="BR32" s="356"/>
      <c r="BS32" s="356"/>
      <c r="BT32" s="356"/>
      <c r="BU32" s="356"/>
      <c r="BV32" s="356"/>
      <c r="BW32" s="356"/>
      <c r="BX32" s="356"/>
      <c r="BY32" s="356"/>
      <c r="BZ32" s="356"/>
      <c r="CA32" s="356"/>
      <c r="CB32" s="356"/>
      <c r="CC32" s="356"/>
      <c r="CD32" s="356"/>
      <c r="CE32" s="356"/>
      <c r="CF32" s="356"/>
      <c r="CG32" s="356"/>
      <c r="CH32" s="356"/>
      <c r="CI32" s="356"/>
      <c r="CJ32" s="356"/>
      <c r="CK32" s="356"/>
      <c r="CL32" s="356"/>
      <c r="CM32" s="356"/>
      <c r="CN32" s="356"/>
      <c r="CO32" s="356"/>
      <c r="CP32" s="356"/>
      <c r="CQ32" s="356"/>
      <c r="CR32" s="356"/>
      <c r="CS32" s="356"/>
      <c r="CT32" s="356"/>
      <c r="CU32" s="356"/>
      <c r="CV32" s="356"/>
      <c r="CW32" s="356"/>
    </row>
    <row r="33" spans="1:101" s="23" customFormat="1" ht="10.5" x14ac:dyDescent="0.15">
      <c r="A33" s="382" t="s">
        <v>34</v>
      </c>
      <c r="B33" s="383"/>
      <c r="C33" s="490">
        <v>0</v>
      </c>
      <c r="D33" s="514"/>
      <c r="E33" s="515"/>
      <c r="F33" s="515"/>
      <c r="G33" s="515"/>
      <c r="H33" s="515"/>
      <c r="I33" s="516"/>
      <c r="J33" s="336"/>
      <c r="K33" s="336"/>
      <c r="L33" s="336"/>
      <c r="M33" s="336"/>
      <c r="N33" s="336"/>
      <c r="O33" s="336"/>
      <c r="P33" s="336"/>
      <c r="Q33" s="336"/>
      <c r="R33" s="336"/>
      <c r="S33" s="336"/>
      <c r="T33" s="336"/>
      <c r="U33" s="336"/>
      <c r="V33" s="336"/>
      <c r="W33" s="336"/>
      <c r="X33" s="336"/>
      <c r="Y33" s="337"/>
      <c r="Z33" s="337"/>
      <c r="AA33" s="337"/>
      <c r="AB33" s="337"/>
      <c r="AC33" s="337"/>
      <c r="AD33" s="337"/>
      <c r="AE33" s="337"/>
      <c r="AF33" s="337"/>
      <c r="AG33" s="337"/>
      <c r="AH33" s="337"/>
      <c r="AI33" s="337"/>
      <c r="AJ33" s="337"/>
      <c r="AK33" s="337"/>
      <c r="AL33" s="337"/>
      <c r="AM33" s="337"/>
      <c r="AN33" s="337"/>
      <c r="AO33" s="337"/>
      <c r="AP33" s="337"/>
      <c r="AQ33" s="356"/>
      <c r="AR33" s="356"/>
      <c r="AS33" s="356"/>
      <c r="AT33" s="356"/>
      <c r="AU33" s="356"/>
      <c r="AV33" s="356"/>
      <c r="AW33" s="356"/>
      <c r="AX33" s="356"/>
      <c r="AY33" s="356"/>
      <c r="AZ33" s="356"/>
      <c r="BA33" s="356"/>
      <c r="BB33" s="356"/>
      <c r="BC33" s="356"/>
      <c r="BD33" s="356"/>
      <c r="BE33" s="356"/>
      <c r="BF33" s="356"/>
      <c r="BG33" s="356"/>
      <c r="BH33" s="356"/>
      <c r="BI33" s="356"/>
      <c r="BJ33" s="356"/>
      <c r="BK33" s="356"/>
      <c r="BL33" s="356"/>
      <c r="BM33" s="356"/>
      <c r="BN33" s="356"/>
      <c r="BO33" s="356"/>
      <c r="BP33" s="356"/>
      <c r="BQ33" s="356"/>
      <c r="BR33" s="356"/>
      <c r="BS33" s="356"/>
      <c r="BT33" s="356"/>
      <c r="BU33" s="356"/>
      <c r="BV33" s="356"/>
      <c r="BW33" s="356"/>
      <c r="BX33" s="356"/>
      <c r="BY33" s="356"/>
      <c r="BZ33" s="356"/>
      <c r="CA33" s="356"/>
      <c r="CB33" s="356"/>
      <c r="CC33" s="356"/>
      <c r="CD33" s="356"/>
      <c r="CE33" s="356"/>
      <c r="CF33" s="356"/>
      <c r="CG33" s="356"/>
      <c r="CH33" s="356"/>
      <c r="CI33" s="356"/>
      <c r="CJ33" s="356"/>
      <c r="CK33" s="356"/>
      <c r="CL33" s="356"/>
      <c r="CM33" s="356"/>
      <c r="CN33" s="356"/>
      <c r="CO33" s="356"/>
      <c r="CP33" s="356"/>
      <c r="CQ33" s="356"/>
      <c r="CR33" s="356"/>
      <c r="CS33" s="356"/>
      <c r="CT33" s="356"/>
      <c r="CU33" s="356"/>
      <c r="CV33" s="356"/>
      <c r="CW33" s="356"/>
    </row>
    <row r="34" spans="1:101" s="23" customFormat="1" ht="10.5" x14ac:dyDescent="0.15">
      <c r="A34" s="1177" t="s">
        <v>35</v>
      </c>
      <c r="B34" s="384" t="s">
        <v>36</v>
      </c>
      <c r="C34" s="528">
        <v>0</v>
      </c>
      <c r="D34" s="497"/>
      <c r="E34" s="498"/>
      <c r="F34" s="498"/>
      <c r="G34" s="498"/>
      <c r="H34" s="498"/>
      <c r="I34" s="499"/>
      <c r="J34" s="336"/>
      <c r="K34" s="336"/>
      <c r="L34" s="336"/>
      <c r="M34" s="336"/>
      <c r="N34" s="336"/>
      <c r="O34" s="336"/>
      <c r="P34" s="336"/>
      <c r="Q34" s="336"/>
      <c r="R34" s="336"/>
      <c r="S34" s="336"/>
      <c r="T34" s="336"/>
      <c r="U34" s="336"/>
      <c r="V34" s="336"/>
      <c r="W34" s="336"/>
      <c r="X34" s="336"/>
      <c r="Y34" s="337"/>
      <c r="Z34" s="337"/>
      <c r="AA34" s="337"/>
      <c r="AB34" s="337"/>
      <c r="AC34" s="337"/>
      <c r="AD34" s="337"/>
      <c r="AE34" s="337"/>
      <c r="AF34" s="337"/>
      <c r="AG34" s="337"/>
      <c r="AH34" s="337"/>
      <c r="AI34" s="337"/>
      <c r="AJ34" s="337"/>
      <c r="AK34" s="337"/>
      <c r="AL34" s="337"/>
      <c r="AM34" s="337"/>
      <c r="AN34" s="337"/>
      <c r="AO34" s="337"/>
      <c r="AP34" s="337"/>
      <c r="AQ34" s="356"/>
      <c r="AR34" s="356"/>
      <c r="AS34" s="356"/>
      <c r="AT34" s="356"/>
      <c r="AU34" s="356"/>
      <c r="AV34" s="356"/>
      <c r="AW34" s="356"/>
      <c r="AX34" s="356"/>
      <c r="AY34" s="356"/>
      <c r="AZ34" s="356"/>
      <c r="BA34" s="356"/>
      <c r="BB34" s="356"/>
      <c r="BC34" s="356"/>
      <c r="BD34" s="356"/>
      <c r="BE34" s="356"/>
      <c r="BF34" s="356"/>
      <c r="BG34" s="356"/>
      <c r="BH34" s="356"/>
      <c r="BI34" s="356"/>
      <c r="BJ34" s="356"/>
      <c r="BK34" s="356"/>
      <c r="BL34" s="356"/>
      <c r="BM34" s="356"/>
      <c r="BN34" s="356"/>
      <c r="BO34" s="356"/>
      <c r="BP34" s="356"/>
      <c r="BQ34" s="356"/>
      <c r="BR34" s="356"/>
      <c r="BS34" s="356"/>
      <c r="BT34" s="356"/>
      <c r="BU34" s="356"/>
      <c r="BV34" s="356"/>
      <c r="BW34" s="356"/>
      <c r="BX34" s="356"/>
      <c r="BY34" s="356"/>
      <c r="BZ34" s="356"/>
      <c r="CA34" s="356"/>
      <c r="CB34" s="356"/>
      <c r="CC34" s="356"/>
      <c r="CD34" s="356"/>
      <c r="CE34" s="356"/>
      <c r="CF34" s="356"/>
      <c r="CG34" s="356"/>
      <c r="CH34" s="356"/>
      <c r="CI34" s="356"/>
      <c r="CJ34" s="356"/>
      <c r="CK34" s="356"/>
      <c r="CL34" s="356"/>
      <c r="CM34" s="356"/>
      <c r="CN34" s="356"/>
      <c r="CO34" s="356"/>
      <c r="CP34" s="356"/>
      <c r="CQ34" s="356"/>
      <c r="CR34" s="356"/>
      <c r="CS34" s="356"/>
      <c r="CT34" s="356"/>
      <c r="CU34" s="356"/>
      <c r="CV34" s="356"/>
      <c r="CW34" s="356"/>
    </row>
    <row r="35" spans="1:101" s="23" customFormat="1" ht="10.5" x14ac:dyDescent="0.15">
      <c r="A35" s="1178"/>
      <c r="B35" s="385" t="s">
        <v>37</v>
      </c>
      <c r="C35" s="473">
        <v>0</v>
      </c>
      <c r="D35" s="465"/>
      <c r="E35" s="466"/>
      <c r="F35" s="466"/>
      <c r="G35" s="466"/>
      <c r="H35" s="466"/>
      <c r="I35" s="460"/>
      <c r="J35" s="336"/>
      <c r="K35" s="336"/>
      <c r="L35" s="336"/>
      <c r="M35" s="336"/>
      <c r="N35" s="336"/>
      <c r="O35" s="336"/>
      <c r="P35" s="336"/>
      <c r="Q35" s="336"/>
      <c r="R35" s="336"/>
      <c r="S35" s="336"/>
      <c r="T35" s="336"/>
      <c r="U35" s="336"/>
      <c r="V35" s="336"/>
      <c r="W35" s="336"/>
      <c r="X35" s="336"/>
      <c r="Y35" s="337"/>
      <c r="Z35" s="337"/>
      <c r="AA35" s="337"/>
      <c r="AB35" s="337"/>
      <c r="AC35" s="337"/>
      <c r="AD35" s="337"/>
      <c r="AE35" s="337"/>
      <c r="AF35" s="337"/>
      <c r="AG35" s="337"/>
      <c r="AH35" s="337"/>
      <c r="AI35" s="337"/>
      <c r="AJ35" s="337"/>
      <c r="AK35" s="337"/>
      <c r="AL35" s="337"/>
      <c r="AM35" s="337"/>
      <c r="AN35" s="337"/>
      <c r="AO35" s="337"/>
      <c r="AP35" s="337"/>
      <c r="AQ35" s="356"/>
      <c r="AR35" s="356"/>
      <c r="AS35" s="356"/>
      <c r="AT35" s="356"/>
      <c r="AU35" s="356"/>
      <c r="AV35" s="356"/>
      <c r="AW35" s="356"/>
      <c r="AX35" s="356"/>
      <c r="AY35" s="356"/>
      <c r="AZ35" s="356"/>
      <c r="BA35" s="356"/>
      <c r="BB35" s="356"/>
      <c r="BC35" s="356"/>
      <c r="BD35" s="356"/>
      <c r="BE35" s="356"/>
      <c r="BF35" s="356"/>
      <c r="BG35" s="356"/>
      <c r="BH35" s="356"/>
      <c r="BI35" s="356"/>
      <c r="BJ35" s="356"/>
      <c r="BK35" s="356"/>
      <c r="BL35" s="356"/>
      <c r="BM35" s="356"/>
      <c r="BN35" s="356"/>
      <c r="BO35" s="356"/>
      <c r="BP35" s="356"/>
      <c r="BQ35" s="356"/>
      <c r="BR35" s="356"/>
      <c r="BS35" s="356"/>
      <c r="BT35" s="356"/>
      <c r="BU35" s="356"/>
      <c r="BV35" s="356"/>
      <c r="BW35" s="356"/>
      <c r="BX35" s="356"/>
      <c r="BY35" s="356"/>
      <c r="BZ35" s="356"/>
      <c r="CA35" s="356"/>
      <c r="CB35" s="356"/>
      <c r="CC35" s="356"/>
      <c r="CD35" s="356"/>
      <c r="CE35" s="356"/>
      <c r="CF35" s="356"/>
      <c r="CG35" s="356"/>
      <c r="CH35" s="356"/>
      <c r="CI35" s="356"/>
      <c r="CJ35" s="356"/>
      <c r="CK35" s="356"/>
      <c r="CL35" s="356"/>
      <c r="CM35" s="356"/>
      <c r="CN35" s="356"/>
      <c r="CO35" s="356"/>
      <c r="CP35" s="356"/>
      <c r="CQ35" s="356"/>
      <c r="CR35" s="356"/>
      <c r="CS35" s="356"/>
      <c r="CT35" s="356"/>
      <c r="CU35" s="356"/>
      <c r="CV35" s="356"/>
      <c r="CW35" s="356"/>
    </row>
    <row r="36" spans="1:101" s="23" customFormat="1" ht="10.5" x14ac:dyDescent="0.15">
      <c r="A36" s="1178"/>
      <c r="B36" s="385" t="s">
        <v>38</v>
      </c>
      <c r="C36" s="473">
        <v>0</v>
      </c>
      <c r="D36" s="465"/>
      <c r="E36" s="466"/>
      <c r="F36" s="466"/>
      <c r="G36" s="466"/>
      <c r="H36" s="466"/>
      <c r="I36" s="460"/>
      <c r="J36" s="336"/>
      <c r="K36" s="336"/>
      <c r="L36" s="336"/>
      <c r="M36" s="336"/>
      <c r="N36" s="336"/>
      <c r="O36" s="336"/>
      <c r="P36" s="336"/>
      <c r="Q36" s="336"/>
      <c r="R36" s="336"/>
      <c r="S36" s="336"/>
      <c r="T36" s="336"/>
      <c r="U36" s="336"/>
      <c r="V36" s="336"/>
      <c r="W36" s="336"/>
      <c r="X36" s="336"/>
      <c r="Y36" s="337"/>
      <c r="Z36" s="337"/>
      <c r="AA36" s="337"/>
      <c r="AB36" s="337"/>
      <c r="AC36" s="337"/>
      <c r="AD36" s="337"/>
      <c r="AE36" s="337"/>
      <c r="AF36" s="337"/>
      <c r="AG36" s="337"/>
      <c r="AH36" s="337"/>
      <c r="AI36" s="337"/>
      <c r="AJ36" s="337"/>
      <c r="AK36" s="337"/>
      <c r="AL36" s="337"/>
      <c r="AM36" s="337"/>
      <c r="AN36" s="337"/>
      <c r="AO36" s="337"/>
      <c r="AP36" s="337"/>
      <c r="AQ36" s="356"/>
      <c r="AR36" s="356"/>
      <c r="AS36" s="356"/>
      <c r="AT36" s="356"/>
      <c r="AU36" s="356"/>
      <c r="AV36" s="356"/>
      <c r="AW36" s="356"/>
      <c r="AX36" s="356"/>
      <c r="AY36" s="356"/>
      <c r="AZ36" s="356"/>
      <c r="BA36" s="356"/>
      <c r="BB36" s="356"/>
      <c r="BC36" s="356"/>
      <c r="BD36" s="356"/>
      <c r="BE36" s="356"/>
      <c r="BF36" s="356"/>
      <c r="BG36" s="356"/>
      <c r="BH36" s="356"/>
      <c r="BI36" s="356"/>
      <c r="BJ36" s="356"/>
      <c r="BK36" s="356"/>
      <c r="BL36" s="356"/>
      <c r="BM36" s="356"/>
      <c r="BN36" s="356"/>
      <c r="BO36" s="356"/>
      <c r="BP36" s="356"/>
      <c r="BQ36" s="356"/>
      <c r="BR36" s="356"/>
      <c r="BS36" s="356"/>
      <c r="BT36" s="356"/>
      <c r="BU36" s="356"/>
      <c r="BV36" s="356"/>
      <c r="BW36" s="356"/>
      <c r="BX36" s="356"/>
      <c r="BY36" s="356"/>
      <c r="BZ36" s="356"/>
      <c r="CA36" s="356"/>
      <c r="CB36" s="356"/>
      <c r="CC36" s="356"/>
      <c r="CD36" s="356"/>
      <c r="CE36" s="356"/>
      <c r="CF36" s="356"/>
      <c r="CG36" s="356"/>
      <c r="CH36" s="356"/>
      <c r="CI36" s="356"/>
      <c r="CJ36" s="356"/>
      <c r="CK36" s="356"/>
      <c r="CL36" s="356"/>
      <c r="CM36" s="356"/>
      <c r="CN36" s="356"/>
      <c r="CO36" s="356"/>
      <c r="CP36" s="356"/>
      <c r="CQ36" s="356"/>
      <c r="CR36" s="356"/>
      <c r="CS36" s="356"/>
      <c r="CT36" s="356"/>
      <c r="CU36" s="356"/>
      <c r="CV36" s="356"/>
      <c r="CW36" s="356"/>
    </row>
    <row r="37" spans="1:101" s="23" customFormat="1" ht="10.5" x14ac:dyDescent="0.15">
      <c r="A37" s="1179"/>
      <c r="B37" s="385" t="s">
        <v>39</v>
      </c>
      <c r="C37" s="481">
        <v>0</v>
      </c>
      <c r="D37" s="482"/>
      <c r="E37" s="483"/>
      <c r="F37" s="483"/>
      <c r="G37" s="483"/>
      <c r="H37" s="483"/>
      <c r="I37" s="461"/>
      <c r="J37" s="336"/>
      <c r="K37" s="336"/>
      <c r="L37" s="336"/>
      <c r="M37" s="336"/>
      <c r="N37" s="336"/>
      <c r="O37" s="336"/>
      <c r="P37" s="336"/>
      <c r="Q37" s="336"/>
      <c r="R37" s="336"/>
      <c r="S37" s="336"/>
      <c r="T37" s="336"/>
      <c r="U37" s="336"/>
      <c r="V37" s="336"/>
      <c r="W37" s="336"/>
      <c r="X37" s="336"/>
      <c r="Y37" s="337"/>
      <c r="Z37" s="337"/>
      <c r="AA37" s="337"/>
      <c r="AB37" s="337"/>
      <c r="AC37" s="337"/>
      <c r="AD37" s="337"/>
      <c r="AE37" s="337"/>
      <c r="AF37" s="337"/>
      <c r="AG37" s="337"/>
      <c r="AH37" s="337"/>
      <c r="AI37" s="337"/>
      <c r="AJ37" s="337"/>
      <c r="AK37" s="337"/>
      <c r="AL37" s="337"/>
      <c r="AM37" s="337"/>
      <c r="AN37" s="337"/>
      <c r="AO37" s="337"/>
      <c r="AP37" s="337"/>
      <c r="AQ37" s="356"/>
      <c r="AR37" s="356"/>
      <c r="AS37" s="356"/>
      <c r="AT37" s="356"/>
      <c r="AU37" s="356"/>
      <c r="AV37" s="356"/>
      <c r="AW37" s="356"/>
      <c r="AX37" s="356"/>
      <c r="AY37" s="356"/>
      <c r="AZ37" s="356"/>
      <c r="BA37" s="356"/>
      <c r="BB37" s="356"/>
      <c r="BC37" s="356"/>
      <c r="BD37" s="356"/>
      <c r="BE37" s="356"/>
      <c r="BF37" s="356"/>
      <c r="BG37" s="356"/>
      <c r="BH37" s="356"/>
      <c r="BI37" s="356"/>
      <c r="BJ37" s="356"/>
      <c r="BK37" s="356"/>
      <c r="BL37" s="356"/>
      <c r="BM37" s="356"/>
      <c r="BN37" s="356"/>
      <c r="BO37" s="356"/>
      <c r="BP37" s="356"/>
      <c r="BQ37" s="356"/>
      <c r="BR37" s="356"/>
      <c r="BS37" s="356"/>
      <c r="BT37" s="356"/>
      <c r="BU37" s="356"/>
      <c r="BV37" s="356"/>
      <c r="BW37" s="356"/>
      <c r="BX37" s="356"/>
      <c r="BY37" s="356"/>
      <c r="BZ37" s="356"/>
      <c r="CA37" s="356"/>
      <c r="CB37" s="356"/>
      <c r="CC37" s="356"/>
      <c r="CD37" s="356"/>
      <c r="CE37" s="356"/>
      <c r="CF37" s="356"/>
      <c r="CG37" s="356"/>
      <c r="CH37" s="356"/>
      <c r="CI37" s="356"/>
      <c r="CJ37" s="356"/>
      <c r="CK37" s="356"/>
      <c r="CL37" s="356"/>
      <c r="CM37" s="356"/>
      <c r="CN37" s="356"/>
      <c r="CO37" s="356"/>
      <c r="CP37" s="356"/>
      <c r="CQ37" s="356"/>
      <c r="CR37" s="356"/>
      <c r="CS37" s="356"/>
      <c r="CT37" s="356"/>
      <c r="CU37" s="356"/>
      <c r="CV37" s="356"/>
      <c r="CW37" s="356"/>
    </row>
    <row r="38" spans="1:101" s="23" customFormat="1" ht="10.5" x14ac:dyDescent="0.15">
      <c r="A38" s="1179"/>
      <c r="B38" s="386" t="s">
        <v>40</v>
      </c>
      <c r="C38" s="481">
        <v>0</v>
      </c>
      <c r="D38" s="482"/>
      <c r="E38" s="483"/>
      <c r="F38" s="483"/>
      <c r="G38" s="483"/>
      <c r="H38" s="483"/>
      <c r="I38" s="461"/>
      <c r="J38" s="336"/>
      <c r="K38" s="336"/>
      <c r="L38" s="336"/>
      <c r="M38" s="336"/>
      <c r="N38" s="336"/>
      <c r="O38" s="336"/>
      <c r="P38" s="336"/>
      <c r="Q38" s="336"/>
      <c r="R38" s="336"/>
      <c r="S38" s="336"/>
      <c r="T38" s="336"/>
      <c r="U38" s="336"/>
      <c r="V38" s="336"/>
      <c r="W38" s="336"/>
      <c r="X38" s="336"/>
      <c r="Y38" s="337"/>
      <c r="Z38" s="337"/>
      <c r="AA38" s="337"/>
      <c r="AB38" s="337"/>
      <c r="AC38" s="337"/>
      <c r="AD38" s="337"/>
      <c r="AE38" s="337"/>
      <c r="AF38" s="337"/>
      <c r="AG38" s="337"/>
      <c r="AH38" s="337"/>
      <c r="AI38" s="337"/>
      <c r="AJ38" s="337"/>
      <c r="AK38" s="337"/>
      <c r="AL38" s="337"/>
      <c r="AM38" s="337"/>
      <c r="AN38" s="337"/>
      <c r="AO38" s="337"/>
      <c r="AP38" s="337"/>
      <c r="AQ38" s="356"/>
      <c r="AR38" s="356"/>
      <c r="AS38" s="356"/>
      <c r="AT38" s="356"/>
      <c r="AU38" s="356"/>
      <c r="AV38" s="356"/>
      <c r="AW38" s="356"/>
      <c r="AX38" s="356"/>
      <c r="AY38" s="356"/>
      <c r="AZ38" s="356"/>
      <c r="BA38" s="356"/>
      <c r="BB38" s="356"/>
      <c r="BC38" s="356"/>
      <c r="BD38" s="356"/>
      <c r="BE38" s="356"/>
      <c r="BF38" s="356"/>
      <c r="BG38" s="356"/>
      <c r="BH38" s="356"/>
      <c r="BI38" s="356"/>
      <c r="BJ38" s="356"/>
      <c r="BK38" s="356"/>
      <c r="BL38" s="356"/>
      <c r="BM38" s="356"/>
      <c r="BN38" s="356"/>
      <c r="BO38" s="356"/>
      <c r="BP38" s="356"/>
      <c r="BQ38" s="356"/>
      <c r="BR38" s="356"/>
      <c r="BS38" s="356"/>
      <c r="BT38" s="356"/>
      <c r="BU38" s="356"/>
      <c r="BV38" s="356"/>
      <c r="BW38" s="356"/>
      <c r="BX38" s="356"/>
      <c r="BY38" s="356"/>
      <c r="BZ38" s="356"/>
      <c r="CA38" s="356"/>
      <c r="CB38" s="356"/>
      <c r="CC38" s="356"/>
      <c r="CD38" s="356"/>
      <c r="CE38" s="356"/>
      <c r="CF38" s="356"/>
      <c r="CG38" s="356"/>
      <c r="CH38" s="356"/>
      <c r="CI38" s="356"/>
      <c r="CJ38" s="356"/>
      <c r="CK38" s="356"/>
      <c r="CL38" s="356"/>
      <c r="CM38" s="356"/>
      <c r="CN38" s="356"/>
      <c r="CO38" s="356"/>
      <c r="CP38" s="356"/>
      <c r="CQ38" s="356"/>
      <c r="CR38" s="356"/>
      <c r="CS38" s="356"/>
      <c r="CT38" s="356"/>
      <c r="CU38" s="356"/>
      <c r="CV38" s="356"/>
      <c r="CW38" s="356"/>
    </row>
    <row r="39" spans="1:101" s="23" customFormat="1" ht="10.5" x14ac:dyDescent="0.15">
      <c r="A39" s="1177" t="s">
        <v>41</v>
      </c>
      <c r="B39" s="387" t="s">
        <v>42</v>
      </c>
      <c r="C39" s="472">
        <v>0</v>
      </c>
      <c r="D39" s="477"/>
      <c r="E39" s="478"/>
      <c r="F39" s="478"/>
      <c r="G39" s="478"/>
      <c r="H39" s="478"/>
      <c r="I39" s="496"/>
      <c r="J39" s="336"/>
      <c r="K39" s="336"/>
      <c r="L39" s="336"/>
      <c r="M39" s="336"/>
      <c r="N39" s="336"/>
      <c r="O39" s="336"/>
      <c r="P39" s="336"/>
      <c r="Q39" s="336"/>
      <c r="R39" s="336"/>
      <c r="S39" s="336"/>
      <c r="T39" s="336"/>
      <c r="U39" s="336"/>
      <c r="V39" s="336"/>
      <c r="W39" s="336"/>
      <c r="X39" s="336"/>
      <c r="Y39" s="337"/>
      <c r="Z39" s="337"/>
      <c r="AA39" s="337"/>
      <c r="AB39" s="337"/>
      <c r="AC39" s="337"/>
      <c r="AD39" s="337"/>
      <c r="AE39" s="337"/>
      <c r="AF39" s="337"/>
      <c r="AG39" s="337"/>
      <c r="AH39" s="337"/>
      <c r="AI39" s="337"/>
      <c r="AJ39" s="337"/>
      <c r="AK39" s="337"/>
      <c r="AL39" s="337"/>
      <c r="AM39" s="337"/>
      <c r="AN39" s="337"/>
      <c r="AO39" s="337"/>
      <c r="AP39" s="337"/>
      <c r="AQ39" s="356"/>
      <c r="AR39" s="356"/>
      <c r="AS39" s="356"/>
      <c r="AT39" s="356"/>
      <c r="AU39" s="356"/>
      <c r="AV39" s="356"/>
      <c r="AW39" s="356"/>
      <c r="AX39" s="356"/>
      <c r="AY39" s="356"/>
      <c r="AZ39" s="356"/>
      <c r="BA39" s="356"/>
      <c r="BB39" s="356"/>
      <c r="BC39" s="356"/>
      <c r="BD39" s="356"/>
      <c r="BE39" s="356"/>
      <c r="BF39" s="356"/>
      <c r="BG39" s="356"/>
      <c r="BH39" s="356"/>
      <c r="BI39" s="356"/>
      <c r="BJ39" s="356"/>
      <c r="BK39" s="356"/>
      <c r="BL39" s="356"/>
      <c r="BM39" s="356"/>
      <c r="BN39" s="356"/>
      <c r="BO39" s="356"/>
      <c r="BP39" s="356"/>
      <c r="BQ39" s="356"/>
      <c r="BR39" s="356"/>
      <c r="BS39" s="356"/>
      <c r="BT39" s="356"/>
      <c r="BU39" s="356"/>
      <c r="BV39" s="356"/>
      <c r="BW39" s="356"/>
      <c r="BX39" s="356"/>
      <c r="BY39" s="356"/>
      <c r="BZ39" s="356"/>
      <c r="CA39" s="356"/>
      <c r="CB39" s="356"/>
      <c r="CC39" s="356"/>
      <c r="CD39" s="356"/>
      <c r="CE39" s="356"/>
      <c r="CF39" s="356"/>
      <c r="CG39" s="356"/>
      <c r="CH39" s="356"/>
      <c r="CI39" s="356"/>
      <c r="CJ39" s="356"/>
      <c r="CK39" s="356"/>
      <c r="CL39" s="356"/>
      <c r="CM39" s="356"/>
      <c r="CN39" s="356"/>
      <c r="CO39" s="356"/>
      <c r="CP39" s="356"/>
      <c r="CQ39" s="356"/>
      <c r="CR39" s="356"/>
      <c r="CS39" s="356"/>
      <c r="CT39" s="356"/>
      <c r="CU39" s="356"/>
      <c r="CV39" s="356"/>
      <c r="CW39" s="356"/>
    </row>
    <row r="40" spans="1:101" s="23" customFormat="1" ht="10.5" x14ac:dyDescent="0.15">
      <c r="A40" s="1180"/>
      <c r="B40" s="388" t="s">
        <v>43</v>
      </c>
      <c r="C40" s="474">
        <v>0</v>
      </c>
      <c r="D40" s="468"/>
      <c r="E40" s="469"/>
      <c r="F40" s="469"/>
      <c r="G40" s="469"/>
      <c r="H40" s="469"/>
      <c r="I40" s="471"/>
      <c r="J40" s="336"/>
      <c r="K40" s="336"/>
      <c r="L40" s="336"/>
      <c r="M40" s="336"/>
      <c r="N40" s="336"/>
      <c r="O40" s="336"/>
      <c r="P40" s="336"/>
      <c r="Q40" s="336"/>
      <c r="R40" s="336"/>
      <c r="S40" s="336"/>
      <c r="T40" s="336"/>
      <c r="U40" s="336"/>
      <c r="V40" s="336"/>
      <c r="W40" s="336"/>
      <c r="X40" s="336"/>
      <c r="Y40" s="337"/>
      <c r="Z40" s="337"/>
      <c r="AA40" s="337"/>
      <c r="AB40" s="337"/>
      <c r="AC40" s="337"/>
      <c r="AD40" s="337"/>
      <c r="AE40" s="337"/>
      <c r="AF40" s="337"/>
      <c r="AG40" s="337"/>
      <c r="AH40" s="337"/>
      <c r="AI40" s="337"/>
      <c r="AJ40" s="337"/>
      <c r="AK40" s="337"/>
      <c r="AL40" s="337"/>
      <c r="AM40" s="337"/>
      <c r="AN40" s="337"/>
      <c r="AO40" s="337"/>
      <c r="AP40" s="337"/>
      <c r="AQ40" s="356"/>
      <c r="AR40" s="356"/>
      <c r="AS40" s="356"/>
      <c r="AT40" s="356"/>
      <c r="AU40" s="356"/>
      <c r="AV40" s="356"/>
      <c r="AW40" s="356"/>
      <c r="AX40" s="356"/>
      <c r="AY40" s="356"/>
      <c r="AZ40" s="356"/>
      <c r="BA40" s="356"/>
      <c r="BB40" s="356"/>
      <c r="BC40" s="356"/>
      <c r="BD40" s="356"/>
      <c r="BE40" s="356"/>
      <c r="BF40" s="356"/>
      <c r="BG40" s="356"/>
      <c r="BH40" s="356"/>
      <c r="BI40" s="356"/>
      <c r="BJ40" s="356"/>
      <c r="BK40" s="356"/>
      <c r="BL40" s="356"/>
      <c r="BM40" s="356"/>
      <c r="BN40" s="356"/>
      <c r="BO40" s="356"/>
      <c r="BP40" s="356"/>
      <c r="BQ40" s="356"/>
      <c r="BR40" s="356"/>
      <c r="BS40" s="356"/>
      <c r="BT40" s="356"/>
      <c r="BU40" s="356"/>
      <c r="BV40" s="356"/>
      <c r="BW40" s="356"/>
      <c r="BX40" s="356"/>
      <c r="BY40" s="356"/>
      <c r="BZ40" s="356"/>
      <c r="CA40" s="356"/>
      <c r="CB40" s="356"/>
      <c r="CC40" s="356"/>
      <c r="CD40" s="356"/>
      <c r="CE40" s="356"/>
      <c r="CF40" s="356"/>
      <c r="CG40" s="356"/>
      <c r="CH40" s="356"/>
      <c r="CI40" s="356"/>
      <c r="CJ40" s="356"/>
      <c r="CK40" s="356"/>
      <c r="CL40" s="356"/>
      <c r="CM40" s="356"/>
      <c r="CN40" s="356"/>
      <c r="CO40" s="356"/>
      <c r="CP40" s="356"/>
      <c r="CQ40" s="356"/>
      <c r="CR40" s="356"/>
      <c r="CS40" s="356"/>
      <c r="CT40" s="356"/>
      <c r="CU40" s="356"/>
      <c r="CV40" s="356"/>
      <c r="CW40" s="356"/>
    </row>
    <row r="41" spans="1:101" s="9" customFormat="1" ht="14.25" x14ac:dyDescent="0.2">
      <c r="A41" s="389" t="s">
        <v>44</v>
      </c>
      <c r="B41" s="354"/>
      <c r="C41" s="354"/>
      <c r="D41" s="354"/>
      <c r="E41" s="354"/>
      <c r="F41" s="354"/>
      <c r="G41" s="354"/>
      <c r="H41" s="373"/>
      <c r="I41" s="354"/>
      <c r="J41" s="354"/>
      <c r="K41" s="354"/>
      <c r="L41" s="354"/>
      <c r="M41" s="354"/>
      <c r="N41" s="354"/>
      <c r="O41" s="354"/>
      <c r="P41" s="354"/>
      <c r="Q41" s="354"/>
      <c r="R41" s="354"/>
      <c r="S41" s="336"/>
      <c r="T41" s="336"/>
      <c r="U41" s="354"/>
      <c r="V41" s="354"/>
      <c r="W41" s="354"/>
      <c r="X41" s="339"/>
      <c r="Y41" s="339"/>
      <c r="Z41" s="339"/>
      <c r="AA41" s="339"/>
      <c r="AB41" s="339"/>
      <c r="AC41" s="339"/>
      <c r="AD41" s="339"/>
      <c r="AE41" s="339"/>
      <c r="AF41" s="339"/>
      <c r="AG41" s="339"/>
      <c r="AH41" s="339"/>
      <c r="AI41" s="339"/>
      <c r="AJ41" s="339"/>
      <c r="AK41" s="339"/>
      <c r="AL41" s="339"/>
      <c r="AM41" s="339"/>
      <c r="AN41" s="339"/>
      <c r="AO41" s="339"/>
      <c r="AP41" s="339"/>
      <c r="AQ41" s="339"/>
      <c r="AR41" s="339"/>
      <c r="AS41" s="339"/>
      <c r="AT41" s="339"/>
      <c r="AU41" s="339"/>
      <c r="AV41" s="339"/>
      <c r="AW41" s="339"/>
      <c r="AX41" s="339"/>
      <c r="AY41" s="339"/>
      <c r="AZ41" s="339"/>
      <c r="BA41" s="339"/>
      <c r="BB41" s="339"/>
      <c r="BC41" s="339"/>
      <c r="BD41" s="339"/>
      <c r="BE41" s="339"/>
      <c r="BF41" s="339"/>
      <c r="BG41" s="339"/>
      <c r="BH41" s="339"/>
      <c r="BI41" s="339"/>
      <c r="BJ41" s="339"/>
      <c r="BK41" s="339"/>
      <c r="BL41" s="339"/>
      <c r="BM41" s="339"/>
      <c r="BN41" s="339"/>
      <c r="BO41" s="339"/>
      <c r="BP41" s="339"/>
      <c r="BQ41" s="339"/>
      <c r="BR41" s="339"/>
      <c r="BS41" s="339"/>
      <c r="BT41" s="339"/>
      <c r="BU41" s="339"/>
      <c r="BV41" s="339"/>
      <c r="BW41" s="339"/>
      <c r="BX41" s="339"/>
      <c r="BY41" s="339"/>
      <c r="BZ41" s="339"/>
      <c r="CA41" s="339"/>
      <c r="CB41" s="339"/>
      <c r="CC41" s="339"/>
      <c r="CD41" s="339"/>
      <c r="CE41" s="339"/>
      <c r="CF41" s="339"/>
      <c r="CG41" s="339"/>
      <c r="CH41" s="339"/>
      <c r="CI41" s="339"/>
      <c r="CJ41" s="339"/>
      <c r="CK41" s="339"/>
      <c r="CL41" s="339"/>
      <c r="CM41" s="339"/>
      <c r="CN41" s="339"/>
      <c r="CO41" s="339"/>
      <c r="CP41" s="339"/>
      <c r="CQ41" s="339"/>
      <c r="CR41" s="339"/>
      <c r="CS41" s="339"/>
      <c r="CT41" s="339"/>
      <c r="CU41" s="339"/>
      <c r="CV41" s="339"/>
      <c r="CW41" s="339"/>
    </row>
    <row r="42" spans="1:101" s="17" customFormat="1" x14ac:dyDescent="0.2">
      <c r="A42" s="358" t="s">
        <v>45</v>
      </c>
      <c r="B42" s="390" t="s">
        <v>46</v>
      </c>
      <c r="C42" s="374"/>
      <c r="D42" s="374"/>
      <c r="E42" s="374"/>
      <c r="F42" s="374"/>
      <c r="G42" s="337"/>
      <c r="H42" s="337"/>
      <c r="I42" s="337"/>
      <c r="J42" s="337"/>
      <c r="K42" s="337"/>
      <c r="L42" s="337"/>
      <c r="M42" s="337"/>
      <c r="N42" s="337"/>
      <c r="O42" s="337"/>
      <c r="P42" s="337"/>
      <c r="Q42" s="337"/>
      <c r="R42" s="337"/>
      <c r="S42" s="336"/>
      <c r="T42" s="336"/>
      <c r="U42" s="337"/>
      <c r="V42" s="337"/>
      <c r="W42" s="337"/>
      <c r="X42" s="339"/>
      <c r="Y42" s="339"/>
      <c r="Z42" s="339"/>
      <c r="AA42" s="339"/>
      <c r="AB42" s="339"/>
      <c r="AC42" s="339"/>
      <c r="AD42" s="339"/>
      <c r="AE42" s="339"/>
      <c r="AF42" s="339"/>
      <c r="AG42" s="339"/>
      <c r="AH42" s="339"/>
      <c r="AI42" s="339"/>
      <c r="AJ42" s="339"/>
      <c r="AK42" s="339"/>
      <c r="AL42" s="339"/>
      <c r="AM42" s="339"/>
      <c r="AN42" s="339"/>
      <c r="AO42" s="339"/>
      <c r="AP42" s="339"/>
      <c r="AQ42" s="339"/>
      <c r="AR42" s="339"/>
      <c r="AS42" s="339"/>
      <c r="AT42" s="339"/>
      <c r="AU42" s="339"/>
      <c r="AV42" s="339"/>
      <c r="AW42" s="339"/>
      <c r="AX42" s="339"/>
      <c r="AY42" s="339"/>
      <c r="AZ42" s="339"/>
      <c r="BA42" s="339"/>
      <c r="BB42" s="339"/>
      <c r="BC42" s="339"/>
      <c r="BD42" s="339"/>
      <c r="BE42" s="352"/>
      <c r="BF42" s="352"/>
      <c r="BG42" s="352"/>
      <c r="BH42" s="352"/>
      <c r="BI42" s="352"/>
      <c r="BJ42" s="352"/>
      <c r="BK42" s="352"/>
      <c r="BL42" s="352"/>
      <c r="BM42" s="352"/>
      <c r="BN42" s="352"/>
      <c r="BO42" s="352"/>
      <c r="BP42" s="352"/>
      <c r="BQ42" s="352"/>
      <c r="BR42" s="352"/>
      <c r="BS42" s="352"/>
      <c r="BT42" s="352"/>
      <c r="BU42" s="352"/>
      <c r="BV42" s="352"/>
      <c r="BW42" s="352"/>
      <c r="BX42" s="352"/>
      <c r="BY42" s="352"/>
      <c r="BZ42" s="352"/>
      <c r="CA42" s="352"/>
      <c r="CB42" s="352"/>
      <c r="CC42" s="352"/>
      <c r="CD42" s="352"/>
      <c r="CE42" s="352"/>
      <c r="CF42" s="352"/>
      <c r="CG42" s="352"/>
      <c r="CH42" s="352"/>
      <c r="CI42" s="352"/>
      <c r="CJ42" s="352"/>
      <c r="CK42" s="352"/>
      <c r="CL42" s="352"/>
      <c r="CM42" s="352"/>
      <c r="CN42" s="352"/>
      <c r="CO42" s="352"/>
      <c r="CP42" s="352"/>
      <c r="CQ42" s="352"/>
      <c r="CR42" s="352"/>
      <c r="CS42" s="352"/>
      <c r="CT42" s="352"/>
      <c r="CU42" s="352"/>
      <c r="CV42" s="352"/>
      <c r="CW42" s="342"/>
    </row>
    <row r="43" spans="1:101" s="17" customFormat="1" x14ac:dyDescent="0.2">
      <c r="A43" s="445" t="s">
        <v>47</v>
      </c>
      <c r="B43" s="517"/>
      <c r="C43" s="369"/>
      <c r="D43" s="337"/>
      <c r="E43" s="337"/>
      <c r="F43" s="337"/>
      <c r="G43" s="337"/>
      <c r="H43" s="337"/>
      <c r="I43" s="337"/>
      <c r="J43" s="337"/>
      <c r="K43" s="337"/>
      <c r="L43" s="337"/>
      <c r="M43" s="337"/>
      <c r="N43" s="337"/>
      <c r="O43" s="337"/>
      <c r="P43" s="337"/>
      <c r="Q43" s="337"/>
      <c r="R43" s="337"/>
      <c r="S43" s="336"/>
      <c r="T43" s="336"/>
      <c r="U43" s="337"/>
      <c r="V43" s="337"/>
      <c r="W43" s="337"/>
      <c r="X43" s="339"/>
      <c r="Y43" s="339"/>
      <c r="Z43" s="339"/>
      <c r="AA43" s="339"/>
      <c r="AB43" s="339"/>
      <c r="AC43" s="339"/>
      <c r="AD43" s="339"/>
      <c r="AE43" s="339"/>
      <c r="AF43" s="339"/>
      <c r="AG43" s="339"/>
      <c r="AH43" s="339"/>
      <c r="AI43" s="339"/>
      <c r="AJ43" s="339"/>
      <c r="AK43" s="339"/>
      <c r="AL43" s="339"/>
      <c r="AM43" s="339"/>
      <c r="AN43" s="339"/>
      <c r="AO43" s="339"/>
      <c r="AP43" s="339"/>
      <c r="AQ43" s="339"/>
      <c r="AR43" s="339"/>
      <c r="AS43" s="339"/>
      <c r="AT43" s="339"/>
      <c r="AU43" s="339"/>
      <c r="AV43" s="339"/>
      <c r="AW43" s="339"/>
      <c r="AX43" s="339"/>
      <c r="AY43" s="339"/>
      <c r="AZ43" s="339"/>
      <c r="BA43" s="339"/>
      <c r="BB43" s="339"/>
      <c r="BC43" s="339"/>
      <c r="BD43" s="339"/>
      <c r="BE43" s="352"/>
      <c r="BF43" s="352"/>
      <c r="BG43" s="352"/>
      <c r="BH43" s="352"/>
      <c r="BI43" s="352"/>
      <c r="BJ43" s="352"/>
      <c r="BK43" s="352"/>
      <c r="BL43" s="352"/>
      <c r="BM43" s="352"/>
      <c r="BN43" s="352"/>
      <c r="BO43" s="352"/>
      <c r="BP43" s="352"/>
      <c r="BQ43" s="352"/>
      <c r="BR43" s="352"/>
      <c r="BS43" s="352"/>
      <c r="BT43" s="352"/>
      <c r="BU43" s="352"/>
      <c r="BV43" s="352"/>
      <c r="BW43" s="352"/>
      <c r="BX43" s="352"/>
      <c r="BY43" s="352"/>
      <c r="BZ43" s="352"/>
      <c r="CA43" s="352"/>
      <c r="CB43" s="352"/>
      <c r="CC43" s="352"/>
      <c r="CD43" s="352"/>
      <c r="CE43" s="352"/>
      <c r="CF43" s="352"/>
      <c r="CG43" s="352"/>
      <c r="CH43" s="352"/>
      <c r="CI43" s="352"/>
      <c r="CJ43" s="352"/>
      <c r="CK43" s="352"/>
      <c r="CL43" s="352"/>
      <c r="CM43" s="352"/>
      <c r="CN43" s="352"/>
      <c r="CO43" s="352"/>
      <c r="CP43" s="352"/>
      <c r="CQ43" s="352"/>
      <c r="CR43" s="352"/>
      <c r="CS43" s="352"/>
      <c r="CT43" s="352"/>
      <c r="CU43" s="352"/>
      <c r="CV43" s="352"/>
      <c r="CW43" s="342"/>
    </row>
    <row r="44" spans="1:101" s="17" customFormat="1" ht="14.25" x14ac:dyDescent="0.2">
      <c r="A44" s="391" t="s">
        <v>48</v>
      </c>
      <c r="B44" s="392"/>
      <c r="C44" s="393"/>
      <c r="D44" s="393"/>
      <c r="E44" s="393"/>
      <c r="F44" s="373"/>
      <c r="G44" s="354"/>
      <c r="H44" s="354"/>
      <c r="I44" s="373"/>
      <c r="J44" s="373"/>
      <c r="K44" s="373"/>
      <c r="L44" s="373"/>
      <c r="M44" s="373"/>
      <c r="N44" s="373"/>
      <c r="O44" s="373"/>
      <c r="P44" s="373"/>
      <c r="Q44" s="373"/>
      <c r="R44" s="373"/>
      <c r="S44" s="373"/>
      <c r="T44" s="373"/>
      <c r="U44" s="373"/>
      <c r="V44" s="373"/>
      <c r="W44" s="373"/>
      <c r="X44" s="339"/>
      <c r="Y44" s="339"/>
      <c r="Z44" s="339"/>
      <c r="AA44" s="339"/>
      <c r="AB44" s="339"/>
      <c r="AC44" s="339"/>
      <c r="AD44" s="339"/>
      <c r="AE44" s="339"/>
      <c r="AF44" s="339"/>
      <c r="AG44" s="339"/>
      <c r="AH44" s="339"/>
      <c r="AI44" s="339"/>
      <c r="AJ44" s="339"/>
      <c r="AK44" s="339"/>
      <c r="AL44" s="339"/>
      <c r="AM44" s="339"/>
      <c r="AN44" s="339"/>
      <c r="AO44" s="339"/>
      <c r="AP44" s="339"/>
      <c r="AQ44" s="339"/>
      <c r="AR44" s="339"/>
      <c r="AS44" s="339"/>
      <c r="AT44" s="339"/>
      <c r="AU44" s="339"/>
      <c r="AV44" s="339"/>
      <c r="AW44" s="339"/>
      <c r="AX44" s="339"/>
      <c r="AY44" s="339"/>
      <c r="AZ44" s="339"/>
      <c r="BA44" s="339"/>
      <c r="BB44" s="339"/>
      <c r="BC44" s="339"/>
      <c r="BD44" s="339"/>
      <c r="BE44" s="352"/>
      <c r="BF44" s="352"/>
      <c r="BG44" s="352"/>
      <c r="BH44" s="352"/>
      <c r="BI44" s="352"/>
      <c r="BJ44" s="352"/>
      <c r="BK44" s="352"/>
      <c r="BL44" s="352"/>
      <c r="BM44" s="352"/>
      <c r="BN44" s="352"/>
      <c r="BO44" s="352"/>
      <c r="BP44" s="352"/>
      <c r="BQ44" s="352"/>
      <c r="BR44" s="352"/>
      <c r="BS44" s="352"/>
      <c r="BT44" s="352"/>
      <c r="BU44" s="352"/>
      <c r="BV44" s="352"/>
      <c r="BW44" s="352"/>
      <c r="BX44" s="352"/>
      <c r="BY44" s="352"/>
      <c r="BZ44" s="352"/>
      <c r="CA44" s="352"/>
      <c r="CB44" s="352"/>
      <c r="CC44" s="352"/>
      <c r="CD44" s="352"/>
      <c r="CE44" s="352"/>
      <c r="CF44" s="352"/>
      <c r="CG44" s="352"/>
      <c r="CH44" s="352"/>
      <c r="CI44" s="352"/>
      <c r="CJ44" s="352"/>
      <c r="CK44" s="352"/>
      <c r="CL44" s="352"/>
      <c r="CM44" s="352"/>
      <c r="CN44" s="352"/>
      <c r="CO44" s="352"/>
      <c r="CP44" s="352"/>
      <c r="CQ44" s="352"/>
      <c r="CR44" s="352"/>
      <c r="CS44" s="352"/>
      <c r="CT44" s="352"/>
      <c r="CU44" s="352"/>
      <c r="CV44" s="352"/>
      <c r="CW44" s="342"/>
    </row>
    <row r="45" spans="1:101" s="23" customFormat="1" ht="10.5" x14ac:dyDescent="0.15">
      <c r="A45" s="1074" t="s">
        <v>49</v>
      </c>
      <c r="B45" s="1075"/>
      <c r="C45" s="390" t="s">
        <v>46</v>
      </c>
      <c r="D45" s="367" t="s">
        <v>50</v>
      </c>
      <c r="E45" s="394" t="s">
        <v>51</v>
      </c>
      <c r="F45" s="332"/>
      <c r="G45" s="336"/>
      <c r="H45" s="337"/>
      <c r="I45" s="336"/>
      <c r="J45" s="336"/>
      <c r="K45" s="336"/>
      <c r="L45" s="336"/>
      <c r="M45" s="336"/>
      <c r="N45" s="336"/>
      <c r="O45" s="336"/>
      <c r="P45" s="336"/>
      <c r="Q45" s="336"/>
      <c r="R45" s="336"/>
      <c r="S45" s="336"/>
      <c r="T45" s="336"/>
      <c r="U45" s="336"/>
      <c r="V45" s="336"/>
      <c r="W45" s="336"/>
      <c r="X45" s="337"/>
      <c r="Y45" s="337"/>
      <c r="Z45" s="337"/>
      <c r="AA45" s="337"/>
      <c r="AB45" s="337"/>
      <c r="AC45" s="337"/>
      <c r="AD45" s="337"/>
      <c r="AE45" s="337"/>
      <c r="AF45" s="337"/>
      <c r="AG45" s="337"/>
      <c r="AH45" s="337"/>
      <c r="AI45" s="337"/>
      <c r="AJ45" s="337"/>
      <c r="AK45" s="337"/>
      <c r="AL45" s="337"/>
      <c r="AM45" s="337"/>
      <c r="AN45" s="337"/>
      <c r="AO45" s="337"/>
      <c r="AP45" s="337"/>
      <c r="AQ45" s="337"/>
      <c r="AR45" s="337"/>
      <c r="AS45" s="337"/>
      <c r="AT45" s="337"/>
      <c r="AU45" s="337"/>
      <c r="AV45" s="337"/>
      <c r="AW45" s="337"/>
      <c r="AX45" s="337"/>
      <c r="AY45" s="337"/>
      <c r="AZ45" s="337"/>
      <c r="BA45" s="337"/>
      <c r="BB45" s="337"/>
      <c r="BC45" s="337"/>
      <c r="BD45" s="337"/>
      <c r="BE45" s="356"/>
      <c r="BF45" s="356"/>
      <c r="BG45" s="356"/>
      <c r="BH45" s="356"/>
      <c r="BI45" s="356"/>
      <c r="BJ45" s="356"/>
      <c r="BK45" s="356"/>
      <c r="BL45" s="356"/>
      <c r="BM45" s="356"/>
      <c r="BN45" s="356"/>
      <c r="BO45" s="356"/>
      <c r="BP45" s="356"/>
      <c r="BQ45" s="356"/>
      <c r="BR45" s="356"/>
      <c r="BS45" s="356"/>
      <c r="BT45" s="356"/>
      <c r="BU45" s="356"/>
      <c r="BV45" s="356"/>
      <c r="BW45" s="356"/>
      <c r="BX45" s="356"/>
      <c r="BY45" s="356"/>
      <c r="BZ45" s="356"/>
      <c r="CA45" s="356"/>
      <c r="CB45" s="356"/>
      <c r="CC45" s="356"/>
      <c r="CD45" s="356"/>
      <c r="CE45" s="356"/>
      <c r="CF45" s="356"/>
      <c r="CG45" s="356"/>
      <c r="CH45" s="356"/>
      <c r="CI45" s="356"/>
      <c r="CJ45" s="356"/>
      <c r="CK45" s="356"/>
      <c r="CL45" s="356"/>
      <c r="CM45" s="356"/>
      <c r="CN45" s="356"/>
      <c r="CO45" s="356"/>
      <c r="CP45" s="356"/>
      <c r="CQ45" s="356"/>
      <c r="CR45" s="356"/>
      <c r="CS45" s="356"/>
      <c r="CT45" s="356"/>
      <c r="CU45" s="356"/>
      <c r="CV45" s="356"/>
      <c r="CW45" s="431"/>
    </row>
    <row r="46" spans="1:101" s="23" customFormat="1" ht="10.5" x14ac:dyDescent="0.15">
      <c r="A46" s="1148" t="s">
        <v>52</v>
      </c>
      <c r="B46" s="1149"/>
      <c r="C46" s="490">
        <v>0</v>
      </c>
      <c r="D46" s="514"/>
      <c r="E46" s="516"/>
      <c r="F46" s="435" t="s">
        <v>227</v>
      </c>
      <c r="G46" s="432"/>
      <c r="H46" s="337"/>
      <c r="I46" s="336"/>
      <c r="J46" s="336"/>
      <c r="K46" s="336"/>
      <c r="L46" s="336"/>
      <c r="M46" s="336"/>
      <c r="N46" s="336"/>
      <c r="O46" s="336"/>
      <c r="P46" s="336"/>
      <c r="Q46" s="336"/>
      <c r="R46" s="336"/>
      <c r="S46" s="336"/>
      <c r="T46" s="336"/>
      <c r="U46" s="336"/>
      <c r="V46" s="336"/>
      <c r="W46" s="336"/>
      <c r="X46" s="337"/>
      <c r="Y46" s="337"/>
      <c r="Z46" s="337"/>
      <c r="AA46" s="337"/>
      <c r="AB46" s="337"/>
      <c r="AC46" s="337"/>
      <c r="AD46" s="337"/>
      <c r="AE46" s="337"/>
      <c r="AF46" s="337"/>
      <c r="AG46" s="337"/>
      <c r="AH46" s="337"/>
      <c r="AI46" s="337"/>
      <c r="AJ46" s="337"/>
      <c r="AK46" s="337"/>
      <c r="AL46" s="431"/>
      <c r="AM46" s="431"/>
      <c r="AN46" s="431"/>
      <c r="AO46" s="431"/>
      <c r="AP46" s="431"/>
      <c r="AQ46" s="337"/>
      <c r="AR46" s="337"/>
      <c r="AS46" s="337"/>
      <c r="AT46" s="337"/>
      <c r="AU46" s="337"/>
      <c r="AV46" s="337"/>
      <c r="AW46" s="337"/>
      <c r="AX46" s="337"/>
      <c r="AY46" s="356"/>
      <c r="AZ46" s="356"/>
      <c r="BA46" s="433" t="s">
        <v>227</v>
      </c>
      <c r="BB46" s="337"/>
      <c r="BC46" s="337"/>
      <c r="BD46" s="337"/>
      <c r="BE46" s="337"/>
      <c r="BF46" s="356"/>
      <c r="BG46" s="356"/>
      <c r="BH46" s="356"/>
      <c r="BI46" s="356"/>
      <c r="BJ46" s="356"/>
      <c r="BK46" s="356"/>
      <c r="BL46" s="356"/>
      <c r="BM46" s="356"/>
      <c r="BN46" s="356"/>
      <c r="BO46" s="356"/>
      <c r="BP46" s="356"/>
      <c r="BQ46" s="356"/>
      <c r="BR46" s="356"/>
      <c r="BS46" s="356"/>
      <c r="BT46" s="613">
        <v>0</v>
      </c>
      <c r="BU46" s="356"/>
      <c r="BV46" s="356"/>
      <c r="BW46" s="356"/>
      <c r="BX46" s="356"/>
      <c r="BY46" s="356"/>
      <c r="BZ46" s="356"/>
      <c r="CA46" s="356"/>
      <c r="CB46" s="356"/>
      <c r="CC46" s="356"/>
      <c r="CD46" s="356"/>
      <c r="CE46" s="356"/>
      <c r="CF46" s="356"/>
      <c r="CG46" s="356"/>
      <c r="CH46" s="356"/>
      <c r="CI46" s="356"/>
      <c r="CJ46" s="356"/>
      <c r="CK46" s="356"/>
      <c r="CL46" s="356"/>
      <c r="CM46" s="356"/>
      <c r="CN46" s="356"/>
      <c r="CO46" s="356"/>
      <c r="CP46" s="356"/>
      <c r="CQ46" s="356"/>
      <c r="CR46" s="356"/>
      <c r="CS46" s="356"/>
      <c r="CT46" s="356"/>
      <c r="CU46" s="356"/>
      <c r="CV46" s="356"/>
      <c r="CW46" s="431"/>
    </row>
    <row r="47" spans="1:101" s="9" customFormat="1" ht="14.25" x14ac:dyDescent="0.2">
      <c r="A47" s="389" t="s">
        <v>53</v>
      </c>
      <c r="B47" s="393"/>
      <c r="C47" s="393"/>
      <c r="D47" s="393"/>
      <c r="E47" s="393"/>
      <c r="F47" s="373"/>
      <c r="G47" s="354"/>
      <c r="H47" s="354"/>
      <c r="I47" s="373"/>
      <c r="J47" s="373"/>
      <c r="K47" s="373"/>
      <c r="L47" s="373"/>
      <c r="M47" s="373"/>
      <c r="N47" s="373"/>
      <c r="O47" s="373"/>
      <c r="P47" s="373"/>
      <c r="Q47" s="373"/>
      <c r="R47" s="373"/>
      <c r="S47" s="373"/>
      <c r="T47" s="373"/>
      <c r="U47" s="373"/>
      <c r="V47" s="373"/>
      <c r="W47" s="373"/>
      <c r="X47" s="339"/>
      <c r="Y47" s="339"/>
      <c r="Z47" s="339"/>
      <c r="AA47" s="339"/>
      <c r="AB47" s="339"/>
      <c r="AC47" s="339"/>
      <c r="AD47" s="339"/>
      <c r="AE47" s="339"/>
      <c r="AF47" s="339"/>
      <c r="AG47" s="339"/>
      <c r="AH47" s="339"/>
      <c r="AI47" s="339"/>
      <c r="AJ47" s="339"/>
      <c r="AK47" s="339"/>
      <c r="AL47" s="339"/>
      <c r="AM47" s="339"/>
      <c r="AN47" s="339"/>
      <c r="AO47" s="339"/>
      <c r="AP47" s="339"/>
      <c r="AQ47" s="339"/>
      <c r="AR47" s="339"/>
      <c r="AS47" s="339"/>
      <c r="AT47" s="339"/>
      <c r="AU47" s="339"/>
      <c r="AV47" s="339"/>
      <c r="AW47" s="339"/>
      <c r="AX47" s="339"/>
      <c r="AY47" s="339"/>
      <c r="AZ47" s="339"/>
      <c r="BA47" s="339"/>
      <c r="BB47" s="339"/>
      <c r="BC47" s="339"/>
      <c r="BD47" s="339"/>
      <c r="BE47" s="339"/>
      <c r="BF47" s="339"/>
      <c r="BG47" s="339"/>
      <c r="BH47" s="339"/>
      <c r="BI47" s="339"/>
      <c r="BJ47" s="339"/>
      <c r="BK47" s="339"/>
      <c r="BL47" s="339"/>
      <c r="BM47" s="339"/>
      <c r="BN47" s="339"/>
      <c r="BO47" s="339"/>
      <c r="BP47" s="339"/>
      <c r="BQ47" s="339"/>
      <c r="BR47" s="339"/>
      <c r="BS47" s="339"/>
      <c r="BT47" s="339"/>
      <c r="BU47" s="339"/>
      <c r="BV47" s="339"/>
      <c r="BW47" s="339"/>
      <c r="BX47" s="339"/>
      <c r="BY47" s="339"/>
      <c r="BZ47" s="339"/>
      <c r="CA47" s="339"/>
      <c r="CB47" s="339"/>
      <c r="CC47" s="339"/>
      <c r="CD47" s="339"/>
      <c r="CE47" s="339"/>
      <c r="CF47" s="339"/>
      <c r="CG47" s="339"/>
      <c r="CH47" s="339"/>
      <c r="CI47" s="339"/>
      <c r="CJ47" s="339"/>
      <c r="CK47" s="339"/>
      <c r="CL47" s="339"/>
      <c r="CM47" s="339"/>
      <c r="CN47" s="339"/>
      <c r="CO47" s="339"/>
      <c r="CP47" s="339"/>
      <c r="CQ47" s="339"/>
      <c r="CR47" s="339"/>
      <c r="CS47" s="339"/>
      <c r="CT47" s="339"/>
      <c r="CU47" s="339"/>
      <c r="CV47" s="339"/>
      <c r="CW47" s="339"/>
    </row>
    <row r="48" spans="1:101" s="95" customFormat="1" ht="10.5" x14ac:dyDescent="0.15">
      <c r="A48" s="1146" t="s">
        <v>54</v>
      </c>
      <c r="B48" s="1023"/>
      <c r="C48" s="1072" t="s">
        <v>55</v>
      </c>
      <c r="D48" s="1016" t="s">
        <v>56</v>
      </c>
      <c r="E48" s="1017"/>
      <c r="F48" s="1017"/>
      <c r="G48" s="1017"/>
      <c r="H48" s="1017"/>
      <c r="I48" s="1018"/>
      <c r="J48" s="1026" t="s">
        <v>57</v>
      </c>
      <c r="K48" s="1027"/>
      <c r="L48" s="608"/>
      <c r="M48" s="361"/>
      <c r="N48" s="361"/>
      <c r="O48" s="348"/>
      <c r="P48" s="348"/>
      <c r="Q48" s="348"/>
      <c r="R48" s="348"/>
      <c r="S48" s="348"/>
      <c r="T48" s="348"/>
      <c r="U48" s="348"/>
      <c r="V48" s="348"/>
      <c r="W48" s="348"/>
      <c r="X48" s="348"/>
      <c r="Y48" s="348"/>
      <c r="Z48" s="348"/>
      <c r="AA48" s="348"/>
      <c r="AB48" s="348"/>
      <c r="AC48" s="348"/>
      <c r="AD48" s="348"/>
      <c r="AE48" s="348"/>
      <c r="AF48" s="348"/>
      <c r="AG48" s="348"/>
      <c r="AH48" s="348"/>
      <c r="AI48" s="348"/>
      <c r="AJ48" s="348"/>
      <c r="AK48" s="348"/>
      <c r="AL48" s="362"/>
      <c r="AM48" s="362"/>
      <c r="AN48" s="362"/>
      <c r="AO48" s="362"/>
      <c r="AP48" s="362"/>
      <c r="AQ48" s="348"/>
      <c r="AR48" s="348"/>
      <c r="AS48" s="348"/>
      <c r="AT48" s="348"/>
      <c r="AU48" s="348"/>
      <c r="AV48" s="348"/>
      <c r="AW48" s="348"/>
      <c r="AX48" s="348"/>
      <c r="AY48" s="337"/>
      <c r="AZ48" s="348"/>
      <c r="BA48" s="348"/>
      <c r="BB48" s="348"/>
      <c r="BC48" s="348"/>
      <c r="BD48" s="348"/>
      <c r="BE48" s="348"/>
      <c r="BF48" s="362"/>
      <c r="BG48" s="362"/>
      <c r="BH48" s="362"/>
      <c r="BI48" s="362"/>
      <c r="BJ48" s="362"/>
      <c r="BK48" s="362"/>
      <c r="BL48" s="362"/>
      <c r="BM48" s="362"/>
      <c r="BN48" s="362"/>
      <c r="BO48" s="362"/>
      <c r="BP48" s="362"/>
      <c r="BQ48" s="362"/>
      <c r="BR48" s="362"/>
      <c r="BS48" s="362"/>
      <c r="BT48" s="362"/>
      <c r="BU48" s="362"/>
      <c r="BV48" s="362"/>
      <c r="BW48" s="362"/>
      <c r="BX48" s="362"/>
      <c r="BY48" s="362"/>
      <c r="BZ48" s="362"/>
      <c r="CA48" s="362"/>
      <c r="CB48" s="362"/>
      <c r="CC48" s="362"/>
      <c r="CD48" s="362"/>
      <c r="CE48" s="362"/>
      <c r="CF48" s="362"/>
      <c r="CG48" s="362"/>
      <c r="CH48" s="362"/>
      <c r="CI48" s="362"/>
      <c r="CJ48" s="362"/>
      <c r="CK48" s="362"/>
      <c r="CL48" s="362"/>
      <c r="CM48" s="362"/>
      <c r="CN48" s="362"/>
      <c r="CO48" s="362"/>
      <c r="CP48" s="362"/>
      <c r="CQ48" s="362"/>
      <c r="CR48" s="362"/>
      <c r="CS48" s="362"/>
      <c r="CT48" s="362"/>
      <c r="CU48" s="362"/>
      <c r="CV48" s="362"/>
      <c r="CW48" s="362"/>
    </row>
    <row r="49" spans="1:118" s="95" customFormat="1" ht="22.5" customHeight="1" x14ac:dyDescent="0.15">
      <c r="A49" s="1147"/>
      <c r="B49" s="1025"/>
      <c r="C49" s="1073"/>
      <c r="D49" s="343" t="s">
        <v>58</v>
      </c>
      <c r="E49" s="349" t="s">
        <v>59</v>
      </c>
      <c r="F49" s="349" t="s">
        <v>60</v>
      </c>
      <c r="G49" s="349" t="s">
        <v>61</v>
      </c>
      <c r="H49" s="364" t="s">
        <v>62</v>
      </c>
      <c r="I49" s="365" t="s">
        <v>63</v>
      </c>
      <c r="J49" s="343" t="s">
        <v>43</v>
      </c>
      <c r="K49" s="365" t="s">
        <v>64</v>
      </c>
      <c r="L49" s="608"/>
      <c r="M49" s="361"/>
      <c r="N49" s="361"/>
      <c r="O49" s="348"/>
      <c r="P49" s="348"/>
      <c r="Q49" s="348"/>
      <c r="R49" s="348"/>
      <c r="S49" s="348"/>
      <c r="T49" s="348"/>
      <c r="U49" s="348"/>
      <c r="V49" s="348"/>
      <c r="W49" s="348"/>
      <c r="X49" s="348"/>
      <c r="Y49" s="348"/>
      <c r="Z49" s="348"/>
      <c r="AA49" s="348"/>
      <c r="AB49" s="348"/>
      <c r="AC49" s="348"/>
      <c r="AD49" s="348"/>
      <c r="AE49" s="348"/>
      <c r="AF49" s="348"/>
      <c r="AG49" s="348"/>
      <c r="AH49" s="348"/>
      <c r="AI49" s="348"/>
      <c r="AJ49" s="348"/>
      <c r="AK49" s="348"/>
      <c r="AL49" s="362"/>
      <c r="AM49" s="362"/>
      <c r="AN49" s="362"/>
      <c r="AO49" s="362"/>
      <c r="AP49" s="362"/>
      <c r="AQ49" s="348"/>
      <c r="AR49" s="348"/>
      <c r="AS49" s="348"/>
      <c r="AT49" s="348"/>
      <c r="AU49" s="348"/>
      <c r="AV49" s="348"/>
      <c r="AW49" s="348"/>
      <c r="AX49" s="348"/>
      <c r="AY49" s="337"/>
      <c r="AZ49" s="348"/>
      <c r="BA49" s="348"/>
      <c r="BB49" s="348"/>
      <c r="BC49" s="348"/>
      <c r="BD49" s="348"/>
      <c r="BE49" s="348"/>
      <c r="BF49" s="362"/>
      <c r="BG49" s="362"/>
      <c r="BH49" s="362"/>
      <c r="BI49" s="362"/>
      <c r="BJ49" s="362"/>
      <c r="BK49" s="362"/>
      <c r="BL49" s="362"/>
      <c r="BM49" s="362"/>
      <c r="BN49" s="362"/>
      <c r="BO49" s="362"/>
      <c r="BP49" s="362"/>
      <c r="BQ49" s="362"/>
      <c r="BR49" s="362"/>
      <c r="BS49" s="362"/>
      <c r="BT49" s="362"/>
      <c r="BU49" s="362"/>
      <c r="BV49" s="362"/>
      <c r="BW49" s="362"/>
      <c r="BX49" s="362"/>
      <c r="BY49" s="362"/>
      <c r="BZ49" s="362"/>
      <c r="CA49" s="362"/>
      <c r="CB49" s="362"/>
      <c r="CC49" s="362"/>
      <c r="CD49" s="362"/>
      <c r="CE49" s="362"/>
      <c r="CF49" s="362"/>
      <c r="CG49" s="362"/>
      <c r="CH49" s="362"/>
      <c r="CI49" s="362"/>
      <c r="CJ49" s="362"/>
      <c r="CK49" s="362"/>
      <c r="CL49" s="362"/>
      <c r="CM49" s="362"/>
      <c r="CN49" s="362"/>
      <c r="CO49" s="362"/>
      <c r="CP49" s="362"/>
      <c r="CQ49" s="362"/>
      <c r="CR49" s="362"/>
      <c r="CS49" s="362"/>
      <c r="CT49" s="362"/>
      <c r="CU49" s="362"/>
      <c r="CV49" s="362"/>
      <c r="CW49" s="362"/>
      <c r="CX49" s="362"/>
      <c r="CY49" s="362"/>
      <c r="CZ49" s="362"/>
      <c r="DA49" s="362"/>
      <c r="DB49" s="362"/>
      <c r="DC49" s="362"/>
      <c r="DD49" s="362"/>
      <c r="DE49" s="362"/>
      <c r="DF49" s="362"/>
      <c r="DG49" s="362"/>
      <c r="DH49" s="362"/>
      <c r="DI49" s="362"/>
      <c r="DJ49" s="362"/>
      <c r="DK49" s="362"/>
      <c r="DL49" s="362"/>
      <c r="DM49" s="362"/>
      <c r="DN49" s="362"/>
    </row>
    <row r="50" spans="1:118" s="95" customFormat="1" ht="15.95" customHeight="1" x14ac:dyDescent="0.15">
      <c r="A50" s="1167" t="s">
        <v>65</v>
      </c>
      <c r="B50" s="1168"/>
      <c r="C50" s="472">
        <v>0</v>
      </c>
      <c r="D50" s="477"/>
      <c r="E50" s="504"/>
      <c r="F50" s="478"/>
      <c r="G50" s="478"/>
      <c r="H50" s="486"/>
      <c r="I50" s="496"/>
      <c r="J50" s="477"/>
      <c r="K50" s="496"/>
      <c r="L50" s="607" t="s">
        <v>228</v>
      </c>
      <c r="M50" s="361"/>
      <c r="N50" s="361"/>
      <c r="O50" s="348"/>
      <c r="P50" s="348"/>
      <c r="Q50" s="348"/>
      <c r="R50" s="348"/>
      <c r="S50" s="348"/>
      <c r="T50" s="348"/>
      <c r="U50" s="348"/>
      <c r="V50" s="348"/>
      <c r="W50" s="348"/>
      <c r="X50" s="337"/>
      <c r="Y50" s="337"/>
      <c r="Z50" s="337"/>
      <c r="AA50" s="337"/>
      <c r="AB50" s="348"/>
      <c r="AC50" s="348"/>
      <c r="AD50" s="337"/>
      <c r="AE50" s="348"/>
      <c r="AF50" s="348"/>
      <c r="AG50" s="348"/>
      <c r="AH50" s="348"/>
      <c r="AI50" s="348"/>
      <c r="AJ50" s="348"/>
      <c r="AK50" s="348"/>
      <c r="AL50" s="362"/>
      <c r="AM50" s="362"/>
      <c r="AN50" s="362"/>
      <c r="AO50" s="362"/>
      <c r="AP50" s="362"/>
      <c r="AQ50" s="348"/>
      <c r="AR50" s="348"/>
      <c r="AS50" s="348"/>
      <c r="AT50" s="348"/>
      <c r="AU50" s="348"/>
      <c r="AV50" s="348"/>
      <c r="AW50" s="348"/>
      <c r="AX50" s="348"/>
      <c r="AY50" s="337"/>
      <c r="AZ50" s="348"/>
      <c r="BA50" s="433" t="s">
        <v>227</v>
      </c>
      <c r="BB50" s="433" t="s">
        <v>227</v>
      </c>
      <c r="BC50" s="433" t="s">
        <v>227</v>
      </c>
      <c r="BD50" s="433" t="s">
        <v>227</v>
      </c>
      <c r="BE50" s="433" t="s">
        <v>227</v>
      </c>
      <c r="BF50" s="433" t="s">
        <v>227</v>
      </c>
      <c r="BG50" s="362"/>
      <c r="BH50" s="362"/>
      <c r="BI50" s="362"/>
      <c r="BJ50" s="362"/>
      <c r="BK50" s="362"/>
      <c r="BL50" s="362"/>
      <c r="BM50" s="362"/>
      <c r="BN50" s="362"/>
      <c r="BO50" s="362"/>
      <c r="BP50" s="362"/>
      <c r="BQ50" s="362"/>
      <c r="BR50" s="362"/>
      <c r="BS50" s="362"/>
      <c r="BT50" s="613">
        <v>0</v>
      </c>
      <c r="BU50" s="613">
        <v>0</v>
      </c>
      <c r="BV50" s="613">
        <v>0</v>
      </c>
      <c r="BW50" s="613">
        <v>0</v>
      </c>
      <c r="BX50" s="613">
        <v>0</v>
      </c>
      <c r="BY50" s="613">
        <v>0</v>
      </c>
      <c r="BZ50" s="362"/>
      <c r="CA50" s="362"/>
      <c r="CB50" s="362"/>
      <c r="CC50" s="362"/>
      <c r="CD50" s="362"/>
      <c r="CE50" s="362"/>
      <c r="CF50" s="362"/>
      <c r="CG50" s="362"/>
      <c r="CH50" s="362"/>
      <c r="CI50" s="362"/>
      <c r="CJ50" s="362"/>
      <c r="CK50" s="362"/>
      <c r="CL50" s="362"/>
      <c r="CM50" s="362"/>
      <c r="CN50" s="362"/>
      <c r="CO50" s="362"/>
      <c r="CP50" s="362"/>
      <c r="CQ50" s="362"/>
      <c r="CR50" s="362"/>
      <c r="CS50" s="362"/>
      <c r="CT50" s="362"/>
      <c r="CU50" s="362"/>
      <c r="CV50" s="362"/>
      <c r="CW50" s="362"/>
      <c r="CX50" s="362"/>
      <c r="CY50" s="362"/>
      <c r="CZ50" s="362"/>
      <c r="DA50" s="362"/>
      <c r="DB50" s="362"/>
      <c r="DC50" s="362"/>
      <c r="DD50" s="362"/>
      <c r="DE50" s="362"/>
      <c r="DF50" s="362"/>
      <c r="DG50" s="362"/>
      <c r="DH50" s="362"/>
      <c r="DI50" s="362"/>
      <c r="DJ50" s="362"/>
      <c r="DK50" s="362"/>
      <c r="DL50" s="362"/>
      <c r="DM50" s="362"/>
      <c r="DN50" s="362"/>
    </row>
    <row r="51" spans="1:118" s="95" customFormat="1" ht="15.95" customHeight="1" x14ac:dyDescent="0.15">
      <c r="A51" s="1080" t="s">
        <v>66</v>
      </c>
      <c r="B51" s="1082"/>
      <c r="C51" s="528">
        <v>0</v>
      </c>
      <c r="D51" s="465"/>
      <c r="E51" s="508"/>
      <c r="F51" s="498"/>
      <c r="G51" s="498"/>
      <c r="H51" s="545"/>
      <c r="I51" s="499"/>
      <c r="J51" s="497"/>
      <c r="K51" s="499"/>
      <c r="L51" s="607" t="s">
        <v>228</v>
      </c>
      <c r="M51" s="361"/>
      <c r="N51" s="361"/>
      <c r="O51" s="348"/>
      <c r="P51" s="348"/>
      <c r="Q51" s="348"/>
      <c r="R51" s="348"/>
      <c r="S51" s="348"/>
      <c r="T51" s="348"/>
      <c r="U51" s="348"/>
      <c r="V51" s="348"/>
      <c r="W51" s="348"/>
      <c r="X51" s="337"/>
      <c r="Y51" s="337"/>
      <c r="Z51" s="337"/>
      <c r="AA51" s="337"/>
      <c r="AB51" s="348"/>
      <c r="AC51" s="348"/>
      <c r="AD51" s="337"/>
      <c r="AE51" s="348"/>
      <c r="AF51" s="348"/>
      <c r="AG51" s="348"/>
      <c r="AH51" s="348"/>
      <c r="AI51" s="348"/>
      <c r="AJ51" s="348"/>
      <c r="AK51" s="348"/>
      <c r="AL51" s="362"/>
      <c r="AM51" s="362"/>
      <c r="AN51" s="362"/>
      <c r="AO51" s="362"/>
      <c r="AP51" s="362"/>
      <c r="AQ51" s="348"/>
      <c r="AR51" s="348"/>
      <c r="AS51" s="348"/>
      <c r="AT51" s="348"/>
      <c r="AU51" s="348"/>
      <c r="AV51" s="348"/>
      <c r="AW51" s="348"/>
      <c r="AX51" s="348"/>
      <c r="AY51" s="337"/>
      <c r="AZ51" s="348"/>
      <c r="BA51" s="433" t="s">
        <v>227</v>
      </c>
      <c r="BB51" s="433" t="s">
        <v>227</v>
      </c>
      <c r="BC51" s="433" t="s">
        <v>227</v>
      </c>
      <c r="BD51" s="433" t="s">
        <v>227</v>
      </c>
      <c r="BE51" s="433" t="s">
        <v>227</v>
      </c>
      <c r="BF51" s="433" t="s">
        <v>227</v>
      </c>
      <c r="BG51" s="362"/>
      <c r="BH51" s="362"/>
      <c r="BI51" s="362"/>
      <c r="BJ51" s="362"/>
      <c r="BK51" s="362"/>
      <c r="BL51" s="362"/>
      <c r="BM51" s="362"/>
      <c r="BN51" s="362"/>
      <c r="BO51" s="362"/>
      <c r="BP51" s="362"/>
      <c r="BQ51" s="362"/>
      <c r="BR51" s="362"/>
      <c r="BS51" s="362"/>
      <c r="BT51" s="613">
        <v>0</v>
      </c>
      <c r="BU51" s="613">
        <v>0</v>
      </c>
      <c r="BV51" s="613">
        <v>0</v>
      </c>
      <c r="BW51" s="613">
        <v>0</v>
      </c>
      <c r="BX51" s="613">
        <v>0</v>
      </c>
      <c r="BY51" s="613">
        <v>0</v>
      </c>
      <c r="BZ51" s="362"/>
      <c r="CA51" s="362"/>
      <c r="CB51" s="362"/>
      <c r="CC51" s="362"/>
      <c r="CD51" s="362"/>
      <c r="CE51" s="362"/>
      <c r="CF51" s="362"/>
      <c r="CG51" s="362"/>
      <c r="CH51" s="362"/>
      <c r="CI51" s="362"/>
      <c r="CJ51" s="362"/>
      <c r="CK51" s="362"/>
      <c r="CL51" s="362"/>
      <c r="CM51" s="362"/>
      <c r="CN51" s="362"/>
      <c r="CO51" s="362"/>
      <c r="CP51" s="362"/>
      <c r="CQ51" s="362"/>
      <c r="CR51" s="362"/>
      <c r="CS51" s="362"/>
      <c r="CT51" s="362"/>
      <c r="CU51" s="362"/>
      <c r="CV51" s="362"/>
      <c r="CW51" s="362"/>
      <c r="CX51" s="362"/>
      <c r="CY51" s="362"/>
      <c r="CZ51" s="362"/>
      <c r="DA51" s="362"/>
      <c r="DB51" s="362"/>
      <c r="DC51" s="362"/>
      <c r="DD51" s="362"/>
      <c r="DE51" s="362"/>
      <c r="DF51" s="362"/>
      <c r="DG51" s="362"/>
      <c r="DH51" s="362"/>
      <c r="DI51" s="362"/>
      <c r="DJ51" s="362"/>
      <c r="DK51" s="362"/>
      <c r="DL51" s="362"/>
      <c r="DM51" s="362"/>
      <c r="DN51" s="362"/>
    </row>
    <row r="52" spans="1:118" s="95" customFormat="1" ht="15.95" customHeight="1" x14ac:dyDescent="0.15">
      <c r="A52" s="1169" t="s">
        <v>67</v>
      </c>
      <c r="B52" s="1170"/>
      <c r="C52" s="474">
        <v>0</v>
      </c>
      <c r="D52" s="468"/>
      <c r="E52" s="507"/>
      <c r="F52" s="469"/>
      <c r="G52" s="469"/>
      <c r="H52" s="470"/>
      <c r="I52" s="471"/>
      <c r="J52" s="468"/>
      <c r="K52" s="471"/>
      <c r="L52" s="607" t="s">
        <v>228</v>
      </c>
      <c r="M52" s="361"/>
      <c r="N52" s="361"/>
      <c r="O52" s="348"/>
      <c r="P52" s="348"/>
      <c r="Q52" s="348"/>
      <c r="R52" s="348"/>
      <c r="S52" s="348"/>
      <c r="T52" s="348"/>
      <c r="U52" s="348"/>
      <c r="V52" s="348"/>
      <c r="W52" s="348"/>
      <c r="X52" s="337"/>
      <c r="Y52" s="337"/>
      <c r="Z52" s="337"/>
      <c r="AA52" s="337"/>
      <c r="AB52" s="348"/>
      <c r="AC52" s="348"/>
      <c r="AD52" s="337"/>
      <c r="AE52" s="348"/>
      <c r="AF52" s="348"/>
      <c r="AG52" s="348"/>
      <c r="AH52" s="348"/>
      <c r="AI52" s="348"/>
      <c r="AJ52" s="348"/>
      <c r="AK52" s="348"/>
      <c r="AL52" s="362"/>
      <c r="AM52" s="362"/>
      <c r="AN52" s="362"/>
      <c r="AO52" s="362"/>
      <c r="AP52" s="362"/>
      <c r="AQ52" s="348"/>
      <c r="AR52" s="348"/>
      <c r="AS52" s="348"/>
      <c r="AT52" s="348"/>
      <c r="AU52" s="348"/>
      <c r="AV52" s="348"/>
      <c r="AW52" s="348"/>
      <c r="AX52" s="348"/>
      <c r="AY52" s="337"/>
      <c r="AZ52" s="348"/>
      <c r="BA52" s="433" t="s">
        <v>227</v>
      </c>
      <c r="BB52" s="433" t="s">
        <v>227</v>
      </c>
      <c r="BC52" s="433" t="s">
        <v>227</v>
      </c>
      <c r="BD52" s="433" t="s">
        <v>227</v>
      </c>
      <c r="BE52" s="433" t="s">
        <v>227</v>
      </c>
      <c r="BF52" s="433" t="s">
        <v>227</v>
      </c>
      <c r="BG52" s="362"/>
      <c r="BH52" s="362"/>
      <c r="BI52" s="362"/>
      <c r="BJ52" s="362"/>
      <c r="BK52" s="362"/>
      <c r="BL52" s="362"/>
      <c r="BM52" s="362"/>
      <c r="BN52" s="362"/>
      <c r="BO52" s="362"/>
      <c r="BP52" s="362"/>
      <c r="BQ52" s="362"/>
      <c r="BR52" s="362"/>
      <c r="BS52" s="362"/>
      <c r="BT52" s="613">
        <v>0</v>
      </c>
      <c r="BU52" s="613">
        <v>0</v>
      </c>
      <c r="BV52" s="613">
        <v>0</v>
      </c>
      <c r="BW52" s="613">
        <v>0</v>
      </c>
      <c r="BX52" s="613">
        <v>0</v>
      </c>
      <c r="BY52" s="613">
        <v>0</v>
      </c>
      <c r="BZ52" s="362"/>
      <c r="CA52" s="362"/>
      <c r="CB52" s="362"/>
      <c r="CC52" s="362"/>
      <c r="CD52" s="362"/>
      <c r="CE52" s="362"/>
      <c r="CF52" s="362"/>
      <c r="CG52" s="362"/>
      <c r="CH52" s="362"/>
      <c r="CI52" s="362"/>
      <c r="CJ52" s="362"/>
      <c r="CK52" s="362"/>
      <c r="CL52" s="362"/>
      <c r="CM52" s="362"/>
      <c r="CN52" s="362"/>
      <c r="CO52" s="362"/>
      <c r="CP52" s="362"/>
      <c r="CQ52" s="362"/>
      <c r="CR52" s="362"/>
      <c r="CS52" s="362"/>
      <c r="CT52" s="362"/>
      <c r="CU52" s="362"/>
      <c r="CV52" s="362"/>
      <c r="CW52" s="362"/>
      <c r="CX52" s="362"/>
      <c r="CY52" s="362"/>
      <c r="CZ52" s="362"/>
      <c r="DA52" s="362"/>
      <c r="DB52" s="362"/>
      <c r="DC52" s="362"/>
      <c r="DD52" s="362"/>
      <c r="DE52" s="362"/>
      <c r="DF52" s="362"/>
      <c r="DG52" s="362"/>
      <c r="DH52" s="362"/>
      <c r="DI52" s="362"/>
      <c r="DJ52" s="362"/>
      <c r="DK52" s="362"/>
      <c r="DL52" s="362"/>
      <c r="DM52" s="362"/>
      <c r="DN52" s="362"/>
    </row>
    <row r="53" spans="1:118" s="95" customFormat="1" ht="15.95" customHeight="1" x14ac:dyDescent="0.15">
      <c r="A53" s="1171" t="s">
        <v>68</v>
      </c>
      <c r="B53" s="1172"/>
      <c r="C53" s="474">
        <v>0</v>
      </c>
      <c r="D53" s="527"/>
      <c r="E53" s="507"/>
      <c r="F53" s="469"/>
      <c r="G53" s="469"/>
      <c r="H53" s="470"/>
      <c r="I53" s="471"/>
      <c r="J53" s="468"/>
      <c r="K53" s="471"/>
      <c r="L53" s="607" t="s">
        <v>229</v>
      </c>
      <c r="M53" s="361"/>
      <c r="N53" s="361"/>
      <c r="O53" s="348"/>
      <c r="P53" s="348"/>
      <c r="Q53" s="348"/>
      <c r="R53" s="348"/>
      <c r="S53" s="348"/>
      <c r="T53" s="348"/>
      <c r="U53" s="348"/>
      <c r="V53" s="348"/>
      <c r="W53" s="348"/>
      <c r="X53" s="337"/>
      <c r="Y53" s="337"/>
      <c r="Z53" s="337"/>
      <c r="AA53" s="337"/>
      <c r="AB53" s="348"/>
      <c r="AC53" s="348"/>
      <c r="AD53" s="337"/>
      <c r="AE53" s="348"/>
      <c r="AF53" s="348"/>
      <c r="AG53" s="348"/>
      <c r="AH53" s="348"/>
      <c r="AI53" s="348"/>
      <c r="AJ53" s="348"/>
      <c r="AK53" s="348"/>
      <c r="AL53" s="362"/>
      <c r="AM53" s="362"/>
      <c r="AN53" s="362"/>
      <c r="AO53" s="362"/>
      <c r="AP53" s="362"/>
      <c r="AQ53" s="348"/>
      <c r="AR53" s="348"/>
      <c r="AS53" s="348"/>
      <c r="AT53" s="348"/>
      <c r="AU53" s="348"/>
      <c r="AV53" s="348"/>
      <c r="AW53" s="348"/>
      <c r="AX53" s="348"/>
      <c r="AY53" s="337"/>
      <c r="AZ53" s="348"/>
      <c r="BA53" s="433" t="s">
        <v>227</v>
      </c>
      <c r="BB53" s="433" t="s">
        <v>227</v>
      </c>
      <c r="BC53" s="433" t="s">
        <v>227</v>
      </c>
      <c r="BD53" s="433" t="s">
        <v>227</v>
      </c>
      <c r="BE53" s="433" t="s">
        <v>227</v>
      </c>
      <c r="BF53" s="433" t="s">
        <v>227</v>
      </c>
      <c r="BG53" s="362"/>
      <c r="BH53" s="362"/>
      <c r="BI53" s="362"/>
      <c r="BJ53" s="362"/>
      <c r="BK53" s="362"/>
      <c r="BL53" s="362"/>
      <c r="BM53" s="362"/>
      <c r="BN53" s="362"/>
      <c r="BO53" s="362"/>
      <c r="BP53" s="362"/>
      <c r="BQ53" s="362"/>
      <c r="BR53" s="362"/>
      <c r="BS53" s="362"/>
      <c r="BT53" s="613">
        <v>0</v>
      </c>
      <c r="BU53" s="613">
        <v>0</v>
      </c>
      <c r="BV53" s="613">
        <v>0</v>
      </c>
      <c r="BW53" s="613">
        <v>0</v>
      </c>
      <c r="BX53" s="613">
        <v>0</v>
      </c>
      <c r="BY53" s="613">
        <v>0</v>
      </c>
      <c r="BZ53" s="362"/>
      <c r="CA53" s="362"/>
      <c r="CB53" s="362"/>
      <c r="CC53" s="362"/>
      <c r="CD53" s="362"/>
      <c r="CE53" s="362"/>
      <c r="CF53" s="362"/>
      <c r="CG53" s="362"/>
      <c r="CH53" s="362"/>
      <c r="CI53" s="362"/>
      <c r="CJ53" s="362"/>
      <c r="CK53" s="362"/>
      <c r="CL53" s="362"/>
      <c r="CM53" s="362"/>
      <c r="CN53" s="362"/>
      <c r="CO53" s="362"/>
      <c r="CP53" s="362"/>
      <c r="CQ53" s="362"/>
      <c r="CR53" s="362"/>
      <c r="CS53" s="362"/>
      <c r="CT53" s="362"/>
      <c r="CU53" s="362"/>
      <c r="CV53" s="362"/>
      <c r="CW53" s="362"/>
      <c r="CX53" s="362"/>
      <c r="CY53" s="362"/>
      <c r="CZ53" s="362"/>
      <c r="DA53" s="362"/>
      <c r="DB53" s="362"/>
      <c r="DC53" s="362"/>
      <c r="DD53" s="362"/>
      <c r="DE53" s="362"/>
      <c r="DF53" s="362"/>
      <c r="DG53" s="362"/>
      <c r="DH53" s="362"/>
      <c r="DI53" s="362"/>
      <c r="DJ53" s="362"/>
      <c r="DK53" s="362"/>
      <c r="DL53" s="362"/>
      <c r="DM53" s="362"/>
      <c r="DN53" s="362"/>
    </row>
    <row r="54" spans="1:118" s="9" customFormat="1" ht="30" customHeight="1" x14ac:dyDescent="0.2">
      <c r="A54" s="389" t="s">
        <v>69</v>
      </c>
      <c r="B54" s="389"/>
      <c r="C54" s="389"/>
      <c r="D54" s="389"/>
      <c r="E54" s="389"/>
      <c r="F54" s="389"/>
      <c r="G54" s="389"/>
      <c r="H54" s="395"/>
      <c r="I54" s="396"/>
      <c r="J54" s="396"/>
      <c r="K54" s="397"/>
      <c r="L54" s="397"/>
      <c r="M54" s="397"/>
      <c r="N54" s="397"/>
      <c r="O54" s="397"/>
      <c r="P54" s="396"/>
      <c r="Q54" s="396"/>
      <c r="R54" s="396"/>
      <c r="S54" s="396"/>
      <c r="T54" s="396"/>
      <c r="U54" s="396"/>
      <c r="V54" s="396"/>
      <c r="W54" s="396"/>
      <c r="X54" s="339"/>
      <c r="Y54" s="339"/>
      <c r="Z54" s="339"/>
      <c r="AA54" s="339"/>
      <c r="AB54" s="339"/>
      <c r="AC54" s="339"/>
      <c r="AD54" s="339"/>
      <c r="AE54" s="339"/>
      <c r="AF54" s="339"/>
      <c r="AG54" s="339"/>
      <c r="AH54" s="339"/>
      <c r="AI54" s="339"/>
      <c r="AJ54" s="339"/>
      <c r="AK54" s="339"/>
      <c r="AL54" s="339"/>
      <c r="AM54" s="339"/>
      <c r="AN54" s="339"/>
      <c r="AO54" s="339"/>
      <c r="AP54" s="339"/>
      <c r="AQ54" s="339"/>
      <c r="AR54" s="339"/>
      <c r="AS54" s="339"/>
      <c r="AT54" s="339"/>
      <c r="AU54" s="339"/>
      <c r="AV54" s="339"/>
      <c r="AW54" s="339"/>
      <c r="AX54" s="339"/>
      <c r="AY54" s="339"/>
      <c r="AZ54" s="339"/>
      <c r="BA54" s="339"/>
      <c r="BB54" s="433" t="s">
        <v>227</v>
      </c>
      <c r="BC54" s="339"/>
      <c r="BD54" s="339"/>
      <c r="BE54" s="339"/>
      <c r="BF54" s="339"/>
      <c r="BG54" s="339"/>
      <c r="BH54" s="339"/>
      <c r="BI54" s="339"/>
      <c r="BJ54" s="339"/>
      <c r="BK54" s="339"/>
      <c r="BL54" s="339"/>
      <c r="BM54" s="339"/>
      <c r="BN54" s="339"/>
      <c r="BO54" s="339"/>
      <c r="BP54" s="339"/>
      <c r="BQ54" s="339"/>
      <c r="BR54" s="339"/>
      <c r="BS54" s="339"/>
      <c r="BT54" s="339"/>
      <c r="BU54" s="613">
        <v>0</v>
      </c>
      <c r="BV54" s="339"/>
      <c r="BW54" s="339"/>
      <c r="BX54" s="339"/>
      <c r="BY54" s="339"/>
      <c r="BZ54" s="339"/>
      <c r="CA54" s="339"/>
      <c r="CB54" s="339"/>
      <c r="CC54" s="339"/>
      <c r="CD54" s="339"/>
      <c r="CE54" s="339"/>
      <c r="CF54" s="339"/>
      <c r="CG54" s="339"/>
      <c r="CH54" s="339"/>
      <c r="CI54" s="339"/>
      <c r="CJ54" s="339"/>
      <c r="CK54" s="339"/>
      <c r="CL54" s="339"/>
      <c r="CM54" s="339"/>
      <c r="CN54" s="339"/>
      <c r="CO54" s="339"/>
      <c r="CP54" s="339"/>
      <c r="CQ54" s="339"/>
      <c r="CR54" s="339"/>
      <c r="CS54" s="339"/>
      <c r="CT54" s="339"/>
      <c r="CU54" s="339"/>
      <c r="CV54" s="339"/>
      <c r="CW54" s="339"/>
      <c r="CX54" s="339"/>
      <c r="CY54" s="339"/>
      <c r="CZ54" s="339"/>
      <c r="DA54" s="339"/>
      <c r="DB54" s="339"/>
      <c r="DC54" s="339"/>
      <c r="DD54" s="339"/>
      <c r="DE54" s="339"/>
      <c r="DF54" s="339"/>
      <c r="DG54" s="339"/>
      <c r="DH54" s="339"/>
      <c r="DI54" s="339"/>
      <c r="DJ54" s="339"/>
      <c r="DK54" s="339"/>
      <c r="DL54" s="339"/>
      <c r="DM54" s="339"/>
      <c r="DN54" s="339"/>
    </row>
    <row r="55" spans="1:118" s="23" customFormat="1" ht="12.75" customHeight="1" x14ac:dyDescent="0.15">
      <c r="A55" s="1009" t="s">
        <v>45</v>
      </c>
      <c r="B55" s="1010"/>
      <c r="C55" s="1009" t="s">
        <v>46</v>
      </c>
      <c r="D55" s="1153"/>
      <c r="E55" s="1010"/>
      <c r="F55" s="1159" t="s">
        <v>47</v>
      </c>
      <c r="G55" s="1163"/>
      <c r="H55" s="1163"/>
      <c r="I55" s="1163"/>
      <c r="J55" s="1163"/>
      <c r="K55" s="1163"/>
      <c r="L55" s="1163"/>
      <c r="M55" s="1163"/>
      <c r="N55" s="1163"/>
      <c r="O55" s="1163"/>
      <c r="P55" s="1163"/>
      <c r="Q55" s="1163"/>
      <c r="R55" s="1163"/>
      <c r="S55" s="1163"/>
      <c r="T55" s="1163"/>
      <c r="U55" s="1160"/>
      <c r="V55" s="398"/>
      <c r="W55" s="398"/>
      <c r="X55" s="337"/>
      <c r="Y55" s="337"/>
      <c r="Z55" s="337"/>
      <c r="AA55" s="337"/>
      <c r="AB55" s="337"/>
      <c r="AC55" s="337"/>
      <c r="AD55" s="337"/>
      <c r="AE55" s="337"/>
      <c r="AF55" s="337"/>
      <c r="AG55" s="337"/>
      <c r="AH55" s="337"/>
      <c r="AI55" s="337"/>
      <c r="AJ55" s="337"/>
      <c r="AK55" s="337"/>
      <c r="AL55" s="337"/>
      <c r="AM55" s="337"/>
      <c r="AN55" s="337"/>
      <c r="AO55" s="337"/>
      <c r="AP55" s="337"/>
      <c r="AQ55" s="337"/>
      <c r="AR55" s="337"/>
      <c r="AS55" s="337"/>
      <c r="AT55" s="337"/>
      <c r="AU55" s="337"/>
      <c r="AV55" s="337"/>
      <c r="AW55" s="337"/>
      <c r="AX55" s="337"/>
      <c r="AY55" s="337"/>
      <c r="AZ55" s="337"/>
      <c r="BA55" s="337"/>
      <c r="BB55" s="356"/>
      <c r="BC55" s="356"/>
      <c r="BD55" s="356"/>
      <c r="BE55" s="356"/>
      <c r="BF55" s="356"/>
      <c r="BG55" s="356"/>
      <c r="BH55" s="356"/>
      <c r="BI55" s="356"/>
      <c r="BJ55" s="356"/>
      <c r="BK55" s="356"/>
      <c r="BL55" s="356"/>
      <c r="BM55" s="356"/>
      <c r="BN55" s="356"/>
      <c r="BO55" s="356"/>
      <c r="BP55" s="356"/>
      <c r="BQ55" s="356"/>
      <c r="BR55" s="356"/>
      <c r="BS55" s="356"/>
      <c r="BT55" s="356"/>
      <c r="BU55" s="356"/>
      <c r="BV55" s="356"/>
      <c r="BW55" s="356"/>
      <c r="BX55" s="356"/>
      <c r="BY55" s="356"/>
      <c r="BZ55" s="356"/>
      <c r="CA55" s="356"/>
      <c r="CB55" s="356"/>
      <c r="CC55" s="356"/>
      <c r="CD55" s="356"/>
      <c r="CE55" s="356"/>
      <c r="CF55" s="356"/>
      <c r="CG55" s="356"/>
      <c r="CH55" s="356"/>
      <c r="CI55" s="356"/>
      <c r="CJ55" s="356"/>
      <c r="CK55" s="356"/>
      <c r="CL55" s="356"/>
      <c r="CM55" s="356"/>
      <c r="CN55" s="356"/>
      <c r="CO55" s="356"/>
      <c r="CP55" s="356"/>
      <c r="CQ55" s="356"/>
      <c r="CR55" s="356"/>
      <c r="CS55" s="356"/>
      <c r="CT55" s="356"/>
      <c r="CU55" s="356"/>
      <c r="CV55" s="356"/>
      <c r="CW55" s="431"/>
      <c r="CX55" s="431"/>
      <c r="CY55" s="431"/>
      <c r="CZ55" s="431"/>
      <c r="DA55" s="431"/>
      <c r="DB55" s="431"/>
      <c r="DC55" s="431"/>
      <c r="DD55" s="431"/>
      <c r="DE55" s="431"/>
      <c r="DF55" s="431"/>
      <c r="DG55" s="431"/>
      <c r="DH55" s="431"/>
      <c r="DI55" s="431"/>
      <c r="DJ55" s="431"/>
      <c r="DK55" s="431"/>
      <c r="DL55" s="431"/>
      <c r="DM55" s="431"/>
      <c r="DN55" s="431"/>
    </row>
    <row r="56" spans="1:118" s="23" customFormat="1" ht="10.5" x14ac:dyDescent="0.15">
      <c r="A56" s="1011"/>
      <c r="B56" s="1012"/>
      <c r="C56" s="1011"/>
      <c r="D56" s="1154"/>
      <c r="E56" s="1012"/>
      <c r="F56" s="1015" t="s">
        <v>70</v>
      </c>
      <c r="G56" s="1015"/>
      <c r="H56" s="1015" t="s">
        <v>71</v>
      </c>
      <c r="I56" s="1015"/>
      <c r="J56" s="1016" t="s">
        <v>72</v>
      </c>
      <c r="K56" s="1018"/>
      <c r="L56" s="1018" t="s">
        <v>10</v>
      </c>
      <c r="M56" s="1016"/>
      <c r="N56" s="1015" t="s">
        <v>11</v>
      </c>
      <c r="O56" s="1015"/>
      <c r="P56" s="1018" t="s">
        <v>73</v>
      </c>
      <c r="Q56" s="1016"/>
      <c r="R56" s="1015" t="s">
        <v>74</v>
      </c>
      <c r="S56" s="1015"/>
      <c r="T56" s="1015" t="s">
        <v>75</v>
      </c>
      <c r="U56" s="1015"/>
      <c r="V56" s="398"/>
      <c r="W56" s="398"/>
      <c r="X56" s="398"/>
      <c r="Y56" s="398"/>
      <c r="Z56" s="337"/>
      <c r="AA56" s="337"/>
      <c r="AB56" s="337"/>
      <c r="AC56" s="337"/>
      <c r="AD56" s="337"/>
      <c r="AE56" s="337"/>
      <c r="AF56" s="337"/>
      <c r="AG56" s="337"/>
      <c r="AH56" s="337"/>
      <c r="AI56" s="337"/>
      <c r="AJ56" s="337"/>
      <c r="AK56" s="337"/>
      <c r="AL56" s="337"/>
      <c r="AM56" s="337"/>
      <c r="AN56" s="337"/>
      <c r="AO56" s="337"/>
      <c r="AP56" s="337"/>
      <c r="AQ56" s="337"/>
      <c r="AR56" s="337"/>
      <c r="AS56" s="337"/>
      <c r="AT56" s="337"/>
      <c r="AU56" s="337"/>
      <c r="AV56" s="337"/>
      <c r="AW56" s="337"/>
      <c r="AX56" s="337"/>
      <c r="AY56" s="337"/>
      <c r="AZ56" s="337"/>
      <c r="BA56" s="337"/>
      <c r="BB56" s="356"/>
      <c r="BC56" s="356"/>
      <c r="BD56" s="356"/>
      <c r="BE56" s="356"/>
      <c r="BF56" s="356"/>
      <c r="BG56" s="356"/>
      <c r="BH56" s="356"/>
      <c r="BI56" s="356"/>
      <c r="BJ56" s="356"/>
      <c r="BK56" s="356"/>
      <c r="BL56" s="356"/>
      <c r="BM56" s="356"/>
      <c r="BN56" s="356"/>
      <c r="BO56" s="356"/>
      <c r="BP56" s="356"/>
      <c r="BQ56" s="356"/>
      <c r="BR56" s="356"/>
      <c r="BS56" s="356"/>
      <c r="BT56" s="356"/>
      <c r="BU56" s="356"/>
      <c r="BV56" s="356"/>
      <c r="BW56" s="356"/>
      <c r="BX56" s="356"/>
      <c r="BY56" s="356"/>
      <c r="BZ56" s="356"/>
      <c r="CA56" s="356"/>
      <c r="CB56" s="356"/>
      <c r="CC56" s="356"/>
      <c r="CD56" s="356"/>
      <c r="CE56" s="356"/>
      <c r="CF56" s="356"/>
      <c r="CG56" s="356"/>
      <c r="CH56" s="356"/>
      <c r="CI56" s="356"/>
      <c r="CJ56" s="356"/>
      <c r="CK56" s="356"/>
      <c r="CL56" s="356"/>
      <c r="CM56" s="356"/>
      <c r="CN56" s="356"/>
      <c r="CO56" s="356"/>
      <c r="CP56" s="356"/>
      <c r="CQ56" s="356"/>
      <c r="CR56" s="356"/>
      <c r="CS56" s="356"/>
      <c r="CT56" s="356"/>
      <c r="CU56" s="356"/>
      <c r="CV56" s="356"/>
      <c r="CW56" s="356"/>
      <c r="CX56" s="356"/>
      <c r="CY56" s="431"/>
      <c r="CZ56" s="431"/>
      <c r="DA56" s="431"/>
      <c r="DB56" s="431"/>
      <c r="DC56" s="431"/>
      <c r="DD56" s="431"/>
      <c r="DE56" s="431"/>
      <c r="DF56" s="431"/>
      <c r="DG56" s="431"/>
      <c r="DH56" s="431"/>
      <c r="DI56" s="431"/>
      <c r="DJ56" s="431"/>
      <c r="DK56" s="431"/>
      <c r="DL56" s="431"/>
      <c r="DM56" s="431"/>
      <c r="DN56" s="431"/>
    </row>
    <row r="57" spans="1:118" s="23" customFormat="1" ht="21" x14ac:dyDescent="0.15">
      <c r="A57" s="1162"/>
      <c r="B57" s="1050"/>
      <c r="C57" s="390" t="s">
        <v>76</v>
      </c>
      <c r="D57" s="367" t="s">
        <v>43</v>
      </c>
      <c r="E57" s="394" t="s">
        <v>64</v>
      </c>
      <c r="F57" s="399" t="s">
        <v>43</v>
      </c>
      <c r="G57" s="400" t="s">
        <v>64</v>
      </c>
      <c r="H57" s="399" t="s">
        <v>43</v>
      </c>
      <c r="I57" s="400" t="s">
        <v>64</v>
      </c>
      <c r="J57" s="399" t="s">
        <v>43</v>
      </c>
      <c r="K57" s="400" t="s">
        <v>64</v>
      </c>
      <c r="L57" s="399" t="s">
        <v>43</v>
      </c>
      <c r="M57" s="400" t="s">
        <v>64</v>
      </c>
      <c r="N57" s="399" t="s">
        <v>43</v>
      </c>
      <c r="O57" s="400" t="s">
        <v>64</v>
      </c>
      <c r="P57" s="399" t="s">
        <v>43</v>
      </c>
      <c r="Q57" s="400" t="s">
        <v>64</v>
      </c>
      <c r="R57" s="399" t="s">
        <v>43</v>
      </c>
      <c r="S57" s="400" t="s">
        <v>64</v>
      </c>
      <c r="T57" s="399" t="s">
        <v>43</v>
      </c>
      <c r="U57" s="400" t="s">
        <v>64</v>
      </c>
      <c r="V57" s="398"/>
      <c r="W57" s="398"/>
      <c r="X57" s="398"/>
      <c r="Y57" s="398"/>
      <c r="Z57" s="337"/>
      <c r="AA57" s="337"/>
      <c r="AB57" s="337"/>
      <c r="AC57" s="337"/>
      <c r="AD57" s="337"/>
      <c r="AE57" s="337"/>
      <c r="AF57" s="337"/>
      <c r="AG57" s="337"/>
      <c r="AH57" s="337"/>
      <c r="AI57" s="337"/>
      <c r="AJ57" s="337"/>
      <c r="AK57" s="337"/>
      <c r="AL57" s="337"/>
      <c r="AM57" s="337"/>
      <c r="AN57" s="337"/>
      <c r="AO57" s="337"/>
      <c r="AP57" s="337"/>
      <c r="AQ57" s="337"/>
      <c r="AR57" s="337"/>
      <c r="AS57" s="337"/>
      <c r="AT57" s="337"/>
      <c r="AU57" s="337"/>
      <c r="AV57" s="337"/>
      <c r="AW57" s="337"/>
      <c r="AX57" s="337"/>
      <c r="AY57" s="337"/>
      <c r="AZ57" s="337"/>
      <c r="BA57" s="337"/>
      <c r="BB57" s="356"/>
      <c r="BC57" s="356"/>
      <c r="BD57" s="356"/>
      <c r="BE57" s="356"/>
      <c r="BF57" s="356"/>
      <c r="BG57" s="356"/>
      <c r="BH57" s="356"/>
      <c r="BI57" s="356"/>
      <c r="BJ57" s="356"/>
      <c r="BK57" s="356"/>
      <c r="BL57" s="356"/>
      <c r="BM57" s="356"/>
      <c r="BN57" s="356"/>
      <c r="BO57" s="356"/>
      <c r="BP57" s="356"/>
      <c r="BQ57" s="356"/>
      <c r="BR57" s="356"/>
      <c r="BS57" s="356"/>
      <c r="BT57" s="356"/>
      <c r="BU57" s="356"/>
      <c r="BV57" s="356"/>
      <c r="BW57" s="356"/>
      <c r="BX57" s="356"/>
      <c r="BY57" s="356"/>
      <c r="BZ57" s="356"/>
      <c r="CA57" s="356"/>
      <c r="CB57" s="356"/>
      <c r="CC57" s="356"/>
      <c r="CD57" s="356"/>
      <c r="CE57" s="356"/>
      <c r="CF57" s="356"/>
      <c r="CG57" s="356"/>
      <c r="CH57" s="356"/>
      <c r="CI57" s="356"/>
      <c r="CJ57" s="356"/>
      <c r="CK57" s="356"/>
      <c r="CL57" s="356"/>
      <c r="CM57" s="356"/>
      <c r="CN57" s="356"/>
      <c r="CO57" s="356"/>
      <c r="CP57" s="356"/>
      <c r="CQ57" s="356"/>
      <c r="CR57" s="356"/>
      <c r="CS57" s="356"/>
      <c r="CT57" s="356"/>
      <c r="CU57" s="356"/>
      <c r="CV57" s="356"/>
      <c r="CW57" s="356"/>
      <c r="CX57" s="356"/>
      <c r="CY57" s="431"/>
      <c r="CZ57" s="431"/>
      <c r="DA57" s="431"/>
      <c r="DB57" s="431"/>
      <c r="DC57" s="431"/>
      <c r="DD57" s="431"/>
      <c r="DE57" s="431"/>
      <c r="DF57" s="431"/>
      <c r="DG57" s="431"/>
      <c r="DH57" s="431"/>
      <c r="DI57" s="431"/>
      <c r="DJ57" s="431"/>
      <c r="DK57" s="431"/>
      <c r="DL57" s="431"/>
      <c r="DM57" s="431"/>
      <c r="DN57" s="431"/>
    </row>
    <row r="58" spans="1:118" s="23" customFormat="1" ht="15.95" customHeight="1" x14ac:dyDescent="0.15">
      <c r="A58" s="1148" t="s">
        <v>77</v>
      </c>
      <c r="B58" s="1149"/>
      <c r="C58" s="474">
        <v>0</v>
      </c>
      <c r="D58" s="474">
        <v>0</v>
      </c>
      <c r="E58" s="474">
        <v>0</v>
      </c>
      <c r="F58" s="477"/>
      <c r="G58" s="496"/>
      <c r="H58" s="477"/>
      <c r="I58" s="496"/>
      <c r="J58" s="477"/>
      <c r="K58" s="496"/>
      <c r="L58" s="477"/>
      <c r="M58" s="496"/>
      <c r="N58" s="477"/>
      <c r="O58" s="496"/>
      <c r="P58" s="477"/>
      <c r="Q58" s="496"/>
      <c r="R58" s="477"/>
      <c r="S58" s="496"/>
      <c r="T58" s="477"/>
      <c r="U58" s="496"/>
      <c r="V58" s="607" t="s">
        <v>230</v>
      </c>
      <c r="W58" s="398"/>
      <c r="X58" s="398"/>
      <c r="Y58" s="398"/>
      <c r="Z58" s="337"/>
      <c r="AA58" s="337"/>
      <c r="AB58" s="337"/>
      <c r="AC58" s="337"/>
      <c r="AD58" s="337"/>
      <c r="AE58" s="337"/>
      <c r="AF58" s="337"/>
      <c r="AG58" s="337"/>
      <c r="AH58" s="337"/>
      <c r="AI58" s="337"/>
      <c r="AJ58" s="337"/>
      <c r="AK58" s="337"/>
      <c r="AL58" s="431"/>
      <c r="AM58" s="431"/>
      <c r="AN58" s="431"/>
      <c r="AO58" s="431"/>
      <c r="AP58" s="431"/>
      <c r="AQ58" s="431"/>
      <c r="AR58" s="431"/>
      <c r="AS58" s="431"/>
      <c r="AT58" s="431"/>
      <c r="AU58" s="431"/>
      <c r="AV58" s="431"/>
      <c r="AW58" s="431"/>
      <c r="AX58" s="431"/>
      <c r="AY58" s="431"/>
      <c r="AZ58" s="431"/>
      <c r="BA58" s="433" t="s">
        <v>227</v>
      </c>
      <c r="BB58" s="433" t="s">
        <v>227</v>
      </c>
      <c r="BC58" s="433" t="s">
        <v>227</v>
      </c>
      <c r="BD58" s="433" t="s">
        <v>227</v>
      </c>
      <c r="BE58" s="433" t="s">
        <v>227</v>
      </c>
      <c r="BF58" s="433" t="s">
        <v>227</v>
      </c>
      <c r="BG58" s="433" t="s">
        <v>227</v>
      </c>
      <c r="BH58" s="433" t="s">
        <v>227</v>
      </c>
      <c r="BI58" s="433" t="s">
        <v>227</v>
      </c>
      <c r="BJ58" s="433" t="s">
        <v>227</v>
      </c>
      <c r="BK58" s="433" t="s">
        <v>227</v>
      </c>
      <c r="BL58" s="433" t="s">
        <v>227</v>
      </c>
      <c r="BM58" s="433" t="s">
        <v>227</v>
      </c>
      <c r="BN58" s="433" t="s">
        <v>227</v>
      </c>
      <c r="BO58" s="433" t="s">
        <v>227</v>
      </c>
      <c r="BP58" s="433" t="s">
        <v>227</v>
      </c>
      <c r="BQ58" s="433" t="s">
        <v>227</v>
      </c>
      <c r="BR58" s="433" t="s">
        <v>227</v>
      </c>
      <c r="BS58" s="433" t="s">
        <v>227</v>
      </c>
      <c r="BT58" s="613">
        <v>0</v>
      </c>
      <c r="BU58" s="613">
        <v>0</v>
      </c>
      <c r="BV58" s="613">
        <v>0</v>
      </c>
      <c r="BW58" s="613">
        <v>0</v>
      </c>
      <c r="BX58" s="613">
        <v>0</v>
      </c>
      <c r="BY58" s="613">
        <v>0</v>
      </c>
      <c r="BZ58" s="356"/>
      <c r="CA58" s="356"/>
      <c r="CB58" s="356"/>
      <c r="CC58" s="356"/>
      <c r="CD58" s="356"/>
      <c r="CE58" s="356"/>
      <c r="CF58" s="356"/>
      <c r="CG58" s="356"/>
      <c r="CH58" s="356"/>
      <c r="CI58" s="356"/>
      <c r="CJ58" s="356"/>
      <c r="CK58" s="356"/>
      <c r="CL58" s="356"/>
      <c r="CM58" s="356"/>
      <c r="CN58" s="356"/>
      <c r="CO58" s="356"/>
      <c r="CP58" s="356"/>
      <c r="CQ58" s="356"/>
      <c r="CR58" s="356"/>
      <c r="CS58" s="356"/>
      <c r="CT58" s="356"/>
      <c r="CU58" s="356"/>
      <c r="CV58" s="356"/>
      <c r="CW58" s="356"/>
      <c r="CX58" s="356"/>
      <c r="CY58" s="356"/>
      <c r="CZ58" s="356"/>
      <c r="DA58" s="356"/>
      <c r="DB58" s="356"/>
      <c r="DC58" s="356"/>
      <c r="DD58" s="356"/>
      <c r="DE58" s="356"/>
      <c r="DF58" s="356"/>
      <c r="DG58" s="356"/>
      <c r="DH58" s="356"/>
      <c r="DI58" s="356"/>
      <c r="DJ58" s="356"/>
      <c r="DK58" s="356"/>
      <c r="DL58" s="356"/>
      <c r="DM58" s="356"/>
      <c r="DN58" s="356"/>
    </row>
    <row r="59" spans="1:118" s="23" customFormat="1" ht="15.95" customHeight="1" x14ac:dyDescent="0.15">
      <c r="A59" s="1161" t="s">
        <v>78</v>
      </c>
      <c r="B59" s="401" t="s">
        <v>79</v>
      </c>
      <c r="C59" s="472">
        <v>0</v>
      </c>
      <c r="D59" s="532">
        <v>0</v>
      </c>
      <c r="E59" s="539">
        <v>0</v>
      </c>
      <c r="F59" s="477"/>
      <c r="G59" s="496"/>
      <c r="H59" s="477"/>
      <c r="I59" s="496"/>
      <c r="J59" s="477"/>
      <c r="K59" s="496"/>
      <c r="L59" s="477"/>
      <c r="M59" s="496"/>
      <c r="N59" s="477"/>
      <c r="O59" s="496"/>
      <c r="P59" s="477"/>
      <c r="Q59" s="496"/>
      <c r="R59" s="477"/>
      <c r="S59" s="496"/>
      <c r="T59" s="477"/>
      <c r="U59" s="496"/>
      <c r="V59" s="607" t="s">
        <v>231</v>
      </c>
      <c r="W59" s="398"/>
      <c r="X59" s="398"/>
      <c r="Y59" s="398"/>
      <c r="Z59" s="337"/>
      <c r="AA59" s="337"/>
      <c r="AB59" s="337"/>
      <c r="AC59" s="337"/>
      <c r="AD59" s="337"/>
      <c r="AE59" s="337"/>
      <c r="AF59" s="337"/>
      <c r="AG59" s="337"/>
      <c r="AH59" s="337"/>
      <c r="AI59" s="337"/>
      <c r="AJ59" s="337"/>
      <c r="AK59" s="337"/>
      <c r="AL59" s="431"/>
      <c r="AM59" s="431"/>
      <c r="AN59" s="431"/>
      <c r="AO59" s="431"/>
      <c r="AP59" s="431"/>
      <c r="AQ59" s="431"/>
      <c r="AR59" s="431"/>
      <c r="AS59" s="431"/>
      <c r="AT59" s="431"/>
      <c r="AU59" s="431"/>
      <c r="AV59" s="431"/>
      <c r="AW59" s="431"/>
      <c r="AX59" s="431"/>
      <c r="AY59" s="431"/>
      <c r="AZ59" s="431"/>
      <c r="BA59" s="433" t="s">
        <v>227</v>
      </c>
      <c r="BB59" s="433" t="s">
        <v>227</v>
      </c>
      <c r="BC59" s="433" t="s">
        <v>227</v>
      </c>
      <c r="BD59" s="433" t="s">
        <v>227</v>
      </c>
      <c r="BE59" s="433" t="s">
        <v>227</v>
      </c>
      <c r="BF59" s="433" t="s">
        <v>227</v>
      </c>
      <c r="BG59" s="433" t="s">
        <v>227</v>
      </c>
      <c r="BH59" s="433" t="s">
        <v>227</v>
      </c>
      <c r="BI59" s="433" t="s">
        <v>227</v>
      </c>
      <c r="BJ59" s="433" t="s">
        <v>227</v>
      </c>
      <c r="BK59" s="433" t="s">
        <v>227</v>
      </c>
      <c r="BL59" s="433" t="s">
        <v>227</v>
      </c>
      <c r="BM59" s="433" t="s">
        <v>227</v>
      </c>
      <c r="BN59" s="433" t="s">
        <v>227</v>
      </c>
      <c r="BO59" s="433" t="s">
        <v>227</v>
      </c>
      <c r="BP59" s="433" t="s">
        <v>227</v>
      </c>
      <c r="BQ59" s="433" t="s">
        <v>227</v>
      </c>
      <c r="BR59" s="433" t="s">
        <v>227</v>
      </c>
      <c r="BS59" s="433" t="s">
        <v>227</v>
      </c>
      <c r="BT59" s="613">
        <v>0</v>
      </c>
      <c r="BU59" s="613">
        <v>0</v>
      </c>
      <c r="BV59" s="613">
        <v>0</v>
      </c>
      <c r="BW59" s="613">
        <v>0</v>
      </c>
      <c r="BX59" s="613">
        <v>0</v>
      </c>
      <c r="BY59" s="613">
        <v>0</v>
      </c>
      <c r="BZ59" s="356"/>
      <c r="CA59" s="356"/>
      <c r="CB59" s="356"/>
      <c r="CC59" s="356"/>
      <c r="CD59" s="356"/>
      <c r="CE59" s="356"/>
      <c r="CF59" s="356"/>
      <c r="CG59" s="356"/>
      <c r="CH59" s="356"/>
      <c r="CI59" s="356"/>
      <c r="CJ59" s="356"/>
      <c r="CK59" s="356"/>
      <c r="CL59" s="356"/>
      <c r="CM59" s="356"/>
      <c r="CN59" s="356"/>
      <c r="CO59" s="356"/>
      <c r="CP59" s="356"/>
      <c r="CQ59" s="356"/>
      <c r="CR59" s="356"/>
      <c r="CS59" s="356"/>
      <c r="CT59" s="356"/>
      <c r="CU59" s="356"/>
      <c r="CV59" s="356"/>
      <c r="CW59" s="356"/>
      <c r="CX59" s="356"/>
      <c r="CY59" s="356"/>
      <c r="CZ59" s="356"/>
      <c r="DA59" s="356"/>
      <c r="DB59" s="356"/>
      <c r="DC59" s="356"/>
      <c r="DD59" s="356"/>
      <c r="DE59" s="356"/>
      <c r="DF59" s="356"/>
      <c r="DG59" s="356"/>
      <c r="DH59" s="356"/>
      <c r="DI59" s="356"/>
      <c r="DJ59" s="356"/>
      <c r="DK59" s="356"/>
      <c r="DL59" s="356"/>
      <c r="DM59" s="356"/>
      <c r="DN59" s="356"/>
    </row>
    <row r="60" spans="1:118" s="23" customFormat="1" ht="15.95" customHeight="1" x14ac:dyDescent="0.15">
      <c r="A60" s="1151"/>
      <c r="B60" s="350" t="s">
        <v>80</v>
      </c>
      <c r="C60" s="473">
        <v>0</v>
      </c>
      <c r="D60" s="534">
        <v>0</v>
      </c>
      <c r="E60" s="601">
        <v>0</v>
      </c>
      <c r="F60" s="465"/>
      <c r="G60" s="460"/>
      <c r="H60" s="465"/>
      <c r="I60" s="460"/>
      <c r="J60" s="465"/>
      <c r="K60" s="460"/>
      <c r="L60" s="465"/>
      <c r="M60" s="460"/>
      <c r="N60" s="465"/>
      <c r="O60" s="460"/>
      <c r="P60" s="465"/>
      <c r="Q60" s="460"/>
      <c r="R60" s="465"/>
      <c r="S60" s="460"/>
      <c r="T60" s="465"/>
      <c r="U60" s="460"/>
      <c r="V60" s="607" t="s">
        <v>231</v>
      </c>
      <c r="W60" s="347"/>
      <c r="X60" s="359"/>
      <c r="Y60" s="359"/>
      <c r="Z60" s="337"/>
      <c r="AA60" s="337"/>
      <c r="AB60" s="337"/>
      <c r="AC60" s="337"/>
      <c r="AD60" s="337"/>
      <c r="AE60" s="337"/>
      <c r="AF60" s="337"/>
      <c r="AG60" s="337"/>
      <c r="AH60" s="337"/>
      <c r="AI60" s="337"/>
      <c r="AJ60" s="337"/>
      <c r="AK60" s="337"/>
      <c r="AL60" s="431"/>
      <c r="AM60" s="431"/>
      <c r="AN60" s="431"/>
      <c r="AO60" s="431"/>
      <c r="AP60" s="431"/>
      <c r="AQ60" s="431"/>
      <c r="AR60" s="431"/>
      <c r="AS60" s="431"/>
      <c r="AT60" s="431"/>
      <c r="AU60" s="431"/>
      <c r="AV60" s="431"/>
      <c r="AW60" s="431"/>
      <c r="AX60" s="431"/>
      <c r="AY60" s="431"/>
      <c r="AZ60" s="431"/>
      <c r="BA60" s="433" t="s">
        <v>227</v>
      </c>
      <c r="BB60" s="433" t="s">
        <v>227</v>
      </c>
      <c r="BC60" s="433" t="s">
        <v>227</v>
      </c>
      <c r="BD60" s="433" t="s">
        <v>227</v>
      </c>
      <c r="BE60" s="433" t="s">
        <v>227</v>
      </c>
      <c r="BF60" s="433" t="s">
        <v>227</v>
      </c>
      <c r="BG60" s="433" t="s">
        <v>227</v>
      </c>
      <c r="BH60" s="433" t="s">
        <v>227</v>
      </c>
      <c r="BI60" s="433" t="s">
        <v>227</v>
      </c>
      <c r="BJ60" s="433" t="s">
        <v>227</v>
      </c>
      <c r="BK60" s="433" t="s">
        <v>227</v>
      </c>
      <c r="BL60" s="433" t="s">
        <v>227</v>
      </c>
      <c r="BM60" s="433" t="s">
        <v>227</v>
      </c>
      <c r="BN60" s="433" t="s">
        <v>227</v>
      </c>
      <c r="BO60" s="433" t="s">
        <v>227</v>
      </c>
      <c r="BP60" s="433" t="s">
        <v>227</v>
      </c>
      <c r="BQ60" s="433" t="s">
        <v>227</v>
      </c>
      <c r="BR60" s="433" t="s">
        <v>227</v>
      </c>
      <c r="BS60" s="433" t="s">
        <v>227</v>
      </c>
      <c r="BT60" s="613">
        <v>0</v>
      </c>
      <c r="BU60" s="613">
        <v>0</v>
      </c>
      <c r="BV60" s="613">
        <v>0</v>
      </c>
      <c r="BW60" s="613">
        <v>0</v>
      </c>
      <c r="BX60" s="613">
        <v>0</v>
      </c>
      <c r="BY60" s="613">
        <v>0</v>
      </c>
      <c r="BZ60" s="356"/>
      <c r="CA60" s="356"/>
      <c r="CB60" s="356"/>
      <c r="CC60" s="356"/>
      <c r="CD60" s="356"/>
      <c r="CE60" s="356"/>
      <c r="CF60" s="356"/>
      <c r="CG60" s="356"/>
      <c r="CH60" s="356"/>
      <c r="CI60" s="356"/>
      <c r="CJ60" s="356"/>
      <c r="CK60" s="356"/>
      <c r="CL60" s="356"/>
      <c r="CM60" s="356"/>
      <c r="CN60" s="356"/>
      <c r="CO60" s="356"/>
      <c r="CP60" s="356"/>
      <c r="CQ60" s="356"/>
      <c r="CR60" s="356"/>
      <c r="CS60" s="356"/>
      <c r="CT60" s="356"/>
      <c r="CU60" s="356"/>
      <c r="CV60" s="356"/>
      <c r="CW60" s="356"/>
      <c r="CX60" s="356"/>
      <c r="CY60" s="356"/>
      <c r="CZ60" s="356"/>
      <c r="DA60" s="356"/>
      <c r="DB60" s="356"/>
      <c r="DC60" s="356"/>
      <c r="DD60" s="356"/>
      <c r="DE60" s="356"/>
      <c r="DF60" s="356"/>
      <c r="DG60" s="356"/>
      <c r="DH60" s="356"/>
      <c r="DI60" s="356"/>
      <c r="DJ60" s="356"/>
      <c r="DK60" s="356"/>
      <c r="DL60" s="356"/>
      <c r="DM60" s="356"/>
      <c r="DN60" s="356"/>
    </row>
    <row r="61" spans="1:118" s="23" customFormat="1" ht="15.95" customHeight="1" x14ac:dyDescent="0.15">
      <c r="A61" s="1152"/>
      <c r="B61" s="351" t="s">
        <v>81</v>
      </c>
      <c r="C61" s="474">
        <v>0</v>
      </c>
      <c r="D61" s="537">
        <v>0</v>
      </c>
      <c r="E61" s="540">
        <v>0</v>
      </c>
      <c r="F61" s="468"/>
      <c r="G61" s="471"/>
      <c r="H61" s="468"/>
      <c r="I61" s="471"/>
      <c r="J61" s="468"/>
      <c r="K61" s="471"/>
      <c r="L61" s="468"/>
      <c r="M61" s="471"/>
      <c r="N61" s="468"/>
      <c r="O61" s="471"/>
      <c r="P61" s="468"/>
      <c r="Q61" s="471"/>
      <c r="R61" s="468"/>
      <c r="S61" s="471"/>
      <c r="T61" s="468"/>
      <c r="U61" s="471"/>
      <c r="V61" s="607" t="s">
        <v>231</v>
      </c>
      <c r="W61" s="347"/>
      <c r="X61" s="398"/>
      <c r="Y61" s="398"/>
      <c r="Z61" s="337"/>
      <c r="AA61" s="337"/>
      <c r="AB61" s="337"/>
      <c r="AC61" s="337"/>
      <c r="AD61" s="337"/>
      <c r="AE61" s="337"/>
      <c r="AF61" s="337"/>
      <c r="AG61" s="337"/>
      <c r="AH61" s="337"/>
      <c r="AI61" s="337"/>
      <c r="AJ61" s="337"/>
      <c r="AK61" s="337"/>
      <c r="AL61" s="431"/>
      <c r="AM61" s="431"/>
      <c r="AN61" s="431"/>
      <c r="AO61" s="431"/>
      <c r="AP61" s="431"/>
      <c r="AQ61" s="431"/>
      <c r="AR61" s="431"/>
      <c r="AS61" s="431"/>
      <c r="AT61" s="431"/>
      <c r="AU61" s="431"/>
      <c r="AV61" s="431"/>
      <c r="AW61" s="431"/>
      <c r="AX61" s="431"/>
      <c r="AY61" s="431"/>
      <c r="AZ61" s="431"/>
      <c r="BA61" s="433" t="s">
        <v>227</v>
      </c>
      <c r="BB61" s="433" t="s">
        <v>227</v>
      </c>
      <c r="BC61" s="433" t="s">
        <v>227</v>
      </c>
      <c r="BD61" s="433" t="s">
        <v>227</v>
      </c>
      <c r="BE61" s="433" t="s">
        <v>227</v>
      </c>
      <c r="BF61" s="433" t="s">
        <v>227</v>
      </c>
      <c r="BG61" s="433" t="s">
        <v>227</v>
      </c>
      <c r="BH61" s="433" t="s">
        <v>227</v>
      </c>
      <c r="BI61" s="433" t="s">
        <v>227</v>
      </c>
      <c r="BJ61" s="433" t="s">
        <v>227</v>
      </c>
      <c r="BK61" s="433" t="s">
        <v>227</v>
      </c>
      <c r="BL61" s="433" t="s">
        <v>227</v>
      </c>
      <c r="BM61" s="433" t="s">
        <v>227</v>
      </c>
      <c r="BN61" s="433" t="s">
        <v>227</v>
      </c>
      <c r="BO61" s="433" t="s">
        <v>227</v>
      </c>
      <c r="BP61" s="433" t="s">
        <v>227</v>
      </c>
      <c r="BQ61" s="433" t="s">
        <v>227</v>
      </c>
      <c r="BR61" s="433" t="s">
        <v>227</v>
      </c>
      <c r="BS61" s="433" t="s">
        <v>227</v>
      </c>
      <c r="BT61" s="613">
        <v>0</v>
      </c>
      <c r="BU61" s="613">
        <v>0</v>
      </c>
      <c r="BV61" s="613">
        <v>0</v>
      </c>
      <c r="BW61" s="613">
        <v>0</v>
      </c>
      <c r="BX61" s="613">
        <v>0</v>
      </c>
      <c r="BY61" s="613">
        <v>0</v>
      </c>
      <c r="BZ61" s="356"/>
      <c r="CA61" s="356"/>
      <c r="CB61" s="356"/>
      <c r="CC61" s="356"/>
      <c r="CD61" s="356"/>
      <c r="CE61" s="356"/>
      <c r="CF61" s="356"/>
      <c r="CG61" s="356"/>
      <c r="CH61" s="356"/>
      <c r="CI61" s="356"/>
      <c r="CJ61" s="356"/>
      <c r="CK61" s="356"/>
      <c r="CL61" s="356"/>
      <c r="CM61" s="356"/>
      <c r="CN61" s="356"/>
      <c r="CO61" s="356"/>
      <c r="CP61" s="356"/>
      <c r="CQ61" s="356"/>
      <c r="CR61" s="356"/>
      <c r="CS61" s="356"/>
      <c r="CT61" s="356"/>
      <c r="CU61" s="356"/>
      <c r="CV61" s="356"/>
      <c r="CW61" s="356"/>
      <c r="CX61" s="356"/>
      <c r="CY61" s="356"/>
      <c r="CZ61" s="356"/>
      <c r="DA61" s="356"/>
      <c r="DB61" s="356"/>
      <c r="DC61" s="356"/>
      <c r="DD61" s="356"/>
      <c r="DE61" s="356"/>
      <c r="DF61" s="356"/>
      <c r="DG61" s="356"/>
      <c r="DH61" s="356"/>
      <c r="DI61" s="356"/>
      <c r="DJ61" s="356"/>
      <c r="DK61" s="356"/>
      <c r="DL61" s="356"/>
      <c r="DM61" s="356"/>
      <c r="DN61" s="356"/>
    </row>
    <row r="62" spans="1:118" s="9" customFormat="1" ht="30" customHeight="1" x14ac:dyDescent="0.2">
      <c r="A62" s="389" t="s">
        <v>82</v>
      </c>
      <c r="B62" s="389"/>
      <c r="C62" s="389"/>
      <c r="D62" s="389"/>
      <c r="E62" s="389"/>
      <c r="F62" s="389"/>
      <c r="G62" s="389"/>
      <c r="H62" s="395"/>
      <c r="I62" s="396"/>
      <c r="J62" s="396"/>
      <c r="K62" s="397"/>
      <c r="L62" s="397"/>
      <c r="M62" s="397"/>
      <c r="N62" s="397"/>
      <c r="O62" s="397"/>
      <c r="P62" s="396"/>
      <c r="Q62" s="396"/>
      <c r="R62" s="396"/>
      <c r="S62" s="396"/>
      <c r="T62" s="396"/>
      <c r="U62" s="396"/>
      <c r="V62" s="398"/>
      <c r="W62" s="398"/>
      <c r="X62" s="339"/>
      <c r="Y62" s="339"/>
      <c r="Z62" s="339"/>
      <c r="AA62" s="339"/>
      <c r="AB62" s="339"/>
      <c r="AC62" s="339"/>
      <c r="AD62" s="339"/>
      <c r="AE62" s="339"/>
      <c r="AF62" s="339"/>
      <c r="AG62" s="339"/>
      <c r="AH62" s="339"/>
      <c r="AI62" s="339"/>
      <c r="AJ62" s="339"/>
      <c r="AK62" s="339"/>
      <c r="AL62" s="339"/>
      <c r="AM62" s="339"/>
      <c r="AN62" s="339"/>
      <c r="AO62" s="339"/>
      <c r="AP62" s="339"/>
      <c r="AQ62" s="339"/>
      <c r="AR62" s="339"/>
      <c r="AS62" s="339"/>
      <c r="AT62" s="339"/>
      <c r="AU62" s="339"/>
      <c r="AV62" s="339"/>
      <c r="AW62" s="339"/>
      <c r="AX62" s="339"/>
      <c r="AY62" s="339"/>
      <c r="AZ62" s="339"/>
      <c r="BA62" s="339"/>
      <c r="BB62" s="339"/>
      <c r="BC62" s="339"/>
      <c r="BD62" s="339"/>
      <c r="BE62" s="339"/>
      <c r="BF62" s="339"/>
      <c r="BG62" s="339"/>
      <c r="BH62" s="339"/>
      <c r="BI62" s="339"/>
      <c r="BJ62" s="339"/>
      <c r="BK62" s="339"/>
      <c r="BL62" s="339"/>
      <c r="BM62" s="339"/>
      <c r="BN62" s="339"/>
      <c r="BO62" s="339"/>
      <c r="BP62" s="339"/>
      <c r="BQ62" s="339"/>
      <c r="BR62" s="339"/>
      <c r="BS62" s="339"/>
      <c r="BT62" s="613">
        <v>0</v>
      </c>
      <c r="BU62" s="613">
        <v>0</v>
      </c>
      <c r="BV62" s="613">
        <v>0</v>
      </c>
      <c r="BW62" s="613">
        <v>0</v>
      </c>
      <c r="BX62" s="613">
        <v>0</v>
      </c>
      <c r="BY62" s="613">
        <v>0</v>
      </c>
      <c r="BZ62" s="339"/>
      <c r="CA62" s="339"/>
      <c r="CB62" s="339"/>
      <c r="CC62" s="339"/>
      <c r="CD62" s="339"/>
      <c r="CE62" s="339"/>
      <c r="CF62" s="339"/>
      <c r="CG62" s="339"/>
      <c r="CH62" s="339"/>
      <c r="CI62" s="339"/>
      <c r="CJ62" s="339"/>
      <c r="CK62" s="339"/>
      <c r="CL62" s="339"/>
      <c r="CM62" s="339"/>
      <c r="CN62" s="339"/>
      <c r="CO62" s="339"/>
      <c r="CP62" s="339"/>
      <c r="CQ62" s="339"/>
      <c r="CR62" s="339"/>
      <c r="CS62" s="339"/>
      <c r="CT62" s="339"/>
      <c r="CU62" s="339"/>
      <c r="CV62" s="339"/>
      <c r="CW62" s="339"/>
      <c r="CX62" s="339"/>
      <c r="CY62" s="339"/>
      <c r="CZ62" s="339"/>
      <c r="DA62" s="339"/>
      <c r="DB62" s="339"/>
      <c r="DC62" s="339"/>
      <c r="DD62" s="339"/>
      <c r="DE62" s="339"/>
      <c r="DF62" s="339"/>
      <c r="DG62" s="339"/>
      <c r="DH62" s="339"/>
      <c r="DI62" s="339"/>
      <c r="DJ62" s="339"/>
      <c r="DK62" s="339"/>
      <c r="DL62" s="339"/>
      <c r="DM62" s="339"/>
      <c r="DN62" s="339"/>
    </row>
    <row r="63" spans="1:118" s="23" customFormat="1" ht="12.75" customHeight="1" x14ac:dyDescent="0.15">
      <c r="A63" s="1009" t="s">
        <v>45</v>
      </c>
      <c r="B63" s="1010"/>
      <c r="C63" s="1009" t="s">
        <v>46</v>
      </c>
      <c r="D63" s="1153"/>
      <c r="E63" s="1010"/>
      <c r="F63" s="1159" t="s">
        <v>83</v>
      </c>
      <c r="G63" s="1163"/>
      <c r="H63" s="1163"/>
      <c r="I63" s="1163"/>
      <c r="J63" s="1163"/>
      <c r="K63" s="1163"/>
      <c r="L63" s="1163"/>
      <c r="M63" s="1163"/>
      <c r="N63" s="1163"/>
      <c r="O63" s="1163"/>
      <c r="P63" s="1163"/>
      <c r="Q63" s="1163"/>
      <c r="R63" s="1163"/>
      <c r="S63" s="1163"/>
      <c r="T63" s="1163"/>
      <c r="U63" s="1164"/>
      <c r="V63" s="1165" t="s">
        <v>84</v>
      </c>
      <c r="W63" s="1165"/>
      <c r="X63" s="1166"/>
      <c r="Y63" s="356"/>
      <c r="Z63" s="337"/>
      <c r="AA63" s="337"/>
      <c r="AB63" s="337"/>
      <c r="AC63" s="337"/>
      <c r="AD63" s="337"/>
      <c r="AE63" s="337"/>
      <c r="AF63" s="337"/>
      <c r="AG63" s="337"/>
      <c r="AH63" s="337"/>
      <c r="AI63" s="337"/>
      <c r="AJ63" s="337"/>
      <c r="AK63" s="337"/>
      <c r="AL63" s="431"/>
      <c r="AM63" s="431"/>
      <c r="AN63" s="431"/>
      <c r="AO63" s="431"/>
      <c r="AP63" s="431"/>
      <c r="AQ63" s="431"/>
      <c r="AR63" s="431"/>
      <c r="AS63" s="431"/>
      <c r="AT63" s="431"/>
      <c r="AU63" s="431"/>
      <c r="AV63" s="431"/>
      <c r="AW63" s="431"/>
      <c r="AX63" s="431"/>
      <c r="AY63" s="431"/>
      <c r="AZ63" s="431"/>
      <c r="BA63" s="337"/>
      <c r="BB63" s="337"/>
      <c r="BC63" s="337"/>
      <c r="BD63" s="337"/>
      <c r="BE63" s="337"/>
      <c r="BF63" s="337"/>
      <c r="BG63" s="337"/>
      <c r="BH63" s="337"/>
      <c r="BI63" s="337"/>
      <c r="BJ63" s="337"/>
      <c r="BK63" s="337"/>
      <c r="BL63" s="337"/>
      <c r="BM63" s="337"/>
      <c r="BN63" s="337"/>
      <c r="BO63" s="337"/>
      <c r="BP63" s="337"/>
      <c r="BQ63" s="337"/>
      <c r="BR63" s="337"/>
      <c r="BS63" s="337"/>
      <c r="BT63" s="613">
        <v>0</v>
      </c>
      <c r="BU63" s="613">
        <v>0</v>
      </c>
      <c r="BV63" s="613">
        <v>0</v>
      </c>
      <c r="BW63" s="613">
        <v>0</v>
      </c>
      <c r="BX63" s="613">
        <v>0</v>
      </c>
      <c r="BY63" s="613">
        <v>0</v>
      </c>
      <c r="BZ63" s="337"/>
      <c r="CA63" s="337"/>
      <c r="CB63" s="337"/>
      <c r="CC63" s="356"/>
      <c r="CD63" s="356"/>
      <c r="CE63" s="356"/>
      <c r="CF63" s="356"/>
      <c r="CG63" s="356"/>
      <c r="CH63" s="356"/>
      <c r="CI63" s="356"/>
      <c r="CJ63" s="356"/>
      <c r="CK63" s="356"/>
      <c r="CL63" s="356"/>
      <c r="CM63" s="356"/>
      <c r="CN63" s="356"/>
      <c r="CO63" s="356"/>
      <c r="CP63" s="356"/>
      <c r="CQ63" s="356"/>
      <c r="CR63" s="356"/>
      <c r="CS63" s="356"/>
      <c r="CT63" s="356"/>
      <c r="CU63" s="431"/>
      <c r="CV63" s="431"/>
      <c r="CW63" s="431"/>
      <c r="CX63" s="431"/>
      <c r="CY63" s="431"/>
      <c r="CZ63" s="431"/>
      <c r="DA63" s="431"/>
      <c r="DB63" s="431"/>
      <c r="DC63" s="431"/>
      <c r="DD63" s="431"/>
      <c r="DE63" s="431"/>
      <c r="DF63" s="431"/>
      <c r="DG63" s="431"/>
      <c r="DH63" s="431"/>
      <c r="DI63" s="431"/>
      <c r="DJ63" s="431"/>
      <c r="DK63" s="431"/>
      <c r="DL63" s="431"/>
      <c r="DM63" s="431"/>
      <c r="DN63" s="431"/>
    </row>
    <row r="64" spans="1:118" s="23" customFormat="1" ht="12.95" customHeight="1" x14ac:dyDescent="0.15">
      <c r="A64" s="1011"/>
      <c r="B64" s="1012"/>
      <c r="C64" s="1011"/>
      <c r="D64" s="1154"/>
      <c r="E64" s="1012"/>
      <c r="F64" s="1015" t="s">
        <v>70</v>
      </c>
      <c r="G64" s="1015"/>
      <c r="H64" s="1015" t="s">
        <v>71</v>
      </c>
      <c r="I64" s="1015"/>
      <c r="J64" s="1016" t="s">
        <v>72</v>
      </c>
      <c r="K64" s="1018"/>
      <c r="L64" s="1018" t="s">
        <v>10</v>
      </c>
      <c r="M64" s="1016"/>
      <c r="N64" s="1015" t="s">
        <v>11</v>
      </c>
      <c r="O64" s="1015"/>
      <c r="P64" s="1018" t="s">
        <v>73</v>
      </c>
      <c r="Q64" s="1016"/>
      <c r="R64" s="1015" t="s">
        <v>74</v>
      </c>
      <c r="S64" s="1015"/>
      <c r="T64" s="1015" t="s">
        <v>75</v>
      </c>
      <c r="U64" s="1035"/>
      <c r="V64" s="1049" t="s">
        <v>85</v>
      </c>
      <c r="W64" s="1052" t="s">
        <v>86</v>
      </c>
      <c r="X64" s="1052" t="s">
        <v>87</v>
      </c>
      <c r="Y64" s="402"/>
      <c r="Z64" s="337"/>
      <c r="AA64" s="337"/>
      <c r="AB64" s="337"/>
      <c r="AC64" s="337"/>
      <c r="AD64" s="337"/>
      <c r="AE64" s="337"/>
      <c r="AF64" s="337"/>
      <c r="AG64" s="337"/>
      <c r="AH64" s="337"/>
      <c r="AI64" s="337"/>
      <c r="AJ64" s="337"/>
      <c r="AK64" s="337"/>
      <c r="AL64" s="431"/>
      <c r="AM64" s="431"/>
      <c r="AN64" s="431"/>
      <c r="AO64" s="431"/>
      <c r="AP64" s="431"/>
      <c r="AQ64" s="431"/>
      <c r="AR64" s="431"/>
      <c r="AS64" s="431"/>
      <c r="AT64" s="431"/>
      <c r="AU64" s="431"/>
      <c r="AV64" s="431"/>
      <c r="AW64" s="431"/>
      <c r="AX64" s="431"/>
      <c r="AY64" s="431"/>
      <c r="AZ64" s="431"/>
      <c r="BA64" s="337"/>
      <c r="BB64" s="337"/>
      <c r="BC64" s="337"/>
      <c r="BD64" s="337"/>
      <c r="BE64" s="337"/>
      <c r="BF64" s="337"/>
      <c r="BG64" s="337"/>
      <c r="BH64" s="337"/>
      <c r="BI64" s="337"/>
      <c r="BJ64" s="337"/>
      <c r="BK64" s="337"/>
      <c r="BL64" s="337"/>
      <c r="BM64" s="337"/>
      <c r="BN64" s="337"/>
      <c r="BO64" s="337"/>
      <c r="BP64" s="337"/>
      <c r="BQ64" s="337"/>
      <c r="BR64" s="337"/>
      <c r="BS64" s="337"/>
      <c r="BT64" s="613">
        <v>0</v>
      </c>
      <c r="BU64" s="613">
        <v>0</v>
      </c>
      <c r="BV64" s="613">
        <v>0</v>
      </c>
      <c r="BW64" s="613">
        <v>0</v>
      </c>
      <c r="BX64" s="613">
        <v>0</v>
      </c>
      <c r="BY64" s="613">
        <v>0</v>
      </c>
      <c r="BZ64" s="337"/>
      <c r="CA64" s="337"/>
      <c r="CB64" s="337"/>
      <c r="CC64" s="356"/>
      <c r="CD64" s="356"/>
      <c r="CE64" s="356"/>
      <c r="CF64" s="356"/>
      <c r="CG64" s="356"/>
      <c r="CH64" s="356"/>
      <c r="CI64" s="356"/>
      <c r="CJ64" s="356"/>
      <c r="CK64" s="356"/>
      <c r="CL64" s="356"/>
      <c r="CM64" s="356"/>
      <c r="CN64" s="356"/>
      <c r="CO64" s="356"/>
      <c r="CP64" s="356"/>
      <c r="CQ64" s="356"/>
      <c r="CR64" s="356"/>
      <c r="CS64" s="356"/>
      <c r="CT64" s="356"/>
      <c r="CU64" s="356"/>
      <c r="CV64" s="356"/>
      <c r="CW64" s="356"/>
      <c r="CX64" s="356"/>
      <c r="CY64" s="431"/>
      <c r="CZ64" s="431"/>
      <c r="DA64" s="431"/>
      <c r="DB64" s="431"/>
      <c r="DC64" s="431"/>
      <c r="DD64" s="431"/>
      <c r="DE64" s="431"/>
      <c r="DF64" s="431"/>
      <c r="DG64" s="431"/>
      <c r="DH64" s="431"/>
      <c r="DI64" s="431"/>
      <c r="DJ64" s="431"/>
      <c r="DK64" s="431"/>
      <c r="DL64" s="431"/>
      <c r="DM64" s="431"/>
      <c r="DN64" s="431"/>
    </row>
    <row r="65" spans="1:103" s="23" customFormat="1" ht="21" x14ac:dyDescent="0.15">
      <c r="A65" s="1162"/>
      <c r="B65" s="1050"/>
      <c r="C65" s="390" t="s">
        <v>76</v>
      </c>
      <c r="D65" s="367" t="s">
        <v>43</v>
      </c>
      <c r="E65" s="394" t="s">
        <v>64</v>
      </c>
      <c r="F65" s="399" t="s">
        <v>43</v>
      </c>
      <c r="G65" s="400" t="s">
        <v>64</v>
      </c>
      <c r="H65" s="399" t="s">
        <v>43</v>
      </c>
      <c r="I65" s="400" t="s">
        <v>64</v>
      </c>
      <c r="J65" s="399" t="s">
        <v>43</v>
      </c>
      <c r="K65" s="400" t="s">
        <v>64</v>
      </c>
      <c r="L65" s="399" t="s">
        <v>43</v>
      </c>
      <c r="M65" s="400" t="s">
        <v>64</v>
      </c>
      <c r="N65" s="399" t="s">
        <v>43</v>
      </c>
      <c r="O65" s="400" t="s">
        <v>64</v>
      </c>
      <c r="P65" s="399" t="s">
        <v>43</v>
      </c>
      <c r="Q65" s="400" t="s">
        <v>64</v>
      </c>
      <c r="R65" s="399" t="s">
        <v>43</v>
      </c>
      <c r="S65" s="400" t="s">
        <v>64</v>
      </c>
      <c r="T65" s="399" t="s">
        <v>43</v>
      </c>
      <c r="U65" s="403" t="s">
        <v>64</v>
      </c>
      <c r="V65" s="1051"/>
      <c r="W65" s="1054"/>
      <c r="X65" s="1054"/>
      <c r="Y65" s="402"/>
      <c r="Z65" s="337"/>
      <c r="AA65" s="337"/>
      <c r="AB65" s="337"/>
      <c r="AC65" s="337"/>
      <c r="AD65" s="337"/>
      <c r="AE65" s="337"/>
      <c r="AF65" s="337"/>
      <c r="AG65" s="337"/>
      <c r="AH65" s="337"/>
      <c r="AI65" s="337"/>
      <c r="AJ65" s="337"/>
      <c r="AK65" s="337"/>
      <c r="AL65" s="431"/>
      <c r="AM65" s="431"/>
      <c r="AN65" s="431"/>
      <c r="AO65" s="431"/>
      <c r="AP65" s="431"/>
      <c r="AQ65" s="431"/>
      <c r="AR65" s="431"/>
      <c r="AS65" s="431"/>
      <c r="AT65" s="431"/>
      <c r="AU65" s="431"/>
      <c r="AV65" s="431"/>
      <c r="AW65" s="431"/>
      <c r="AX65" s="431"/>
      <c r="AY65" s="431"/>
      <c r="AZ65" s="431"/>
      <c r="BA65" s="337"/>
      <c r="BB65" s="337"/>
      <c r="BC65" s="337"/>
      <c r="BD65" s="337"/>
      <c r="BE65" s="337"/>
      <c r="BF65" s="337"/>
      <c r="BG65" s="337"/>
      <c r="BH65" s="337"/>
      <c r="BI65" s="337"/>
      <c r="BJ65" s="337"/>
      <c r="BK65" s="337"/>
      <c r="BL65" s="337"/>
      <c r="BM65" s="337"/>
      <c r="BN65" s="337"/>
      <c r="BO65" s="337"/>
      <c r="BP65" s="337"/>
      <c r="BQ65" s="337"/>
      <c r="BR65" s="337"/>
      <c r="BS65" s="337"/>
      <c r="BT65" s="613">
        <v>0</v>
      </c>
      <c r="BU65" s="613">
        <v>0</v>
      </c>
      <c r="BV65" s="613">
        <v>0</v>
      </c>
      <c r="BW65" s="613">
        <v>0</v>
      </c>
      <c r="BX65" s="613">
        <v>0</v>
      </c>
      <c r="BY65" s="613">
        <v>0</v>
      </c>
      <c r="BZ65" s="337"/>
      <c r="CA65" s="337"/>
      <c r="CB65" s="337"/>
      <c r="CC65" s="356"/>
      <c r="CD65" s="356"/>
      <c r="CE65" s="356"/>
      <c r="CF65" s="356"/>
      <c r="CG65" s="356"/>
      <c r="CH65" s="356"/>
      <c r="CI65" s="356"/>
      <c r="CJ65" s="356"/>
      <c r="CK65" s="356"/>
      <c r="CL65" s="356"/>
      <c r="CM65" s="356"/>
      <c r="CN65" s="356"/>
      <c r="CO65" s="356"/>
      <c r="CP65" s="356"/>
      <c r="CQ65" s="356"/>
      <c r="CR65" s="356"/>
      <c r="CS65" s="356"/>
      <c r="CT65" s="356"/>
      <c r="CU65" s="356"/>
      <c r="CV65" s="356"/>
      <c r="CW65" s="356"/>
      <c r="CX65" s="356"/>
      <c r="CY65" s="431"/>
    </row>
    <row r="66" spans="1:103" s="23" customFormat="1" ht="10.5" x14ac:dyDescent="0.15">
      <c r="A66" s="1148" t="s">
        <v>88</v>
      </c>
      <c r="B66" s="1149"/>
      <c r="C66" s="490">
        <v>0</v>
      </c>
      <c r="D66" s="474">
        <v>0</v>
      </c>
      <c r="E66" s="474">
        <v>0</v>
      </c>
      <c r="F66" s="514"/>
      <c r="G66" s="516"/>
      <c r="H66" s="514"/>
      <c r="I66" s="516"/>
      <c r="J66" s="477"/>
      <c r="K66" s="496"/>
      <c r="L66" s="514"/>
      <c r="M66" s="516"/>
      <c r="N66" s="514"/>
      <c r="O66" s="516"/>
      <c r="P66" s="514"/>
      <c r="Q66" s="516"/>
      <c r="R66" s="514"/>
      <c r="S66" s="516"/>
      <c r="T66" s="514"/>
      <c r="U66" s="602"/>
      <c r="V66" s="519"/>
      <c r="W66" s="517"/>
      <c r="X66" s="519"/>
      <c r="Y66" s="607" t="s">
        <v>230</v>
      </c>
      <c r="Z66" s="337"/>
      <c r="AA66" s="610"/>
      <c r="AB66" s="337"/>
      <c r="AC66" s="337"/>
      <c r="AD66" s="337"/>
      <c r="AE66" s="337"/>
      <c r="AF66" s="337"/>
      <c r="AG66" s="337"/>
      <c r="AH66" s="337"/>
      <c r="AI66" s="337"/>
      <c r="AJ66" s="337"/>
      <c r="AK66" s="337"/>
      <c r="AL66" s="431"/>
      <c r="AM66" s="431"/>
      <c r="AN66" s="431"/>
      <c r="AO66" s="431"/>
      <c r="AP66" s="431"/>
      <c r="AQ66" s="431"/>
      <c r="AR66" s="431"/>
      <c r="AS66" s="431"/>
      <c r="AT66" s="431"/>
      <c r="AU66" s="431"/>
      <c r="AV66" s="431"/>
      <c r="AW66" s="431"/>
      <c r="AX66" s="431"/>
      <c r="AY66" s="431"/>
      <c r="AZ66" s="431"/>
      <c r="BA66" s="433" t="s">
        <v>227</v>
      </c>
      <c r="BB66" s="433" t="s">
        <v>227</v>
      </c>
      <c r="BC66" s="433" t="s">
        <v>227</v>
      </c>
      <c r="BD66" s="433" t="s">
        <v>227</v>
      </c>
      <c r="BE66" s="431"/>
      <c r="BF66" s="431"/>
      <c r="BG66" s="431"/>
      <c r="BH66" s="337"/>
      <c r="BI66" s="337"/>
      <c r="BJ66" s="337"/>
      <c r="BK66" s="337"/>
      <c r="BL66" s="337"/>
      <c r="BM66" s="337"/>
      <c r="BN66" s="337"/>
      <c r="BO66" s="337"/>
      <c r="BP66" s="337"/>
      <c r="BQ66" s="337"/>
      <c r="BR66" s="337"/>
      <c r="BS66" s="337"/>
      <c r="BT66" s="613">
        <v>0</v>
      </c>
      <c r="BU66" s="613">
        <v>0</v>
      </c>
      <c r="BV66" s="613">
        <v>0</v>
      </c>
      <c r="BW66" s="613">
        <v>0</v>
      </c>
      <c r="BX66" s="613">
        <v>0</v>
      </c>
      <c r="BY66" s="613">
        <v>0</v>
      </c>
      <c r="BZ66" s="337"/>
      <c r="CA66" s="337"/>
      <c r="CB66" s="337"/>
      <c r="CC66" s="337"/>
      <c r="CD66" s="356"/>
      <c r="CE66" s="356"/>
      <c r="CF66" s="356"/>
      <c r="CG66" s="356"/>
      <c r="CH66" s="356"/>
      <c r="CI66" s="356"/>
      <c r="CJ66" s="356"/>
      <c r="CK66" s="356"/>
      <c r="CL66" s="356"/>
      <c r="CM66" s="356"/>
      <c r="CN66" s="356"/>
      <c r="CO66" s="356"/>
      <c r="CP66" s="356"/>
      <c r="CQ66" s="356"/>
      <c r="CR66" s="356"/>
      <c r="CS66" s="356"/>
      <c r="CT66" s="356"/>
      <c r="CU66" s="356"/>
      <c r="CV66" s="356"/>
      <c r="CW66" s="356"/>
      <c r="CX66" s="356"/>
      <c r="CY66" s="356"/>
    </row>
    <row r="67" spans="1:103" s="23" customFormat="1" ht="10.5" customHeight="1" x14ac:dyDescent="0.15">
      <c r="A67" s="1150" t="s">
        <v>78</v>
      </c>
      <c r="B67" s="404" t="s">
        <v>79</v>
      </c>
      <c r="C67" s="528">
        <v>0</v>
      </c>
      <c r="D67" s="533">
        <v>0</v>
      </c>
      <c r="E67" s="541">
        <v>0</v>
      </c>
      <c r="F67" s="497"/>
      <c r="G67" s="499"/>
      <c r="H67" s="497"/>
      <c r="I67" s="499"/>
      <c r="J67" s="477"/>
      <c r="K67" s="496"/>
      <c r="L67" s="497"/>
      <c r="M67" s="499"/>
      <c r="N67" s="497"/>
      <c r="O67" s="499"/>
      <c r="P67" s="497"/>
      <c r="Q67" s="499"/>
      <c r="R67" s="497"/>
      <c r="S67" s="499"/>
      <c r="T67" s="497"/>
      <c r="U67" s="559"/>
      <c r="V67" s="513"/>
      <c r="W67" s="463"/>
      <c r="X67" s="513"/>
      <c r="Y67" s="607" t="s">
        <v>230</v>
      </c>
      <c r="Z67" s="337"/>
      <c r="AA67" s="337"/>
      <c r="AB67" s="337"/>
      <c r="AC67" s="337"/>
      <c r="AD67" s="337"/>
      <c r="AE67" s="337"/>
      <c r="AF67" s="337"/>
      <c r="AG67" s="337"/>
      <c r="AH67" s="337"/>
      <c r="AI67" s="337"/>
      <c r="AJ67" s="337"/>
      <c r="AK67" s="337"/>
      <c r="AL67" s="431"/>
      <c r="AM67" s="431"/>
      <c r="AN67" s="431"/>
      <c r="AO67" s="431"/>
      <c r="AP67" s="431"/>
      <c r="AQ67" s="431"/>
      <c r="AR67" s="431"/>
      <c r="AS67" s="431"/>
      <c r="AT67" s="431"/>
      <c r="AU67" s="431"/>
      <c r="AV67" s="431"/>
      <c r="AW67" s="431"/>
      <c r="AX67" s="431"/>
      <c r="AY67" s="431"/>
      <c r="AZ67" s="431"/>
      <c r="BA67" s="433" t="s">
        <v>227</v>
      </c>
      <c r="BB67" s="433" t="s">
        <v>227</v>
      </c>
      <c r="BC67" s="433" t="s">
        <v>227</v>
      </c>
      <c r="BD67" s="356"/>
      <c r="BE67" s="431"/>
      <c r="BF67" s="431"/>
      <c r="BG67" s="431"/>
      <c r="BH67" s="337"/>
      <c r="BI67" s="337"/>
      <c r="BJ67" s="337"/>
      <c r="BK67" s="337"/>
      <c r="BL67" s="337"/>
      <c r="BM67" s="337"/>
      <c r="BN67" s="337"/>
      <c r="BO67" s="337"/>
      <c r="BP67" s="337"/>
      <c r="BQ67" s="337"/>
      <c r="BR67" s="337"/>
      <c r="BS67" s="337"/>
      <c r="BT67" s="613">
        <v>0</v>
      </c>
      <c r="BU67" s="613">
        <v>0</v>
      </c>
      <c r="BV67" s="613">
        <v>0</v>
      </c>
      <c r="BW67" s="613">
        <v>0</v>
      </c>
      <c r="BX67" s="613">
        <v>0</v>
      </c>
      <c r="BY67" s="613">
        <v>0</v>
      </c>
      <c r="BZ67" s="337"/>
      <c r="CA67" s="337"/>
      <c r="CB67" s="337"/>
      <c r="CC67" s="337"/>
      <c r="CD67" s="356"/>
      <c r="CE67" s="356"/>
      <c r="CF67" s="356"/>
      <c r="CG67" s="356"/>
      <c r="CH67" s="356"/>
      <c r="CI67" s="356"/>
      <c r="CJ67" s="356"/>
      <c r="CK67" s="356"/>
      <c r="CL67" s="356"/>
      <c r="CM67" s="356"/>
      <c r="CN67" s="356"/>
      <c r="CO67" s="356"/>
      <c r="CP67" s="356"/>
      <c r="CQ67" s="356"/>
      <c r="CR67" s="356"/>
      <c r="CS67" s="356"/>
      <c r="CT67" s="356"/>
      <c r="CU67" s="356"/>
      <c r="CV67" s="356"/>
      <c r="CW67" s="356"/>
      <c r="CX67" s="356"/>
      <c r="CY67" s="356"/>
    </row>
    <row r="68" spans="1:103" s="23" customFormat="1" ht="10.5" x14ac:dyDescent="0.15">
      <c r="A68" s="1151"/>
      <c r="B68" s="350" t="s">
        <v>80</v>
      </c>
      <c r="C68" s="473">
        <v>2</v>
      </c>
      <c r="D68" s="534">
        <v>1</v>
      </c>
      <c r="E68" s="601">
        <v>1</v>
      </c>
      <c r="F68" s="465"/>
      <c r="G68" s="460"/>
      <c r="H68" s="465"/>
      <c r="I68" s="460"/>
      <c r="J68" s="465"/>
      <c r="K68" s="460"/>
      <c r="L68" s="465">
        <v>1</v>
      </c>
      <c r="M68" s="460">
        <v>1</v>
      </c>
      <c r="N68" s="465"/>
      <c r="O68" s="460"/>
      <c r="P68" s="465"/>
      <c r="Q68" s="460"/>
      <c r="R68" s="465"/>
      <c r="S68" s="460"/>
      <c r="T68" s="465"/>
      <c r="U68" s="551"/>
      <c r="V68" s="479"/>
      <c r="W68" s="457"/>
      <c r="X68" s="479"/>
      <c r="Y68" s="607" t="s">
        <v>230</v>
      </c>
      <c r="Z68" s="337"/>
      <c r="AA68" s="337"/>
      <c r="AB68" s="337"/>
      <c r="AC68" s="337"/>
      <c r="AD68" s="337"/>
      <c r="AE68" s="337"/>
      <c r="AF68" s="337"/>
      <c r="AG68" s="337"/>
      <c r="AH68" s="337"/>
      <c r="AI68" s="337"/>
      <c r="AJ68" s="337"/>
      <c r="AK68" s="337"/>
      <c r="AL68" s="431"/>
      <c r="AM68" s="431"/>
      <c r="AN68" s="431"/>
      <c r="AO68" s="431"/>
      <c r="AP68" s="431"/>
      <c r="AQ68" s="431"/>
      <c r="AR68" s="431"/>
      <c r="AS68" s="431"/>
      <c r="AT68" s="431"/>
      <c r="AU68" s="431"/>
      <c r="AV68" s="431"/>
      <c r="AW68" s="431"/>
      <c r="AX68" s="431"/>
      <c r="AY68" s="431"/>
      <c r="AZ68" s="431"/>
      <c r="BA68" s="433" t="s">
        <v>227</v>
      </c>
      <c r="BB68" s="433" t="s">
        <v>227</v>
      </c>
      <c r="BC68" s="433" t="s">
        <v>227</v>
      </c>
      <c r="BD68" s="356"/>
      <c r="BE68" s="431"/>
      <c r="BF68" s="431"/>
      <c r="BG68" s="431"/>
      <c r="BH68" s="337"/>
      <c r="BI68" s="337"/>
      <c r="BJ68" s="337"/>
      <c r="BK68" s="337"/>
      <c r="BL68" s="337"/>
      <c r="BM68" s="337"/>
      <c r="BN68" s="337"/>
      <c r="BO68" s="337"/>
      <c r="BP68" s="337"/>
      <c r="BQ68" s="337"/>
      <c r="BR68" s="337"/>
      <c r="BS68" s="337"/>
      <c r="BT68" s="613">
        <v>0</v>
      </c>
      <c r="BU68" s="613">
        <v>0</v>
      </c>
      <c r="BV68" s="613">
        <v>0</v>
      </c>
      <c r="BW68" s="613">
        <v>0</v>
      </c>
      <c r="BX68" s="613">
        <v>0</v>
      </c>
      <c r="BY68" s="613">
        <v>0</v>
      </c>
      <c r="BZ68" s="337"/>
      <c r="CA68" s="337"/>
      <c r="CB68" s="337"/>
      <c r="CC68" s="337"/>
      <c r="CD68" s="356"/>
      <c r="CE68" s="356"/>
      <c r="CF68" s="356"/>
      <c r="CG68" s="356"/>
      <c r="CH68" s="356"/>
      <c r="CI68" s="356"/>
      <c r="CJ68" s="356"/>
      <c r="CK68" s="356"/>
      <c r="CL68" s="356"/>
      <c r="CM68" s="356"/>
      <c r="CN68" s="356"/>
      <c r="CO68" s="356"/>
      <c r="CP68" s="356"/>
      <c r="CQ68" s="356"/>
      <c r="CR68" s="356"/>
      <c r="CS68" s="356"/>
      <c r="CT68" s="356"/>
      <c r="CU68" s="356"/>
      <c r="CV68" s="356"/>
      <c r="CW68" s="356"/>
      <c r="CX68" s="356"/>
      <c r="CY68" s="356"/>
    </row>
    <row r="69" spans="1:103" s="23" customFormat="1" ht="10.5" x14ac:dyDescent="0.15">
      <c r="A69" s="1152"/>
      <c r="B69" s="351" t="s">
        <v>81</v>
      </c>
      <c r="C69" s="474">
        <v>0</v>
      </c>
      <c r="D69" s="537">
        <v>0</v>
      </c>
      <c r="E69" s="540">
        <v>0</v>
      </c>
      <c r="F69" s="468"/>
      <c r="G69" s="471"/>
      <c r="H69" s="468"/>
      <c r="I69" s="471"/>
      <c r="J69" s="468"/>
      <c r="K69" s="471"/>
      <c r="L69" s="468"/>
      <c r="M69" s="471"/>
      <c r="N69" s="468"/>
      <c r="O69" s="471"/>
      <c r="P69" s="468"/>
      <c r="Q69" s="471"/>
      <c r="R69" s="468"/>
      <c r="S69" s="471"/>
      <c r="T69" s="468"/>
      <c r="U69" s="562"/>
      <c r="V69" s="501"/>
      <c r="W69" s="459"/>
      <c r="X69" s="501"/>
      <c r="Y69" s="607" t="s">
        <v>230</v>
      </c>
      <c r="Z69" s="337"/>
      <c r="AA69" s="337"/>
      <c r="AB69" s="337"/>
      <c r="AC69" s="337"/>
      <c r="AD69" s="337"/>
      <c r="AE69" s="337"/>
      <c r="AF69" s="337"/>
      <c r="AG69" s="337"/>
      <c r="AH69" s="337"/>
      <c r="AI69" s="337"/>
      <c r="AJ69" s="337"/>
      <c r="AK69" s="337"/>
      <c r="AL69" s="431"/>
      <c r="AM69" s="431"/>
      <c r="AN69" s="431"/>
      <c r="AO69" s="431"/>
      <c r="AP69" s="431"/>
      <c r="AQ69" s="431"/>
      <c r="AR69" s="431"/>
      <c r="AS69" s="431"/>
      <c r="AT69" s="431"/>
      <c r="AU69" s="431"/>
      <c r="AV69" s="431"/>
      <c r="AW69" s="431"/>
      <c r="AX69" s="431"/>
      <c r="AY69" s="431"/>
      <c r="AZ69" s="431"/>
      <c r="BA69" s="433" t="s">
        <v>227</v>
      </c>
      <c r="BB69" s="433" t="s">
        <v>227</v>
      </c>
      <c r="BC69" s="433" t="s">
        <v>227</v>
      </c>
      <c r="BD69" s="356"/>
      <c r="BE69" s="431"/>
      <c r="BF69" s="431"/>
      <c r="BG69" s="431"/>
      <c r="BH69" s="337"/>
      <c r="BI69" s="337"/>
      <c r="BJ69" s="337"/>
      <c r="BK69" s="337"/>
      <c r="BL69" s="337"/>
      <c r="BM69" s="337"/>
      <c r="BN69" s="337"/>
      <c r="BO69" s="337"/>
      <c r="BP69" s="337"/>
      <c r="BQ69" s="337"/>
      <c r="BR69" s="337"/>
      <c r="BS69" s="337"/>
      <c r="BT69" s="613">
        <v>0</v>
      </c>
      <c r="BU69" s="613">
        <v>0</v>
      </c>
      <c r="BV69" s="613">
        <v>0</v>
      </c>
      <c r="BW69" s="613">
        <v>0</v>
      </c>
      <c r="BX69" s="613">
        <v>0</v>
      </c>
      <c r="BY69" s="613">
        <v>0</v>
      </c>
      <c r="BZ69" s="337"/>
      <c r="CA69" s="337"/>
      <c r="CB69" s="337"/>
      <c r="CC69" s="337"/>
      <c r="CD69" s="356"/>
      <c r="CE69" s="356"/>
      <c r="CF69" s="356"/>
      <c r="CG69" s="356"/>
      <c r="CH69" s="356"/>
      <c r="CI69" s="356"/>
      <c r="CJ69" s="356"/>
      <c r="CK69" s="356"/>
      <c r="CL69" s="356"/>
      <c r="CM69" s="356"/>
      <c r="CN69" s="356"/>
      <c r="CO69" s="356"/>
      <c r="CP69" s="356"/>
      <c r="CQ69" s="356"/>
      <c r="CR69" s="356"/>
      <c r="CS69" s="356"/>
      <c r="CT69" s="356"/>
      <c r="CU69" s="356"/>
      <c r="CV69" s="356"/>
      <c r="CW69" s="356"/>
      <c r="CX69" s="356"/>
      <c r="CY69" s="356"/>
    </row>
    <row r="70" spans="1:103" s="9" customFormat="1" ht="14.25" x14ac:dyDescent="0.2">
      <c r="A70" s="389" t="s">
        <v>89</v>
      </c>
      <c r="B70" s="389"/>
      <c r="C70" s="389"/>
      <c r="D70" s="389"/>
      <c r="E70" s="389"/>
      <c r="F70" s="389"/>
      <c r="G70" s="389"/>
      <c r="H70" s="395"/>
      <c r="I70" s="396"/>
      <c r="J70" s="396"/>
      <c r="K70" s="397"/>
      <c r="L70" s="333"/>
      <c r="M70" s="333"/>
      <c r="N70" s="333"/>
      <c r="O70" s="333"/>
      <c r="P70" s="333"/>
      <c r="Q70" s="333"/>
      <c r="R70" s="333"/>
      <c r="S70" s="333"/>
      <c r="T70" s="333"/>
      <c r="U70" s="333"/>
      <c r="V70" s="333"/>
      <c r="W70" s="398"/>
      <c r="X70" s="339"/>
      <c r="Y70" s="339"/>
      <c r="Z70" s="339"/>
      <c r="AA70" s="339"/>
      <c r="AB70" s="339"/>
      <c r="AC70" s="339"/>
      <c r="AD70" s="339"/>
      <c r="AE70" s="339"/>
      <c r="AF70" s="339"/>
      <c r="AG70" s="339"/>
      <c r="AH70" s="339"/>
      <c r="AI70" s="339"/>
      <c r="AJ70" s="339"/>
      <c r="AK70" s="339"/>
      <c r="AL70" s="339"/>
      <c r="AM70" s="339"/>
      <c r="AN70" s="339"/>
      <c r="AO70" s="339"/>
      <c r="AP70" s="339"/>
      <c r="AQ70" s="339"/>
      <c r="AR70" s="339"/>
      <c r="AS70" s="339"/>
      <c r="AT70" s="339"/>
      <c r="AU70" s="339"/>
      <c r="AV70" s="339"/>
      <c r="AW70" s="339"/>
      <c r="AX70" s="339"/>
      <c r="AY70" s="339"/>
      <c r="AZ70" s="339"/>
      <c r="BA70" s="339"/>
      <c r="BB70" s="339"/>
      <c r="BC70" s="339"/>
      <c r="BD70" s="339"/>
      <c r="BE70" s="339"/>
      <c r="BF70" s="339"/>
      <c r="BG70" s="339"/>
      <c r="BH70" s="339"/>
      <c r="BI70" s="339"/>
      <c r="BJ70" s="339"/>
      <c r="BK70" s="339"/>
      <c r="BL70" s="339"/>
      <c r="BM70" s="339"/>
      <c r="BN70" s="339"/>
      <c r="BO70" s="339"/>
      <c r="BP70" s="339"/>
      <c r="BQ70" s="339"/>
      <c r="BR70" s="339"/>
      <c r="BS70" s="339"/>
      <c r="BT70" s="613">
        <v>0</v>
      </c>
      <c r="BU70" s="613">
        <v>0</v>
      </c>
      <c r="BV70" s="613">
        <v>0</v>
      </c>
      <c r="BW70" s="613">
        <v>0</v>
      </c>
      <c r="BX70" s="613">
        <v>0</v>
      </c>
      <c r="BY70" s="339"/>
      <c r="BZ70" s="339"/>
      <c r="CA70" s="339"/>
      <c r="CB70" s="339"/>
      <c r="CC70" s="339"/>
      <c r="CD70" s="339"/>
      <c r="CE70" s="339"/>
      <c r="CF70" s="339"/>
      <c r="CG70" s="339"/>
      <c r="CH70" s="339"/>
      <c r="CI70" s="339"/>
      <c r="CJ70" s="339"/>
      <c r="CK70" s="339"/>
      <c r="CL70" s="339"/>
      <c r="CM70" s="339"/>
      <c r="CN70" s="339"/>
      <c r="CO70" s="339"/>
      <c r="CP70" s="339"/>
      <c r="CQ70" s="339"/>
      <c r="CR70" s="339"/>
      <c r="CS70" s="339"/>
      <c r="CT70" s="339"/>
      <c r="CU70" s="339"/>
      <c r="CV70" s="339"/>
      <c r="CW70" s="339"/>
      <c r="CX70" s="339"/>
      <c r="CY70" s="339"/>
    </row>
    <row r="71" spans="1:103" s="17" customFormat="1" ht="12.75" customHeight="1" x14ac:dyDescent="0.2">
      <c r="A71" s="1153" t="s">
        <v>45</v>
      </c>
      <c r="B71" s="1153"/>
      <c r="C71" s="1052" t="s">
        <v>90</v>
      </c>
      <c r="D71" s="1156" t="s">
        <v>47</v>
      </c>
      <c r="E71" s="1157"/>
      <c r="F71" s="1157"/>
      <c r="G71" s="1157"/>
      <c r="H71" s="1157"/>
      <c r="I71" s="1158"/>
      <c r="J71" s="1052" t="s">
        <v>91</v>
      </c>
      <c r="K71" s="339"/>
      <c r="L71" s="339"/>
      <c r="M71" s="339"/>
      <c r="N71" s="339"/>
      <c r="O71" s="339"/>
      <c r="P71" s="339"/>
      <c r="Q71" s="339"/>
      <c r="R71" s="339"/>
      <c r="S71" s="405"/>
      <c r="T71" s="339"/>
      <c r="U71" s="339"/>
      <c r="V71" s="339"/>
      <c r="W71" s="339"/>
      <c r="X71" s="339"/>
      <c r="Y71" s="339"/>
      <c r="Z71" s="339"/>
      <c r="AA71" s="339"/>
      <c r="AB71" s="339"/>
      <c r="AC71" s="339"/>
      <c r="AD71" s="339"/>
      <c r="AE71" s="339"/>
      <c r="AF71" s="339"/>
      <c r="AG71" s="339"/>
      <c r="AH71" s="339"/>
      <c r="AI71" s="339"/>
      <c r="AJ71" s="339"/>
      <c r="AK71" s="339"/>
      <c r="AL71" s="342"/>
      <c r="AM71" s="342"/>
      <c r="AN71" s="342"/>
      <c r="AO71" s="342"/>
      <c r="AP71" s="342"/>
      <c r="AQ71" s="342"/>
      <c r="AR71" s="342"/>
      <c r="AS71" s="342"/>
      <c r="AT71" s="342"/>
      <c r="AU71" s="342"/>
      <c r="AV71" s="342"/>
      <c r="AW71" s="342"/>
      <c r="AX71" s="342"/>
      <c r="AY71" s="342"/>
      <c r="AZ71" s="342"/>
      <c r="BA71" s="339"/>
      <c r="BB71" s="339"/>
      <c r="BC71" s="339"/>
      <c r="BD71" s="339"/>
      <c r="BE71" s="339"/>
      <c r="BF71" s="339"/>
      <c r="BG71" s="339"/>
      <c r="BH71" s="339"/>
      <c r="BI71" s="339"/>
      <c r="BJ71" s="339"/>
      <c r="BK71" s="339"/>
      <c r="BL71" s="339"/>
      <c r="BM71" s="339"/>
      <c r="BN71" s="339"/>
      <c r="BO71" s="339"/>
      <c r="BP71" s="339"/>
      <c r="BQ71" s="339"/>
      <c r="BR71" s="339"/>
      <c r="BS71" s="339"/>
      <c r="BT71" s="613">
        <v>0</v>
      </c>
      <c r="BU71" s="613">
        <v>0</v>
      </c>
      <c r="BV71" s="613">
        <v>0</v>
      </c>
      <c r="BW71" s="613">
        <v>0</v>
      </c>
      <c r="BX71" s="339"/>
      <c r="BY71" s="339"/>
      <c r="BZ71" s="339"/>
      <c r="CA71" s="339"/>
      <c r="CB71" s="339"/>
      <c r="CC71" s="352"/>
      <c r="CD71" s="352"/>
      <c r="CE71" s="352"/>
      <c r="CF71" s="352"/>
      <c r="CG71" s="352"/>
      <c r="CH71" s="352"/>
      <c r="CI71" s="352"/>
      <c r="CJ71" s="352"/>
      <c r="CK71" s="352"/>
      <c r="CL71" s="342"/>
      <c r="CM71" s="342"/>
      <c r="CN71" s="342"/>
      <c r="CO71" s="342"/>
      <c r="CP71" s="342"/>
      <c r="CQ71" s="342"/>
      <c r="CR71" s="342"/>
      <c r="CS71" s="342"/>
      <c r="CT71" s="342"/>
      <c r="CU71" s="342"/>
      <c r="CV71" s="342"/>
      <c r="CW71" s="342"/>
      <c r="CX71" s="342"/>
      <c r="CY71" s="342"/>
    </row>
    <row r="72" spans="1:103" s="23" customFormat="1" ht="10.5" customHeight="1" x14ac:dyDescent="0.15">
      <c r="A72" s="1154"/>
      <c r="B72" s="1154"/>
      <c r="C72" s="1053"/>
      <c r="D72" s="1159" t="s">
        <v>92</v>
      </c>
      <c r="E72" s="1160"/>
      <c r="F72" s="1159" t="s">
        <v>93</v>
      </c>
      <c r="G72" s="1160"/>
      <c r="H72" s="1159" t="s">
        <v>94</v>
      </c>
      <c r="I72" s="1160"/>
      <c r="J72" s="1053"/>
      <c r="K72" s="337"/>
      <c r="L72" s="337"/>
      <c r="M72" s="337"/>
      <c r="N72" s="337"/>
      <c r="O72" s="337"/>
      <c r="P72" s="337"/>
      <c r="Q72" s="337"/>
      <c r="R72" s="337"/>
      <c r="S72" s="337"/>
      <c r="T72" s="337"/>
      <c r="U72" s="337"/>
      <c r="V72" s="337"/>
      <c r="W72" s="337"/>
      <c r="X72" s="337"/>
      <c r="Y72" s="337"/>
      <c r="Z72" s="337"/>
      <c r="AA72" s="337"/>
      <c r="AB72" s="337"/>
      <c r="AC72" s="337"/>
      <c r="AD72" s="337"/>
      <c r="AE72" s="337"/>
      <c r="AF72" s="337"/>
      <c r="AG72" s="337"/>
      <c r="AH72" s="337"/>
      <c r="AI72" s="337"/>
      <c r="AJ72" s="337"/>
      <c r="AK72" s="337"/>
      <c r="AL72" s="431"/>
      <c r="AM72" s="431"/>
      <c r="AN72" s="431"/>
      <c r="AO72" s="431"/>
      <c r="AP72" s="431"/>
      <c r="AQ72" s="431"/>
      <c r="AR72" s="431"/>
      <c r="AS72" s="431"/>
      <c r="AT72" s="431"/>
      <c r="AU72" s="431"/>
      <c r="AV72" s="431"/>
      <c r="AW72" s="431"/>
      <c r="AX72" s="431"/>
      <c r="AY72" s="431"/>
      <c r="AZ72" s="431"/>
      <c r="BA72" s="337"/>
      <c r="BB72" s="337"/>
      <c r="BC72" s="337"/>
      <c r="BD72" s="337"/>
      <c r="BE72" s="337"/>
      <c r="BF72" s="337"/>
      <c r="BG72" s="337"/>
      <c r="BH72" s="337"/>
      <c r="BI72" s="337"/>
      <c r="BJ72" s="337"/>
      <c r="BK72" s="337"/>
      <c r="BL72" s="337"/>
      <c r="BM72" s="337"/>
      <c r="BN72" s="337"/>
      <c r="BO72" s="337"/>
      <c r="BP72" s="337"/>
      <c r="BQ72" s="337"/>
      <c r="BR72" s="337"/>
      <c r="BS72" s="337"/>
      <c r="BT72" s="613">
        <v>0</v>
      </c>
      <c r="BU72" s="613">
        <v>0</v>
      </c>
      <c r="BV72" s="613">
        <v>0</v>
      </c>
      <c r="BW72" s="613">
        <v>0</v>
      </c>
      <c r="BX72" s="337"/>
      <c r="BY72" s="337"/>
      <c r="BZ72" s="337"/>
      <c r="CA72" s="337"/>
      <c r="CB72" s="337"/>
      <c r="CC72" s="356"/>
      <c r="CD72" s="356"/>
      <c r="CE72" s="356"/>
      <c r="CF72" s="356"/>
      <c r="CG72" s="356"/>
      <c r="CH72" s="356"/>
      <c r="CI72" s="356"/>
      <c r="CJ72" s="431"/>
      <c r="CK72" s="431"/>
      <c r="CL72" s="431"/>
      <c r="CM72" s="431"/>
      <c r="CN72" s="431"/>
      <c r="CO72" s="431"/>
      <c r="CP72" s="431"/>
      <c r="CQ72" s="431"/>
      <c r="CR72" s="431"/>
      <c r="CS72" s="431"/>
      <c r="CT72" s="431"/>
      <c r="CU72" s="431"/>
      <c r="CV72" s="431"/>
      <c r="CW72" s="431"/>
      <c r="CX72" s="431"/>
      <c r="CY72" s="431"/>
    </row>
    <row r="73" spans="1:103" s="23" customFormat="1" ht="10.5" x14ac:dyDescent="0.15">
      <c r="A73" s="1155"/>
      <c r="B73" s="1155"/>
      <c r="C73" s="1054"/>
      <c r="D73" s="367" t="s">
        <v>43</v>
      </c>
      <c r="E73" s="394" t="s">
        <v>64</v>
      </c>
      <c r="F73" s="367" t="s">
        <v>43</v>
      </c>
      <c r="G73" s="394" t="s">
        <v>64</v>
      </c>
      <c r="H73" s="367" t="s">
        <v>43</v>
      </c>
      <c r="I73" s="394" t="s">
        <v>64</v>
      </c>
      <c r="J73" s="1054"/>
      <c r="K73" s="337"/>
      <c r="L73" s="337"/>
      <c r="M73" s="337"/>
      <c r="N73" s="337"/>
      <c r="O73" s="337"/>
      <c r="P73" s="337"/>
      <c r="Q73" s="337"/>
      <c r="R73" s="337"/>
      <c r="S73" s="337"/>
      <c r="T73" s="337"/>
      <c r="U73" s="337"/>
      <c r="V73" s="337"/>
      <c r="W73" s="337"/>
      <c r="X73" s="337"/>
      <c r="Y73" s="337"/>
      <c r="Z73" s="337"/>
      <c r="AA73" s="337"/>
      <c r="AB73" s="337"/>
      <c r="AC73" s="337"/>
      <c r="AD73" s="337"/>
      <c r="AE73" s="337"/>
      <c r="AF73" s="337"/>
      <c r="AG73" s="337"/>
      <c r="AH73" s="337"/>
      <c r="AI73" s="337"/>
      <c r="AJ73" s="337"/>
      <c r="AK73" s="337"/>
      <c r="AL73" s="431"/>
      <c r="AM73" s="431"/>
      <c r="AN73" s="431"/>
      <c r="AO73" s="431"/>
      <c r="AP73" s="431"/>
      <c r="AQ73" s="431"/>
      <c r="AR73" s="431"/>
      <c r="AS73" s="431"/>
      <c r="AT73" s="431"/>
      <c r="AU73" s="431"/>
      <c r="AV73" s="431"/>
      <c r="AW73" s="431"/>
      <c r="AX73" s="431"/>
      <c r="AY73" s="431"/>
      <c r="AZ73" s="431"/>
      <c r="BA73" s="337"/>
      <c r="BB73" s="337"/>
      <c r="BC73" s="337"/>
      <c r="BD73" s="337"/>
      <c r="BE73" s="337"/>
      <c r="BF73" s="337"/>
      <c r="BG73" s="337"/>
      <c r="BH73" s="337"/>
      <c r="BI73" s="337"/>
      <c r="BJ73" s="337"/>
      <c r="BK73" s="337"/>
      <c r="BL73" s="337"/>
      <c r="BM73" s="337"/>
      <c r="BN73" s="337"/>
      <c r="BO73" s="337"/>
      <c r="BP73" s="337"/>
      <c r="BQ73" s="337"/>
      <c r="BR73" s="337"/>
      <c r="BS73" s="337"/>
      <c r="BT73" s="613">
        <v>0</v>
      </c>
      <c r="BU73" s="613">
        <v>0</v>
      </c>
      <c r="BV73" s="613">
        <v>0</v>
      </c>
      <c r="BW73" s="613">
        <v>0</v>
      </c>
      <c r="BX73" s="337"/>
      <c r="BY73" s="337"/>
      <c r="BZ73" s="337"/>
      <c r="CA73" s="337"/>
      <c r="CB73" s="337"/>
      <c r="CC73" s="356"/>
      <c r="CD73" s="356"/>
      <c r="CE73" s="356"/>
      <c r="CF73" s="356"/>
      <c r="CG73" s="356"/>
      <c r="CH73" s="356"/>
      <c r="CI73" s="356"/>
      <c r="CJ73" s="431"/>
      <c r="CK73" s="431"/>
      <c r="CL73" s="431"/>
      <c r="CM73" s="431"/>
      <c r="CN73" s="431"/>
      <c r="CO73" s="431"/>
      <c r="CP73" s="431"/>
      <c r="CQ73" s="431"/>
      <c r="CR73" s="431"/>
      <c r="CS73" s="431"/>
      <c r="CT73" s="431"/>
      <c r="CU73" s="431"/>
      <c r="CV73" s="431"/>
      <c r="CW73" s="431"/>
      <c r="CX73" s="431"/>
      <c r="CY73" s="431"/>
    </row>
    <row r="74" spans="1:103" s="23" customFormat="1" ht="10.5" x14ac:dyDescent="0.15">
      <c r="A74" s="1138" t="s">
        <v>95</v>
      </c>
      <c r="B74" s="1139"/>
      <c r="C74" s="472">
        <v>0</v>
      </c>
      <c r="D74" s="477"/>
      <c r="E74" s="496"/>
      <c r="F74" s="477"/>
      <c r="G74" s="496"/>
      <c r="H74" s="477"/>
      <c r="I74" s="496"/>
      <c r="J74" s="456"/>
      <c r="K74" s="607" t="s">
        <v>227</v>
      </c>
      <c r="L74" s="337"/>
      <c r="M74" s="337"/>
      <c r="N74" s="337"/>
      <c r="O74" s="337"/>
      <c r="P74" s="337"/>
      <c r="Q74" s="337"/>
      <c r="R74" s="337"/>
      <c r="S74" s="337"/>
      <c r="T74" s="337"/>
      <c r="U74" s="337"/>
      <c r="V74" s="337"/>
      <c r="W74" s="337"/>
      <c r="X74" s="337"/>
      <c r="Y74" s="337"/>
      <c r="Z74" s="337"/>
      <c r="AA74" s="337"/>
      <c r="AB74" s="337"/>
      <c r="AC74" s="337"/>
      <c r="AD74" s="337"/>
      <c r="AE74" s="337"/>
      <c r="AF74" s="337"/>
      <c r="AG74" s="337"/>
      <c r="AH74" s="337"/>
      <c r="AI74" s="337"/>
      <c r="AJ74" s="337"/>
      <c r="AK74" s="337"/>
      <c r="AL74" s="431"/>
      <c r="AM74" s="431"/>
      <c r="AN74" s="431"/>
      <c r="AO74" s="431"/>
      <c r="AP74" s="431"/>
      <c r="AQ74" s="431"/>
      <c r="AR74" s="431"/>
      <c r="AS74" s="431"/>
      <c r="AT74" s="431"/>
      <c r="AU74" s="431"/>
      <c r="AV74" s="431"/>
      <c r="AW74" s="431"/>
      <c r="AX74" s="431"/>
      <c r="AY74" s="431"/>
      <c r="AZ74" s="431"/>
      <c r="BA74" s="433" t="s">
        <v>227</v>
      </c>
      <c r="BB74" s="431"/>
      <c r="BC74" s="337"/>
      <c r="BD74" s="337"/>
      <c r="BE74" s="337"/>
      <c r="BF74" s="337"/>
      <c r="BG74" s="337"/>
      <c r="BH74" s="337"/>
      <c r="BI74" s="337"/>
      <c r="BJ74" s="337"/>
      <c r="BK74" s="337"/>
      <c r="BL74" s="337"/>
      <c r="BM74" s="337"/>
      <c r="BN74" s="337"/>
      <c r="BO74" s="337"/>
      <c r="BP74" s="337"/>
      <c r="BQ74" s="337"/>
      <c r="BR74" s="337"/>
      <c r="BS74" s="337"/>
      <c r="BT74" s="613">
        <v>0</v>
      </c>
      <c r="BU74" s="337"/>
      <c r="BV74" s="337"/>
      <c r="BW74" s="337"/>
      <c r="BX74" s="337"/>
      <c r="BY74" s="337"/>
      <c r="BZ74" s="337"/>
      <c r="CA74" s="337"/>
      <c r="CB74" s="337"/>
      <c r="CC74" s="356"/>
      <c r="CD74" s="356"/>
      <c r="CE74" s="356"/>
      <c r="CF74" s="356"/>
      <c r="CG74" s="356"/>
      <c r="CH74" s="356"/>
      <c r="CI74" s="356"/>
      <c r="CJ74" s="431"/>
      <c r="CK74" s="431"/>
      <c r="CL74" s="431"/>
      <c r="CM74" s="431"/>
      <c r="CN74" s="431"/>
      <c r="CO74" s="431"/>
      <c r="CP74" s="431"/>
      <c r="CQ74" s="431"/>
      <c r="CR74" s="431"/>
      <c r="CS74" s="431"/>
      <c r="CT74" s="431"/>
      <c r="CU74" s="431"/>
      <c r="CV74" s="431"/>
      <c r="CW74" s="431"/>
      <c r="CX74" s="431"/>
      <c r="CY74" s="431"/>
    </row>
    <row r="75" spans="1:103" s="23" customFormat="1" ht="10.5" customHeight="1" x14ac:dyDescent="0.15">
      <c r="A75" s="1140" t="s">
        <v>96</v>
      </c>
      <c r="B75" s="1141"/>
      <c r="C75" s="474">
        <v>0</v>
      </c>
      <c r="D75" s="468"/>
      <c r="E75" s="471"/>
      <c r="F75" s="468"/>
      <c r="G75" s="471"/>
      <c r="H75" s="468"/>
      <c r="I75" s="471"/>
      <c r="J75" s="459"/>
      <c r="K75" s="607" t="s">
        <v>227</v>
      </c>
      <c r="L75" s="337"/>
      <c r="M75" s="337"/>
      <c r="N75" s="337"/>
      <c r="O75" s="337"/>
      <c r="P75" s="337"/>
      <c r="Q75" s="337"/>
      <c r="R75" s="337"/>
      <c r="S75" s="337"/>
      <c r="T75" s="337"/>
      <c r="U75" s="337"/>
      <c r="V75" s="337"/>
      <c r="W75" s="337"/>
      <c r="X75" s="337"/>
      <c r="Y75" s="337"/>
      <c r="Z75" s="337"/>
      <c r="AA75" s="337"/>
      <c r="AB75" s="337"/>
      <c r="AC75" s="337"/>
      <c r="AD75" s="337"/>
      <c r="AE75" s="337"/>
      <c r="AF75" s="337"/>
      <c r="AG75" s="337"/>
      <c r="AH75" s="337"/>
      <c r="AI75" s="337"/>
      <c r="AJ75" s="337"/>
      <c r="AK75" s="337"/>
      <c r="AL75" s="431"/>
      <c r="AM75" s="431"/>
      <c r="AN75" s="431"/>
      <c r="AO75" s="431"/>
      <c r="AP75" s="431"/>
      <c r="AQ75" s="431"/>
      <c r="AR75" s="431"/>
      <c r="AS75" s="431"/>
      <c r="AT75" s="431"/>
      <c r="AU75" s="431"/>
      <c r="AV75" s="431"/>
      <c r="AW75" s="431"/>
      <c r="AX75" s="431"/>
      <c r="AY75" s="431"/>
      <c r="AZ75" s="431"/>
      <c r="BA75" s="433" t="s">
        <v>227</v>
      </c>
      <c r="BB75" s="431"/>
      <c r="BC75" s="337"/>
      <c r="BD75" s="337"/>
      <c r="BE75" s="337"/>
      <c r="BF75" s="337"/>
      <c r="BG75" s="337"/>
      <c r="BH75" s="337"/>
      <c r="BI75" s="337"/>
      <c r="BJ75" s="337"/>
      <c r="BK75" s="337"/>
      <c r="BL75" s="337"/>
      <c r="BM75" s="337"/>
      <c r="BN75" s="337"/>
      <c r="BO75" s="337"/>
      <c r="BP75" s="337"/>
      <c r="BQ75" s="337"/>
      <c r="BR75" s="337"/>
      <c r="BS75" s="337"/>
      <c r="BT75" s="613">
        <v>0</v>
      </c>
      <c r="BU75" s="337"/>
      <c r="BV75" s="337"/>
      <c r="BW75" s="337"/>
      <c r="BX75" s="337"/>
      <c r="BY75" s="337"/>
      <c r="BZ75" s="337"/>
      <c r="CA75" s="337"/>
      <c r="CB75" s="337"/>
      <c r="CC75" s="356"/>
      <c r="CD75" s="356"/>
      <c r="CE75" s="356"/>
      <c r="CF75" s="356"/>
      <c r="CG75" s="356"/>
      <c r="CH75" s="356"/>
      <c r="CI75" s="356"/>
      <c r="CJ75" s="431"/>
      <c r="CK75" s="431"/>
      <c r="CL75" s="431"/>
      <c r="CM75" s="431"/>
      <c r="CN75" s="431"/>
      <c r="CO75" s="431"/>
      <c r="CP75" s="431"/>
      <c r="CQ75" s="431"/>
      <c r="CR75" s="431"/>
      <c r="CS75" s="431"/>
      <c r="CT75" s="431"/>
      <c r="CU75" s="431"/>
      <c r="CV75" s="431"/>
      <c r="CW75" s="431"/>
      <c r="CX75" s="431"/>
      <c r="CY75" s="431"/>
    </row>
    <row r="76" spans="1:103" s="23" customFormat="1" ht="10.5" x14ac:dyDescent="0.15">
      <c r="A76" s="1142" t="s">
        <v>97</v>
      </c>
      <c r="B76" s="434" t="s">
        <v>98</v>
      </c>
      <c r="C76" s="472">
        <v>0</v>
      </c>
      <c r="D76" s="477"/>
      <c r="E76" s="496"/>
      <c r="F76" s="477"/>
      <c r="G76" s="496"/>
      <c r="H76" s="477"/>
      <c r="I76" s="496"/>
      <c r="J76" s="456"/>
      <c r="K76" s="607" t="s">
        <v>227</v>
      </c>
      <c r="L76" s="337"/>
      <c r="M76" s="337"/>
      <c r="N76" s="337"/>
      <c r="O76" s="337"/>
      <c r="P76" s="337"/>
      <c r="Q76" s="337"/>
      <c r="R76" s="337"/>
      <c r="S76" s="337"/>
      <c r="T76" s="337"/>
      <c r="U76" s="337"/>
      <c r="V76" s="337"/>
      <c r="W76" s="337"/>
      <c r="X76" s="337"/>
      <c r="Y76" s="337"/>
      <c r="Z76" s="337"/>
      <c r="AA76" s="337"/>
      <c r="AB76" s="337"/>
      <c r="AC76" s="337"/>
      <c r="AD76" s="337"/>
      <c r="AE76" s="337"/>
      <c r="AF76" s="337"/>
      <c r="AG76" s="337"/>
      <c r="AH76" s="337"/>
      <c r="AI76" s="337"/>
      <c r="AJ76" s="337"/>
      <c r="AK76" s="337"/>
      <c r="AL76" s="431"/>
      <c r="AM76" s="431"/>
      <c r="AN76" s="431"/>
      <c r="AO76" s="431"/>
      <c r="AP76" s="431"/>
      <c r="AQ76" s="431"/>
      <c r="AR76" s="431"/>
      <c r="AS76" s="431"/>
      <c r="AT76" s="431"/>
      <c r="AU76" s="431"/>
      <c r="AV76" s="431"/>
      <c r="AW76" s="431"/>
      <c r="AX76" s="431"/>
      <c r="AY76" s="431"/>
      <c r="AZ76" s="431"/>
      <c r="BA76" s="433" t="s">
        <v>227</v>
      </c>
      <c r="BB76" s="431"/>
      <c r="BC76" s="337"/>
      <c r="BD76" s="337"/>
      <c r="BE76" s="337"/>
      <c r="BF76" s="337"/>
      <c r="BG76" s="337"/>
      <c r="BH76" s="337"/>
      <c r="BI76" s="337"/>
      <c r="BJ76" s="337"/>
      <c r="BK76" s="337"/>
      <c r="BL76" s="337"/>
      <c r="BM76" s="337"/>
      <c r="BN76" s="337"/>
      <c r="BO76" s="337"/>
      <c r="BP76" s="337"/>
      <c r="BQ76" s="337"/>
      <c r="BR76" s="337"/>
      <c r="BS76" s="337"/>
      <c r="BT76" s="613">
        <v>0</v>
      </c>
      <c r="BU76" s="337"/>
      <c r="BV76" s="337"/>
      <c r="BW76" s="337"/>
      <c r="BX76" s="337"/>
      <c r="BY76" s="337"/>
      <c r="BZ76" s="337"/>
      <c r="CA76" s="337"/>
      <c r="CB76" s="337"/>
      <c r="CC76" s="356"/>
      <c r="CD76" s="356"/>
      <c r="CE76" s="356"/>
      <c r="CF76" s="356"/>
      <c r="CG76" s="356"/>
      <c r="CH76" s="356"/>
      <c r="CI76" s="356"/>
      <c r="CJ76" s="431"/>
      <c r="CK76" s="431"/>
      <c r="CL76" s="431"/>
      <c r="CM76" s="431"/>
      <c r="CN76" s="431"/>
      <c r="CO76" s="431"/>
      <c r="CP76" s="431"/>
      <c r="CQ76" s="431"/>
      <c r="CR76" s="431"/>
      <c r="CS76" s="431"/>
      <c r="CT76" s="431"/>
      <c r="CU76" s="431"/>
      <c r="CV76" s="431"/>
      <c r="CW76" s="431"/>
      <c r="CX76" s="431"/>
      <c r="CY76" s="431"/>
    </row>
    <row r="77" spans="1:103" s="23" customFormat="1" ht="10.5" x14ac:dyDescent="0.15">
      <c r="A77" s="1143"/>
      <c r="B77" s="446" t="s">
        <v>99</v>
      </c>
      <c r="C77" s="474">
        <v>0</v>
      </c>
      <c r="D77" s="468"/>
      <c r="E77" s="471"/>
      <c r="F77" s="468"/>
      <c r="G77" s="471"/>
      <c r="H77" s="468"/>
      <c r="I77" s="471"/>
      <c r="J77" s="459"/>
      <c r="K77" s="607" t="s">
        <v>227</v>
      </c>
      <c r="L77" s="337"/>
      <c r="M77" s="337"/>
      <c r="N77" s="337"/>
      <c r="O77" s="337"/>
      <c r="P77" s="337"/>
      <c r="Q77" s="337"/>
      <c r="R77" s="337"/>
      <c r="S77" s="337"/>
      <c r="T77" s="337"/>
      <c r="U77" s="337"/>
      <c r="V77" s="337"/>
      <c r="W77" s="337"/>
      <c r="X77" s="337"/>
      <c r="Y77" s="337"/>
      <c r="Z77" s="337"/>
      <c r="AA77" s="337"/>
      <c r="AB77" s="337"/>
      <c r="AC77" s="337"/>
      <c r="AD77" s="337"/>
      <c r="AE77" s="337"/>
      <c r="AF77" s="337"/>
      <c r="AG77" s="337"/>
      <c r="AH77" s="337"/>
      <c r="AI77" s="337"/>
      <c r="AJ77" s="337"/>
      <c r="AK77" s="337"/>
      <c r="AL77" s="431"/>
      <c r="AM77" s="431"/>
      <c r="AN77" s="431"/>
      <c r="AO77" s="431"/>
      <c r="AP77" s="431"/>
      <c r="AQ77" s="431"/>
      <c r="AR77" s="431"/>
      <c r="AS77" s="431"/>
      <c r="AT77" s="431"/>
      <c r="AU77" s="431"/>
      <c r="AV77" s="431"/>
      <c r="AW77" s="431"/>
      <c r="AX77" s="431"/>
      <c r="AY77" s="431"/>
      <c r="AZ77" s="431"/>
      <c r="BA77" s="433" t="s">
        <v>227</v>
      </c>
      <c r="BB77" s="431"/>
      <c r="BC77" s="337"/>
      <c r="BD77" s="337"/>
      <c r="BE77" s="337"/>
      <c r="BF77" s="337"/>
      <c r="BG77" s="337"/>
      <c r="BH77" s="337"/>
      <c r="BI77" s="337"/>
      <c r="BJ77" s="337"/>
      <c r="BK77" s="337"/>
      <c r="BL77" s="337"/>
      <c r="BM77" s="337"/>
      <c r="BN77" s="337"/>
      <c r="BO77" s="337"/>
      <c r="BP77" s="337"/>
      <c r="BQ77" s="337"/>
      <c r="BR77" s="337"/>
      <c r="BS77" s="337"/>
      <c r="BT77" s="613">
        <v>0</v>
      </c>
      <c r="BU77" s="337"/>
      <c r="BV77" s="337"/>
      <c r="BW77" s="337"/>
      <c r="BX77" s="337"/>
      <c r="BY77" s="337"/>
      <c r="BZ77" s="337"/>
      <c r="CA77" s="337"/>
      <c r="CB77" s="337"/>
      <c r="CC77" s="356"/>
      <c r="CD77" s="356"/>
      <c r="CE77" s="356"/>
      <c r="CF77" s="356"/>
      <c r="CG77" s="356"/>
      <c r="CH77" s="356"/>
      <c r="CI77" s="356"/>
      <c r="CJ77" s="431"/>
      <c r="CK77" s="431"/>
      <c r="CL77" s="431"/>
      <c r="CM77" s="431"/>
      <c r="CN77" s="431"/>
      <c r="CO77" s="431"/>
      <c r="CP77" s="431"/>
      <c r="CQ77" s="431"/>
      <c r="CR77" s="431"/>
      <c r="CS77" s="431"/>
      <c r="CT77" s="431"/>
      <c r="CU77" s="431"/>
      <c r="CV77" s="431"/>
      <c r="CW77" s="431"/>
      <c r="CX77" s="431"/>
      <c r="CY77" s="431"/>
    </row>
    <row r="78" spans="1:103" s="23" customFormat="1" ht="10.5" x14ac:dyDescent="0.15">
      <c r="A78" s="1144" t="s">
        <v>100</v>
      </c>
      <c r="B78" s="1145"/>
      <c r="C78" s="474">
        <v>0</v>
      </c>
      <c r="D78" s="514"/>
      <c r="E78" s="516"/>
      <c r="F78" s="514"/>
      <c r="G78" s="516"/>
      <c r="H78" s="514"/>
      <c r="I78" s="516"/>
      <c r="J78" s="517"/>
      <c r="K78" s="607" t="s">
        <v>230</v>
      </c>
      <c r="L78" s="337"/>
      <c r="M78" s="337"/>
      <c r="N78" s="337"/>
      <c r="O78" s="337"/>
      <c r="P78" s="337"/>
      <c r="Q78" s="337"/>
      <c r="R78" s="337"/>
      <c r="S78" s="337"/>
      <c r="T78" s="337"/>
      <c r="U78" s="337"/>
      <c r="V78" s="337"/>
      <c r="W78" s="337"/>
      <c r="X78" s="337"/>
      <c r="Y78" s="337"/>
      <c r="Z78" s="337"/>
      <c r="AA78" s="337"/>
      <c r="AB78" s="337"/>
      <c r="AC78" s="337"/>
      <c r="AD78" s="337"/>
      <c r="AE78" s="337"/>
      <c r="AF78" s="337"/>
      <c r="AG78" s="337"/>
      <c r="AH78" s="337"/>
      <c r="AI78" s="337"/>
      <c r="AJ78" s="337"/>
      <c r="AK78" s="337"/>
      <c r="AL78" s="431"/>
      <c r="AM78" s="431"/>
      <c r="AN78" s="431"/>
      <c r="AO78" s="431"/>
      <c r="AP78" s="431"/>
      <c r="AQ78" s="431"/>
      <c r="AR78" s="431"/>
      <c r="AS78" s="431"/>
      <c r="AT78" s="431"/>
      <c r="AU78" s="431"/>
      <c r="AV78" s="431"/>
      <c r="AW78" s="431"/>
      <c r="AX78" s="431"/>
      <c r="AY78" s="431"/>
      <c r="AZ78" s="431"/>
      <c r="BA78" s="433" t="s">
        <v>227</v>
      </c>
      <c r="BB78" s="433" t="s">
        <v>227</v>
      </c>
      <c r="BC78" s="337"/>
      <c r="BD78" s="337"/>
      <c r="BE78" s="337"/>
      <c r="BF78" s="337"/>
      <c r="BG78" s="337"/>
      <c r="BH78" s="337"/>
      <c r="BI78" s="337"/>
      <c r="BJ78" s="337"/>
      <c r="BK78" s="337"/>
      <c r="BL78" s="337"/>
      <c r="BM78" s="337"/>
      <c r="BN78" s="337"/>
      <c r="BO78" s="337"/>
      <c r="BP78" s="337"/>
      <c r="BQ78" s="337"/>
      <c r="BR78" s="337"/>
      <c r="BS78" s="337"/>
      <c r="BT78" s="613">
        <v>0</v>
      </c>
      <c r="BU78" s="613">
        <v>0</v>
      </c>
      <c r="BV78" s="337"/>
      <c r="BW78" s="337"/>
      <c r="BX78" s="337"/>
      <c r="BY78" s="337"/>
      <c r="BZ78" s="337"/>
      <c r="CA78" s="337"/>
      <c r="CB78" s="337"/>
      <c r="CC78" s="356"/>
      <c r="CD78" s="356"/>
      <c r="CE78" s="356"/>
      <c r="CF78" s="356"/>
      <c r="CG78" s="356"/>
      <c r="CH78" s="356"/>
      <c r="CI78" s="356"/>
      <c r="CJ78" s="431"/>
      <c r="CK78" s="431"/>
      <c r="CL78" s="431"/>
      <c r="CM78" s="431"/>
      <c r="CN78" s="431"/>
      <c r="CO78" s="431"/>
      <c r="CP78" s="431"/>
      <c r="CQ78" s="431"/>
      <c r="CR78" s="431"/>
      <c r="CS78" s="431"/>
      <c r="CT78" s="431"/>
      <c r="CU78" s="431"/>
      <c r="CV78" s="431"/>
      <c r="CW78" s="431"/>
      <c r="CX78" s="431"/>
      <c r="CY78" s="431"/>
    </row>
    <row r="79" spans="1:103" s="17" customFormat="1" ht="14.25" x14ac:dyDescent="0.2">
      <c r="A79" s="391" t="s">
        <v>101</v>
      </c>
      <c r="B79" s="391"/>
      <c r="C79" s="391"/>
      <c r="D79" s="391"/>
      <c r="E79" s="391"/>
      <c r="F79" s="389"/>
      <c r="G79" s="389"/>
      <c r="H79" s="395"/>
      <c r="I79" s="396"/>
      <c r="J79" s="396"/>
      <c r="K79" s="396"/>
      <c r="L79" s="396"/>
      <c r="M79" s="396"/>
      <c r="N79" s="396"/>
      <c r="O79" s="396"/>
      <c r="P79" s="396"/>
      <c r="Q79" s="396"/>
      <c r="R79" s="396"/>
      <c r="S79" s="396"/>
      <c r="T79" s="396"/>
      <c r="U79" s="396"/>
      <c r="V79" s="396"/>
      <c r="W79" s="396"/>
      <c r="X79" s="339"/>
      <c r="Y79" s="339"/>
      <c r="Z79" s="339"/>
      <c r="AA79" s="339"/>
      <c r="AB79" s="339"/>
      <c r="AC79" s="339"/>
      <c r="AD79" s="339"/>
      <c r="AE79" s="339"/>
      <c r="AF79" s="339"/>
      <c r="AG79" s="339"/>
      <c r="AH79" s="339"/>
      <c r="AI79" s="339"/>
      <c r="AJ79" s="339"/>
      <c r="AK79" s="339"/>
      <c r="AL79" s="342"/>
      <c r="AM79" s="342"/>
      <c r="AN79" s="342"/>
      <c r="AO79" s="342"/>
      <c r="AP79" s="342"/>
      <c r="AQ79" s="342"/>
      <c r="AR79" s="342"/>
      <c r="AS79" s="342"/>
      <c r="AT79" s="342"/>
      <c r="AU79" s="342"/>
      <c r="AV79" s="342"/>
      <c r="AW79" s="342"/>
      <c r="AX79" s="342"/>
      <c r="AY79" s="342"/>
      <c r="AZ79" s="342"/>
      <c r="BA79" s="339"/>
      <c r="BB79" s="342"/>
      <c r="BC79" s="339"/>
      <c r="BD79" s="339"/>
      <c r="BE79" s="339"/>
      <c r="BF79" s="339"/>
      <c r="BG79" s="339"/>
      <c r="BH79" s="339"/>
      <c r="BI79" s="339"/>
      <c r="BJ79" s="339"/>
      <c r="BK79" s="339"/>
      <c r="BL79" s="339"/>
      <c r="BM79" s="339"/>
      <c r="BN79" s="339"/>
      <c r="BO79" s="339"/>
      <c r="BP79" s="339"/>
      <c r="BQ79" s="339"/>
      <c r="BR79" s="339"/>
      <c r="BS79" s="339"/>
      <c r="BT79" s="339"/>
      <c r="BU79" s="339"/>
      <c r="BV79" s="339"/>
      <c r="BW79" s="339"/>
      <c r="BX79" s="339"/>
      <c r="BY79" s="339"/>
      <c r="BZ79" s="339"/>
      <c r="CA79" s="339"/>
      <c r="CB79" s="339"/>
      <c r="CC79" s="352"/>
      <c r="CD79" s="352"/>
      <c r="CE79" s="352"/>
      <c r="CF79" s="352"/>
      <c r="CG79" s="352"/>
      <c r="CH79" s="352"/>
      <c r="CI79" s="352"/>
      <c r="CJ79" s="352"/>
      <c r="CK79" s="352"/>
      <c r="CL79" s="352"/>
      <c r="CM79" s="352"/>
      <c r="CN79" s="352"/>
      <c r="CO79" s="352"/>
      <c r="CP79" s="352"/>
      <c r="CQ79" s="352"/>
      <c r="CR79" s="352"/>
      <c r="CS79" s="352"/>
      <c r="CT79" s="352"/>
      <c r="CU79" s="352"/>
      <c r="CV79" s="352"/>
      <c r="CW79" s="342"/>
      <c r="CX79" s="342"/>
      <c r="CY79" s="342"/>
    </row>
    <row r="80" spans="1:103" s="23" customFormat="1" ht="10.5" customHeight="1" x14ac:dyDescent="0.15">
      <c r="A80" s="1146" t="s">
        <v>3</v>
      </c>
      <c r="B80" s="1023"/>
      <c r="C80" s="1072" t="s">
        <v>102</v>
      </c>
      <c r="D80" s="1134" t="s">
        <v>103</v>
      </c>
      <c r="E80" s="1010" t="s">
        <v>104</v>
      </c>
      <c r="F80" s="337"/>
      <c r="G80" s="337"/>
      <c r="H80" s="337"/>
      <c r="I80" s="336"/>
      <c r="J80" s="336"/>
      <c r="K80" s="336"/>
      <c r="L80" s="398"/>
      <c r="M80" s="398"/>
      <c r="N80" s="398"/>
      <c r="O80" s="398"/>
      <c r="P80" s="398"/>
      <c r="Q80" s="398"/>
      <c r="R80" s="398"/>
      <c r="S80" s="398"/>
      <c r="T80" s="398"/>
      <c r="U80" s="398"/>
      <c r="V80" s="398"/>
      <c r="W80" s="398"/>
      <c r="X80" s="337"/>
      <c r="Y80" s="337"/>
      <c r="Z80" s="337"/>
      <c r="AA80" s="337"/>
      <c r="AB80" s="337"/>
      <c r="AC80" s="337"/>
      <c r="AD80" s="337"/>
      <c r="AE80" s="337"/>
      <c r="AF80" s="337"/>
      <c r="AG80" s="337"/>
      <c r="AH80" s="337"/>
      <c r="AI80" s="337"/>
      <c r="AJ80" s="337"/>
      <c r="AK80" s="337"/>
      <c r="AL80" s="431"/>
      <c r="AM80" s="431"/>
      <c r="AN80" s="431"/>
      <c r="AO80" s="431"/>
      <c r="AP80" s="431"/>
      <c r="AQ80" s="431"/>
      <c r="AR80" s="431"/>
      <c r="AS80" s="431"/>
      <c r="AT80" s="431"/>
      <c r="AU80" s="431"/>
      <c r="AV80" s="431"/>
      <c r="AW80" s="431"/>
      <c r="AX80" s="431"/>
      <c r="AY80" s="431"/>
      <c r="AZ80" s="431"/>
      <c r="BA80" s="337"/>
      <c r="BB80" s="431"/>
      <c r="BC80" s="337"/>
      <c r="BD80" s="337"/>
      <c r="BE80" s="337"/>
      <c r="BF80" s="337"/>
      <c r="BG80" s="337"/>
      <c r="BH80" s="337"/>
      <c r="BI80" s="337"/>
      <c r="BJ80" s="337"/>
      <c r="BK80" s="337"/>
      <c r="BL80" s="337"/>
      <c r="BM80" s="337"/>
      <c r="BN80" s="337"/>
      <c r="BO80" s="337"/>
      <c r="BP80" s="337"/>
      <c r="BQ80" s="337"/>
      <c r="BR80" s="337"/>
      <c r="BS80" s="337"/>
      <c r="BT80" s="337"/>
      <c r="BU80" s="337"/>
      <c r="BV80" s="337"/>
      <c r="BW80" s="337"/>
      <c r="BX80" s="337"/>
      <c r="BY80" s="337"/>
      <c r="BZ80" s="337"/>
      <c r="CA80" s="337"/>
      <c r="CB80" s="337"/>
      <c r="CC80" s="356"/>
      <c r="CD80" s="356"/>
      <c r="CE80" s="356"/>
      <c r="CF80" s="356"/>
      <c r="CG80" s="356"/>
      <c r="CH80" s="356"/>
      <c r="CI80" s="356"/>
      <c r="CJ80" s="356"/>
      <c r="CK80" s="356"/>
      <c r="CL80" s="356"/>
      <c r="CM80" s="356"/>
      <c r="CN80" s="356"/>
      <c r="CO80" s="356"/>
      <c r="CP80" s="356"/>
      <c r="CQ80" s="356"/>
      <c r="CR80" s="356"/>
      <c r="CS80" s="356"/>
      <c r="CT80" s="356"/>
      <c r="CU80" s="356"/>
      <c r="CV80" s="356"/>
      <c r="CW80" s="431"/>
      <c r="CX80" s="431"/>
      <c r="CY80" s="431"/>
    </row>
    <row r="81" spans="1:100" s="23" customFormat="1" ht="10.5" x14ac:dyDescent="0.15">
      <c r="A81" s="1147"/>
      <c r="B81" s="1025"/>
      <c r="C81" s="1073"/>
      <c r="D81" s="1135"/>
      <c r="E81" s="1014"/>
      <c r="F81" s="347"/>
      <c r="G81" s="347"/>
      <c r="H81" s="347"/>
      <c r="I81" s="347"/>
      <c r="J81" s="347"/>
      <c r="K81" s="347"/>
      <c r="L81" s="398"/>
      <c r="M81" s="398"/>
      <c r="N81" s="398"/>
      <c r="O81" s="398"/>
      <c r="P81" s="398"/>
      <c r="Q81" s="398"/>
      <c r="R81" s="398"/>
      <c r="S81" s="398"/>
      <c r="T81" s="398"/>
      <c r="U81" s="398"/>
      <c r="V81" s="398"/>
      <c r="W81" s="398"/>
      <c r="X81" s="337"/>
      <c r="Y81" s="337"/>
      <c r="Z81" s="337"/>
      <c r="AA81" s="337"/>
      <c r="AB81" s="337"/>
      <c r="AC81" s="337"/>
      <c r="AD81" s="337"/>
      <c r="AE81" s="337"/>
      <c r="AF81" s="337"/>
      <c r="AG81" s="337"/>
      <c r="AH81" s="337"/>
      <c r="AI81" s="337"/>
      <c r="AJ81" s="337"/>
      <c r="AK81" s="337"/>
      <c r="AL81" s="431"/>
      <c r="AM81" s="431"/>
      <c r="AN81" s="431"/>
      <c r="AO81" s="431"/>
      <c r="AP81" s="431"/>
      <c r="AQ81" s="431"/>
      <c r="AR81" s="431"/>
      <c r="AS81" s="431"/>
      <c r="AT81" s="431"/>
      <c r="AU81" s="431"/>
      <c r="AV81" s="431"/>
      <c r="AW81" s="431"/>
      <c r="AX81" s="431"/>
      <c r="AY81" s="431"/>
      <c r="AZ81" s="431"/>
      <c r="BA81" s="337"/>
      <c r="BB81" s="431"/>
      <c r="BC81" s="337"/>
      <c r="BD81" s="337"/>
      <c r="BE81" s="337"/>
      <c r="BF81" s="337"/>
      <c r="BG81" s="337"/>
      <c r="BH81" s="337"/>
      <c r="BI81" s="337"/>
      <c r="BJ81" s="337"/>
      <c r="BK81" s="337"/>
      <c r="BL81" s="337"/>
      <c r="BM81" s="337"/>
      <c r="BN81" s="337"/>
      <c r="BO81" s="337"/>
      <c r="BP81" s="337"/>
      <c r="BQ81" s="337"/>
      <c r="BR81" s="337"/>
      <c r="BS81" s="337"/>
      <c r="BT81" s="337"/>
      <c r="BU81" s="337"/>
      <c r="BV81" s="337"/>
      <c r="BW81" s="337"/>
      <c r="BX81" s="337"/>
      <c r="BY81" s="337"/>
      <c r="BZ81" s="337"/>
      <c r="CA81" s="337"/>
      <c r="CB81" s="337"/>
      <c r="CC81" s="356"/>
      <c r="CD81" s="356"/>
      <c r="CE81" s="356"/>
      <c r="CF81" s="356"/>
      <c r="CG81" s="356"/>
      <c r="CH81" s="356"/>
      <c r="CI81" s="356"/>
      <c r="CJ81" s="356"/>
      <c r="CK81" s="356"/>
      <c r="CL81" s="356"/>
      <c r="CM81" s="356"/>
      <c r="CN81" s="356"/>
      <c r="CO81" s="356"/>
      <c r="CP81" s="356"/>
      <c r="CQ81" s="356"/>
      <c r="CR81" s="356"/>
      <c r="CS81" s="356"/>
      <c r="CT81" s="356"/>
      <c r="CU81" s="356"/>
      <c r="CV81" s="356"/>
    </row>
    <row r="82" spans="1:100" s="23" customFormat="1" ht="10.5" x14ac:dyDescent="0.15">
      <c r="A82" s="1127" t="s">
        <v>105</v>
      </c>
      <c r="B82" s="1128"/>
      <c r="C82" s="456"/>
      <c r="D82" s="520"/>
      <c r="E82" s="500"/>
      <c r="F82" s="607" t="s">
        <v>227</v>
      </c>
      <c r="G82" s="347"/>
      <c r="H82" s="347"/>
      <c r="I82" s="347"/>
      <c r="J82" s="347"/>
      <c r="K82" s="347"/>
      <c r="L82" s="347"/>
      <c r="M82" s="347"/>
      <c r="N82" s="347"/>
      <c r="O82" s="347"/>
      <c r="P82" s="347"/>
      <c r="Q82" s="347"/>
      <c r="R82" s="347"/>
      <c r="S82" s="347"/>
      <c r="T82" s="347"/>
      <c r="U82" s="347"/>
      <c r="V82" s="347"/>
      <c r="W82" s="347"/>
      <c r="X82" s="337"/>
      <c r="Y82" s="337"/>
      <c r="Z82" s="337"/>
      <c r="AA82" s="337"/>
      <c r="AB82" s="337"/>
      <c r="AC82" s="337"/>
      <c r="AD82" s="337"/>
      <c r="AE82" s="337"/>
      <c r="AF82" s="337"/>
      <c r="AG82" s="337"/>
      <c r="AH82" s="337"/>
      <c r="AI82" s="337"/>
      <c r="AJ82" s="337"/>
      <c r="AK82" s="337"/>
      <c r="AL82" s="431"/>
      <c r="AM82" s="431"/>
      <c r="AN82" s="431"/>
      <c r="AO82" s="431"/>
      <c r="AP82" s="431"/>
      <c r="AQ82" s="431"/>
      <c r="AR82" s="431"/>
      <c r="AS82" s="431"/>
      <c r="AT82" s="431"/>
      <c r="AU82" s="431"/>
      <c r="AV82" s="431"/>
      <c r="AW82" s="431"/>
      <c r="AX82" s="431"/>
      <c r="AY82" s="431"/>
      <c r="AZ82" s="431"/>
      <c r="BA82" s="433" t="s">
        <v>227</v>
      </c>
      <c r="BB82" s="431"/>
      <c r="BC82" s="337"/>
      <c r="BD82" s="337"/>
      <c r="BE82" s="337"/>
      <c r="BF82" s="337"/>
      <c r="BG82" s="337"/>
      <c r="BH82" s="337"/>
      <c r="BI82" s="337"/>
      <c r="BJ82" s="337"/>
      <c r="BK82" s="337"/>
      <c r="BL82" s="337"/>
      <c r="BM82" s="337"/>
      <c r="BN82" s="337"/>
      <c r="BO82" s="337"/>
      <c r="BP82" s="337"/>
      <c r="BQ82" s="337"/>
      <c r="BR82" s="337"/>
      <c r="BS82" s="337"/>
      <c r="BT82" s="613">
        <v>0</v>
      </c>
      <c r="BU82" s="337"/>
      <c r="BV82" s="337"/>
      <c r="BW82" s="337"/>
      <c r="BX82" s="337"/>
      <c r="BY82" s="337"/>
      <c r="BZ82" s="337"/>
      <c r="CA82" s="337"/>
      <c r="CB82" s="337"/>
      <c r="CC82" s="356"/>
      <c r="CD82" s="356"/>
      <c r="CE82" s="356"/>
      <c r="CF82" s="356"/>
      <c r="CG82" s="356"/>
      <c r="CH82" s="356"/>
      <c r="CI82" s="356"/>
      <c r="CJ82" s="356"/>
      <c r="CK82" s="356"/>
      <c r="CL82" s="356"/>
      <c r="CM82" s="356"/>
      <c r="CN82" s="356"/>
      <c r="CO82" s="356"/>
      <c r="CP82" s="356"/>
      <c r="CQ82" s="356"/>
      <c r="CR82" s="356"/>
      <c r="CS82" s="356"/>
      <c r="CT82" s="356"/>
      <c r="CU82" s="356"/>
      <c r="CV82" s="356"/>
    </row>
    <row r="83" spans="1:100" s="23" customFormat="1" ht="10.5" x14ac:dyDescent="0.15">
      <c r="A83" s="1127" t="s">
        <v>106</v>
      </c>
      <c r="B83" s="1128"/>
      <c r="C83" s="457"/>
      <c r="D83" s="521"/>
      <c r="E83" s="479"/>
      <c r="F83" s="607" t="s">
        <v>227</v>
      </c>
      <c r="G83" s="347"/>
      <c r="H83" s="347"/>
      <c r="I83" s="347"/>
      <c r="J83" s="347"/>
      <c r="K83" s="347"/>
      <c r="L83" s="347"/>
      <c r="M83" s="347"/>
      <c r="N83" s="347"/>
      <c r="O83" s="347"/>
      <c r="P83" s="347"/>
      <c r="Q83" s="347"/>
      <c r="R83" s="347"/>
      <c r="S83" s="347"/>
      <c r="T83" s="347"/>
      <c r="U83" s="347"/>
      <c r="V83" s="347"/>
      <c r="W83" s="347"/>
      <c r="X83" s="337"/>
      <c r="Y83" s="337"/>
      <c r="Z83" s="337"/>
      <c r="AA83" s="337"/>
      <c r="AB83" s="337"/>
      <c r="AC83" s="337"/>
      <c r="AD83" s="337"/>
      <c r="AE83" s="337"/>
      <c r="AF83" s="337"/>
      <c r="AG83" s="337"/>
      <c r="AH83" s="337"/>
      <c r="AI83" s="337"/>
      <c r="AJ83" s="337"/>
      <c r="AK83" s="337"/>
      <c r="AL83" s="431"/>
      <c r="AM83" s="431"/>
      <c r="AN83" s="431"/>
      <c r="AO83" s="431"/>
      <c r="AP83" s="431"/>
      <c r="AQ83" s="431"/>
      <c r="AR83" s="431"/>
      <c r="AS83" s="431"/>
      <c r="AT83" s="431"/>
      <c r="AU83" s="431"/>
      <c r="AV83" s="431"/>
      <c r="AW83" s="431"/>
      <c r="AX83" s="431"/>
      <c r="AY83" s="431"/>
      <c r="AZ83" s="431"/>
      <c r="BA83" s="433" t="s">
        <v>227</v>
      </c>
      <c r="BB83" s="431"/>
      <c r="BC83" s="337"/>
      <c r="BD83" s="337"/>
      <c r="BE83" s="337"/>
      <c r="BF83" s="337"/>
      <c r="BG83" s="337"/>
      <c r="BH83" s="337"/>
      <c r="BI83" s="337"/>
      <c r="BJ83" s="337"/>
      <c r="BK83" s="337"/>
      <c r="BL83" s="337"/>
      <c r="BM83" s="337"/>
      <c r="BN83" s="337"/>
      <c r="BO83" s="337"/>
      <c r="BP83" s="337"/>
      <c r="BQ83" s="337"/>
      <c r="BR83" s="337"/>
      <c r="BS83" s="337"/>
      <c r="BT83" s="613">
        <v>0</v>
      </c>
      <c r="BU83" s="337"/>
      <c r="BV83" s="337"/>
      <c r="BW83" s="337"/>
      <c r="BX83" s="337"/>
      <c r="BY83" s="337"/>
      <c r="BZ83" s="337"/>
      <c r="CA83" s="337"/>
      <c r="CB83" s="337"/>
      <c r="CC83" s="356"/>
      <c r="CD83" s="356"/>
      <c r="CE83" s="356"/>
      <c r="CF83" s="356"/>
      <c r="CG83" s="356"/>
      <c r="CH83" s="356"/>
      <c r="CI83" s="356"/>
      <c r="CJ83" s="356"/>
      <c r="CK83" s="356"/>
      <c r="CL83" s="356"/>
      <c r="CM83" s="356"/>
      <c r="CN83" s="356"/>
      <c r="CO83" s="356"/>
      <c r="CP83" s="356"/>
      <c r="CQ83" s="356"/>
      <c r="CR83" s="356"/>
      <c r="CS83" s="356"/>
      <c r="CT83" s="356"/>
      <c r="CU83" s="356"/>
      <c r="CV83" s="356"/>
    </row>
    <row r="84" spans="1:100" s="23" customFormat="1" ht="10.5" customHeight="1" x14ac:dyDescent="0.15">
      <c r="A84" s="1136" t="s">
        <v>107</v>
      </c>
      <c r="B84" s="1137"/>
      <c r="C84" s="457"/>
      <c r="D84" s="521"/>
      <c r="E84" s="479"/>
      <c r="F84" s="607" t="s">
        <v>227</v>
      </c>
      <c r="G84" s="347"/>
      <c r="H84" s="347"/>
      <c r="I84" s="347"/>
      <c r="J84" s="347"/>
      <c r="K84" s="347"/>
      <c r="L84" s="347"/>
      <c r="M84" s="347"/>
      <c r="N84" s="347"/>
      <c r="O84" s="347"/>
      <c r="P84" s="347"/>
      <c r="Q84" s="347"/>
      <c r="R84" s="347"/>
      <c r="S84" s="347"/>
      <c r="T84" s="347"/>
      <c r="U84" s="347"/>
      <c r="V84" s="347"/>
      <c r="W84" s="347"/>
      <c r="X84" s="337"/>
      <c r="Y84" s="337"/>
      <c r="Z84" s="337"/>
      <c r="AA84" s="337"/>
      <c r="AB84" s="337"/>
      <c r="AC84" s="337"/>
      <c r="AD84" s="337"/>
      <c r="AE84" s="337"/>
      <c r="AF84" s="337"/>
      <c r="AG84" s="337"/>
      <c r="AH84" s="337"/>
      <c r="AI84" s="337"/>
      <c r="AJ84" s="337"/>
      <c r="AK84" s="337"/>
      <c r="AL84" s="431"/>
      <c r="AM84" s="431"/>
      <c r="AN84" s="431"/>
      <c r="AO84" s="431"/>
      <c r="AP84" s="431"/>
      <c r="AQ84" s="431"/>
      <c r="AR84" s="431"/>
      <c r="AS84" s="431"/>
      <c r="AT84" s="431"/>
      <c r="AU84" s="431"/>
      <c r="AV84" s="431"/>
      <c r="AW84" s="431"/>
      <c r="AX84" s="431"/>
      <c r="AY84" s="431"/>
      <c r="AZ84" s="431"/>
      <c r="BA84" s="433" t="s">
        <v>227</v>
      </c>
      <c r="BB84" s="431"/>
      <c r="BC84" s="337"/>
      <c r="BD84" s="337"/>
      <c r="BE84" s="337"/>
      <c r="BF84" s="337"/>
      <c r="BG84" s="337"/>
      <c r="BH84" s="337"/>
      <c r="BI84" s="337"/>
      <c r="BJ84" s="337"/>
      <c r="BK84" s="337"/>
      <c r="BL84" s="337"/>
      <c r="BM84" s="337"/>
      <c r="BN84" s="337"/>
      <c r="BO84" s="337"/>
      <c r="BP84" s="337"/>
      <c r="BQ84" s="337"/>
      <c r="BR84" s="337"/>
      <c r="BS84" s="337"/>
      <c r="BT84" s="613">
        <v>0</v>
      </c>
      <c r="BU84" s="337"/>
      <c r="BV84" s="337"/>
      <c r="BW84" s="337"/>
      <c r="BX84" s="337"/>
      <c r="BY84" s="337"/>
      <c r="BZ84" s="337"/>
      <c r="CA84" s="337"/>
      <c r="CB84" s="337"/>
      <c r="CC84" s="356"/>
      <c r="CD84" s="356"/>
      <c r="CE84" s="356"/>
      <c r="CF84" s="356"/>
      <c r="CG84" s="356"/>
      <c r="CH84" s="356"/>
      <c r="CI84" s="356"/>
      <c r="CJ84" s="356"/>
      <c r="CK84" s="356"/>
      <c r="CL84" s="356"/>
      <c r="CM84" s="356"/>
      <c r="CN84" s="356"/>
      <c r="CO84" s="356"/>
      <c r="CP84" s="356"/>
      <c r="CQ84" s="356"/>
      <c r="CR84" s="356"/>
      <c r="CS84" s="356"/>
      <c r="CT84" s="356"/>
      <c r="CU84" s="356"/>
      <c r="CV84" s="356"/>
    </row>
    <row r="85" spans="1:100" s="23" customFormat="1" ht="10.5" x14ac:dyDescent="0.15">
      <c r="A85" s="1131" t="s">
        <v>108</v>
      </c>
      <c r="B85" s="1132"/>
      <c r="C85" s="490">
        <v>0</v>
      </c>
      <c r="D85" s="553">
        <v>0</v>
      </c>
      <c r="E85" s="494">
        <v>0</v>
      </c>
      <c r="F85" s="607" t="s">
        <v>227</v>
      </c>
      <c r="G85" s="347"/>
      <c r="H85" s="347"/>
      <c r="I85" s="347"/>
      <c r="J85" s="347"/>
      <c r="K85" s="347"/>
      <c r="L85" s="336"/>
      <c r="M85" s="336"/>
      <c r="N85" s="336"/>
      <c r="O85" s="336"/>
      <c r="P85" s="336"/>
      <c r="Q85" s="336"/>
      <c r="R85" s="336"/>
      <c r="S85" s="336"/>
      <c r="T85" s="336"/>
      <c r="U85" s="336"/>
      <c r="V85" s="336"/>
      <c r="W85" s="336"/>
      <c r="X85" s="337"/>
      <c r="Y85" s="337"/>
      <c r="Z85" s="337"/>
      <c r="AA85" s="337"/>
      <c r="AB85" s="337"/>
      <c r="AC85" s="337"/>
      <c r="AD85" s="337"/>
      <c r="AE85" s="337"/>
      <c r="AF85" s="337"/>
      <c r="AG85" s="337"/>
      <c r="AH85" s="337"/>
      <c r="AI85" s="337"/>
      <c r="AJ85" s="337"/>
      <c r="AK85" s="337"/>
      <c r="AL85" s="431"/>
      <c r="AM85" s="431"/>
      <c r="AN85" s="431"/>
      <c r="AO85" s="431"/>
      <c r="AP85" s="431"/>
      <c r="AQ85" s="431"/>
      <c r="AR85" s="431"/>
      <c r="AS85" s="431"/>
      <c r="AT85" s="431"/>
      <c r="AU85" s="431"/>
      <c r="AV85" s="431"/>
      <c r="AW85" s="431"/>
      <c r="AX85" s="431"/>
      <c r="AY85" s="431"/>
      <c r="AZ85" s="431"/>
      <c r="BA85" s="433" t="s">
        <v>227</v>
      </c>
      <c r="BB85" s="431"/>
      <c r="BC85" s="337"/>
      <c r="BD85" s="337"/>
      <c r="BE85" s="337"/>
      <c r="BF85" s="337"/>
      <c r="BG85" s="337"/>
      <c r="BH85" s="337"/>
      <c r="BI85" s="337"/>
      <c r="BJ85" s="337"/>
      <c r="BK85" s="337"/>
      <c r="BL85" s="337"/>
      <c r="BM85" s="337"/>
      <c r="BN85" s="337"/>
      <c r="BO85" s="337"/>
      <c r="BP85" s="337"/>
      <c r="BQ85" s="337"/>
      <c r="BR85" s="337"/>
      <c r="BS85" s="337"/>
      <c r="BT85" s="613">
        <v>0</v>
      </c>
      <c r="BU85" s="337"/>
      <c r="BV85" s="337"/>
      <c r="BW85" s="337"/>
      <c r="BX85" s="337"/>
      <c r="BY85" s="337"/>
      <c r="BZ85" s="337"/>
      <c r="CA85" s="337"/>
      <c r="CB85" s="337"/>
      <c r="CC85" s="356"/>
      <c r="CD85" s="356"/>
      <c r="CE85" s="356"/>
      <c r="CF85" s="356"/>
      <c r="CG85" s="356"/>
      <c r="CH85" s="356"/>
      <c r="CI85" s="356"/>
      <c r="CJ85" s="356"/>
      <c r="CK85" s="356"/>
      <c r="CL85" s="356"/>
      <c r="CM85" s="356"/>
      <c r="CN85" s="356"/>
      <c r="CO85" s="356"/>
      <c r="CP85" s="356"/>
      <c r="CQ85" s="356"/>
      <c r="CR85" s="356"/>
      <c r="CS85" s="356"/>
      <c r="CT85" s="356"/>
      <c r="CU85" s="356"/>
      <c r="CV85" s="356"/>
    </row>
    <row r="86" spans="1:100" s="23" customFormat="1" ht="10.5" x14ac:dyDescent="0.15">
      <c r="A86" s="1125" t="s">
        <v>109</v>
      </c>
      <c r="B86" s="1126"/>
      <c r="C86" s="463"/>
      <c r="D86" s="554"/>
      <c r="E86" s="513"/>
      <c r="F86" s="607" t="s">
        <v>227</v>
      </c>
      <c r="G86" s="347"/>
      <c r="H86" s="347"/>
      <c r="I86" s="347"/>
      <c r="J86" s="347"/>
      <c r="K86" s="347"/>
      <c r="L86" s="347"/>
      <c r="M86" s="347"/>
      <c r="N86" s="347"/>
      <c r="O86" s="347"/>
      <c r="P86" s="347"/>
      <c r="Q86" s="347"/>
      <c r="R86" s="347"/>
      <c r="S86" s="347"/>
      <c r="T86" s="347"/>
      <c r="U86" s="347"/>
      <c r="V86" s="347"/>
      <c r="W86" s="347"/>
      <c r="X86" s="337"/>
      <c r="Y86" s="337"/>
      <c r="Z86" s="337"/>
      <c r="AA86" s="337"/>
      <c r="AB86" s="337"/>
      <c r="AC86" s="337"/>
      <c r="AD86" s="337"/>
      <c r="AE86" s="337"/>
      <c r="AF86" s="337"/>
      <c r="AG86" s="337"/>
      <c r="AH86" s="337"/>
      <c r="AI86" s="337"/>
      <c r="AJ86" s="337"/>
      <c r="AK86" s="337"/>
      <c r="AL86" s="431"/>
      <c r="AM86" s="431"/>
      <c r="AN86" s="431"/>
      <c r="AO86" s="431"/>
      <c r="AP86" s="431"/>
      <c r="AQ86" s="431"/>
      <c r="AR86" s="431"/>
      <c r="AS86" s="431"/>
      <c r="AT86" s="431"/>
      <c r="AU86" s="431"/>
      <c r="AV86" s="431"/>
      <c r="AW86" s="431"/>
      <c r="AX86" s="431"/>
      <c r="AY86" s="431"/>
      <c r="AZ86" s="431"/>
      <c r="BA86" s="433" t="s">
        <v>227</v>
      </c>
      <c r="BB86" s="431"/>
      <c r="BC86" s="337"/>
      <c r="BD86" s="337"/>
      <c r="BE86" s="337"/>
      <c r="BF86" s="337"/>
      <c r="BG86" s="337"/>
      <c r="BH86" s="337"/>
      <c r="BI86" s="337"/>
      <c r="BJ86" s="337"/>
      <c r="BK86" s="337"/>
      <c r="BL86" s="337"/>
      <c r="BM86" s="337"/>
      <c r="BN86" s="337"/>
      <c r="BO86" s="337"/>
      <c r="BP86" s="337"/>
      <c r="BQ86" s="337"/>
      <c r="BR86" s="337"/>
      <c r="BS86" s="337"/>
      <c r="BT86" s="613">
        <v>0</v>
      </c>
      <c r="BU86" s="337"/>
      <c r="BV86" s="337"/>
      <c r="BW86" s="337"/>
      <c r="BX86" s="337"/>
      <c r="BY86" s="337"/>
      <c r="BZ86" s="337"/>
      <c r="CA86" s="337"/>
      <c r="CB86" s="337"/>
      <c r="CC86" s="356"/>
      <c r="CD86" s="356"/>
      <c r="CE86" s="356"/>
      <c r="CF86" s="356"/>
      <c r="CG86" s="356"/>
      <c r="CH86" s="356"/>
      <c r="CI86" s="356"/>
      <c r="CJ86" s="356"/>
      <c r="CK86" s="356"/>
      <c r="CL86" s="356"/>
      <c r="CM86" s="356"/>
      <c r="CN86" s="356"/>
      <c r="CO86" s="356"/>
      <c r="CP86" s="356"/>
      <c r="CQ86" s="356"/>
      <c r="CR86" s="356"/>
      <c r="CS86" s="356"/>
      <c r="CT86" s="356"/>
      <c r="CU86" s="356"/>
      <c r="CV86" s="356"/>
    </row>
    <row r="87" spans="1:100" s="23" customFormat="1" ht="10.5" x14ac:dyDescent="0.15">
      <c r="A87" s="1127" t="s">
        <v>110</v>
      </c>
      <c r="B87" s="1128"/>
      <c r="C87" s="457"/>
      <c r="D87" s="521"/>
      <c r="E87" s="479"/>
      <c r="F87" s="607" t="s">
        <v>227</v>
      </c>
      <c r="G87" s="347"/>
      <c r="H87" s="347"/>
      <c r="I87" s="347"/>
      <c r="J87" s="347"/>
      <c r="K87" s="347"/>
      <c r="L87" s="347"/>
      <c r="M87" s="347"/>
      <c r="N87" s="347"/>
      <c r="O87" s="347"/>
      <c r="P87" s="347"/>
      <c r="Q87" s="347"/>
      <c r="R87" s="347"/>
      <c r="S87" s="347"/>
      <c r="T87" s="347"/>
      <c r="U87" s="347"/>
      <c r="V87" s="347"/>
      <c r="W87" s="347"/>
      <c r="X87" s="337"/>
      <c r="Y87" s="337"/>
      <c r="Z87" s="337"/>
      <c r="AA87" s="337"/>
      <c r="AB87" s="337"/>
      <c r="AC87" s="337"/>
      <c r="AD87" s="337"/>
      <c r="AE87" s="337"/>
      <c r="AF87" s="337"/>
      <c r="AG87" s="337"/>
      <c r="AH87" s="337"/>
      <c r="AI87" s="337"/>
      <c r="AJ87" s="337"/>
      <c r="AK87" s="337"/>
      <c r="AL87" s="431"/>
      <c r="AM87" s="431"/>
      <c r="AN87" s="431"/>
      <c r="AO87" s="431"/>
      <c r="AP87" s="431"/>
      <c r="AQ87" s="431"/>
      <c r="AR87" s="431"/>
      <c r="AS87" s="431"/>
      <c r="AT87" s="431"/>
      <c r="AU87" s="431"/>
      <c r="AV87" s="431"/>
      <c r="AW87" s="431"/>
      <c r="AX87" s="431"/>
      <c r="AY87" s="431"/>
      <c r="AZ87" s="431"/>
      <c r="BA87" s="433" t="s">
        <v>227</v>
      </c>
      <c r="BB87" s="431"/>
      <c r="BC87" s="337"/>
      <c r="BD87" s="337"/>
      <c r="BE87" s="337"/>
      <c r="BF87" s="337"/>
      <c r="BG87" s="337"/>
      <c r="BH87" s="337"/>
      <c r="BI87" s="337"/>
      <c r="BJ87" s="337"/>
      <c r="BK87" s="337"/>
      <c r="BL87" s="337"/>
      <c r="BM87" s="337"/>
      <c r="BN87" s="337"/>
      <c r="BO87" s="337"/>
      <c r="BP87" s="337"/>
      <c r="BQ87" s="337"/>
      <c r="BR87" s="337"/>
      <c r="BS87" s="337"/>
      <c r="BT87" s="613">
        <v>0</v>
      </c>
      <c r="BU87" s="337"/>
      <c r="BV87" s="337"/>
      <c r="BW87" s="337"/>
      <c r="BX87" s="337"/>
      <c r="BY87" s="337"/>
      <c r="BZ87" s="337"/>
      <c r="CA87" s="337"/>
      <c r="CB87" s="337"/>
      <c r="CC87" s="356"/>
      <c r="CD87" s="356"/>
      <c r="CE87" s="356"/>
      <c r="CF87" s="356"/>
      <c r="CG87" s="356"/>
      <c r="CH87" s="356"/>
      <c r="CI87" s="356"/>
      <c r="CJ87" s="356"/>
      <c r="CK87" s="356"/>
      <c r="CL87" s="356"/>
      <c r="CM87" s="356"/>
      <c r="CN87" s="356"/>
      <c r="CO87" s="356"/>
      <c r="CP87" s="356"/>
      <c r="CQ87" s="356"/>
      <c r="CR87" s="356"/>
      <c r="CS87" s="356"/>
      <c r="CT87" s="356"/>
      <c r="CU87" s="356"/>
      <c r="CV87" s="356"/>
    </row>
    <row r="88" spans="1:100" s="23" customFormat="1" ht="10.5" x14ac:dyDescent="0.15">
      <c r="A88" s="1127" t="s">
        <v>111</v>
      </c>
      <c r="B88" s="1128"/>
      <c r="C88" s="457"/>
      <c r="D88" s="521"/>
      <c r="E88" s="479"/>
      <c r="F88" s="607" t="s">
        <v>227</v>
      </c>
      <c r="G88" s="347"/>
      <c r="H88" s="347"/>
      <c r="I88" s="347"/>
      <c r="J88" s="347"/>
      <c r="K88" s="347"/>
      <c r="L88" s="347"/>
      <c r="M88" s="347"/>
      <c r="N88" s="347"/>
      <c r="O88" s="347"/>
      <c r="P88" s="347"/>
      <c r="Q88" s="347"/>
      <c r="R88" s="347"/>
      <c r="S88" s="347"/>
      <c r="T88" s="347"/>
      <c r="U88" s="347"/>
      <c r="V88" s="347"/>
      <c r="W88" s="347"/>
      <c r="X88" s="337"/>
      <c r="Y88" s="337"/>
      <c r="Z88" s="337"/>
      <c r="AA88" s="337"/>
      <c r="AB88" s="337"/>
      <c r="AC88" s="337"/>
      <c r="AD88" s="337"/>
      <c r="AE88" s="337"/>
      <c r="AF88" s="337"/>
      <c r="AG88" s="337"/>
      <c r="AH88" s="337"/>
      <c r="AI88" s="337"/>
      <c r="AJ88" s="337"/>
      <c r="AK88" s="337"/>
      <c r="AL88" s="431"/>
      <c r="AM88" s="431"/>
      <c r="AN88" s="431"/>
      <c r="AO88" s="431"/>
      <c r="AP88" s="431"/>
      <c r="AQ88" s="431"/>
      <c r="AR88" s="431"/>
      <c r="AS88" s="431"/>
      <c r="AT88" s="431"/>
      <c r="AU88" s="431"/>
      <c r="AV88" s="431"/>
      <c r="AW88" s="431"/>
      <c r="AX88" s="431"/>
      <c r="AY88" s="431"/>
      <c r="AZ88" s="431"/>
      <c r="BA88" s="433" t="s">
        <v>227</v>
      </c>
      <c r="BB88" s="431"/>
      <c r="BC88" s="337"/>
      <c r="BD88" s="337"/>
      <c r="BE88" s="337"/>
      <c r="BF88" s="337"/>
      <c r="BG88" s="337"/>
      <c r="BH88" s="337"/>
      <c r="BI88" s="337"/>
      <c r="BJ88" s="337"/>
      <c r="BK88" s="337"/>
      <c r="BL88" s="337"/>
      <c r="BM88" s="337"/>
      <c r="BN88" s="337"/>
      <c r="BO88" s="337"/>
      <c r="BP88" s="337"/>
      <c r="BQ88" s="337"/>
      <c r="BR88" s="337"/>
      <c r="BS88" s="337"/>
      <c r="BT88" s="613">
        <v>0</v>
      </c>
      <c r="BU88" s="337"/>
      <c r="BV88" s="337"/>
      <c r="BW88" s="337"/>
      <c r="BX88" s="337"/>
      <c r="BY88" s="337"/>
      <c r="BZ88" s="337"/>
      <c r="CA88" s="337"/>
      <c r="CB88" s="337"/>
      <c r="CC88" s="356"/>
      <c r="CD88" s="356"/>
      <c r="CE88" s="356"/>
      <c r="CF88" s="356"/>
      <c r="CG88" s="356"/>
      <c r="CH88" s="356"/>
      <c r="CI88" s="356"/>
      <c r="CJ88" s="356"/>
      <c r="CK88" s="356"/>
      <c r="CL88" s="356"/>
      <c r="CM88" s="356"/>
      <c r="CN88" s="356"/>
      <c r="CO88" s="356"/>
      <c r="CP88" s="356"/>
      <c r="CQ88" s="356"/>
      <c r="CR88" s="356"/>
      <c r="CS88" s="356"/>
      <c r="CT88" s="356"/>
      <c r="CU88" s="356"/>
      <c r="CV88" s="356"/>
    </row>
    <row r="89" spans="1:100" s="23" customFormat="1" ht="10.5" x14ac:dyDescent="0.15">
      <c r="A89" s="1129" t="s">
        <v>112</v>
      </c>
      <c r="B89" s="1130"/>
      <c r="C89" s="462"/>
      <c r="D89" s="555"/>
      <c r="E89" s="531"/>
      <c r="F89" s="607" t="s">
        <v>227</v>
      </c>
      <c r="G89" s="347"/>
      <c r="H89" s="347"/>
      <c r="I89" s="347"/>
      <c r="J89" s="347"/>
      <c r="K89" s="347"/>
      <c r="L89" s="347"/>
      <c r="M89" s="347"/>
      <c r="N89" s="347"/>
      <c r="O89" s="347"/>
      <c r="P89" s="347"/>
      <c r="Q89" s="347"/>
      <c r="R89" s="347"/>
      <c r="S89" s="347"/>
      <c r="T89" s="347"/>
      <c r="U89" s="347"/>
      <c r="V89" s="347"/>
      <c r="W89" s="347"/>
      <c r="X89" s="337"/>
      <c r="Y89" s="337"/>
      <c r="Z89" s="337"/>
      <c r="AA89" s="337"/>
      <c r="AB89" s="337"/>
      <c r="AC89" s="337"/>
      <c r="AD89" s="337"/>
      <c r="AE89" s="337"/>
      <c r="AF89" s="337"/>
      <c r="AG89" s="337"/>
      <c r="AH89" s="337"/>
      <c r="AI89" s="337"/>
      <c r="AJ89" s="337"/>
      <c r="AK89" s="337"/>
      <c r="AL89" s="431"/>
      <c r="AM89" s="431"/>
      <c r="AN89" s="431"/>
      <c r="AO89" s="431"/>
      <c r="AP89" s="431"/>
      <c r="AQ89" s="431"/>
      <c r="AR89" s="431"/>
      <c r="AS89" s="431"/>
      <c r="AT89" s="431"/>
      <c r="AU89" s="431"/>
      <c r="AV89" s="431"/>
      <c r="AW89" s="431"/>
      <c r="AX89" s="431"/>
      <c r="AY89" s="431"/>
      <c r="AZ89" s="431"/>
      <c r="BA89" s="433" t="s">
        <v>227</v>
      </c>
      <c r="BB89" s="431"/>
      <c r="BC89" s="337"/>
      <c r="BD89" s="337"/>
      <c r="BE89" s="337"/>
      <c r="BF89" s="337"/>
      <c r="BG89" s="337"/>
      <c r="BH89" s="337"/>
      <c r="BI89" s="337"/>
      <c r="BJ89" s="337"/>
      <c r="BK89" s="337"/>
      <c r="BL89" s="337"/>
      <c r="BM89" s="337"/>
      <c r="BN89" s="337"/>
      <c r="BO89" s="337"/>
      <c r="BP89" s="337"/>
      <c r="BQ89" s="337"/>
      <c r="BR89" s="337"/>
      <c r="BS89" s="337"/>
      <c r="BT89" s="613">
        <v>0</v>
      </c>
      <c r="BU89" s="337"/>
      <c r="BV89" s="337"/>
      <c r="BW89" s="337"/>
      <c r="BX89" s="337"/>
      <c r="BY89" s="337"/>
      <c r="BZ89" s="337"/>
      <c r="CA89" s="337"/>
      <c r="CB89" s="337"/>
      <c r="CC89" s="356"/>
      <c r="CD89" s="356"/>
      <c r="CE89" s="356"/>
      <c r="CF89" s="356"/>
      <c r="CG89" s="356"/>
      <c r="CH89" s="356"/>
      <c r="CI89" s="356"/>
      <c r="CJ89" s="356"/>
      <c r="CK89" s="356"/>
      <c r="CL89" s="356"/>
      <c r="CM89" s="356"/>
      <c r="CN89" s="356"/>
      <c r="CO89" s="356"/>
      <c r="CP89" s="356"/>
      <c r="CQ89" s="356"/>
      <c r="CR89" s="356"/>
      <c r="CS89" s="356"/>
      <c r="CT89" s="356"/>
      <c r="CU89" s="356"/>
      <c r="CV89" s="356"/>
    </row>
    <row r="90" spans="1:100" s="23" customFormat="1" ht="10.5" x14ac:dyDescent="0.15">
      <c r="A90" s="1131" t="s">
        <v>108</v>
      </c>
      <c r="B90" s="1132"/>
      <c r="C90" s="490">
        <v>0</v>
      </c>
      <c r="D90" s="553">
        <v>0</v>
      </c>
      <c r="E90" s="494">
        <v>0</v>
      </c>
      <c r="F90" s="607" t="s">
        <v>227</v>
      </c>
      <c r="G90" s="347"/>
      <c r="H90" s="347"/>
      <c r="I90" s="347"/>
      <c r="J90" s="347"/>
      <c r="K90" s="347"/>
      <c r="L90" s="347"/>
      <c r="M90" s="347"/>
      <c r="N90" s="347"/>
      <c r="O90" s="347"/>
      <c r="P90" s="347"/>
      <c r="Q90" s="347"/>
      <c r="R90" s="347"/>
      <c r="S90" s="347"/>
      <c r="T90" s="347"/>
      <c r="U90" s="347"/>
      <c r="V90" s="347"/>
      <c r="W90" s="347"/>
      <c r="X90" s="337"/>
      <c r="Y90" s="337"/>
      <c r="Z90" s="337"/>
      <c r="AA90" s="337"/>
      <c r="AB90" s="337"/>
      <c r="AC90" s="337"/>
      <c r="AD90" s="337"/>
      <c r="AE90" s="337"/>
      <c r="AF90" s="337"/>
      <c r="AG90" s="337"/>
      <c r="AH90" s="337"/>
      <c r="AI90" s="337"/>
      <c r="AJ90" s="337"/>
      <c r="AK90" s="337"/>
      <c r="AL90" s="431"/>
      <c r="AM90" s="431"/>
      <c r="AN90" s="431"/>
      <c r="AO90" s="431"/>
      <c r="AP90" s="431"/>
      <c r="AQ90" s="431"/>
      <c r="AR90" s="431"/>
      <c r="AS90" s="431"/>
      <c r="AT90" s="431"/>
      <c r="AU90" s="431"/>
      <c r="AV90" s="431"/>
      <c r="AW90" s="431"/>
      <c r="AX90" s="431"/>
      <c r="AY90" s="431"/>
      <c r="AZ90" s="431"/>
      <c r="BA90" s="433" t="s">
        <v>227</v>
      </c>
      <c r="BB90" s="431"/>
      <c r="BC90" s="337"/>
      <c r="BD90" s="337"/>
      <c r="BE90" s="337"/>
      <c r="BF90" s="337"/>
      <c r="BG90" s="337"/>
      <c r="BH90" s="337"/>
      <c r="BI90" s="337"/>
      <c r="BJ90" s="337"/>
      <c r="BK90" s="337"/>
      <c r="BL90" s="337"/>
      <c r="BM90" s="337"/>
      <c r="BN90" s="337"/>
      <c r="BO90" s="337"/>
      <c r="BP90" s="337"/>
      <c r="BQ90" s="337"/>
      <c r="BR90" s="337"/>
      <c r="BS90" s="337"/>
      <c r="BT90" s="613">
        <v>0</v>
      </c>
      <c r="BU90" s="337"/>
      <c r="BV90" s="337"/>
      <c r="BW90" s="337"/>
      <c r="BX90" s="337"/>
      <c r="BY90" s="337"/>
      <c r="BZ90" s="337"/>
      <c r="CA90" s="337"/>
      <c r="CB90" s="337"/>
      <c r="CC90" s="356"/>
      <c r="CD90" s="356"/>
      <c r="CE90" s="356"/>
      <c r="CF90" s="356"/>
      <c r="CG90" s="356"/>
      <c r="CH90" s="356"/>
      <c r="CI90" s="356"/>
      <c r="CJ90" s="356"/>
      <c r="CK90" s="356"/>
      <c r="CL90" s="356"/>
      <c r="CM90" s="356"/>
      <c r="CN90" s="356"/>
      <c r="CO90" s="356"/>
      <c r="CP90" s="356"/>
      <c r="CQ90" s="356"/>
      <c r="CR90" s="356"/>
      <c r="CS90" s="356"/>
      <c r="CT90" s="356"/>
      <c r="CU90" s="356"/>
      <c r="CV90" s="356"/>
    </row>
    <row r="91" spans="1:100" s="23" customFormat="1" ht="10.5" x14ac:dyDescent="0.15">
      <c r="A91" s="1133" t="s">
        <v>113</v>
      </c>
      <c r="B91" s="1133"/>
      <c r="C91" s="490">
        <v>0</v>
      </c>
      <c r="D91" s="553">
        <v>0</v>
      </c>
      <c r="E91" s="494">
        <v>0</v>
      </c>
      <c r="F91" s="607" t="s">
        <v>227</v>
      </c>
      <c r="G91" s="347"/>
      <c r="H91" s="347"/>
      <c r="I91" s="347"/>
      <c r="J91" s="347"/>
      <c r="K91" s="347"/>
      <c r="L91" s="347"/>
      <c r="M91" s="347"/>
      <c r="N91" s="347"/>
      <c r="O91" s="347"/>
      <c r="P91" s="347"/>
      <c r="Q91" s="347"/>
      <c r="R91" s="347"/>
      <c r="S91" s="347"/>
      <c r="T91" s="347"/>
      <c r="U91" s="347"/>
      <c r="V91" s="347"/>
      <c r="W91" s="347"/>
      <c r="X91" s="337"/>
      <c r="Y91" s="337"/>
      <c r="Z91" s="337"/>
      <c r="AA91" s="337"/>
      <c r="AB91" s="337"/>
      <c r="AC91" s="337"/>
      <c r="AD91" s="337"/>
      <c r="AE91" s="337"/>
      <c r="AF91" s="337"/>
      <c r="AG91" s="337"/>
      <c r="AH91" s="337"/>
      <c r="AI91" s="337"/>
      <c r="AJ91" s="337"/>
      <c r="AK91" s="337"/>
      <c r="AL91" s="431"/>
      <c r="AM91" s="431"/>
      <c r="AN91" s="431"/>
      <c r="AO91" s="431"/>
      <c r="AP91" s="431"/>
      <c r="AQ91" s="431"/>
      <c r="AR91" s="431"/>
      <c r="AS91" s="431"/>
      <c r="AT91" s="431"/>
      <c r="AU91" s="431"/>
      <c r="AV91" s="431"/>
      <c r="AW91" s="431"/>
      <c r="AX91" s="431"/>
      <c r="AY91" s="431"/>
      <c r="AZ91" s="431"/>
      <c r="BA91" s="433" t="s">
        <v>227</v>
      </c>
      <c r="BB91" s="431"/>
      <c r="BC91" s="337"/>
      <c r="BD91" s="337"/>
      <c r="BE91" s="337"/>
      <c r="BF91" s="337"/>
      <c r="BG91" s="337"/>
      <c r="BH91" s="337"/>
      <c r="BI91" s="337"/>
      <c r="BJ91" s="337"/>
      <c r="BK91" s="337"/>
      <c r="BL91" s="337"/>
      <c r="BM91" s="337"/>
      <c r="BN91" s="337"/>
      <c r="BO91" s="337"/>
      <c r="BP91" s="337"/>
      <c r="BQ91" s="337"/>
      <c r="BR91" s="337"/>
      <c r="BS91" s="337"/>
      <c r="BT91" s="613">
        <v>0</v>
      </c>
      <c r="BU91" s="337"/>
      <c r="BV91" s="337"/>
      <c r="BW91" s="337"/>
      <c r="BX91" s="337"/>
      <c r="BY91" s="337"/>
      <c r="BZ91" s="337"/>
      <c r="CA91" s="337"/>
      <c r="CB91" s="337"/>
      <c r="CC91" s="356"/>
      <c r="CD91" s="356"/>
      <c r="CE91" s="356"/>
      <c r="CF91" s="356"/>
      <c r="CG91" s="356"/>
      <c r="CH91" s="356"/>
      <c r="CI91" s="356"/>
      <c r="CJ91" s="356"/>
      <c r="CK91" s="356"/>
      <c r="CL91" s="356"/>
      <c r="CM91" s="356"/>
      <c r="CN91" s="356"/>
      <c r="CO91" s="356"/>
      <c r="CP91" s="356"/>
      <c r="CQ91" s="356"/>
      <c r="CR91" s="356"/>
      <c r="CS91" s="356"/>
      <c r="CT91" s="356"/>
      <c r="CU91" s="356"/>
      <c r="CV91" s="356"/>
    </row>
    <row r="92" spans="1:100" s="17" customFormat="1" ht="14.25" x14ac:dyDescent="0.2">
      <c r="A92" s="391" t="s">
        <v>114</v>
      </c>
      <c r="B92" s="391"/>
      <c r="C92" s="391"/>
      <c r="D92" s="391"/>
      <c r="E92" s="391"/>
      <c r="F92" s="389"/>
      <c r="G92" s="389"/>
      <c r="H92" s="406"/>
      <c r="I92" s="406"/>
      <c r="J92" s="406"/>
      <c r="K92" s="407"/>
      <c r="L92" s="408"/>
      <c r="M92" s="407"/>
      <c r="N92" s="407"/>
      <c r="O92" s="409"/>
      <c r="P92" s="409"/>
      <c r="Q92" s="347"/>
      <c r="R92" s="347"/>
      <c r="S92" s="347"/>
      <c r="T92" s="347"/>
      <c r="U92" s="347"/>
      <c r="V92" s="360"/>
      <c r="W92" s="347"/>
      <c r="X92" s="339"/>
      <c r="Y92" s="339"/>
      <c r="Z92" s="339"/>
      <c r="AA92" s="339"/>
      <c r="AB92" s="339"/>
      <c r="AC92" s="339"/>
      <c r="AD92" s="339"/>
      <c r="AE92" s="339"/>
      <c r="AF92" s="339"/>
      <c r="AG92" s="339"/>
      <c r="AH92" s="339"/>
      <c r="AI92" s="339"/>
      <c r="AJ92" s="339"/>
      <c r="AK92" s="339"/>
      <c r="AL92" s="342"/>
      <c r="AM92" s="342"/>
      <c r="AN92" s="342"/>
      <c r="AO92" s="342"/>
      <c r="AP92" s="342"/>
      <c r="AQ92" s="342"/>
      <c r="AR92" s="342"/>
      <c r="AS92" s="342"/>
      <c r="AT92" s="342"/>
      <c r="AU92" s="342"/>
      <c r="AV92" s="342"/>
      <c r="AW92" s="342"/>
      <c r="AX92" s="342"/>
      <c r="AY92" s="342"/>
      <c r="AZ92" s="342"/>
      <c r="BA92" s="339"/>
      <c r="BB92" s="339"/>
      <c r="BC92" s="339"/>
      <c r="BD92" s="339"/>
      <c r="BE92" s="339"/>
      <c r="BF92" s="339"/>
      <c r="BG92" s="339"/>
      <c r="BH92" s="339"/>
      <c r="BI92" s="339"/>
      <c r="BJ92" s="339"/>
      <c r="BK92" s="339"/>
      <c r="BL92" s="339"/>
      <c r="BM92" s="339"/>
      <c r="BN92" s="352"/>
      <c r="BO92" s="352"/>
      <c r="BP92" s="352"/>
      <c r="BQ92" s="352"/>
      <c r="BR92" s="352"/>
      <c r="BS92" s="352"/>
      <c r="BT92" s="352"/>
      <c r="BU92" s="352"/>
      <c r="BV92" s="352"/>
      <c r="BW92" s="352"/>
      <c r="BX92" s="352"/>
      <c r="BY92" s="352"/>
      <c r="BZ92" s="352"/>
      <c r="CA92" s="352"/>
      <c r="CB92" s="352"/>
      <c r="CC92" s="352"/>
      <c r="CD92" s="352"/>
      <c r="CE92" s="352"/>
      <c r="CF92" s="352"/>
      <c r="CG92" s="352"/>
      <c r="CH92" s="352"/>
      <c r="CI92" s="352"/>
      <c r="CJ92" s="352"/>
      <c r="CK92" s="352"/>
      <c r="CL92" s="352"/>
      <c r="CM92" s="352"/>
      <c r="CN92" s="352"/>
      <c r="CO92" s="352"/>
      <c r="CP92" s="352"/>
      <c r="CQ92" s="352"/>
      <c r="CR92" s="352"/>
      <c r="CS92" s="352"/>
      <c r="CT92" s="352"/>
      <c r="CU92" s="352"/>
      <c r="CV92" s="352"/>
    </row>
    <row r="93" spans="1:100" s="23" customFormat="1" ht="10.5" customHeight="1" x14ac:dyDescent="0.15">
      <c r="A93" s="1015" t="s">
        <v>115</v>
      </c>
      <c r="B93" s="1015"/>
      <c r="C93" s="1015"/>
      <c r="D93" s="1016" t="s">
        <v>46</v>
      </c>
      <c r="E93" s="1017"/>
      <c r="F93" s="1018"/>
      <c r="G93" s="1112" t="s">
        <v>116</v>
      </c>
      <c r="H93" s="1074"/>
      <c r="I93" s="1112" t="s">
        <v>117</v>
      </c>
      <c r="J93" s="1112"/>
      <c r="K93" s="1112" t="s">
        <v>118</v>
      </c>
      <c r="L93" s="1112"/>
      <c r="M93" s="1112" t="s">
        <v>119</v>
      </c>
      <c r="N93" s="1112"/>
      <c r="O93" s="1112" t="s">
        <v>120</v>
      </c>
      <c r="P93" s="1112"/>
      <c r="Q93" s="1075" t="s">
        <v>121</v>
      </c>
      <c r="R93" s="1113"/>
      <c r="S93" s="1123" t="s">
        <v>122</v>
      </c>
      <c r="T93" s="1116" t="s">
        <v>123</v>
      </c>
      <c r="U93" s="1106" t="s">
        <v>124</v>
      </c>
      <c r="V93" s="1106"/>
      <c r="W93" s="337"/>
      <c r="X93" s="337"/>
      <c r="Y93" s="337"/>
      <c r="Z93" s="337"/>
      <c r="AA93" s="337"/>
      <c r="AB93" s="337"/>
      <c r="AC93" s="337"/>
      <c r="AD93" s="337"/>
      <c r="AE93" s="337"/>
      <c r="AF93" s="337"/>
      <c r="AG93" s="337"/>
      <c r="AH93" s="337"/>
      <c r="AI93" s="337"/>
      <c r="AJ93" s="337"/>
      <c r="AK93" s="337"/>
      <c r="AL93" s="431"/>
      <c r="AM93" s="431"/>
      <c r="AN93" s="431"/>
      <c r="AO93" s="431"/>
      <c r="AP93" s="431"/>
      <c r="AQ93" s="431"/>
      <c r="AR93" s="431"/>
      <c r="AS93" s="431"/>
      <c r="AT93" s="431"/>
      <c r="AU93" s="431"/>
      <c r="AV93" s="431"/>
      <c r="AW93" s="431"/>
      <c r="AX93" s="431"/>
      <c r="AY93" s="431"/>
      <c r="AZ93" s="431"/>
      <c r="BA93" s="337"/>
      <c r="BB93" s="337"/>
      <c r="BC93" s="337"/>
      <c r="BD93" s="337"/>
      <c r="BE93" s="337"/>
      <c r="BF93" s="337"/>
      <c r="BG93" s="337"/>
      <c r="BH93" s="337"/>
      <c r="BI93" s="337"/>
      <c r="BJ93" s="337"/>
      <c r="BK93" s="337"/>
      <c r="BL93" s="337"/>
      <c r="BM93" s="337"/>
      <c r="BN93" s="337"/>
      <c r="BO93" s="337"/>
      <c r="BP93" s="337"/>
      <c r="BQ93" s="337"/>
      <c r="BR93" s="337"/>
      <c r="BS93" s="337"/>
      <c r="BT93" s="337"/>
      <c r="BU93" s="356"/>
      <c r="BV93" s="356"/>
      <c r="BW93" s="356"/>
      <c r="BX93" s="356"/>
      <c r="BY93" s="356"/>
      <c r="BZ93" s="356"/>
      <c r="CA93" s="356"/>
      <c r="CB93" s="356"/>
      <c r="CC93" s="356"/>
      <c r="CD93" s="356"/>
      <c r="CE93" s="356"/>
      <c r="CF93" s="356"/>
      <c r="CG93" s="356"/>
      <c r="CH93" s="356"/>
      <c r="CI93" s="356"/>
      <c r="CJ93" s="356"/>
      <c r="CK93" s="356"/>
      <c r="CL93" s="356"/>
      <c r="CM93" s="356"/>
      <c r="CN93" s="356"/>
      <c r="CO93" s="356"/>
      <c r="CP93" s="356"/>
      <c r="CQ93" s="356"/>
      <c r="CR93" s="356"/>
      <c r="CS93" s="356"/>
      <c r="CT93" s="356"/>
      <c r="CU93" s="356"/>
      <c r="CV93" s="356"/>
    </row>
    <row r="94" spans="1:100" s="23" customFormat="1" ht="21" x14ac:dyDescent="0.15">
      <c r="A94" s="1015"/>
      <c r="B94" s="1015"/>
      <c r="C94" s="1015"/>
      <c r="D94" s="410" t="s">
        <v>125</v>
      </c>
      <c r="E94" s="411" t="s">
        <v>43</v>
      </c>
      <c r="F94" s="412" t="s">
        <v>64</v>
      </c>
      <c r="G94" s="346" t="s">
        <v>43</v>
      </c>
      <c r="H94" s="437" t="s">
        <v>64</v>
      </c>
      <c r="I94" s="346" t="s">
        <v>43</v>
      </c>
      <c r="J94" s="345" t="s">
        <v>64</v>
      </c>
      <c r="K94" s="346" t="s">
        <v>43</v>
      </c>
      <c r="L94" s="345" t="s">
        <v>64</v>
      </c>
      <c r="M94" s="346" t="s">
        <v>43</v>
      </c>
      <c r="N94" s="345" t="s">
        <v>64</v>
      </c>
      <c r="O94" s="346" t="s">
        <v>43</v>
      </c>
      <c r="P94" s="345" t="s">
        <v>64</v>
      </c>
      <c r="Q94" s="438" t="s">
        <v>43</v>
      </c>
      <c r="R94" s="436" t="s">
        <v>64</v>
      </c>
      <c r="S94" s="1124"/>
      <c r="T94" s="1116"/>
      <c r="U94" s="440" t="s">
        <v>43</v>
      </c>
      <c r="V94" s="441" t="s">
        <v>64</v>
      </c>
      <c r="W94" s="337"/>
      <c r="X94" s="337"/>
      <c r="Y94" s="337"/>
      <c r="Z94" s="337"/>
      <c r="AA94" s="337"/>
      <c r="AB94" s="337"/>
      <c r="AC94" s="337"/>
      <c r="AD94" s="337"/>
      <c r="AE94" s="337"/>
      <c r="AF94" s="337"/>
      <c r="AG94" s="337"/>
      <c r="AH94" s="337"/>
      <c r="AI94" s="337"/>
      <c r="AJ94" s="337"/>
      <c r="AK94" s="337"/>
      <c r="AL94" s="431"/>
      <c r="AM94" s="431"/>
      <c r="AN94" s="431"/>
      <c r="AO94" s="431"/>
      <c r="AP94" s="431"/>
      <c r="AQ94" s="431"/>
      <c r="AR94" s="431"/>
      <c r="AS94" s="431"/>
      <c r="AT94" s="431"/>
      <c r="AU94" s="431"/>
      <c r="AV94" s="431"/>
      <c r="AW94" s="431"/>
      <c r="AX94" s="431"/>
      <c r="AY94" s="431"/>
      <c r="AZ94" s="431"/>
      <c r="BA94" s="337"/>
      <c r="BB94" s="337"/>
      <c r="BC94" s="337"/>
      <c r="BD94" s="337"/>
      <c r="BE94" s="337"/>
      <c r="BF94" s="337"/>
      <c r="BG94" s="337"/>
      <c r="BH94" s="337"/>
      <c r="BI94" s="337"/>
      <c r="BJ94" s="337"/>
      <c r="BK94" s="337"/>
      <c r="BL94" s="337"/>
      <c r="BM94" s="337"/>
      <c r="BN94" s="337"/>
      <c r="BO94" s="337"/>
      <c r="BP94" s="337"/>
      <c r="BQ94" s="337"/>
      <c r="BR94" s="337"/>
      <c r="BS94" s="337"/>
      <c r="BT94" s="337"/>
      <c r="BU94" s="356"/>
      <c r="BV94" s="356"/>
      <c r="BW94" s="356"/>
      <c r="BX94" s="356"/>
      <c r="BY94" s="356"/>
      <c r="BZ94" s="356"/>
      <c r="CA94" s="356"/>
      <c r="CB94" s="356"/>
      <c r="CC94" s="356"/>
      <c r="CD94" s="356"/>
      <c r="CE94" s="356"/>
      <c r="CF94" s="356"/>
      <c r="CG94" s="356"/>
      <c r="CH94" s="356"/>
      <c r="CI94" s="356"/>
      <c r="CJ94" s="356"/>
      <c r="CK94" s="356"/>
      <c r="CL94" s="356"/>
      <c r="CM94" s="356"/>
      <c r="CN94" s="356"/>
      <c r="CO94" s="356"/>
      <c r="CP94" s="356"/>
      <c r="CQ94" s="356"/>
      <c r="CR94" s="356"/>
      <c r="CS94" s="356"/>
      <c r="CT94" s="356"/>
      <c r="CU94" s="356"/>
      <c r="CV94" s="356"/>
    </row>
    <row r="95" spans="1:100" s="23" customFormat="1" ht="10.5" x14ac:dyDescent="0.15">
      <c r="A95" s="413" t="s">
        <v>126</v>
      </c>
      <c r="B95" s="414"/>
      <c r="C95" s="415"/>
      <c r="D95" s="579">
        <v>38</v>
      </c>
      <c r="E95" s="580">
        <v>23</v>
      </c>
      <c r="F95" s="581">
        <v>15</v>
      </c>
      <c r="G95" s="526">
        <v>14</v>
      </c>
      <c r="H95" s="509">
        <v>4</v>
      </c>
      <c r="I95" s="526">
        <v>3</v>
      </c>
      <c r="J95" s="509">
        <v>1</v>
      </c>
      <c r="K95" s="526"/>
      <c r="L95" s="509"/>
      <c r="M95" s="526"/>
      <c r="N95" s="509"/>
      <c r="O95" s="526">
        <v>6</v>
      </c>
      <c r="P95" s="509">
        <v>9</v>
      </c>
      <c r="Q95" s="542"/>
      <c r="R95" s="556">
        <v>1</v>
      </c>
      <c r="S95" s="544"/>
      <c r="T95" s="518"/>
      <c r="U95" s="526"/>
      <c r="V95" s="509"/>
      <c r="W95" s="607" t="s">
        <v>230</v>
      </c>
      <c r="X95" s="337"/>
      <c r="Y95" s="337"/>
      <c r="Z95" s="337"/>
      <c r="AA95" s="337"/>
      <c r="AB95" s="337"/>
      <c r="AC95" s="337"/>
      <c r="AD95" s="337"/>
      <c r="AE95" s="337"/>
      <c r="AF95" s="337"/>
      <c r="AG95" s="337"/>
      <c r="AH95" s="337"/>
      <c r="AI95" s="337"/>
      <c r="AJ95" s="337"/>
      <c r="AK95" s="337"/>
      <c r="AL95" s="431"/>
      <c r="AM95" s="431"/>
      <c r="AN95" s="431"/>
      <c r="AO95" s="431"/>
      <c r="AP95" s="431"/>
      <c r="AQ95" s="431"/>
      <c r="AR95" s="431"/>
      <c r="AS95" s="431"/>
      <c r="AT95" s="431"/>
      <c r="AU95" s="431"/>
      <c r="AV95" s="431"/>
      <c r="AW95" s="431"/>
      <c r="AX95" s="431"/>
      <c r="AY95" s="431"/>
      <c r="AZ95" s="431"/>
      <c r="BA95" s="433" t="s">
        <v>227</v>
      </c>
      <c r="BB95" s="433" t="s">
        <v>227</v>
      </c>
      <c r="BC95" s="433" t="s">
        <v>227</v>
      </c>
      <c r="BD95" s="433" t="s">
        <v>227</v>
      </c>
      <c r="BE95" s="433" t="s">
        <v>227</v>
      </c>
      <c r="BF95" s="433" t="s">
        <v>227</v>
      </c>
      <c r="BG95" s="337"/>
      <c r="BH95" s="337"/>
      <c r="BI95" s="337"/>
      <c r="BJ95" s="337"/>
      <c r="BK95" s="337"/>
      <c r="BL95" s="337"/>
      <c r="BM95" s="337"/>
      <c r="BN95" s="337"/>
      <c r="BO95" s="337"/>
      <c r="BP95" s="337"/>
      <c r="BQ95" s="337"/>
      <c r="BR95" s="337"/>
      <c r="BS95" s="337"/>
      <c r="BT95" s="613">
        <v>0</v>
      </c>
      <c r="BU95" s="613">
        <v>0</v>
      </c>
      <c r="BV95" s="613">
        <v>0</v>
      </c>
      <c r="BW95" s="613">
        <v>0</v>
      </c>
      <c r="BX95" s="613">
        <v>0</v>
      </c>
      <c r="BY95" s="613">
        <v>0</v>
      </c>
      <c r="BZ95" s="356"/>
      <c r="CA95" s="356"/>
      <c r="CB95" s="356"/>
      <c r="CC95" s="356"/>
      <c r="CD95" s="356"/>
      <c r="CE95" s="356"/>
      <c r="CF95" s="356"/>
      <c r="CG95" s="356"/>
      <c r="CH95" s="356"/>
      <c r="CI95" s="356"/>
      <c r="CJ95" s="356"/>
      <c r="CK95" s="356"/>
      <c r="CL95" s="356"/>
      <c r="CM95" s="356"/>
      <c r="CN95" s="356"/>
      <c r="CO95" s="356"/>
      <c r="CP95" s="356"/>
      <c r="CQ95" s="356"/>
      <c r="CR95" s="356"/>
      <c r="CS95" s="356"/>
      <c r="CT95" s="356"/>
      <c r="CU95" s="356"/>
      <c r="CV95" s="356"/>
    </row>
    <row r="96" spans="1:100" s="23" customFormat="1" ht="10.5" customHeight="1" x14ac:dyDescent="0.15">
      <c r="A96" s="1109" t="s">
        <v>127</v>
      </c>
      <c r="B96" s="1110"/>
      <c r="C96" s="1111"/>
      <c r="D96" s="603"/>
      <c r="E96" s="557"/>
      <c r="F96" s="557"/>
      <c r="G96" s="557"/>
      <c r="H96" s="557"/>
      <c r="I96" s="557"/>
      <c r="J96" s="557"/>
      <c r="K96" s="557"/>
      <c r="L96" s="557"/>
      <c r="M96" s="557"/>
      <c r="N96" s="557"/>
      <c r="O96" s="557"/>
      <c r="P96" s="557"/>
      <c r="Q96" s="557"/>
      <c r="R96" s="557"/>
      <c r="S96" s="557"/>
      <c r="T96" s="557"/>
      <c r="U96" s="557"/>
      <c r="V96" s="558"/>
      <c r="W96" s="607"/>
      <c r="X96" s="337"/>
      <c r="Y96" s="337"/>
      <c r="Z96" s="337"/>
      <c r="AA96" s="337"/>
      <c r="AB96" s="337"/>
      <c r="AC96" s="337"/>
      <c r="AD96" s="337"/>
      <c r="AE96" s="337"/>
      <c r="AF96" s="337"/>
      <c r="AG96" s="337"/>
      <c r="AH96" s="337"/>
      <c r="AI96" s="337"/>
      <c r="AJ96" s="337"/>
      <c r="AK96" s="337"/>
      <c r="AL96" s="431"/>
      <c r="AM96" s="431"/>
      <c r="AN96" s="431"/>
      <c r="AO96" s="431"/>
      <c r="AP96" s="431"/>
      <c r="AQ96" s="431"/>
      <c r="AR96" s="431"/>
      <c r="AS96" s="431"/>
      <c r="AT96" s="431"/>
      <c r="AU96" s="431"/>
      <c r="AV96" s="431"/>
      <c r="AW96" s="431"/>
      <c r="AX96" s="431"/>
      <c r="AY96" s="431"/>
      <c r="AZ96" s="431"/>
      <c r="BA96" s="433" t="s">
        <v>227</v>
      </c>
      <c r="BB96" s="356"/>
      <c r="BC96" s="356"/>
      <c r="BD96" s="356"/>
      <c r="BE96" s="356"/>
      <c r="BF96" s="356"/>
      <c r="BG96" s="337"/>
      <c r="BH96" s="337"/>
      <c r="BI96" s="337"/>
      <c r="BJ96" s="337"/>
      <c r="BK96" s="337"/>
      <c r="BL96" s="337"/>
      <c r="BM96" s="337"/>
      <c r="BN96" s="337"/>
      <c r="BO96" s="337"/>
      <c r="BP96" s="337"/>
      <c r="BQ96" s="337"/>
      <c r="BR96" s="337"/>
      <c r="BS96" s="337"/>
      <c r="BT96" s="613">
        <v>0</v>
      </c>
      <c r="BU96" s="356"/>
      <c r="BV96" s="356"/>
      <c r="BW96" s="356"/>
      <c r="BX96" s="356"/>
      <c r="BY96" s="356"/>
      <c r="BZ96" s="356"/>
      <c r="CA96" s="356"/>
      <c r="CB96" s="356"/>
      <c r="CC96" s="356"/>
      <c r="CD96" s="356"/>
      <c r="CE96" s="356"/>
      <c r="CF96" s="356"/>
      <c r="CG96" s="356"/>
      <c r="CH96" s="356"/>
      <c r="CI96" s="356"/>
      <c r="CJ96" s="356"/>
      <c r="CK96" s="356"/>
      <c r="CL96" s="356"/>
      <c r="CM96" s="356"/>
      <c r="CN96" s="356"/>
      <c r="CO96" s="356"/>
      <c r="CP96" s="356"/>
      <c r="CQ96" s="356"/>
      <c r="CR96" s="356"/>
      <c r="CS96" s="356"/>
      <c r="CT96" s="356"/>
      <c r="CU96" s="356"/>
      <c r="CV96" s="356"/>
    </row>
    <row r="97" spans="1:100" s="23" customFormat="1" ht="10.5" x14ac:dyDescent="0.15">
      <c r="A97" s="1096" t="s">
        <v>128</v>
      </c>
      <c r="B97" s="1099" t="s">
        <v>129</v>
      </c>
      <c r="C97" s="1100"/>
      <c r="D97" s="582">
        <v>0</v>
      </c>
      <c r="E97" s="583">
        <v>0</v>
      </c>
      <c r="F97" s="584">
        <v>0</v>
      </c>
      <c r="G97" s="497"/>
      <c r="H97" s="499"/>
      <c r="I97" s="497"/>
      <c r="J97" s="499"/>
      <c r="K97" s="497"/>
      <c r="L97" s="499"/>
      <c r="M97" s="497"/>
      <c r="N97" s="499"/>
      <c r="O97" s="497"/>
      <c r="P97" s="499"/>
      <c r="Q97" s="508"/>
      <c r="R97" s="559"/>
      <c r="S97" s="548"/>
      <c r="T97" s="560"/>
      <c r="U97" s="497"/>
      <c r="V97" s="499"/>
      <c r="W97" s="607" t="s">
        <v>230</v>
      </c>
      <c r="X97" s="337"/>
      <c r="Y97" s="337"/>
      <c r="Z97" s="337"/>
      <c r="AA97" s="337"/>
      <c r="AB97" s="337"/>
      <c r="AC97" s="337"/>
      <c r="AD97" s="337"/>
      <c r="AE97" s="337"/>
      <c r="AF97" s="337"/>
      <c r="AG97" s="337"/>
      <c r="AH97" s="337"/>
      <c r="AI97" s="337"/>
      <c r="AJ97" s="337"/>
      <c r="AK97" s="337"/>
      <c r="AL97" s="431"/>
      <c r="AM97" s="431"/>
      <c r="AN97" s="431"/>
      <c r="AO97" s="431"/>
      <c r="AP97" s="431"/>
      <c r="AQ97" s="431"/>
      <c r="AR97" s="431"/>
      <c r="AS97" s="431"/>
      <c r="AT97" s="431"/>
      <c r="AU97" s="431"/>
      <c r="AV97" s="431"/>
      <c r="AW97" s="431"/>
      <c r="AX97" s="431"/>
      <c r="AY97" s="431"/>
      <c r="AZ97" s="431"/>
      <c r="BA97" s="433" t="s">
        <v>227</v>
      </c>
      <c r="BB97" s="433" t="s">
        <v>227</v>
      </c>
      <c r="BC97" s="433" t="s">
        <v>227</v>
      </c>
      <c r="BD97" s="433" t="s">
        <v>227</v>
      </c>
      <c r="BE97" s="433" t="s">
        <v>227</v>
      </c>
      <c r="BF97" s="431"/>
      <c r="BG97" s="337"/>
      <c r="BH97" s="337"/>
      <c r="BI97" s="337"/>
      <c r="BJ97" s="337"/>
      <c r="BK97" s="337"/>
      <c r="BL97" s="337"/>
      <c r="BM97" s="337"/>
      <c r="BN97" s="337"/>
      <c r="BO97" s="337"/>
      <c r="BP97" s="337"/>
      <c r="BQ97" s="337"/>
      <c r="BR97" s="337"/>
      <c r="BS97" s="337"/>
      <c r="BT97" s="613">
        <v>0</v>
      </c>
      <c r="BU97" s="613">
        <v>0</v>
      </c>
      <c r="BV97" s="613">
        <v>0</v>
      </c>
      <c r="BW97" s="613">
        <v>0</v>
      </c>
      <c r="BX97" s="613">
        <v>0</v>
      </c>
      <c r="BY97" s="356"/>
      <c r="BZ97" s="356"/>
      <c r="CA97" s="356"/>
      <c r="CB97" s="356"/>
      <c r="CC97" s="356"/>
      <c r="CD97" s="356"/>
      <c r="CE97" s="356"/>
      <c r="CF97" s="356"/>
      <c r="CG97" s="356"/>
      <c r="CH97" s="356"/>
      <c r="CI97" s="356"/>
      <c r="CJ97" s="356"/>
      <c r="CK97" s="356"/>
      <c r="CL97" s="356"/>
      <c r="CM97" s="356"/>
      <c r="CN97" s="356"/>
      <c r="CO97" s="356"/>
      <c r="CP97" s="356"/>
      <c r="CQ97" s="356"/>
      <c r="CR97" s="356"/>
      <c r="CS97" s="356"/>
      <c r="CT97" s="356"/>
      <c r="CU97" s="356"/>
      <c r="CV97" s="356"/>
    </row>
    <row r="98" spans="1:100" s="23" customFormat="1" ht="10.5" x14ac:dyDescent="0.15">
      <c r="A98" s="1083"/>
      <c r="B98" s="1088" t="s">
        <v>130</v>
      </c>
      <c r="C98" s="1089"/>
      <c r="D98" s="502">
        <v>0</v>
      </c>
      <c r="E98" s="585">
        <v>0</v>
      </c>
      <c r="F98" s="586">
        <v>0</v>
      </c>
      <c r="G98" s="465"/>
      <c r="H98" s="460"/>
      <c r="I98" s="465"/>
      <c r="J98" s="460"/>
      <c r="K98" s="465"/>
      <c r="L98" s="460"/>
      <c r="M98" s="465"/>
      <c r="N98" s="460"/>
      <c r="O98" s="465"/>
      <c r="P98" s="460"/>
      <c r="Q98" s="505"/>
      <c r="R98" s="551"/>
      <c r="S98" s="480"/>
      <c r="T98" s="487"/>
      <c r="U98" s="465"/>
      <c r="V98" s="460"/>
      <c r="W98" s="607" t="s">
        <v>230</v>
      </c>
      <c r="X98" s="337"/>
      <c r="Y98" s="337"/>
      <c r="Z98" s="337"/>
      <c r="AA98" s="337"/>
      <c r="AB98" s="337"/>
      <c r="AC98" s="337"/>
      <c r="AD98" s="337"/>
      <c r="AE98" s="337"/>
      <c r="AF98" s="337"/>
      <c r="AG98" s="337"/>
      <c r="AH98" s="337"/>
      <c r="AI98" s="337"/>
      <c r="AJ98" s="337"/>
      <c r="AK98" s="337"/>
      <c r="AL98" s="431"/>
      <c r="AM98" s="431"/>
      <c r="AN98" s="431"/>
      <c r="AO98" s="431"/>
      <c r="AP98" s="431"/>
      <c r="AQ98" s="431"/>
      <c r="AR98" s="431"/>
      <c r="AS98" s="431"/>
      <c r="AT98" s="431"/>
      <c r="AU98" s="431"/>
      <c r="AV98" s="431"/>
      <c r="AW98" s="431"/>
      <c r="AX98" s="431"/>
      <c r="AY98" s="431"/>
      <c r="AZ98" s="431"/>
      <c r="BA98" s="433" t="s">
        <v>227</v>
      </c>
      <c r="BB98" s="433" t="s">
        <v>227</v>
      </c>
      <c r="BC98" s="433" t="s">
        <v>227</v>
      </c>
      <c r="BD98" s="433" t="s">
        <v>227</v>
      </c>
      <c r="BE98" s="433" t="s">
        <v>227</v>
      </c>
      <c r="BF98" s="431"/>
      <c r="BG98" s="337"/>
      <c r="BH98" s="337"/>
      <c r="BI98" s="337"/>
      <c r="BJ98" s="337"/>
      <c r="BK98" s="337"/>
      <c r="BL98" s="337"/>
      <c r="BM98" s="337"/>
      <c r="BN98" s="337"/>
      <c r="BO98" s="337"/>
      <c r="BP98" s="337"/>
      <c r="BQ98" s="337"/>
      <c r="BR98" s="337"/>
      <c r="BS98" s="337"/>
      <c r="BT98" s="613">
        <v>0</v>
      </c>
      <c r="BU98" s="613">
        <v>0</v>
      </c>
      <c r="BV98" s="613">
        <v>0</v>
      </c>
      <c r="BW98" s="613">
        <v>0</v>
      </c>
      <c r="BX98" s="613">
        <v>0</v>
      </c>
      <c r="BY98" s="356"/>
      <c r="BZ98" s="356"/>
      <c r="CA98" s="356"/>
      <c r="CB98" s="356"/>
      <c r="CC98" s="356"/>
      <c r="CD98" s="356"/>
      <c r="CE98" s="356"/>
      <c r="CF98" s="356"/>
      <c r="CG98" s="356"/>
      <c r="CH98" s="356"/>
      <c r="CI98" s="356"/>
      <c r="CJ98" s="356"/>
      <c r="CK98" s="356"/>
      <c r="CL98" s="356"/>
      <c r="CM98" s="356"/>
      <c r="CN98" s="356"/>
      <c r="CO98" s="356"/>
      <c r="CP98" s="356"/>
      <c r="CQ98" s="356"/>
      <c r="CR98" s="356"/>
      <c r="CS98" s="356"/>
      <c r="CT98" s="356"/>
      <c r="CU98" s="356"/>
      <c r="CV98" s="356"/>
    </row>
    <row r="99" spans="1:100" s="23" customFormat="1" ht="10.5" customHeight="1" x14ac:dyDescent="0.15">
      <c r="A99" s="1090" t="s">
        <v>131</v>
      </c>
      <c r="B99" s="1090"/>
      <c r="C99" s="1089"/>
      <c r="D99" s="502">
        <v>0</v>
      </c>
      <c r="E99" s="585">
        <v>0</v>
      </c>
      <c r="F99" s="586">
        <v>0</v>
      </c>
      <c r="G99" s="475"/>
      <c r="H99" s="476"/>
      <c r="I99" s="475"/>
      <c r="J99" s="476"/>
      <c r="K99" s="475"/>
      <c r="L99" s="476"/>
      <c r="M99" s="475"/>
      <c r="N99" s="476"/>
      <c r="O99" s="475"/>
      <c r="P99" s="476"/>
      <c r="Q99" s="505"/>
      <c r="R99" s="551"/>
      <c r="S99" s="480"/>
      <c r="T99" s="487"/>
      <c r="U99" s="465"/>
      <c r="V99" s="460"/>
      <c r="W99" s="607" t="s">
        <v>230</v>
      </c>
      <c r="X99" s="337"/>
      <c r="Y99" s="337"/>
      <c r="Z99" s="337"/>
      <c r="AA99" s="337"/>
      <c r="AB99" s="337"/>
      <c r="AC99" s="337"/>
      <c r="AD99" s="337"/>
      <c r="AE99" s="337"/>
      <c r="AF99" s="337"/>
      <c r="AG99" s="337"/>
      <c r="AH99" s="337"/>
      <c r="AI99" s="337"/>
      <c r="AJ99" s="337"/>
      <c r="AK99" s="337"/>
      <c r="AL99" s="431"/>
      <c r="AM99" s="431"/>
      <c r="AN99" s="431"/>
      <c r="AO99" s="431"/>
      <c r="AP99" s="431"/>
      <c r="AQ99" s="431"/>
      <c r="AR99" s="431"/>
      <c r="AS99" s="431"/>
      <c r="AT99" s="431"/>
      <c r="AU99" s="431"/>
      <c r="AV99" s="431"/>
      <c r="AW99" s="431"/>
      <c r="AX99" s="431"/>
      <c r="AY99" s="431"/>
      <c r="AZ99" s="431"/>
      <c r="BA99" s="433" t="s">
        <v>227</v>
      </c>
      <c r="BB99" s="433" t="s">
        <v>227</v>
      </c>
      <c r="BC99" s="433" t="s">
        <v>227</v>
      </c>
      <c r="BD99" s="433" t="s">
        <v>227</v>
      </c>
      <c r="BE99" s="433" t="s">
        <v>227</v>
      </c>
      <c r="BF99" s="431"/>
      <c r="BG99" s="337"/>
      <c r="BH99" s="337"/>
      <c r="BI99" s="337"/>
      <c r="BJ99" s="337"/>
      <c r="BK99" s="337"/>
      <c r="BL99" s="337"/>
      <c r="BM99" s="337"/>
      <c r="BN99" s="337"/>
      <c r="BO99" s="337"/>
      <c r="BP99" s="337"/>
      <c r="BQ99" s="337"/>
      <c r="BR99" s="337"/>
      <c r="BS99" s="337"/>
      <c r="BT99" s="613">
        <v>0</v>
      </c>
      <c r="BU99" s="613">
        <v>0</v>
      </c>
      <c r="BV99" s="613">
        <v>0</v>
      </c>
      <c r="BW99" s="613">
        <v>0</v>
      </c>
      <c r="BX99" s="613">
        <v>0</v>
      </c>
      <c r="BY99" s="356"/>
      <c r="BZ99" s="356"/>
      <c r="CA99" s="356"/>
      <c r="CB99" s="356"/>
      <c r="CC99" s="356"/>
      <c r="CD99" s="356"/>
      <c r="CE99" s="356"/>
      <c r="CF99" s="356"/>
      <c r="CG99" s="356"/>
      <c r="CH99" s="356"/>
      <c r="CI99" s="356"/>
      <c r="CJ99" s="356"/>
      <c r="CK99" s="356"/>
      <c r="CL99" s="356"/>
      <c r="CM99" s="356"/>
      <c r="CN99" s="356"/>
      <c r="CO99" s="356"/>
      <c r="CP99" s="356"/>
      <c r="CQ99" s="356"/>
      <c r="CR99" s="356"/>
      <c r="CS99" s="356"/>
      <c r="CT99" s="356"/>
      <c r="CU99" s="356"/>
      <c r="CV99" s="356"/>
    </row>
    <row r="100" spans="1:100" s="23" customFormat="1" ht="10.5" x14ac:dyDescent="0.15">
      <c r="A100" s="1090" t="s">
        <v>132</v>
      </c>
      <c r="B100" s="1090"/>
      <c r="C100" s="1089"/>
      <c r="D100" s="502">
        <v>0</v>
      </c>
      <c r="E100" s="585">
        <v>0</v>
      </c>
      <c r="F100" s="586">
        <v>0</v>
      </c>
      <c r="G100" s="465"/>
      <c r="H100" s="460"/>
      <c r="I100" s="465"/>
      <c r="J100" s="460"/>
      <c r="K100" s="475"/>
      <c r="L100" s="476"/>
      <c r="M100" s="475"/>
      <c r="N100" s="476"/>
      <c r="O100" s="475"/>
      <c r="P100" s="476"/>
      <c r="Q100" s="543"/>
      <c r="R100" s="561"/>
      <c r="S100" s="480"/>
      <c r="T100" s="487"/>
      <c r="U100" s="465"/>
      <c r="V100" s="460"/>
      <c r="W100" s="607" t="s">
        <v>230</v>
      </c>
      <c r="X100" s="337"/>
      <c r="Y100" s="337"/>
      <c r="Z100" s="337"/>
      <c r="AA100" s="337"/>
      <c r="AB100" s="337"/>
      <c r="AC100" s="337"/>
      <c r="AD100" s="337"/>
      <c r="AE100" s="337"/>
      <c r="AF100" s="337"/>
      <c r="AG100" s="337"/>
      <c r="AH100" s="337"/>
      <c r="AI100" s="337"/>
      <c r="AJ100" s="337"/>
      <c r="AK100" s="337"/>
      <c r="AL100" s="431"/>
      <c r="AM100" s="431"/>
      <c r="AN100" s="431"/>
      <c r="AO100" s="431"/>
      <c r="AP100" s="431"/>
      <c r="AQ100" s="431"/>
      <c r="AR100" s="431"/>
      <c r="AS100" s="431"/>
      <c r="AT100" s="431"/>
      <c r="AU100" s="431"/>
      <c r="AV100" s="431"/>
      <c r="AW100" s="431"/>
      <c r="AX100" s="431"/>
      <c r="AY100" s="431"/>
      <c r="AZ100" s="431"/>
      <c r="BA100" s="433" t="s">
        <v>227</v>
      </c>
      <c r="BB100" s="433" t="s">
        <v>227</v>
      </c>
      <c r="BC100" s="433" t="s">
        <v>227</v>
      </c>
      <c r="BD100" s="433" t="s">
        <v>227</v>
      </c>
      <c r="BE100" s="433" t="s">
        <v>227</v>
      </c>
      <c r="BF100" s="431"/>
      <c r="BG100" s="337"/>
      <c r="BH100" s="337"/>
      <c r="BI100" s="337"/>
      <c r="BJ100" s="337"/>
      <c r="BK100" s="337"/>
      <c r="BL100" s="337"/>
      <c r="BM100" s="337"/>
      <c r="BN100" s="337"/>
      <c r="BO100" s="337"/>
      <c r="BP100" s="337"/>
      <c r="BQ100" s="337"/>
      <c r="BR100" s="337"/>
      <c r="BS100" s="337"/>
      <c r="BT100" s="613">
        <v>0</v>
      </c>
      <c r="BU100" s="613">
        <v>0</v>
      </c>
      <c r="BV100" s="613">
        <v>0</v>
      </c>
      <c r="BW100" s="613">
        <v>0</v>
      </c>
      <c r="BX100" s="613">
        <v>0</v>
      </c>
      <c r="BY100" s="356"/>
      <c r="BZ100" s="356"/>
      <c r="CA100" s="356"/>
      <c r="CB100" s="356"/>
      <c r="CC100" s="356"/>
      <c r="CD100" s="356"/>
      <c r="CE100" s="356"/>
      <c r="CF100" s="356"/>
      <c r="CG100" s="356"/>
      <c r="CH100" s="356"/>
      <c r="CI100" s="356"/>
      <c r="CJ100" s="356"/>
      <c r="CK100" s="356"/>
      <c r="CL100" s="356"/>
      <c r="CM100" s="356"/>
      <c r="CN100" s="356"/>
      <c r="CO100" s="356"/>
      <c r="CP100" s="356"/>
      <c r="CQ100" s="356"/>
      <c r="CR100" s="356"/>
      <c r="CS100" s="356"/>
      <c r="CT100" s="356"/>
      <c r="CU100" s="356"/>
      <c r="CV100" s="356"/>
    </row>
    <row r="101" spans="1:100" s="23" customFormat="1" ht="10.5" x14ac:dyDescent="0.15">
      <c r="A101" s="1090" t="s">
        <v>133</v>
      </c>
      <c r="B101" s="1101"/>
      <c r="C101" s="1102"/>
      <c r="D101" s="502">
        <v>0</v>
      </c>
      <c r="E101" s="585">
        <v>0</v>
      </c>
      <c r="F101" s="586">
        <v>0</v>
      </c>
      <c r="G101" s="465"/>
      <c r="H101" s="460"/>
      <c r="I101" s="465"/>
      <c r="J101" s="460"/>
      <c r="K101" s="465"/>
      <c r="L101" s="460"/>
      <c r="M101" s="465"/>
      <c r="N101" s="460"/>
      <c r="O101" s="465"/>
      <c r="P101" s="460"/>
      <c r="Q101" s="505"/>
      <c r="R101" s="551"/>
      <c r="S101" s="480"/>
      <c r="T101" s="487"/>
      <c r="U101" s="465"/>
      <c r="V101" s="460"/>
      <c r="W101" s="607" t="s">
        <v>230</v>
      </c>
      <c r="X101" s="337"/>
      <c r="Y101" s="337"/>
      <c r="Z101" s="337"/>
      <c r="AA101" s="337"/>
      <c r="AB101" s="337"/>
      <c r="AC101" s="337"/>
      <c r="AD101" s="337"/>
      <c r="AE101" s="337"/>
      <c r="AF101" s="337"/>
      <c r="AG101" s="337"/>
      <c r="AH101" s="337"/>
      <c r="AI101" s="337"/>
      <c r="AJ101" s="337"/>
      <c r="AK101" s="337"/>
      <c r="AL101" s="431"/>
      <c r="AM101" s="431"/>
      <c r="AN101" s="431"/>
      <c r="AO101" s="431"/>
      <c r="AP101" s="431"/>
      <c r="AQ101" s="431"/>
      <c r="AR101" s="431"/>
      <c r="AS101" s="431"/>
      <c r="AT101" s="431"/>
      <c r="AU101" s="431"/>
      <c r="AV101" s="431"/>
      <c r="AW101" s="431"/>
      <c r="AX101" s="431"/>
      <c r="AY101" s="431"/>
      <c r="AZ101" s="431"/>
      <c r="BA101" s="433" t="s">
        <v>227</v>
      </c>
      <c r="BB101" s="433" t="s">
        <v>227</v>
      </c>
      <c r="BC101" s="433" t="s">
        <v>227</v>
      </c>
      <c r="BD101" s="433" t="s">
        <v>227</v>
      </c>
      <c r="BE101" s="433" t="s">
        <v>227</v>
      </c>
      <c r="BF101" s="431"/>
      <c r="BG101" s="337"/>
      <c r="BH101" s="337"/>
      <c r="BI101" s="337"/>
      <c r="BJ101" s="337"/>
      <c r="BK101" s="337"/>
      <c r="BL101" s="337"/>
      <c r="BM101" s="337"/>
      <c r="BN101" s="337"/>
      <c r="BO101" s="337"/>
      <c r="BP101" s="337"/>
      <c r="BQ101" s="337"/>
      <c r="BR101" s="337"/>
      <c r="BS101" s="337"/>
      <c r="BT101" s="613">
        <v>0</v>
      </c>
      <c r="BU101" s="613">
        <v>0</v>
      </c>
      <c r="BV101" s="613">
        <v>0</v>
      </c>
      <c r="BW101" s="613">
        <v>0</v>
      </c>
      <c r="BX101" s="613">
        <v>0</v>
      </c>
      <c r="BY101" s="356"/>
      <c r="BZ101" s="356"/>
      <c r="CA101" s="356"/>
      <c r="CB101" s="356"/>
      <c r="CC101" s="356"/>
      <c r="CD101" s="356"/>
      <c r="CE101" s="356"/>
      <c r="CF101" s="356"/>
      <c r="CG101" s="356"/>
      <c r="CH101" s="356"/>
      <c r="CI101" s="356"/>
      <c r="CJ101" s="356"/>
      <c r="CK101" s="356"/>
      <c r="CL101" s="356"/>
      <c r="CM101" s="356"/>
      <c r="CN101" s="356"/>
      <c r="CO101" s="356"/>
      <c r="CP101" s="356"/>
      <c r="CQ101" s="356"/>
      <c r="CR101" s="356"/>
      <c r="CS101" s="356"/>
      <c r="CT101" s="356"/>
      <c r="CU101" s="356"/>
      <c r="CV101" s="356"/>
    </row>
    <row r="102" spans="1:100" s="23" customFormat="1" ht="10.5" customHeight="1" x14ac:dyDescent="0.15">
      <c r="A102" s="1103" t="s">
        <v>134</v>
      </c>
      <c r="B102" s="1082" t="s">
        <v>135</v>
      </c>
      <c r="C102" s="1089"/>
      <c r="D102" s="502">
        <v>0</v>
      </c>
      <c r="E102" s="585">
        <v>0</v>
      </c>
      <c r="F102" s="586">
        <v>0</v>
      </c>
      <c r="G102" s="465"/>
      <c r="H102" s="460"/>
      <c r="I102" s="465"/>
      <c r="J102" s="460"/>
      <c r="K102" s="465"/>
      <c r="L102" s="460"/>
      <c r="M102" s="465"/>
      <c r="N102" s="460"/>
      <c r="O102" s="465"/>
      <c r="P102" s="460"/>
      <c r="Q102" s="505"/>
      <c r="R102" s="551"/>
      <c r="S102" s="479"/>
      <c r="T102" s="487"/>
      <c r="U102" s="465"/>
      <c r="V102" s="460"/>
      <c r="W102" s="607" t="s">
        <v>230</v>
      </c>
      <c r="X102" s="337"/>
      <c r="Y102" s="337"/>
      <c r="Z102" s="337"/>
      <c r="AA102" s="337"/>
      <c r="AB102" s="337"/>
      <c r="AC102" s="337"/>
      <c r="AD102" s="337"/>
      <c r="AE102" s="337"/>
      <c r="AF102" s="337"/>
      <c r="AG102" s="337"/>
      <c r="AH102" s="337"/>
      <c r="AI102" s="337"/>
      <c r="AJ102" s="337"/>
      <c r="AK102" s="337"/>
      <c r="AL102" s="431"/>
      <c r="AM102" s="431"/>
      <c r="AN102" s="431"/>
      <c r="AO102" s="431"/>
      <c r="AP102" s="431"/>
      <c r="AQ102" s="431"/>
      <c r="AR102" s="431"/>
      <c r="AS102" s="431"/>
      <c r="AT102" s="431"/>
      <c r="AU102" s="431"/>
      <c r="AV102" s="431"/>
      <c r="AW102" s="431"/>
      <c r="AX102" s="431"/>
      <c r="AY102" s="431"/>
      <c r="AZ102" s="431"/>
      <c r="BA102" s="618" t="s">
        <v>227</v>
      </c>
      <c r="BB102" s="618" t="s">
        <v>227</v>
      </c>
      <c r="BC102" s="618" t="s">
        <v>227</v>
      </c>
      <c r="BD102" s="618" t="s">
        <v>227</v>
      </c>
      <c r="BE102" s="433" t="s">
        <v>227</v>
      </c>
      <c r="BF102" s="433" t="s">
        <v>227</v>
      </c>
      <c r="BG102" s="337"/>
      <c r="BH102" s="337"/>
      <c r="BI102" s="337"/>
      <c r="BJ102" s="337"/>
      <c r="BK102" s="337"/>
      <c r="BL102" s="337"/>
      <c r="BM102" s="337"/>
      <c r="BN102" s="337"/>
      <c r="BO102" s="337"/>
      <c r="BP102" s="337"/>
      <c r="BQ102" s="337"/>
      <c r="BR102" s="337"/>
      <c r="BS102" s="337"/>
      <c r="BT102" s="613">
        <v>0</v>
      </c>
      <c r="BU102" s="613">
        <v>0</v>
      </c>
      <c r="BV102" s="613">
        <v>0</v>
      </c>
      <c r="BW102" s="613">
        <v>0</v>
      </c>
      <c r="BX102" s="613">
        <v>0</v>
      </c>
      <c r="BY102" s="613">
        <v>0</v>
      </c>
      <c r="BZ102" s="356"/>
      <c r="CA102" s="356"/>
      <c r="CB102" s="356"/>
      <c r="CC102" s="356"/>
      <c r="CD102" s="356"/>
      <c r="CE102" s="356"/>
      <c r="CF102" s="356"/>
      <c r="CG102" s="356"/>
      <c r="CH102" s="356"/>
      <c r="CI102" s="356"/>
      <c r="CJ102" s="356"/>
      <c r="CK102" s="356"/>
      <c r="CL102" s="356"/>
      <c r="CM102" s="356"/>
      <c r="CN102" s="356"/>
      <c r="CO102" s="356"/>
      <c r="CP102" s="356"/>
      <c r="CQ102" s="356"/>
      <c r="CR102" s="356"/>
      <c r="CS102" s="356"/>
      <c r="CT102" s="356"/>
      <c r="CU102" s="356"/>
      <c r="CV102" s="356"/>
    </row>
    <row r="103" spans="1:100" s="23" customFormat="1" ht="10.5" x14ac:dyDescent="0.15">
      <c r="A103" s="1104"/>
      <c r="B103" s="1082" t="s">
        <v>136</v>
      </c>
      <c r="C103" s="1089"/>
      <c r="D103" s="502">
        <v>0</v>
      </c>
      <c r="E103" s="585">
        <v>0</v>
      </c>
      <c r="F103" s="586">
        <v>0</v>
      </c>
      <c r="G103" s="465"/>
      <c r="H103" s="460"/>
      <c r="I103" s="465"/>
      <c r="J103" s="460"/>
      <c r="K103" s="465"/>
      <c r="L103" s="460"/>
      <c r="M103" s="465"/>
      <c r="N103" s="460"/>
      <c r="O103" s="465"/>
      <c r="P103" s="460"/>
      <c r="Q103" s="505"/>
      <c r="R103" s="551"/>
      <c r="S103" s="479"/>
      <c r="T103" s="487"/>
      <c r="U103" s="465"/>
      <c r="V103" s="460"/>
      <c r="W103" s="607" t="s">
        <v>230</v>
      </c>
      <c r="X103" s="337"/>
      <c r="Y103" s="337"/>
      <c r="Z103" s="337"/>
      <c r="AA103" s="337"/>
      <c r="AB103" s="337"/>
      <c r="AC103" s="337"/>
      <c r="AD103" s="337"/>
      <c r="AE103" s="337"/>
      <c r="AF103" s="337"/>
      <c r="AG103" s="337"/>
      <c r="AH103" s="337"/>
      <c r="AI103" s="337"/>
      <c r="AJ103" s="337"/>
      <c r="AK103" s="337"/>
      <c r="AL103" s="431"/>
      <c r="AM103" s="431"/>
      <c r="AN103" s="431"/>
      <c r="AO103" s="431"/>
      <c r="AP103" s="431"/>
      <c r="AQ103" s="431"/>
      <c r="AR103" s="431"/>
      <c r="AS103" s="431"/>
      <c r="AT103" s="431"/>
      <c r="AU103" s="431"/>
      <c r="AV103" s="431"/>
      <c r="AW103" s="431"/>
      <c r="AX103" s="431"/>
      <c r="AY103" s="431"/>
      <c r="AZ103" s="431"/>
      <c r="BA103" s="433" t="s">
        <v>227</v>
      </c>
      <c r="BB103" s="433" t="s">
        <v>227</v>
      </c>
      <c r="BC103" s="433" t="s">
        <v>227</v>
      </c>
      <c r="BD103" s="433" t="s">
        <v>227</v>
      </c>
      <c r="BE103" s="433" t="s">
        <v>227</v>
      </c>
      <c r="BF103" s="433" t="s">
        <v>227</v>
      </c>
      <c r="BG103" s="337"/>
      <c r="BH103" s="337"/>
      <c r="BI103" s="337"/>
      <c r="BJ103" s="337"/>
      <c r="BK103" s="337"/>
      <c r="BL103" s="337"/>
      <c r="BM103" s="337"/>
      <c r="BN103" s="337"/>
      <c r="BO103" s="337"/>
      <c r="BP103" s="337"/>
      <c r="BQ103" s="337"/>
      <c r="BR103" s="337"/>
      <c r="BS103" s="337"/>
      <c r="BT103" s="613">
        <v>0</v>
      </c>
      <c r="BU103" s="613">
        <v>0</v>
      </c>
      <c r="BV103" s="613">
        <v>0</v>
      </c>
      <c r="BW103" s="613">
        <v>0</v>
      </c>
      <c r="BX103" s="613">
        <v>0</v>
      </c>
      <c r="BY103" s="613">
        <v>0</v>
      </c>
      <c r="BZ103" s="356"/>
      <c r="CA103" s="356"/>
      <c r="CB103" s="356"/>
      <c r="CC103" s="356"/>
      <c r="CD103" s="356"/>
      <c r="CE103" s="356"/>
      <c r="CF103" s="356"/>
      <c r="CG103" s="356"/>
      <c r="CH103" s="356"/>
      <c r="CI103" s="356"/>
      <c r="CJ103" s="356"/>
      <c r="CK103" s="356"/>
      <c r="CL103" s="356"/>
      <c r="CM103" s="356"/>
      <c r="CN103" s="356"/>
      <c r="CO103" s="356"/>
      <c r="CP103" s="356"/>
      <c r="CQ103" s="356"/>
      <c r="CR103" s="356"/>
      <c r="CS103" s="356"/>
      <c r="CT103" s="356"/>
      <c r="CU103" s="356"/>
      <c r="CV103" s="356"/>
    </row>
    <row r="104" spans="1:100" s="23" customFormat="1" ht="21" x14ac:dyDescent="0.15">
      <c r="A104" s="447" t="s">
        <v>137</v>
      </c>
      <c r="B104" s="1091" t="s">
        <v>138</v>
      </c>
      <c r="C104" s="1092"/>
      <c r="D104" s="502">
        <v>0</v>
      </c>
      <c r="E104" s="585">
        <v>0</v>
      </c>
      <c r="F104" s="586">
        <v>0</v>
      </c>
      <c r="G104" s="465"/>
      <c r="H104" s="460"/>
      <c r="I104" s="465"/>
      <c r="J104" s="460"/>
      <c r="K104" s="465"/>
      <c r="L104" s="460"/>
      <c r="M104" s="465"/>
      <c r="N104" s="460"/>
      <c r="O104" s="465"/>
      <c r="P104" s="460"/>
      <c r="Q104" s="505"/>
      <c r="R104" s="551"/>
      <c r="S104" s="479"/>
      <c r="T104" s="487"/>
      <c r="U104" s="465"/>
      <c r="V104" s="460"/>
      <c r="W104" s="607" t="s">
        <v>230</v>
      </c>
      <c r="X104" s="337"/>
      <c r="Y104" s="337"/>
      <c r="Z104" s="337"/>
      <c r="AA104" s="337"/>
      <c r="AB104" s="337"/>
      <c r="AC104" s="337"/>
      <c r="AD104" s="337"/>
      <c r="AE104" s="337"/>
      <c r="AF104" s="337"/>
      <c r="AG104" s="337"/>
      <c r="AH104" s="337"/>
      <c r="AI104" s="337"/>
      <c r="AJ104" s="337"/>
      <c r="AK104" s="337"/>
      <c r="AL104" s="431"/>
      <c r="AM104" s="431"/>
      <c r="AN104" s="431"/>
      <c r="AO104" s="431"/>
      <c r="AP104" s="431"/>
      <c r="AQ104" s="431"/>
      <c r="AR104" s="431"/>
      <c r="AS104" s="431"/>
      <c r="AT104" s="431"/>
      <c r="AU104" s="431"/>
      <c r="AV104" s="431"/>
      <c r="AW104" s="431"/>
      <c r="AX104" s="431"/>
      <c r="AY104" s="431"/>
      <c r="AZ104" s="431"/>
      <c r="BA104" s="433" t="s">
        <v>227</v>
      </c>
      <c r="BB104" s="433" t="s">
        <v>227</v>
      </c>
      <c r="BC104" s="433" t="s">
        <v>227</v>
      </c>
      <c r="BD104" s="433" t="s">
        <v>227</v>
      </c>
      <c r="BE104" s="433" t="s">
        <v>227</v>
      </c>
      <c r="BF104" s="433" t="s">
        <v>227</v>
      </c>
      <c r="BG104" s="337"/>
      <c r="BH104" s="337"/>
      <c r="BI104" s="337"/>
      <c r="BJ104" s="337"/>
      <c r="BK104" s="337"/>
      <c r="BL104" s="337"/>
      <c r="BM104" s="337"/>
      <c r="BN104" s="337"/>
      <c r="BO104" s="337"/>
      <c r="BP104" s="337"/>
      <c r="BQ104" s="337"/>
      <c r="BR104" s="337"/>
      <c r="BS104" s="337"/>
      <c r="BT104" s="613">
        <v>0</v>
      </c>
      <c r="BU104" s="613">
        <v>0</v>
      </c>
      <c r="BV104" s="613">
        <v>0</v>
      </c>
      <c r="BW104" s="613">
        <v>0</v>
      </c>
      <c r="BX104" s="613">
        <v>0</v>
      </c>
      <c r="BY104" s="613">
        <v>0</v>
      </c>
      <c r="BZ104" s="356"/>
      <c r="CA104" s="356"/>
      <c r="CB104" s="356"/>
      <c r="CC104" s="356"/>
      <c r="CD104" s="356"/>
      <c r="CE104" s="356"/>
      <c r="CF104" s="356"/>
      <c r="CG104" s="356"/>
      <c r="CH104" s="356"/>
      <c r="CI104" s="356"/>
      <c r="CJ104" s="356"/>
      <c r="CK104" s="356"/>
      <c r="CL104" s="356"/>
      <c r="CM104" s="356"/>
      <c r="CN104" s="356"/>
      <c r="CO104" s="356"/>
      <c r="CP104" s="356"/>
      <c r="CQ104" s="356"/>
      <c r="CR104" s="356"/>
      <c r="CS104" s="356"/>
      <c r="CT104" s="356"/>
      <c r="CU104" s="356"/>
      <c r="CV104" s="356"/>
    </row>
    <row r="105" spans="1:100" s="23" customFormat="1" ht="10.5" customHeight="1" x14ac:dyDescent="0.15">
      <c r="A105" s="1090" t="s">
        <v>139</v>
      </c>
      <c r="B105" s="1090"/>
      <c r="C105" s="1089"/>
      <c r="D105" s="502">
        <v>0</v>
      </c>
      <c r="E105" s="585">
        <v>0</v>
      </c>
      <c r="F105" s="586">
        <v>0</v>
      </c>
      <c r="G105" s="468"/>
      <c r="H105" s="471"/>
      <c r="I105" s="468"/>
      <c r="J105" s="471"/>
      <c r="K105" s="468"/>
      <c r="L105" s="471"/>
      <c r="M105" s="468"/>
      <c r="N105" s="471"/>
      <c r="O105" s="468"/>
      <c r="P105" s="471"/>
      <c r="Q105" s="507"/>
      <c r="R105" s="562"/>
      <c r="S105" s="501"/>
      <c r="T105" s="488"/>
      <c r="U105" s="468"/>
      <c r="V105" s="471"/>
      <c r="W105" s="607" t="s">
        <v>230</v>
      </c>
      <c r="X105" s="337"/>
      <c r="Y105" s="337"/>
      <c r="Z105" s="337"/>
      <c r="AA105" s="337"/>
      <c r="AB105" s="337"/>
      <c r="AC105" s="337"/>
      <c r="AD105" s="337"/>
      <c r="AE105" s="337"/>
      <c r="AF105" s="337"/>
      <c r="AG105" s="337"/>
      <c r="AH105" s="337"/>
      <c r="AI105" s="337"/>
      <c r="AJ105" s="337"/>
      <c r="AK105" s="337"/>
      <c r="AL105" s="431"/>
      <c r="AM105" s="431"/>
      <c r="AN105" s="431"/>
      <c r="AO105" s="431"/>
      <c r="AP105" s="431"/>
      <c r="AQ105" s="431"/>
      <c r="AR105" s="431"/>
      <c r="AS105" s="431"/>
      <c r="AT105" s="431"/>
      <c r="AU105" s="431"/>
      <c r="AV105" s="431"/>
      <c r="AW105" s="431"/>
      <c r="AX105" s="431"/>
      <c r="AY105" s="431"/>
      <c r="AZ105" s="431"/>
      <c r="BA105" s="433" t="s">
        <v>227</v>
      </c>
      <c r="BB105" s="433" t="s">
        <v>227</v>
      </c>
      <c r="BC105" s="433" t="s">
        <v>227</v>
      </c>
      <c r="BD105" s="433" t="s">
        <v>227</v>
      </c>
      <c r="BE105" s="433" t="s">
        <v>227</v>
      </c>
      <c r="BF105" s="433" t="s">
        <v>227</v>
      </c>
      <c r="BG105" s="337"/>
      <c r="BH105" s="337"/>
      <c r="BI105" s="337"/>
      <c r="BJ105" s="337"/>
      <c r="BK105" s="337"/>
      <c r="BL105" s="337"/>
      <c r="BM105" s="337"/>
      <c r="BN105" s="337"/>
      <c r="BO105" s="337"/>
      <c r="BP105" s="337"/>
      <c r="BQ105" s="337"/>
      <c r="BR105" s="337"/>
      <c r="BS105" s="337"/>
      <c r="BT105" s="613">
        <v>0</v>
      </c>
      <c r="BU105" s="613">
        <v>0</v>
      </c>
      <c r="BV105" s="613">
        <v>0</v>
      </c>
      <c r="BW105" s="613">
        <v>0</v>
      </c>
      <c r="BX105" s="613">
        <v>0</v>
      </c>
      <c r="BY105" s="613">
        <v>0</v>
      </c>
      <c r="BZ105" s="356"/>
      <c r="CA105" s="356"/>
      <c r="CB105" s="356"/>
      <c r="CC105" s="356"/>
      <c r="CD105" s="356"/>
      <c r="CE105" s="356"/>
      <c r="CF105" s="356"/>
      <c r="CG105" s="356"/>
      <c r="CH105" s="356"/>
      <c r="CI105" s="356"/>
      <c r="CJ105" s="356"/>
      <c r="CK105" s="356"/>
      <c r="CL105" s="356"/>
      <c r="CM105" s="356"/>
      <c r="CN105" s="356"/>
      <c r="CO105" s="356"/>
      <c r="CP105" s="356"/>
      <c r="CQ105" s="356"/>
      <c r="CR105" s="356"/>
      <c r="CS105" s="356"/>
      <c r="CT105" s="356"/>
      <c r="CU105" s="356"/>
      <c r="CV105" s="356"/>
    </row>
    <row r="106" spans="1:100" s="23" customFormat="1" ht="10.5" x14ac:dyDescent="0.15">
      <c r="A106" s="1093" t="s">
        <v>140</v>
      </c>
      <c r="B106" s="1094"/>
      <c r="C106" s="1095"/>
      <c r="D106" s="603"/>
      <c r="E106" s="557"/>
      <c r="F106" s="557"/>
      <c r="G106" s="557"/>
      <c r="H106" s="557"/>
      <c r="I106" s="557"/>
      <c r="J106" s="557"/>
      <c r="K106" s="557"/>
      <c r="L106" s="557"/>
      <c r="M106" s="557"/>
      <c r="N106" s="557"/>
      <c r="O106" s="557"/>
      <c r="P106" s="557"/>
      <c r="Q106" s="557"/>
      <c r="R106" s="557"/>
      <c r="S106" s="557"/>
      <c r="T106" s="557"/>
      <c r="U106" s="557"/>
      <c r="V106" s="558"/>
      <c r="W106" s="607"/>
      <c r="X106" s="337"/>
      <c r="Y106" s="337"/>
      <c r="Z106" s="337"/>
      <c r="AA106" s="337"/>
      <c r="AB106" s="337"/>
      <c r="AC106" s="337"/>
      <c r="AD106" s="337"/>
      <c r="AE106" s="337"/>
      <c r="AF106" s="337"/>
      <c r="AG106" s="337"/>
      <c r="AH106" s="337"/>
      <c r="AI106" s="337"/>
      <c r="AJ106" s="337"/>
      <c r="AK106" s="337"/>
      <c r="AL106" s="431"/>
      <c r="AM106" s="431"/>
      <c r="AN106" s="431"/>
      <c r="AO106" s="431"/>
      <c r="AP106" s="431"/>
      <c r="AQ106" s="431"/>
      <c r="AR106" s="431"/>
      <c r="AS106" s="431"/>
      <c r="AT106" s="431"/>
      <c r="AU106" s="431"/>
      <c r="AV106" s="431"/>
      <c r="AW106" s="431"/>
      <c r="AX106" s="431"/>
      <c r="AY106" s="431"/>
      <c r="AZ106" s="431"/>
      <c r="BA106" s="356"/>
      <c r="BB106" s="356"/>
      <c r="BC106" s="356"/>
      <c r="BD106" s="356"/>
      <c r="BE106" s="356"/>
      <c r="BF106" s="356"/>
      <c r="BG106" s="337"/>
      <c r="BH106" s="337"/>
      <c r="BI106" s="337"/>
      <c r="BJ106" s="337"/>
      <c r="BK106" s="337"/>
      <c r="BL106" s="337"/>
      <c r="BM106" s="337"/>
      <c r="BN106" s="337"/>
      <c r="BO106" s="337"/>
      <c r="BP106" s="337"/>
      <c r="BQ106" s="337"/>
      <c r="BR106" s="337"/>
      <c r="BS106" s="337"/>
      <c r="BT106" s="356"/>
      <c r="BU106" s="356"/>
      <c r="BV106" s="356"/>
      <c r="BW106" s="356"/>
      <c r="BX106" s="356"/>
      <c r="BY106" s="356"/>
      <c r="BZ106" s="356"/>
      <c r="CA106" s="356"/>
      <c r="CB106" s="356"/>
      <c r="CC106" s="356"/>
      <c r="CD106" s="356"/>
      <c r="CE106" s="356"/>
      <c r="CF106" s="356"/>
      <c r="CG106" s="356"/>
      <c r="CH106" s="356"/>
      <c r="CI106" s="356"/>
      <c r="CJ106" s="356"/>
      <c r="CK106" s="356"/>
      <c r="CL106" s="356"/>
      <c r="CM106" s="356"/>
      <c r="CN106" s="356"/>
      <c r="CO106" s="356"/>
      <c r="CP106" s="356"/>
      <c r="CQ106" s="356"/>
      <c r="CR106" s="356"/>
      <c r="CS106" s="356"/>
      <c r="CT106" s="356"/>
      <c r="CU106" s="356"/>
      <c r="CV106" s="356"/>
    </row>
    <row r="107" spans="1:100" s="23" customFormat="1" ht="10.5" customHeight="1" x14ac:dyDescent="0.15">
      <c r="A107" s="1096" t="s">
        <v>141</v>
      </c>
      <c r="B107" s="1099" t="s">
        <v>142</v>
      </c>
      <c r="C107" s="1100"/>
      <c r="D107" s="587">
        <v>0</v>
      </c>
      <c r="E107" s="588">
        <v>0</v>
      </c>
      <c r="F107" s="589">
        <v>0</v>
      </c>
      <c r="G107" s="477"/>
      <c r="H107" s="496"/>
      <c r="I107" s="477"/>
      <c r="J107" s="496"/>
      <c r="K107" s="477"/>
      <c r="L107" s="496"/>
      <c r="M107" s="477"/>
      <c r="N107" s="496"/>
      <c r="O107" s="477"/>
      <c r="P107" s="496"/>
      <c r="Q107" s="504"/>
      <c r="R107" s="563"/>
      <c r="S107" s="500"/>
      <c r="T107" s="456"/>
      <c r="U107" s="477"/>
      <c r="V107" s="496"/>
      <c r="W107" s="607" t="s">
        <v>230</v>
      </c>
      <c r="X107" s="337"/>
      <c r="Y107" s="337"/>
      <c r="Z107" s="337"/>
      <c r="AA107" s="337"/>
      <c r="AB107" s="337"/>
      <c r="AC107" s="337"/>
      <c r="AD107" s="337"/>
      <c r="AE107" s="337"/>
      <c r="AF107" s="337"/>
      <c r="AG107" s="337"/>
      <c r="AH107" s="337"/>
      <c r="AI107" s="337"/>
      <c r="AJ107" s="337"/>
      <c r="AK107" s="337"/>
      <c r="AL107" s="431"/>
      <c r="AM107" s="431"/>
      <c r="AN107" s="431"/>
      <c r="AO107" s="431"/>
      <c r="AP107" s="431"/>
      <c r="AQ107" s="431"/>
      <c r="AR107" s="431"/>
      <c r="AS107" s="431"/>
      <c r="AT107" s="431"/>
      <c r="AU107" s="431"/>
      <c r="AV107" s="431"/>
      <c r="AW107" s="431"/>
      <c r="AX107" s="431"/>
      <c r="AY107" s="431"/>
      <c r="AZ107" s="431"/>
      <c r="BA107" s="433" t="s">
        <v>227</v>
      </c>
      <c r="BB107" s="433" t="s">
        <v>227</v>
      </c>
      <c r="BC107" s="433" t="s">
        <v>227</v>
      </c>
      <c r="BD107" s="433" t="s">
        <v>227</v>
      </c>
      <c r="BE107" s="433" t="s">
        <v>227</v>
      </c>
      <c r="BF107" s="433" t="s">
        <v>227</v>
      </c>
      <c r="BG107" s="433" t="s">
        <v>227</v>
      </c>
      <c r="BH107" s="337"/>
      <c r="BI107" s="337"/>
      <c r="BJ107" s="337"/>
      <c r="BK107" s="337"/>
      <c r="BL107" s="337"/>
      <c r="BM107" s="337"/>
      <c r="BN107" s="337"/>
      <c r="BO107" s="337"/>
      <c r="BP107" s="337"/>
      <c r="BQ107" s="337"/>
      <c r="BR107" s="337"/>
      <c r="BS107" s="337"/>
      <c r="BT107" s="613">
        <v>0</v>
      </c>
      <c r="BU107" s="613">
        <v>0</v>
      </c>
      <c r="BV107" s="613">
        <v>0</v>
      </c>
      <c r="BW107" s="613">
        <v>0</v>
      </c>
      <c r="BX107" s="613">
        <v>0</v>
      </c>
      <c r="BY107" s="613">
        <v>0</v>
      </c>
      <c r="BZ107" s="613">
        <v>0</v>
      </c>
      <c r="CA107" s="356"/>
      <c r="CB107" s="356"/>
      <c r="CC107" s="356"/>
      <c r="CD107" s="356"/>
      <c r="CE107" s="356"/>
      <c r="CF107" s="356"/>
      <c r="CG107" s="356"/>
      <c r="CH107" s="356"/>
      <c r="CI107" s="356"/>
      <c r="CJ107" s="356"/>
      <c r="CK107" s="356"/>
      <c r="CL107" s="356"/>
      <c r="CM107" s="356"/>
      <c r="CN107" s="356"/>
      <c r="CO107" s="356"/>
      <c r="CP107" s="356"/>
      <c r="CQ107" s="356"/>
      <c r="CR107" s="356"/>
      <c r="CS107" s="356"/>
      <c r="CT107" s="356"/>
      <c r="CU107" s="356"/>
      <c r="CV107" s="356"/>
    </row>
    <row r="108" spans="1:100" s="23" customFormat="1" ht="10.5" x14ac:dyDescent="0.15">
      <c r="A108" s="1097"/>
      <c r="B108" s="1088" t="s">
        <v>143</v>
      </c>
      <c r="C108" s="1089"/>
      <c r="D108" s="582">
        <v>0</v>
      </c>
      <c r="E108" s="583">
        <v>0</v>
      </c>
      <c r="F108" s="584">
        <v>0</v>
      </c>
      <c r="G108" s="497"/>
      <c r="H108" s="499"/>
      <c r="I108" s="497"/>
      <c r="J108" s="499"/>
      <c r="K108" s="497"/>
      <c r="L108" s="499"/>
      <c r="M108" s="497"/>
      <c r="N108" s="499"/>
      <c r="O108" s="497"/>
      <c r="P108" s="499"/>
      <c r="Q108" s="508"/>
      <c r="R108" s="559"/>
      <c r="S108" s="479"/>
      <c r="T108" s="463"/>
      <c r="U108" s="497"/>
      <c r="V108" s="499"/>
      <c r="W108" s="607" t="s">
        <v>230</v>
      </c>
      <c r="X108" s="337"/>
      <c r="Y108" s="337"/>
      <c r="Z108" s="337"/>
      <c r="AA108" s="337"/>
      <c r="AB108" s="337"/>
      <c r="AC108" s="337"/>
      <c r="AD108" s="337"/>
      <c r="AE108" s="337"/>
      <c r="AF108" s="337"/>
      <c r="AG108" s="337"/>
      <c r="AH108" s="337"/>
      <c r="AI108" s="337"/>
      <c r="AJ108" s="337"/>
      <c r="AK108" s="337"/>
      <c r="AL108" s="431"/>
      <c r="AM108" s="431"/>
      <c r="AN108" s="431"/>
      <c r="AO108" s="431"/>
      <c r="AP108" s="431"/>
      <c r="AQ108" s="431"/>
      <c r="AR108" s="431"/>
      <c r="AS108" s="431"/>
      <c r="AT108" s="431"/>
      <c r="AU108" s="431"/>
      <c r="AV108" s="431"/>
      <c r="AW108" s="431"/>
      <c r="AX108" s="431"/>
      <c r="AY108" s="431"/>
      <c r="AZ108" s="431"/>
      <c r="BA108" s="433" t="s">
        <v>227</v>
      </c>
      <c r="BB108" s="433" t="s">
        <v>227</v>
      </c>
      <c r="BC108" s="433" t="s">
        <v>227</v>
      </c>
      <c r="BD108" s="433" t="s">
        <v>227</v>
      </c>
      <c r="BE108" s="433" t="s">
        <v>227</v>
      </c>
      <c r="BF108" s="433" t="s">
        <v>227</v>
      </c>
      <c r="BG108" s="433" t="s">
        <v>227</v>
      </c>
      <c r="BH108" s="337"/>
      <c r="BI108" s="337"/>
      <c r="BJ108" s="337"/>
      <c r="BK108" s="337"/>
      <c r="BL108" s="337"/>
      <c r="BM108" s="337"/>
      <c r="BN108" s="337"/>
      <c r="BO108" s="337"/>
      <c r="BP108" s="337"/>
      <c r="BQ108" s="337"/>
      <c r="BR108" s="337"/>
      <c r="BS108" s="337"/>
      <c r="BT108" s="613">
        <v>0</v>
      </c>
      <c r="BU108" s="613">
        <v>0</v>
      </c>
      <c r="BV108" s="613">
        <v>0</v>
      </c>
      <c r="BW108" s="613">
        <v>0</v>
      </c>
      <c r="BX108" s="613">
        <v>0</v>
      </c>
      <c r="BY108" s="613">
        <v>0</v>
      </c>
      <c r="BZ108" s="613">
        <v>0</v>
      </c>
      <c r="CA108" s="356"/>
      <c r="CB108" s="356"/>
      <c r="CC108" s="356"/>
      <c r="CD108" s="356"/>
      <c r="CE108" s="356"/>
      <c r="CF108" s="356"/>
      <c r="CG108" s="356"/>
      <c r="CH108" s="356"/>
      <c r="CI108" s="356"/>
      <c r="CJ108" s="356"/>
      <c r="CK108" s="356"/>
      <c r="CL108" s="356"/>
      <c r="CM108" s="356"/>
      <c r="CN108" s="356"/>
      <c r="CO108" s="356"/>
      <c r="CP108" s="356"/>
      <c r="CQ108" s="356"/>
      <c r="CR108" s="356"/>
      <c r="CS108" s="356"/>
      <c r="CT108" s="356"/>
      <c r="CU108" s="356"/>
      <c r="CV108" s="356"/>
    </row>
    <row r="109" spans="1:100" s="23" customFormat="1" ht="10.5" x14ac:dyDescent="0.15">
      <c r="A109" s="1097"/>
      <c r="B109" s="1088" t="s">
        <v>144</v>
      </c>
      <c r="C109" s="1089"/>
      <c r="D109" s="582">
        <v>10</v>
      </c>
      <c r="E109" s="583">
        <v>3</v>
      </c>
      <c r="F109" s="584">
        <v>7</v>
      </c>
      <c r="G109" s="497"/>
      <c r="H109" s="499"/>
      <c r="I109" s="497"/>
      <c r="J109" s="499"/>
      <c r="K109" s="497"/>
      <c r="L109" s="499"/>
      <c r="M109" s="497"/>
      <c r="N109" s="499"/>
      <c r="O109" s="497">
        <v>3</v>
      </c>
      <c r="P109" s="499">
        <v>6</v>
      </c>
      <c r="Q109" s="508"/>
      <c r="R109" s="559">
        <v>1</v>
      </c>
      <c r="S109" s="479"/>
      <c r="T109" s="463"/>
      <c r="U109" s="497"/>
      <c r="V109" s="499"/>
      <c r="W109" s="607" t="s">
        <v>230</v>
      </c>
      <c r="X109" s="337"/>
      <c r="Y109" s="337"/>
      <c r="Z109" s="337"/>
      <c r="AA109" s="337"/>
      <c r="AB109" s="337"/>
      <c r="AC109" s="337"/>
      <c r="AD109" s="337"/>
      <c r="AE109" s="337"/>
      <c r="AF109" s="337"/>
      <c r="AG109" s="337"/>
      <c r="AH109" s="337"/>
      <c r="AI109" s="337"/>
      <c r="AJ109" s="337"/>
      <c r="AK109" s="337"/>
      <c r="AL109" s="431"/>
      <c r="AM109" s="431"/>
      <c r="AN109" s="431"/>
      <c r="AO109" s="431"/>
      <c r="AP109" s="431"/>
      <c r="AQ109" s="431"/>
      <c r="AR109" s="431"/>
      <c r="AS109" s="431"/>
      <c r="AT109" s="431"/>
      <c r="AU109" s="431"/>
      <c r="AV109" s="431"/>
      <c r="AW109" s="431"/>
      <c r="AX109" s="431"/>
      <c r="AY109" s="431"/>
      <c r="AZ109" s="431"/>
      <c r="BA109" s="433" t="s">
        <v>227</v>
      </c>
      <c r="BB109" s="433" t="s">
        <v>227</v>
      </c>
      <c r="BC109" s="433" t="s">
        <v>227</v>
      </c>
      <c r="BD109" s="433" t="s">
        <v>227</v>
      </c>
      <c r="BE109" s="433" t="s">
        <v>227</v>
      </c>
      <c r="BF109" s="433" t="s">
        <v>227</v>
      </c>
      <c r="BG109" s="433" t="s">
        <v>227</v>
      </c>
      <c r="BH109" s="337"/>
      <c r="BI109" s="337"/>
      <c r="BJ109" s="337"/>
      <c r="BK109" s="337"/>
      <c r="BL109" s="337"/>
      <c r="BM109" s="337"/>
      <c r="BN109" s="337"/>
      <c r="BO109" s="337"/>
      <c r="BP109" s="337"/>
      <c r="BQ109" s="337"/>
      <c r="BR109" s="337"/>
      <c r="BS109" s="337"/>
      <c r="BT109" s="613">
        <v>0</v>
      </c>
      <c r="BU109" s="613">
        <v>0</v>
      </c>
      <c r="BV109" s="613">
        <v>0</v>
      </c>
      <c r="BW109" s="613">
        <v>0</v>
      </c>
      <c r="BX109" s="613">
        <v>0</v>
      </c>
      <c r="BY109" s="613">
        <v>0</v>
      </c>
      <c r="BZ109" s="613">
        <v>0</v>
      </c>
      <c r="CA109" s="356"/>
      <c r="CB109" s="356"/>
      <c r="CC109" s="356"/>
      <c r="CD109" s="356"/>
      <c r="CE109" s="356"/>
      <c r="CF109" s="356"/>
      <c r="CG109" s="356"/>
      <c r="CH109" s="356"/>
      <c r="CI109" s="356"/>
      <c r="CJ109" s="356"/>
      <c r="CK109" s="356"/>
      <c r="CL109" s="356"/>
      <c r="CM109" s="356"/>
      <c r="CN109" s="356"/>
      <c r="CO109" s="356"/>
      <c r="CP109" s="356"/>
      <c r="CQ109" s="356"/>
      <c r="CR109" s="356"/>
      <c r="CS109" s="356"/>
      <c r="CT109" s="356"/>
      <c r="CU109" s="356"/>
      <c r="CV109" s="356"/>
    </row>
    <row r="110" spans="1:100" s="23" customFormat="1" ht="10.5" x14ac:dyDescent="0.15">
      <c r="A110" s="1083"/>
      <c r="B110" s="1088" t="s">
        <v>145</v>
      </c>
      <c r="C110" s="1089"/>
      <c r="D110" s="502">
        <v>0</v>
      </c>
      <c r="E110" s="652"/>
      <c r="F110" s="586">
        <v>0</v>
      </c>
      <c r="G110" s="475"/>
      <c r="H110" s="476"/>
      <c r="I110" s="475"/>
      <c r="J110" s="460"/>
      <c r="K110" s="475"/>
      <c r="L110" s="460"/>
      <c r="M110" s="475"/>
      <c r="N110" s="460"/>
      <c r="O110" s="475"/>
      <c r="P110" s="460"/>
      <c r="Q110" s="543"/>
      <c r="R110" s="561"/>
      <c r="S110" s="480"/>
      <c r="T110" s="457"/>
      <c r="U110" s="475"/>
      <c r="V110" s="460"/>
      <c r="W110" s="607" t="s">
        <v>230</v>
      </c>
      <c r="X110" s="337"/>
      <c r="Y110" s="337"/>
      <c r="Z110" s="337"/>
      <c r="AA110" s="337"/>
      <c r="AB110" s="337"/>
      <c r="AC110" s="337"/>
      <c r="AD110" s="337"/>
      <c r="AE110" s="337"/>
      <c r="AF110" s="337"/>
      <c r="AG110" s="337"/>
      <c r="AH110" s="337"/>
      <c r="AI110" s="337"/>
      <c r="AJ110" s="337"/>
      <c r="AK110" s="337"/>
      <c r="AL110" s="431"/>
      <c r="AM110" s="431"/>
      <c r="AN110" s="431"/>
      <c r="AO110" s="431"/>
      <c r="AP110" s="431"/>
      <c r="AQ110" s="431"/>
      <c r="AR110" s="431"/>
      <c r="AS110" s="431"/>
      <c r="AT110" s="431"/>
      <c r="AU110" s="431"/>
      <c r="AV110" s="431"/>
      <c r="AW110" s="431"/>
      <c r="AX110" s="431"/>
      <c r="AY110" s="431"/>
      <c r="AZ110" s="431"/>
      <c r="BA110" s="433" t="s">
        <v>227</v>
      </c>
      <c r="BB110" s="356"/>
      <c r="BC110" s="433" t="s">
        <v>227</v>
      </c>
      <c r="BD110" s="433" t="s">
        <v>227</v>
      </c>
      <c r="BE110" s="356"/>
      <c r="BF110" s="433" t="s">
        <v>227</v>
      </c>
      <c r="BG110" s="337"/>
      <c r="BH110" s="337"/>
      <c r="BI110" s="337"/>
      <c r="BJ110" s="337"/>
      <c r="BK110" s="337"/>
      <c r="BL110" s="337"/>
      <c r="BM110" s="337"/>
      <c r="BN110" s="337"/>
      <c r="BO110" s="337"/>
      <c r="BP110" s="337"/>
      <c r="BQ110" s="337"/>
      <c r="BR110" s="337"/>
      <c r="BS110" s="337"/>
      <c r="BT110" s="613">
        <v>0</v>
      </c>
      <c r="BU110" s="356"/>
      <c r="BV110" s="613">
        <v>0</v>
      </c>
      <c r="BW110" s="613">
        <v>0</v>
      </c>
      <c r="BX110" s="356"/>
      <c r="BY110" s="613">
        <v>0</v>
      </c>
      <c r="BZ110" s="356"/>
      <c r="CA110" s="356"/>
      <c r="CB110" s="356"/>
      <c r="CC110" s="356"/>
      <c r="CD110" s="356"/>
      <c r="CE110" s="356"/>
      <c r="CF110" s="356"/>
      <c r="CG110" s="356"/>
      <c r="CH110" s="356"/>
      <c r="CI110" s="356"/>
      <c r="CJ110" s="356"/>
      <c r="CK110" s="356"/>
      <c r="CL110" s="356"/>
      <c r="CM110" s="356"/>
      <c r="CN110" s="356"/>
      <c r="CO110" s="356"/>
      <c r="CP110" s="356"/>
      <c r="CQ110" s="356"/>
      <c r="CR110" s="356"/>
      <c r="CS110" s="356"/>
      <c r="CT110" s="356"/>
      <c r="CU110" s="356"/>
      <c r="CV110" s="356"/>
    </row>
    <row r="111" spans="1:100" s="23" customFormat="1" ht="10.5" x14ac:dyDescent="0.15">
      <c r="A111" s="1098"/>
      <c r="B111" s="1088" t="s">
        <v>146</v>
      </c>
      <c r="C111" s="1089"/>
      <c r="D111" s="502">
        <v>0</v>
      </c>
      <c r="E111" s="585">
        <v>0</v>
      </c>
      <c r="F111" s="586">
        <v>0</v>
      </c>
      <c r="G111" s="465"/>
      <c r="H111" s="460"/>
      <c r="I111" s="465"/>
      <c r="J111" s="460"/>
      <c r="K111" s="465"/>
      <c r="L111" s="460"/>
      <c r="M111" s="465"/>
      <c r="N111" s="460"/>
      <c r="O111" s="465"/>
      <c r="P111" s="460"/>
      <c r="Q111" s="505"/>
      <c r="R111" s="551"/>
      <c r="S111" s="549"/>
      <c r="T111" s="458"/>
      <c r="U111" s="482"/>
      <c r="V111" s="461"/>
      <c r="W111" s="607" t="s">
        <v>230</v>
      </c>
      <c r="X111" s="337"/>
      <c r="Y111" s="337"/>
      <c r="Z111" s="337"/>
      <c r="AA111" s="337"/>
      <c r="AB111" s="337"/>
      <c r="AC111" s="337"/>
      <c r="AD111" s="337"/>
      <c r="AE111" s="337"/>
      <c r="AF111" s="337"/>
      <c r="AG111" s="337"/>
      <c r="AH111" s="337"/>
      <c r="AI111" s="337"/>
      <c r="AJ111" s="337"/>
      <c r="AK111" s="337"/>
      <c r="AL111" s="431"/>
      <c r="AM111" s="431"/>
      <c r="AN111" s="431"/>
      <c r="AO111" s="431"/>
      <c r="AP111" s="431"/>
      <c r="AQ111" s="431"/>
      <c r="AR111" s="431"/>
      <c r="AS111" s="431"/>
      <c r="AT111" s="431"/>
      <c r="AU111" s="431"/>
      <c r="AV111" s="431"/>
      <c r="AW111" s="431"/>
      <c r="AX111" s="431"/>
      <c r="AY111" s="431"/>
      <c r="AZ111" s="431"/>
      <c r="BA111" s="433" t="s">
        <v>227</v>
      </c>
      <c r="BB111" s="433" t="s">
        <v>227</v>
      </c>
      <c r="BC111" s="433" t="s">
        <v>227</v>
      </c>
      <c r="BD111" s="433" t="s">
        <v>227</v>
      </c>
      <c r="BE111" s="433" t="s">
        <v>227</v>
      </c>
      <c r="BF111" s="433" t="s">
        <v>227</v>
      </c>
      <c r="BG111" s="337"/>
      <c r="BH111" s="337"/>
      <c r="BI111" s="337"/>
      <c r="BJ111" s="337"/>
      <c r="BK111" s="337"/>
      <c r="BL111" s="337"/>
      <c r="BM111" s="337"/>
      <c r="BN111" s="337"/>
      <c r="BO111" s="337"/>
      <c r="BP111" s="337"/>
      <c r="BQ111" s="337"/>
      <c r="BR111" s="337"/>
      <c r="BS111" s="337"/>
      <c r="BT111" s="613">
        <v>0</v>
      </c>
      <c r="BU111" s="613">
        <v>0</v>
      </c>
      <c r="BV111" s="613">
        <v>0</v>
      </c>
      <c r="BW111" s="613">
        <v>0</v>
      </c>
      <c r="BX111" s="613">
        <v>0</v>
      </c>
      <c r="BY111" s="613">
        <v>0</v>
      </c>
      <c r="BZ111" s="356"/>
      <c r="CA111" s="356"/>
      <c r="CB111" s="356"/>
      <c r="CC111" s="356"/>
      <c r="CD111" s="356"/>
      <c r="CE111" s="356"/>
      <c r="CF111" s="356"/>
      <c r="CG111" s="356"/>
      <c r="CH111" s="356"/>
      <c r="CI111" s="356"/>
      <c r="CJ111" s="356"/>
      <c r="CK111" s="356"/>
      <c r="CL111" s="356"/>
      <c r="CM111" s="356"/>
      <c r="CN111" s="356"/>
      <c r="CO111" s="356"/>
      <c r="CP111" s="356"/>
      <c r="CQ111" s="356"/>
      <c r="CR111" s="356"/>
      <c r="CS111" s="356"/>
      <c r="CT111" s="356"/>
      <c r="CU111" s="356"/>
      <c r="CV111" s="356"/>
    </row>
    <row r="112" spans="1:100" s="23" customFormat="1" ht="42" customHeight="1" x14ac:dyDescent="0.15">
      <c r="A112" s="1086" t="s">
        <v>147</v>
      </c>
      <c r="B112" s="448" t="s">
        <v>148</v>
      </c>
      <c r="C112" s="439" t="s">
        <v>149</v>
      </c>
      <c r="D112" s="502">
        <v>0</v>
      </c>
      <c r="E112" s="585">
        <v>0</v>
      </c>
      <c r="F112" s="586">
        <v>0</v>
      </c>
      <c r="G112" s="465"/>
      <c r="H112" s="460"/>
      <c r="I112" s="465"/>
      <c r="J112" s="460"/>
      <c r="K112" s="465"/>
      <c r="L112" s="460"/>
      <c r="M112" s="465"/>
      <c r="N112" s="460"/>
      <c r="O112" s="465"/>
      <c r="P112" s="460"/>
      <c r="Q112" s="505"/>
      <c r="R112" s="551"/>
      <c r="S112" s="564"/>
      <c r="T112" s="487"/>
      <c r="U112" s="465"/>
      <c r="V112" s="460"/>
      <c r="W112" s="607" t="s">
        <v>230</v>
      </c>
      <c r="X112" s="337"/>
      <c r="Y112" s="337"/>
      <c r="Z112" s="337"/>
      <c r="AA112" s="337"/>
      <c r="AB112" s="337"/>
      <c r="AC112" s="337"/>
      <c r="AD112" s="337"/>
      <c r="AE112" s="337"/>
      <c r="AF112" s="337"/>
      <c r="AG112" s="337"/>
      <c r="AH112" s="337"/>
      <c r="AI112" s="337"/>
      <c r="AJ112" s="337"/>
      <c r="AK112" s="337"/>
      <c r="AL112" s="431"/>
      <c r="AM112" s="431"/>
      <c r="AN112" s="431"/>
      <c r="AO112" s="431"/>
      <c r="AP112" s="431"/>
      <c r="AQ112" s="431"/>
      <c r="AR112" s="431"/>
      <c r="AS112" s="431"/>
      <c r="AT112" s="431"/>
      <c r="AU112" s="431"/>
      <c r="AV112" s="431"/>
      <c r="AW112" s="431"/>
      <c r="AX112" s="431"/>
      <c r="AY112" s="431"/>
      <c r="AZ112" s="431"/>
      <c r="BA112" s="433" t="s">
        <v>227</v>
      </c>
      <c r="BB112" s="433" t="s">
        <v>227</v>
      </c>
      <c r="BC112" s="433" t="s">
        <v>227</v>
      </c>
      <c r="BD112" s="433" t="s">
        <v>227</v>
      </c>
      <c r="BE112" s="433" t="s">
        <v>227</v>
      </c>
      <c r="BF112" s="433" t="s">
        <v>227</v>
      </c>
      <c r="BG112" s="337"/>
      <c r="BH112" s="337"/>
      <c r="BI112" s="337"/>
      <c r="BJ112" s="337"/>
      <c r="BK112" s="337"/>
      <c r="BL112" s="337"/>
      <c r="BM112" s="337"/>
      <c r="BN112" s="337"/>
      <c r="BO112" s="337"/>
      <c r="BP112" s="337"/>
      <c r="BQ112" s="337"/>
      <c r="BR112" s="337"/>
      <c r="BS112" s="337"/>
      <c r="BT112" s="613">
        <v>0</v>
      </c>
      <c r="BU112" s="613">
        <v>0</v>
      </c>
      <c r="BV112" s="613">
        <v>0</v>
      </c>
      <c r="BW112" s="613">
        <v>0</v>
      </c>
      <c r="BX112" s="613">
        <v>0</v>
      </c>
      <c r="BY112" s="613">
        <v>0</v>
      </c>
      <c r="BZ112" s="356"/>
      <c r="CA112" s="356"/>
      <c r="CB112" s="356"/>
      <c r="CC112" s="356"/>
      <c r="CD112" s="356"/>
      <c r="CE112" s="356"/>
      <c r="CF112" s="356"/>
      <c r="CG112" s="356"/>
      <c r="CH112" s="356"/>
      <c r="CI112" s="356"/>
      <c r="CJ112" s="356"/>
      <c r="CK112" s="356"/>
      <c r="CL112" s="356"/>
      <c r="CM112" s="356"/>
      <c r="CN112" s="356"/>
      <c r="CO112" s="356"/>
      <c r="CP112" s="356"/>
      <c r="CQ112" s="356"/>
      <c r="CR112" s="356"/>
      <c r="CS112" s="356"/>
      <c r="CT112" s="356"/>
      <c r="CU112" s="356"/>
      <c r="CV112" s="356"/>
    </row>
    <row r="113" spans="1:100" s="23" customFormat="1" ht="10.5" customHeight="1" x14ac:dyDescent="0.15">
      <c r="A113" s="1087"/>
      <c r="B113" s="1088" t="s">
        <v>150</v>
      </c>
      <c r="C113" s="1089"/>
      <c r="D113" s="502">
        <v>0</v>
      </c>
      <c r="E113" s="585">
        <v>0</v>
      </c>
      <c r="F113" s="586">
        <v>0</v>
      </c>
      <c r="G113" s="465"/>
      <c r="H113" s="460"/>
      <c r="I113" s="465"/>
      <c r="J113" s="460"/>
      <c r="K113" s="465"/>
      <c r="L113" s="460"/>
      <c r="M113" s="465"/>
      <c r="N113" s="460"/>
      <c r="O113" s="465"/>
      <c r="P113" s="460"/>
      <c r="Q113" s="505"/>
      <c r="R113" s="551"/>
      <c r="S113" s="564"/>
      <c r="T113" s="487"/>
      <c r="U113" s="465"/>
      <c r="V113" s="460"/>
      <c r="W113" s="607" t="s">
        <v>230</v>
      </c>
      <c r="X113" s="337"/>
      <c r="Y113" s="337"/>
      <c r="Z113" s="337"/>
      <c r="AA113" s="337"/>
      <c r="AB113" s="337"/>
      <c r="AC113" s="337"/>
      <c r="AD113" s="337"/>
      <c r="AE113" s="337"/>
      <c r="AF113" s="337"/>
      <c r="AG113" s="337"/>
      <c r="AH113" s="337"/>
      <c r="AI113" s="337"/>
      <c r="AJ113" s="337"/>
      <c r="AK113" s="337"/>
      <c r="AL113" s="431"/>
      <c r="AM113" s="431"/>
      <c r="AN113" s="431"/>
      <c r="AO113" s="431"/>
      <c r="AP113" s="431"/>
      <c r="AQ113" s="431"/>
      <c r="AR113" s="431"/>
      <c r="AS113" s="431"/>
      <c r="AT113" s="431"/>
      <c r="AU113" s="431"/>
      <c r="AV113" s="431"/>
      <c r="AW113" s="431"/>
      <c r="AX113" s="431"/>
      <c r="AY113" s="431"/>
      <c r="AZ113" s="431"/>
      <c r="BA113" s="433" t="s">
        <v>227</v>
      </c>
      <c r="BB113" s="433" t="s">
        <v>227</v>
      </c>
      <c r="BC113" s="433" t="s">
        <v>227</v>
      </c>
      <c r="BD113" s="433" t="s">
        <v>227</v>
      </c>
      <c r="BE113" s="433" t="s">
        <v>227</v>
      </c>
      <c r="BF113" s="433" t="s">
        <v>227</v>
      </c>
      <c r="BG113" s="337"/>
      <c r="BH113" s="337"/>
      <c r="BI113" s="337"/>
      <c r="BJ113" s="337"/>
      <c r="BK113" s="337"/>
      <c r="BL113" s="337"/>
      <c r="BM113" s="337"/>
      <c r="BN113" s="337"/>
      <c r="BO113" s="337"/>
      <c r="BP113" s="337"/>
      <c r="BQ113" s="337"/>
      <c r="BR113" s="337"/>
      <c r="BS113" s="337"/>
      <c r="BT113" s="613">
        <v>0</v>
      </c>
      <c r="BU113" s="613">
        <v>0</v>
      </c>
      <c r="BV113" s="613">
        <v>0</v>
      </c>
      <c r="BW113" s="613">
        <v>0</v>
      </c>
      <c r="BX113" s="613">
        <v>0</v>
      </c>
      <c r="BY113" s="613">
        <v>0</v>
      </c>
      <c r="BZ113" s="356"/>
      <c r="CA113" s="356"/>
      <c r="CB113" s="356"/>
      <c r="CC113" s="356"/>
      <c r="CD113" s="356"/>
      <c r="CE113" s="356"/>
      <c r="CF113" s="356"/>
      <c r="CG113" s="356"/>
      <c r="CH113" s="356"/>
      <c r="CI113" s="356"/>
      <c r="CJ113" s="356"/>
      <c r="CK113" s="356"/>
      <c r="CL113" s="356"/>
      <c r="CM113" s="356"/>
      <c r="CN113" s="356"/>
      <c r="CO113" s="356"/>
      <c r="CP113" s="356"/>
      <c r="CQ113" s="356"/>
      <c r="CR113" s="356"/>
      <c r="CS113" s="356"/>
      <c r="CT113" s="356"/>
      <c r="CU113" s="356"/>
      <c r="CV113" s="356"/>
    </row>
    <row r="114" spans="1:100" s="23" customFormat="1" ht="10.5" x14ac:dyDescent="0.15">
      <c r="A114" s="1087"/>
      <c r="B114" s="1088" t="s">
        <v>151</v>
      </c>
      <c r="C114" s="1089"/>
      <c r="D114" s="502">
        <v>0</v>
      </c>
      <c r="E114" s="585">
        <v>0</v>
      </c>
      <c r="F114" s="586">
        <v>0</v>
      </c>
      <c r="G114" s="465"/>
      <c r="H114" s="460"/>
      <c r="I114" s="465"/>
      <c r="J114" s="460"/>
      <c r="K114" s="465"/>
      <c r="L114" s="460"/>
      <c r="M114" s="465"/>
      <c r="N114" s="460"/>
      <c r="O114" s="465"/>
      <c r="P114" s="460"/>
      <c r="Q114" s="505"/>
      <c r="R114" s="551"/>
      <c r="S114" s="564"/>
      <c r="T114" s="487"/>
      <c r="U114" s="465"/>
      <c r="V114" s="460"/>
      <c r="W114" s="607" t="s">
        <v>230</v>
      </c>
      <c r="X114" s="337"/>
      <c r="Y114" s="337"/>
      <c r="Z114" s="337"/>
      <c r="AA114" s="337"/>
      <c r="AB114" s="337"/>
      <c r="AC114" s="337"/>
      <c r="AD114" s="337"/>
      <c r="AE114" s="337"/>
      <c r="AF114" s="337"/>
      <c r="AG114" s="337"/>
      <c r="AH114" s="337"/>
      <c r="AI114" s="337"/>
      <c r="AJ114" s="337"/>
      <c r="AK114" s="337"/>
      <c r="AL114" s="431"/>
      <c r="AM114" s="431"/>
      <c r="AN114" s="431"/>
      <c r="AO114" s="431"/>
      <c r="AP114" s="431"/>
      <c r="AQ114" s="431"/>
      <c r="AR114" s="431"/>
      <c r="AS114" s="431"/>
      <c r="AT114" s="431"/>
      <c r="AU114" s="431"/>
      <c r="AV114" s="431"/>
      <c r="AW114" s="431"/>
      <c r="AX114" s="431"/>
      <c r="AY114" s="431"/>
      <c r="AZ114" s="431"/>
      <c r="BA114" s="433" t="s">
        <v>227</v>
      </c>
      <c r="BB114" s="433" t="s">
        <v>227</v>
      </c>
      <c r="BC114" s="433" t="s">
        <v>227</v>
      </c>
      <c r="BD114" s="433" t="s">
        <v>227</v>
      </c>
      <c r="BE114" s="433" t="s">
        <v>227</v>
      </c>
      <c r="BF114" s="433" t="s">
        <v>227</v>
      </c>
      <c r="BG114" s="337"/>
      <c r="BH114" s="337"/>
      <c r="BI114" s="337"/>
      <c r="BJ114" s="337"/>
      <c r="BK114" s="337"/>
      <c r="BL114" s="337"/>
      <c r="BM114" s="337"/>
      <c r="BN114" s="337"/>
      <c r="BO114" s="337"/>
      <c r="BP114" s="337"/>
      <c r="BQ114" s="337"/>
      <c r="BR114" s="337"/>
      <c r="BS114" s="337"/>
      <c r="BT114" s="613">
        <v>0</v>
      </c>
      <c r="BU114" s="613">
        <v>0</v>
      </c>
      <c r="BV114" s="613">
        <v>0</v>
      </c>
      <c r="BW114" s="613">
        <v>0</v>
      </c>
      <c r="BX114" s="613">
        <v>0</v>
      </c>
      <c r="BY114" s="613">
        <v>0</v>
      </c>
      <c r="BZ114" s="356"/>
      <c r="CA114" s="356"/>
      <c r="CB114" s="356"/>
      <c r="CC114" s="356"/>
      <c r="CD114" s="356"/>
      <c r="CE114" s="356"/>
      <c r="CF114" s="356"/>
      <c r="CG114" s="356"/>
      <c r="CH114" s="356"/>
      <c r="CI114" s="356"/>
      <c r="CJ114" s="356"/>
      <c r="CK114" s="356"/>
      <c r="CL114" s="356"/>
      <c r="CM114" s="356"/>
      <c r="CN114" s="356"/>
      <c r="CO114" s="356"/>
      <c r="CP114" s="356"/>
      <c r="CQ114" s="356"/>
      <c r="CR114" s="356"/>
      <c r="CS114" s="356"/>
      <c r="CT114" s="356"/>
      <c r="CU114" s="356"/>
      <c r="CV114" s="356"/>
    </row>
    <row r="115" spans="1:100" s="23" customFormat="1" ht="10.5" customHeight="1" x14ac:dyDescent="0.15">
      <c r="A115" s="1090" t="s">
        <v>152</v>
      </c>
      <c r="B115" s="1090"/>
      <c r="C115" s="1089"/>
      <c r="D115" s="502">
        <v>7</v>
      </c>
      <c r="E115" s="585">
        <v>3</v>
      </c>
      <c r="F115" s="586">
        <v>4</v>
      </c>
      <c r="G115" s="465"/>
      <c r="H115" s="460"/>
      <c r="I115" s="465"/>
      <c r="J115" s="460"/>
      <c r="K115" s="465"/>
      <c r="L115" s="460"/>
      <c r="M115" s="465"/>
      <c r="N115" s="460"/>
      <c r="O115" s="465">
        <v>3</v>
      </c>
      <c r="P115" s="460">
        <v>4</v>
      </c>
      <c r="Q115" s="505"/>
      <c r="R115" s="551"/>
      <c r="S115" s="548"/>
      <c r="T115" s="560"/>
      <c r="U115" s="497"/>
      <c r="V115" s="499"/>
      <c r="W115" s="607" t="s">
        <v>230</v>
      </c>
      <c r="X115" s="337"/>
      <c r="Y115" s="337"/>
      <c r="Z115" s="337"/>
      <c r="AA115" s="337"/>
      <c r="AB115" s="337"/>
      <c r="AC115" s="337"/>
      <c r="AD115" s="337"/>
      <c r="AE115" s="337"/>
      <c r="AF115" s="337"/>
      <c r="AG115" s="337"/>
      <c r="AH115" s="337"/>
      <c r="AI115" s="337"/>
      <c r="AJ115" s="337"/>
      <c r="AK115" s="337"/>
      <c r="AL115" s="431"/>
      <c r="AM115" s="431"/>
      <c r="AN115" s="431"/>
      <c r="AO115" s="431"/>
      <c r="AP115" s="431"/>
      <c r="AQ115" s="431"/>
      <c r="AR115" s="431"/>
      <c r="AS115" s="431"/>
      <c r="AT115" s="431"/>
      <c r="AU115" s="431"/>
      <c r="AV115" s="431"/>
      <c r="AW115" s="431"/>
      <c r="AX115" s="431"/>
      <c r="AY115" s="431"/>
      <c r="AZ115" s="431"/>
      <c r="BA115" s="433" t="s">
        <v>227</v>
      </c>
      <c r="BB115" s="433" t="s">
        <v>227</v>
      </c>
      <c r="BC115" s="433" t="s">
        <v>227</v>
      </c>
      <c r="BD115" s="433" t="s">
        <v>227</v>
      </c>
      <c r="BE115" s="433" t="s">
        <v>227</v>
      </c>
      <c r="BF115" s="356"/>
      <c r="BG115" s="337"/>
      <c r="BH115" s="337"/>
      <c r="BI115" s="337"/>
      <c r="BJ115" s="337"/>
      <c r="BK115" s="337"/>
      <c r="BL115" s="337"/>
      <c r="BM115" s="337"/>
      <c r="BN115" s="337"/>
      <c r="BO115" s="337"/>
      <c r="BP115" s="337"/>
      <c r="BQ115" s="337"/>
      <c r="BR115" s="337"/>
      <c r="BS115" s="337"/>
      <c r="BT115" s="613">
        <v>0</v>
      </c>
      <c r="BU115" s="613">
        <v>0</v>
      </c>
      <c r="BV115" s="613">
        <v>0</v>
      </c>
      <c r="BW115" s="613">
        <v>0</v>
      </c>
      <c r="BX115" s="613">
        <v>0</v>
      </c>
      <c r="BY115" s="356"/>
      <c r="BZ115" s="356"/>
      <c r="CA115" s="356"/>
      <c r="CB115" s="356"/>
      <c r="CC115" s="356"/>
      <c r="CD115" s="356"/>
      <c r="CE115" s="356"/>
      <c r="CF115" s="356"/>
      <c r="CG115" s="356"/>
      <c r="CH115" s="356"/>
      <c r="CI115" s="356"/>
      <c r="CJ115" s="356"/>
      <c r="CK115" s="356"/>
      <c r="CL115" s="356"/>
      <c r="CM115" s="356"/>
      <c r="CN115" s="356"/>
      <c r="CO115" s="356"/>
      <c r="CP115" s="356"/>
      <c r="CQ115" s="356"/>
      <c r="CR115" s="356"/>
      <c r="CS115" s="356"/>
      <c r="CT115" s="356"/>
      <c r="CU115" s="356"/>
      <c r="CV115" s="356"/>
    </row>
    <row r="116" spans="1:100" s="23" customFormat="1" ht="10.5" customHeight="1" x14ac:dyDescent="0.15">
      <c r="A116" s="1090" t="s">
        <v>153</v>
      </c>
      <c r="B116" s="1090"/>
      <c r="C116" s="1089"/>
      <c r="D116" s="502">
        <v>0</v>
      </c>
      <c r="E116" s="585">
        <v>0</v>
      </c>
      <c r="F116" s="586">
        <v>0</v>
      </c>
      <c r="G116" s="465"/>
      <c r="H116" s="460"/>
      <c r="I116" s="465"/>
      <c r="J116" s="460"/>
      <c r="K116" s="465"/>
      <c r="L116" s="460"/>
      <c r="M116" s="465"/>
      <c r="N116" s="460"/>
      <c r="O116" s="465"/>
      <c r="P116" s="460"/>
      <c r="Q116" s="505"/>
      <c r="R116" s="551"/>
      <c r="S116" s="480"/>
      <c r="T116" s="487"/>
      <c r="U116" s="465"/>
      <c r="V116" s="460"/>
      <c r="W116" s="607" t="s">
        <v>230</v>
      </c>
      <c r="X116" s="337"/>
      <c r="Y116" s="337"/>
      <c r="Z116" s="337"/>
      <c r="AA116" s="337"/>
      <c r="AB116" s="337"/>
      <c r="AC116" s="337"/>
      <c r="AD116" s="337"/>
      <c r="AE116" s="337"/>
      <c r="AF116" s="337"/>
      <c r="AG116" s="337"/>
      <c r="AH116" s="337"/>
      <c r="AI116" s="337"/>
      <c r="AJ116" s="337"/>
      <c r="AK116" s="337"/>
      <c r="AL116" s="431"/>
      <c r="AM116" s="431"/>
      <c r="AN116" s="431"/>
      <c r="AO116" s="431"/>
      <c r="AP116" s="431"/>
      <c r="AQ116" s="431"/>
      <c r="AR116" s="431"/>
      <c r="AS116" s="431"/>
      <c r="AT116" s="431"/>
      <c r="AU116" s="431"/>
      <c r="AV116" s="431"/>
      <c r="AW116" s="431"/>
      <c r="AX116" s="431"/>
      <c r="AY116" s="431"/>
      <c r="AZ116" s="431"/>
      <c r="BA116" s="433" t="s">
        <v>227</v>
      </c>
      <c r="BB116" s="433" t="s">
        <v>227</v>
      </c>
      <c r="BC116" s="433" t="s">
        <v>227</v>
      </c>
      <c r="BD116" s="433" t="s">
        <v>227</v>
      </c>
      <c r="BE116" s="433" t="s">
        <v>227</v>
      </c>
      <c r="BF116" s="356"/>
      <c r="BG116" s="337"/>
      <c r="BH116" s="337"/>
      <c r="BI116" s="337"/>
      <c r="BJ116" s="337"/>
      <c r="BK116" s="337"/>
      <c r="BL116" s="337"/>
      <c r="BM116" s="337"/>
      <c r="BN116" s="337"/>
      <c r="BO116" s="337"/>
      <c r="BP116" s="337"/>
      <c r="BQ116" s="337"/>
      <c r="BR116" s="337"/>
      <c r="BS116" s="337"/>
      <c r="BT116" s="613">
        <v>0</v>
      </c>
      <c r="BU116" s="613">
        <v>0</v>
      </c>
      <c r="BV116" s="613">
        <v>0</v>
      </c>
      <c r="BW116" s="613">
        <v>0</v>
      </c>
      <c r="BX116" s="613">
        <v>0</v>
      </c>
      <c r="BY116" s="356"/>
      <c r="BZ116" s="356"/>
      <c r="CA116" s="356"/>
      <c r="CB116" s="356"/>
      <c r="CC116" s="356"/>
      <c r="CD116" s="356"/>
      <c r="CE116" s="356"/>
      <c r="CF116" s="356"/>
      <c r="CG116" s="356"/>
      <c r="CH116" s="356"/>
      <c r="CI116" s="356"/>
      <c r="CJ116" s="356"/>
      <c r="CK116" s="356"/>
      <c r="CL116" s="356"/>
      <c r="CM116" s="356"/>
      <c r="CN116" s="356"/>
      <c r="CO116" s="356"/>
      <c r="CP116" s="356"/>
      <c r="CQ116" s="356"/>
      <c r="CR116" s="356"/>
      <c r="CS116" s="356"/>
      <c r="CT116" s="356"/>
      <c r="CU116" s="356"/>
      <c r="CV116" s="356"/>
    </row>
    <row r="117" spans="1:100" s="23" customFormat="1" ht="10.5" customHeight="1" x14ac:dyDescent="0.15">
      <c r="A117" s="1083" t="s">
        <v>154</v>
      </c>
      <c r="B117" s="1084"/>
      <c r="C117" s="1085"/>
      <c r="D117" s="502">
        <v>0</v>
      </c>
      <c r="E117" s="585">
        <v>0</v>
      </c>
      <c r="F117" s="586">
        <v>0</v>
      </c>
      <c r="G117" s="465"/>
      <c r="H117" s="460"/>
      <c r="I117" s="465"/>
      <c r="J117" s="460"/>
      <c r="K117" s="465"/>
      <c r="L117" s="460"/>
      <c r="M117" s="465"/>
      <c r="N117" s="460"/>
      <c r="O117" s="465"/>
      <c r="P117" s="460"/>
      <c r="Q117" s="505"/>
      <c r="R117" s="551"/>
      <c r="S117" s="480"/>
      <c r="T117" s="487"/>
      <c r="U117" s="465"/>
      <c r="V117" s="460"/>
      <c r="W117" s="607" t="s">
        <v>230</v>
      </c>
      <c r="X117" s="337"/>
      <c r="Y117" s="337"/>
      <c r="Z117" s="337"/>
      <c r="AA117" s="337"/>
      <c r="AB117" s="337"/>
      <c r="AC117" s="337"/>
      <c r="AD117" s="337"/>
      <c r="AE117" s="337"/>
      <c r="AF117" s="337"/>
      <c r="AG117" s="337"/>
      <c r="AH117" s="337"/>
      <c r="AI117" s="337"/>
      <c r="AJ117" s="337"/>
      <c r="AK117" s="337"/>
      <c r="AL117" s="431"/>
      <c r="AM117" s="431"/>
      <c r="AN117" s="431"/>
      <c r="AO117" s="431"/>
      <c r="AP117" s="431"/>
      <c r="AQ117" s="431"/>
      <c r="AR117" s="431"/>
      <c r="AS117" s="431"/>
      <c r="AT117" s="431"/>
      <c r="AU117" s="431"/>
      <c r="AV117" s="431"/>
      <c r="AW117" s="431"/>
      <c r="AX117" s="431"/>
      <c r="AY117" s="431"/>
      <c r="AZ117" s="431"/>
      <c r="BA117" s="433" t="s">
        <v>227</v>
      </c>
      <c r="BB117" s="433" t="s">
        <v>227</v>
      </c>
      <c r="BC117" s="433" t="s">
        <v>227</v>
      </c>
      <c r="BD117" s="433" t="s">
        <v>227</v>
      </c>
      <c r="BE117" s="433" t="s">
        <v>227</v>
      </c>
      <c r="BF117" s="356"/>
      <c r="BG117" s="337"/>
      <c r="BH117" s="337"/>
      <c r="BI117" s="337"/>
      <c r="BJ117" s="337"/>
      <c r="BK117" s="337"/>
      <c r="BL117" s="337"/>
      <c r="BM117" s="337"/>
      <c r="BN117" s="337"/>
      <c r="BO117" s="337"/>
      <c r="BP117" s="337"/>
      <c r="BQ117" s="337"/>
      <c r="BR117" s="337"/>
      <c r="BS117" s="337"/>
      <c r="BT117" s="613">
        <v>0</v>
      </c>
      <c r="BU117" s="613">
        <v>0</v>
      </c>
      <c r="BV117" s="613">
        <v>0</v>
      </c>
      <c r="BW117" s="613">
        <v>0</v>
      </c>
      <c r="BX117" s="613">
        <v>0</v>
      </c>
      <c r="BY117" s="356"/>
      <c r="BZ117" s="356"/>
      <c r="CA117" s="356"/>
      <c r="CB117" s="356"/>
      <c r="CC117" s="356"/>
      <c r="CD117" s="356"/>
      <c r="CE117" s="356"/>
      <c r="CF117" s="356"/>
      <c r="CG117" s="356"/>
      <c r="CH117" s="356"/>
      <c r="CI117" s="356"/>
      <c r="CJ117" s="356"/>
      <c r="CK117" s="356"/>
      <c r="CL117" s="356"/>
      <c r="CM117" s="356"/>
      <c r="CN117" s="356"/>
      <c r="CO117" s="356"/>
      <c r="CP117" s="356"/>
      <c r="CQ117" s="356"/>
      <c r="CR117" s="356"/>
      <c r="CS117" s="356"/>
      <c r="CT117" s="356"/>
      <c r="CU117" s="356"/>
      <c r="CV117" s="356"/>
    </row>
    <row r="118" spans="1:100" s="23" customFormat="1" ht="10.5" x14ac:dyDescent="0.15">
      <c r="A118" s="1080" t="s">
        <v>155</v>
      </c>
      <c r="B118" s="1081"/>
      <c r="C118" s="1082"/>
      <c r="D118" s="502">
        <v>0</v>
      </c>
      <c r="E118" s="585">
        <v>0</v>
      </c>
      <c r="F118" s="586">
        <v>0</v>
      </c>
      <c r="G118" s="465"/>
      <c r="H118" s="460"/>
      <c r="I118" s="465"/>
      <c r="J118" s="460"/>
      <c r="K118" s="465"/>
      <c r="L118" s="460"/>
      <c r="M118" s="465"/>
      <c r="N118" s="460"/>
      <c r="O118" s="465"/>
      <c r="P118" s="460"/>
      <c r="Q118" s="505"/>
      <c r="R118" s="551"/>
      <c r="S118" s="480"/>
      <c r="T118" s="487"/>
      <c r="U118" s="465"/>
      <c r="V118" s="460"/>
      <c r="W118" s="607" t="s">
        <v>230</v>
      </c>
      <c r="X118" s="337"/>
      <c r="Y118" s="337"/>
      <c r="Z118" s="337"/>
      <c r="AA118" s="337"/>
      <c r="AB118" s="337"/>
      <c r="AC118" s="337"/>
      <c r="AD118" s="337"/>
      <c r="AE118" s="337"/>
      <c r="AF118" s="337"/>
      <c r="AG118" s="337"/>
      <c r="AH118" s="337"/>
      <c r="AI118" s="337"/>
      <c r="AJ118" s="337"/>
      <c r="AK118" s="337"/>
      <c r="AL118" s="431"/>
      <c r="AM118" s="431"/>
      <c r="AN118" s="431"/>
      <c r="AO118" s="431"/>
      <c r="AP118" s="431"/>
      <c r="AQ118" s="431"/>
      <c r="AR118" s="431"/>
      <c r="AS118" s="431"/>
      <c r="AT118" s="431"/>
      <c r="AU118" s="431"/>
      <c r="AV118" s="431"/>
      <c r="AW118" s="431"/>
      <c r="AX118" s="431"/>
      <c r="AY118" s="431"/>
      <c r="AZ118" s="431"/>
      <c r="BA118" s="433" t="s">
        <v>227</v>
      </c>
      <c r="BB118" s="433" t="s">
        <v>227</v>
      </c>
      <c r="BC118" s="433" t="s">
        <v>227</v>
      </c>
      <c r="BD118" s="433" t="s">
        <v>227</v>
      </c>
      <c r="BE118" s="433" t="s">
        <v>227</v>
      </c>
      <c r="BF118" s="356"/>
      <c r="BG118" s="337"/>
      <c r="BH118" s="337"/>
      <c r="BI118" s="337"/>
      <c r="BJ118" s="337"/>
      <c r="BK118" s="337"/>
      <c r="BL118" s="337"/>
      <c r="BM118" s="337"/>
      <c r="BN118" s="337"/>
      <c r="BO118" s="337"/>
      <c r="BP118" s="337"/>
      <c r="BQ118" s="337"/>
      <c r="BR118" s="337"/>
      <c r="BS118" s="337"/>
      <c r="BT118" s="613">
        <v>0</v>
      </c>
      <c r="BU118" s="613">
        <v>0</v>
      </c>
      <c r="BV118" s="613">
        <v>0</v>
      </c>
      <c r="BW118" s="613">
        <v>0</v>
      </c>
      <c r="BX118" s="613">
        <v>0</v>
      </c>
      <c r="BY118" s="356"/>
      <c r="BZ118" s="356"/>
      <c r="CA118" s="356"/>
      <c r="CB118" s="356"/>
      <c r="CC118" s="356"/>
      <c r="CD118" s="356"/>
      <c r="CE118" s="356"/>
      <c r="CF118" s="356"/>
      <c r="CG118" s="356"/>
      <c r="CH118" s="356"/>
      <c r="CI118" s="356"/>
      <c r="CJ118" s="356"/>
      <c r="CK118" s="356"/>
      <c r="CL118" s="356"/>
      <c r="CM118" s="356"/>
      <c r="CN118" s="356"/>
      <c r="CO118" s="356"/>
      <c r="CP118" s="356"/>
      <c r="CQ118" s="356"/>
      <c r="CR118" s="356"/>
      <c r="CS118" s="356"/>
      <c r="CT118" s="356"/>
      <c r="CU118" s="356"/>
      <c r="CV118" s="356"/>
    </row>
    <row r="119" spans="1:100" s="23" customFormat="1" ht="10.5" customHeight="1" x14ac:dyDescent="0.15">
      <c r="A119" s="1080" t="s">
        <v>156</v>
      </c>
      <c r="B119" s="1081"/>
      <c r="C119" s="1082"/>
      <c r="D119" s="502">
        <v>0</v>
      </c>
      <c r="E119" s="585">
        <v>0</v>
      </c>
      <c r="F119" s="586">
        <v>0</v>
      </c>
      <c r="G119" s="465"/>
      <c r="H119" s="460"/>
      <c r="I119" s="465"/>
      <c r="J119" s="460"/>
      <c r="K119" s="465"/>
      <c r="L119" s="460"/>
      <c r="M119" s="465"/>
      <c r="N119" s="460"/>
      <c r="O119" s="465"/>
      <c r="P119" s="460"/>
      <c r="Q119" s="505"/>
      <c r="R119" s="551"/>
      <c r="S119" s="480"/>
      <c r="T119" s="487"/>
      <c r="U119" s="465"/>
      <c r="V119" s="460"/>
      <c r="W119" s="607" t="s">
        <v>230</v>
      </c>
      <c r="X119" s="337"/>
      <c r="Y119" s="337"/>
      <c r="Z119" s="337"/>
      <c r="AA119" s="337"/>
      <c r="AB119" s="337"/>
      <c r="AC119" s="337"/>
      <c r="AD119" s="337"/>
      <c r="AE119" s="337"/>
      <c r="AF119" s="337"/>
      <c r="AG119" s="337"/>
      <c r="AH119" s="337"/>
      <c r="AI119" s="337"/>
      <c r="AJ119" s="337"/>
      <c r="AK119" s="337"/>
      <c r="AL119" s="431"/>
      <c r="AM119" s="431"/>
      <c r="AN119" s="431"/>
      <c r="AO119" s="431"/>
      <c r="AP119" s="431"/>
      <c r="AQ119" s="431"/>
      <c r="AR119" s="431"/>
      <c r="AS119" s="431"/>
      <c r="AT119" s="431"/>
      <c r="AU119" s="431"/>
      <c r="AV119" s="431"/>
      <c r="AW119" s="431"/>
      <c r="AX119" s="431"/>
      <c r="AY119" s="431"/>
      <c r="AZ119" s="431"/>
      <c r="BA119" s="433" t="s">
        <v>227</v>
      </c>
      <c r="BB119" s="433" t="s">
        <v>227</v>
      </c>
      <c r="BC119" s="433" t="s">
        <v>227</v>
      </c>
      <c r="BD119" s="433" t="s">
        <v>227</v>
      </c>
      <c r="BE119" s="433" t="s">
        <v>227</v>
      </c>
      <c r="BF119" s="356"/>
      <c r="BG119" s="337"/>
      <c r="BH119" s="337"/>
      <c r="BI119" s="337"/>
      <c r="BJ119" s="337"/>
      <c r="BK119" s="337"/>
      <c r="BL119" s="337"/>
      <c r="BM119" s="337"/>
      <c r="BN119" s="337"/>
      <c r="BO119" s="337"/>
      <c r="BP119" s="337"/>
      <c r="BQ119" s="337"/>
      <c r="BR119" s="337"/>
      <c r="BS119" s="337"/>
      <c r="BT119" s="613">
        <v>0</v>
      </c>
      <c r="BU119" s="613">
        <v>0</v>
      </c>
      <c r="BV119" s="613">
        <v>0</v>
      </c>
      <c r="BW119" s="613">
        <v>0</v>
      </c>
      <c r="BX119" s="613">
        <v>0</v>
      </c>
      <c r="BY119" s="356"/>
      <c r="BZ119" s="356"/>
      <c r="CA119" s="356"/>
      <c r="CB119" s="356"/>
      <c r="CC119" s="356"/>
      <c r="CD119" s="356"/>
      <c r="CE119" s="356"/>
      <c r="CF119" s="356"/>
      <c r="CG119" s="356"/>
      <c r="CH119" s="356"/>
      <c r="CI119" s="356"/>
      <c r="CJ119" s="356"/>
      <c r="CK119" s="356"/>
      <c r="CL119" s="356"/>
      <c r="CM119" s="356"/>
      <c r="CN119" s="356"/>
      <c r="CO119" s="356"/>
      <c r="CP119" s="356"/>
      <c r="CQ119" s="356"/>
      <c r="CR119" s="356"/>
      <c r="CS119" s="356"/>
      <c r="CT119" s="356"/>
      <c r="CU119" s="356"/>
      <c r="CV119" s="356"/>
    </row>
    <row r="120" spans="1:100" s="23" customFormat="1" ht="10.5" customHeight="1" x14ac:dyDescent="0.15">
      <c r="A120" s="1083" t="s">
        <v>157</v>
      </c>
      <c r="B120" s="1084"/>
      <c r="C120" s="1085"/>
      <c r="D120" s="502">
        <v>5</v>
      </c>
      <c r="E120" s="585">
        <v>5</v>
      </c>
      <c r="F120" s="586">
        <v>0</v>
      </c>
      <c r="G120" s="465">
        <v>5</v>
      </c>
      <c r="H120" s="460"/>
      <c r="I120" s="465"/>
      <c r="J120" s="460"/>
      <c r="K120" s="465"/>
      <c r="L120" s="460"/>
      <c r="M120" s="465"/>
      <c r="N120" s="460"/>
      <c r="O120" s="465"/>
      <c r="P120" s="460"/>
      <c r="Q120" s="505"/>
      <c r="R120" s="551"/>
      <c r="S120" s="480"/>
      <c r="T120" s="487"/>
      <c r="U120" s="465"/>
      <c r="V120" s="460"/>
      <c r="W120" s="607" t="s">
        <v>230</v>
      </c>
      <c r="X120" s="337"/>
      <c r="Y120" s="337"/>
      <c r="Z120" s="337"/>
      <c r="AA120" s="337"/>
      <c r="AB120" s="337"/>
      <c r="AC120" s="337"/>
      <c r="AD120" s="337"/>
      <c r="AE120" s="337"/>
      <c r="AF120" s="337"/>
      <c r="AG120" s="337"/>
      <c r="AH120" s="337"/>
      <c r="AI120" s="337"/>
      <c r="AJ120" s="337"/>
      <c r="AK120" s="337"/>
      <c r="AL120" s="431"/>
      <c r="AM120" s="431"/>
      <c r="AN120" s="431"/>
      <c r="AO120" s="431"/>
      <c r="AP120" s="431"/>
      <c r="AQ120" s="431"/>
      <c r="AR120" s="431"/>
      <c r="AS120" s="431"/>
      <c r="AT120" s="431"/>
      <c r="AU120" s="431"/>
      <c r="AV120" s="431"/>
      <c r="AW120" s="431"/>
      <c r="AX120" s="431"/>
      <c r="AY120" s="431"/>
      <c r="AZ120" s="431"/>
      <c r="BA120" s="433" t="s">
        <v>227</v>
      </c>
      <c r="BB120" s="433" t="s">
        <v>227</v>
      </c>
      <c r="BC120" s="433" t="s">
        <v>227</v>
      </c>
      <c r="BD120" s="433" t="s">
        <v>227</v>
      </c>
      <c r="BE120" s="433" t="s">
        <v>227</v>
      </c>
      <c r="BF120" s="356"/>
      <c r="BG120" s="337"/>
      <c r="BH120" s="337"/>
      <c r="BI120" s="337"/>
      <c r="BJ120" s="337"/>
      <c r="BK120" s="337"/>
      <c r="BL120" s="337"/>
      <c r="BM120" s="337"/>
      <c r="BN120" s="337"/>
      <c r="BO120" s="337"/>
      <c r="BP120" s="337"/>
      <c r="BQ120" s="337"/>
      <c r="BR120" s="337"/>
      <c r="BS120" s="337"/>
      <c r="BT120" s="613">
        <v>0</v>
      </c>
      <c r="BU120" s="613">
        <v>0</v>
      </c>
      <c r="BV120" s="613">
        <v>0</v>
      </c>
      <c r="BW120" s="613">
        <v>0</v>
      </c>
      <c r="BX120" s="613">
        <v>0</v>
      </c>
      <c r="BY120" s="356"/>
      <c r="BZ120" s="356"/>
      <c r="CA120" s="356"/>
      <c r="CB120" s="356"/>
      <c r="CC120" s="356"/>
      <c r="CD120" s="356"/>
      <c r="CE120" s="356"/>
      <c r="CF120" s="356"/>
      <c r="CG120" s="356"/>
      <c r="CH120" s="356"/>
      <c r="CI120" s="356"/>
      <c r="CJ120" s="356"/>
      <c r="CK120" s="356"/>
      <c r="CL120" s="356"/>
      <c r="CM120" s="356"/>
      <c r="CN120" s="356"/>
      <c r="CO120" s="356"/>
      <c r="CP120" s="356"/>
      <c r="CQ120" s="356"/>
      <c r="CR120" s="356"/>
      <c r="CS120" s="356"/>
      <c r="CT120" s="356"/>
      <c r="CU120" s="356"/>
      <c r="CV120" s="356"/>
    </row>
    <row r="121" spans="1:100" s="23" customFormat="1" ht="10.5" customHeight="1" x14ac:dyDescent="0.15">
      <c r="A121" s="1083" t="s">
        <v>158</v>
      </c>
      <c r="B121" s="1084"/>
      <c r="C121" s="1085"/>
      <c r="D121" s="502">
        <v>14</v>
      </c>
      <c r="E121" s="585">
        <v>10</v>
      </c>
      <c r="F121" s="586">
        <v>4</v>
      </c>
      <c r="G121" s="465">
        <v>7</v>
      </c>
      <c r="H121" s="460">
        <v>3</v>
      </c>
      <c r="I121" s="465">
        <v>3</v>
      </c>
      <c r="J121" s="460">
        <v>1</v>
      </c>
      <c r="K121" s="465"/>
      <c r="L121" s="460"/>
      <c r="M121" s="465"/>
      <c r="N121" s="460"/>
      <c r="O121" s="475"/>
      <c r="P121" s="476"/>
      <c r="Q121" s="543"/>
      <c r="R121" s="561"/>
      <c r="S121" s="480"/>
      <c r="T121" s="487"/>
      <c r="U121" s="465"/>
      <c r="V121" s="460"/>
      <c r="W121" s="607" t="s">
        <v>230</v>
      </c>
      <c r="X121" s="337"/>
      <c r="Y121" s="337"/>
      <c r="Z121" s="337"/>
      <c r="AA121" s="337"/>
      <c r="AB121" s="337"/>
      <c r="AC121" s="337"/>
      <c r="AD121" s="337"/>
      <c r="AE121" s="337"/>
      <c r="AF121" s="337"/>
      <c r="AG121" s="337"/>
      <c r="AH121" s="337"/>
      <c r="AI121" s="337"/>
      <c r="AJ121" s="337"/>
      <c r="AK121" s="337"/>
      <c r="AL121" s="431"/>
      <c r="AM121" s="431"/>
      <c r="AN121" s="431"/>
      <c r="AO121" s="431"/>
      <c r="AP121" s="431"/>
      <c r="AQ121" s="431"/>
      <c r="AR121" s="431"/>
      <c r="AS121" s="431"/>
      <c r="AT121" s="431"/>
      <c r="AU121" s="431"/>
      <c r="AV121" s="431"/>
      <c r="AW121" s="431"/>
      <c r="AX121" s="431"/>
      <c r="AY121" s="431"/>
      <c r="AZ121" s="431"/>
      <c r="BA121" s="433" t="s">
        <v>227</v>
      </c>
      <c r="BB121" s="433" t="s">
        <v>227</v>
      </c>
      <c r="BC121" s="433" t="s">
        <v>227</v>
      </c>
      <c r="BD121" s="433" t="s">
        <v>227</v>
      </c>
      <c r="BE121" s="433" t="s">
        <v>227</v>
      </c>
      <c r="BF121" s="356"/>
      <c r="BG121" s="337"/>
      <c r="BH121" s="337"/>
      <c r="BI121" s="337"/>
      <c r="BJ121" s="337"/>
      <c r="BK121" s="337"/>
      <c r="BL121" s="337"/>
      <c r="BM121" s="337"/>
      <c r="BN121" s="337"/>
      <c r="BO121" s="337"/>
      <c r="BP121" s="337"/>
      <c r="BQ121" s="337"/>
      <c r="BR121" s="337"/>
      <c r="BS121" s="337"/>
      <c r="BT121" s="613">
        <v>0</v>
      </c>
      <c r="BU121" s="613">
        <v>0</v>
      </c>
      <c r="BV121" s="613">
        <v>0</v>
      </c>
      <c r="BW121" s="613">
        <v>0</v>
      </c>
      <c r="BX121" s="613">
        <v>0</v>
      </c>
      <c r="BY121" s="356"/>
      <c r="BZ121" s="356"/>
      <c r="CA121" s="356"/>
      <c r="CB121" s="356"/>
      <c r="CC121" s="356"/>
      <c r="CD121" s="356"/>
      <c r="CE121" s="356"/>
      <c r="CF121" s="356"/>
      <c r="CG121" s="356"/>
      <c r="CH121" s="356"/>
      <c r="CI121" s="356"/>
      <c r="CJ121" s="356"/>
      <c r="CK121" s="356"/>
      <c r="CL121" s="356"/>
      <c r="CM121" s="356"/>
      <c r="CN121" s="356"/>
      <c r="CO121" s="356"/>
      <c r="CP121" s="356"/>
      <c r="CQ121" s="356"/>
      <c r="CR121" s="356"/>
      <c r="CS121" s="356"/>
      <c r="CT121" s="356"/>
      <c r="CU121" s="356"/>
      <c r="CV121" s="356"/>
    </row>
    <row r="122" spans="1:100" s="23" customFormat="1" ht="10.5" x14ac:dyDescent="0.15">
      <c r="A122" s="1080" t="s">
        <v>159</v>
      </c>
      <c r="B122" s="1081"/>
      <c r="C122" s="1082"/>
      <c r="D122" s="502">
        <v>2</v>
      </c>
      <c r="E122" s="585">
        <v>0</v>
      </c>
      <c r="F122" s="586">
        <v>2</v>
      </c>
      <c r="G122" s="465"/>
      <c r="H122" s="460"/>
      <c r="I122" s="465"/>
      <c r="J122" s="460"/>
      <c r="K122" s="465"/>
      <c r="L122" s="460"/>
      <c r="M122" s="465"/>
      <c r="N122" s="460"/>
      <c r="O122" s="465"/>
      <c r="P122" s="460">
        <v>2</v>
      </c>
      <c r="Q122" s="505"/>
      <c r="R122" s="551"/>
      <c r="S122" s="480"/>
      <c r="T122" s="487"/>
      <c r="U122" s="465"/>
      <c r="V122" s="460"/>
      <c r="W122" s="607" t="s">
        <v>230</v>
      </c>
      <c r="X122" s="337"/>
      <c r="Y122" s="337"/>
      <c r="Z122" s="337"/>
      <c r="AA122" s="337"/>
      <c r="AB122" s="337"/>
      <c r="AC122" s="337"/>
      <c r="AD122" s="337"/>
      <c r="AE122" s="337"/>
      <c r="AF122" s="337"/>
      <c r="AG122" s="337"/>
      <c r="AH122" s="337"/>
      <c r="AI122" s="337"/>
      <c r="AJ122" s="337"/>
      <c r="AK122" s="337"/>
      <c r="AL122" s="431"/>
      <c r="AM122" s="431"/>
      <c r="AN122" s="431"/>
      <c r="AO122" s="431"/>
      <c r="AP122" s="431"/>
      <c r="AQ122" s="431"/>
      <c r="AR122" s="431"/>
      <c r="AS122" s="431"/>
      <c r="AT122" s="431"/>
      <c r="AU122" s="431"/>
      <c r="AV122" s="431"/>
      <c r="AW122" s="431"/>
      <c r="AX122" s="431"/>
      <c r="AY122" s="431"/>
      <c r="AZ122" s="431"/>
      <c r="BA122" s="433" t="s">
        <v>227</v>
      </c>
      <c r="BB122" s="433" t="s">
        <v>227</v>
      </c>
      <c r="BC122" s="433" t="s">
        <v>227</v>
      </c>
      <c r="BD122" s="433" t="s">
        <v>227</v>
      </c>
      <c r="BE122" s="433" t="s">
        <v>227</v>
      </c>
      <c r="BF122" s="356"/>
      <c r="BG122" s="337"/>
      <c r="BH122" s="337"/>
      <c r="BI122" s="337"/>
      <c r="BJ122" s="337"/>
      <c r="BK122" s="337"/>
      <c r="BL122" s="337"/>
      <c r="BM122" s="337"/>
      <c r="BN122" s="337"/>
      <c r="BO122" s="337"/>
      <c r="BP122" s="337"/>
      <c r="BQ122" s="337"/>
      <c r="BR122" s="337"/>
      <c r="BS122" s="337"/>
      <c r="BT122" s="613">
        <v>0</v>
      </c>
      <c r="BU122" s="613">
        <v>0</v>
      </c>
      <c r="BV122" s="613">
        <v>0</v>
      </c>
      <c r="BW122" s="613">
        <v>0</v>
      </c>
      <c r="BX122" s="613">
        <v>0</v>
      </c>
      <c r="BY122" s="356"/>
      <c r="BZ122" s="356"/>
      <c r="CA122" s="356"/>
      <c r="CB122" s="356"/>
      <c r="CC122" s="356"/>
      <c r="CD122" s="356"/>
      <c r="CE122" s="356"/>
      <c r="CF122" s="356"/>
      <c r="CG122" s="356"/>
      <c r="CH122" s="356"/>
      <c r="CI122" s="356"/>
      <c r="CJ122" s="356"/>
      <c r="CK122" s="356"/>
      <c r="CL122" s="356"/>
      <c r="CM122" s="356"/>
      <c r="CN122" s="356"/>
      <c r="CO122" s="356"/>
      <c r="CP122" s="356"/>
      <c r="CQ122" s="356"/>
      <c r="CR122" s="356"/>
      <c r="CS122" s="356"/>
      <c r="CT122" s="356"/>
      <c r="CU122" s="356"/>
      <c r="CV122" s="356"/>
    </row>
    <row r="123" spans="1:100" s="23" customFormat="1" ht="10.5" customHeight="1" x14ac:dyDescent="0.15">
      <c r="A123" s="1080" t="s">
        <v>160</v>
      </c>
      <c r="B123" s="1081"/>
      <c r="C123" s="1082"/>
      <c r="D123" s="590">
        <v>2</v>
      </c>
      <c r="E123" s="591">
        <v>0</v>
      </c>
      <c r="F123" s="592">
        <v>2</v>
      </c>
      <c r="G123" s="482"/>
      <c r="H123" s="461"/>
      <c r="I123" s="482"/>
      <c r="J123" s="461"/>
      <c r="K123" s="482"/>
      <c r="L123" s="461"/>
      <c r="M123" s="482"/>
      <c r="N123" s="461"/>
      <c r="O123" s="482"/>
      <c r="P123" s="461">
        <v>2</v>
      </c>
      <c r="Q123" s="525"/>
      <c r="R123" s="552"/>
      <c r="S123" s="480"/>
      <c r="T123" s="487"/>
      <c r="U123" s="465"/>
      <c r="V123" s="460"/>
      <c r="W123" s="607" t="s">
        <v>230</v>
      </c>
      <c r="X123" s="337"/>
      <c r="Y123" s="337"/>
      <c r="Z123" s="337"/>
      <c r="AA123" s="337"/>
      <c r="AB123" s="337"/>
      <c r="AC123" s="337"/>
      <c r="AD123" s="337"/>
      <c r="AE123" s="337"/>
      <c r="AF123" s="337"/>
      <c r="AG123" s="337"/>
      <c r="AH123" s="337"/>
      <c r="AI123" s="337"/>
      <c r="AJ123" s="337"/>
      <c r="AK123" s="337"/>
      <c r="AL123" s="431"/>
      <c r="AM123" s="431"/>
      <c r="AN123" s="431"/>
      <c r="AO123" s="431"/>
      <c r="AP123" s="431"/>
      <c r="AQ123" s="431"/>
      <c r="AR123" s="431"/>
      <c r="AS123" s="431"/>
      <c r="AT123" s="431"/>
      <c r="AU123" s="431"/>
      <c r="AV123" s="431"/>
      <c r="AW123" s="431"/>
      <c r="AX123" s="431"/>
      <c r="AY123" s="431"/>
      <c r="AZ123" s="431"/>
      <c r="BA123" s="433" t="s">
        <v>227</v>
      </c>
      <c r="BB123" s="433" t="s">
        <v>227</v>
      </c>
      <c r="BC123" s="433" t="s">
        <v>227</v>
      </c>
      <c r="BD123" s="433" t="s">
        <v>227</v>
      </c>
      <c r="BE123" s="433" t="s">
        <v>227</v>
      </c>
      <c r="BF123" s="356"/>
      <c r="BG123" s="337"/>
      <c r="BH123" s="337"/>
      <c r="BI123" s="337"/>
      <c r="BJ123" s="337"/>
      <c r="BK123" s="337"/>
      <c r="BL123" s="337"/>
      <c r="BM123" s="337"/>
      <c r="BN123" s="337"/>
      <c r="BO123" s="337"/>
      <c r="BP123" s="337"/>
      <c r="BQ123" s="337"/>
      <c r="BR123" s="337"/>
      <c r="BS123" s="337"/>
      <c r="BT123" s="613">
        <v>0</v>
      </c>
      <c r="BU123" s="613">
        <v>0</v>
      </c>
      <c r="BV123" s="613">
        <v>0</v>
      </c>
      <c r="BW123" s="613">
        <v>0</v>
      </c>
      <c r="BX123" s="613">
        <v>0</v>
      </c>
      <c r="BY123" s="356"/>
      <c r="BZ123" s="356"/>
      <c r="CA123" s="356"/>
      <c r="CB123" s="356"/>
      <c r="CC123" s="356"/>
      <c r="CD123" s="356"/>
      <c r="CE123" s="356"/>
      <c r="CF123" s="356"/>
      <c r="CG123" s="356"/>
      <c r="CH123" s="356"/>
      <c r="CI123" s="356"/>
      <c r="CJ123" s="356"/>
      <c r="CK123" s="356"/>
      <c r="CL123" s="356"/>
      <c r="CM123" s="356"/>
      <c r="CN123" s="356"/>
      <c r="CO123" s="356"/>
      <c r="CP123" s="356"/>
      <c r="CQ123" s="356"/>
      <c r="CR123" s="356"/>
      <c r="CS123" s="356"/>
      <c r="CT123" s="356"/>
      <c r="CU123" s="356"/>
      <c r="CV123" s="356"/>
    </row>
    <row r="124" spans="1:100" s="23" customFormat="1" ht="10.5" customHeight="1" x14ac:dyDescent="0.15">
      <c r="A124" s="1077" t="s">
        <v>161</v>
      </c>
      <c r="B124" s="1078"/>
      <c r="C124" s="1079"/>
      <c r="D124" s="524">
        <v>3</v>
      </c>
      <c r="E124" s="593">
        <v>2</v>
      </c>
      <c r="F124" s="594">
        <v>1</v>
      </c>
      <c r="G124" s="468">
        <v>2</v>
      </c>
      <c r="H124" s="471">
        <v>1</v>
      </c>
      <c r="I124" s="468"/>
      <c r="J124" s="471"/>
      <c r="K124" s="468"/>
      <c r="L124" s="471"/>
      <c r="M124" s="468"/>
      <c r="N124" s="471"/>
      <c r="O124" s="468"/>
      <c r="P124" s="471"/>
      <c r="Q124" s="507"/>
      <c r="R124" s="562"/>
      <c r="S124" s="489"/>
      <c r="T124" s="488"/>
      <c r="U124" s="468"/>
      <c r="V124" s="471"/>
      <c r="W124" s="607" t="s">
        <v>230</v>
      </c>
      <c r="X124" s="337"/>
      <c r="Y124" s="337"/>
      <c r="Z124" s="337"/>
      <c r="AA124" s="337"/>
      <c r="AB124" s="337"/>
      <c r="AC124" s="337"/>
      <c r="AD124" s="337"/>
      <c r="AE124" s="337"/>
      <c r="AF124" s="337"/>
      <c r="AG124" s="337"/>
      <c r="AH124" s="337"/>
      <c r="AI124" s="337"/>
      <c r="AJ124" s="337"/>
      <c r="AK124" s="337"/>
      <c r="AL124" s="431"/>
      <c r="AM124" s="431"/>
      <c r="AN124" s="431"/>
      <c r="AO124" s="431"/>
      <c r="AP124" s="431"/>
      <c r="AQ124" s="431"/>
      <c r="AR124" s="431"/>
      <c r="AS124" s="431"/>
      <c r="AT124" s="431"/>
      <c r="AU124" s="431"/>
      <c r="AV124" s="431"/>
      <c r="AW124" s="431"/>
      <c r="AX124" s="431"/>
      <c r="AY124" s="431"/>
      <c r="AZ124" s="431"/>
      <c r="BA124" s="433" t="s">
        <v>227</v>
      </c>
      <c r="BB124" s="433" t="s">
        <v>227</v>
      </c>
      <c r="BC124" s="433" t="s">
        <v>227</v>
      </c>
      <c r="BD124" s="433" t="s">
        <v>227</v>
      </c>
      <c r="BE124" s="433" t="s">
        <v>227</v>
      </c>
      <c r="BF124" s="356"/>
      <c r="BG124" s="337"/>
      <c r="BH124" s="337"/>
      <c r="BI124" s="337"/>
      <c r="BJ124" s="337"/>
      <c r="BK124" s="337"/>
      <c r="BL124" s="337"/>
      <c r="BM124" s="337"/>
      <c r="BN124" s="337"/>
      <c r="BO124" s="337"/>
      <c r="BP124" s="337"/>
      <c r="BQ124" s="337"/>
      <c r="BR124" s="337"/>
      <c r="BS124" s="337"/>
      <c r="BT124" s="613">
        <v>0</v>
      </c>
      <c r="BU124" s="613">
        <v>0</v>
      </c>
      <c r="BV124" s="613">
        <v>0</v>
      </c>
      <c r="BW124" s="613">
        <v>0</v>
      </c>
      <c r="BX124" s="613">
        <v>0</v>
      </c>
      <c r="BY124" s="356"/>
      <c r="BZ124" s="356"/>
      <c r="CA124" s="356"/>
      <c r="CB124" s="356"/>
      <c r="CC124" s="356"/>
      <c r="CD124" s="356"/>
      <c r="CE124" s="356"/>
      <c r="CF124" s="356"/>
      <c r="CG124" s="356"/>
      <c r="CH124" s="356"/>
      <c r="CI124" s="356"/>
      <c r="CJ124" s="356"/>
      <c r="CK124" s="356"/>
      <c r="CL124" s="356"/>
      <c r="CM124" s="356"/>
      <c r="CN124" s="356"/>
      <c r="CO124" s="356"/>
      <c r="CP124" s="356"/>
      <c r="CQ124" s="356"/>
      <c r="CR124" s="356"/>
      <c r="CS124" s="356"/>
      <c r="CT124" s="356"/>
      <c r="CU124" s="356"/>
      <c r="CV124" s="356"/>
    </row>
    <row r="125" spans="1:100" s="9" customFormat="1" ht="14.25" x14ac:dyDescent="0.2">
      <c r="A125" s="389" t="s">
        <v>162</v>
      </c>
      <c r="B125" s="449"/>
      <c r="C125" s="449"/>
      <c r="D125" s="449"/>
      <c r="E125" s="449"/>
      <c r="F125" s="449"/>
      <c r="G125" s="449"/>
      <c r="H125" s="406"/>
      <c r="I125" s="406"/>
      <c r="J125" s="406"/>
      <c r="K125" s="370"/>
      <c r="L125" s="370"/>
      <c r="M125" s="370"/>
      <c r="N125" s="370"/>
      <c r="O125" s="353"/>
      <c r="P125" s="353"/>
      <c r="Q125" s="347"/>
      <c r="R125" s="347"/>
      <c r="S125" s="353"/>
      <c r="T125" s="353"/>
      <c r="U125" s="347"/>
      <c r="V125" s="347"/>
      <c r="W125" s="347"/>
      <c r="X125" s="339"/>
      <c r="Y125" s="339"/>
      <c r="Z125" s="339"/>
      <c r="AA125" s="339"/>
      <c r="AB125" s="339"/>
      <c r="AC125" s="339"/>
      <c r="AD125" s="339"/>
      <c r="AE125" s="339"/>
      <c r="AF125" s="339"/>
      <c r="AG125" s="339"/>
      <c r="AH125" s="339"/>
      <c r="AI125" s="339"/>
      <c r="AJ125" s="339"/>
      <c r="AK125" s="339"/>
      <c r="AL125" s="339"/>
      <c r="AM125" s="339"/>
      <c r="AN125" s="339"/>
      <c r="AO125" s="339"/>
      <c r="AP125" s="339"/>
      <c r="AQ125" s="339"/>
      <c r="AR125" s="339"/>
      <c r="AS125" s="339"/>
      <c r="AT125" s="339"/>
      <c r="AU125" s="339"/>
      <c r="AV125" s="339"/>
      <c r="AW125" s="339"/>
      <c r="AX125" s="339"/>
      <c r="AY125" s="339"/>
      <c r="AZ125" s="339"/>
      <c r="BA125" s="339"/>
      <c r="BB125" s="339"/>
      <c r="BC125" s="339"/>
      <c r="BD125" s="339"/>
      <c r="BE125" s="339"/>
      <c r="BF125" s="339"/>
      <c r="BG125" s="339"/>
      <c r="BH125" s="339"/>
      <c r="BI125" s="339"/>
      <c r="BJ125" s="339"/>
      <c r="BK125" s="339"/>
      <c r="BL125" s="339"/>
      <c r="BM125" s="339"/>
      <c r="BN125" s="339"/>
      <c r="BO125" s="339"/>
      <c r="BP125" s="339"/>
      <c r="BQ125" s="339"/>
      <c r="BR125" s="339"/>
      <c r="BS125" s="339"/>
      <c r="BT125" s="339"/>
      <c r="BU125" s="339"/>
      <c r="BV125" s="339"/>
      <c r="BW125" s="339"/>
      <c r="BX125" s="339"/>
      <c r="BY125" s="339"/>
      <c r="BZ125" s="339"/>
      <c r="CA125" s="339"/>
      <c r="CB125" s="339"/>
      <c r="CC125" s="339"/>
      <c r="CD125" s="339"/>
      <c r="CE125" s="339"/>
      <c r="CF125" s="339"/>
      <c r="CG125" s="339"/>
      <c r="CH125" s="339"/>
      <c r="CI125" s="339"/>
      <c r="CJ125" s="339"/>
      <c r="CK125" s="339"/>
      <c r="CL125" s="339"/>
      <c r="CM125" s="339"/>
      <c r="CN125" s="339"/>
      <c r="CO125" s="339"/>
      <c r="CP125" s="339"/>
      <c r="CQ125" s="339"/>
      <c r="CR125" s="339"/>
      <c r="CS125" s="339"/>
      <c r="CT125" s="339"/>
      <c r="CU125" s="339"/>
      <c r="CV125" s="339"/>
    </row>
    <row r="126" spans="1:100" s="23" customFormat="1" ht="10.5" x14ac:dyDescent="0.15">
      <c r="A126" s="1117" t="s">
        <v>163</v>
      </c>
      <c r="B126" s="1118"/>
      <c r="C126" s="1119"/>
      <c r="D126" s="1016" t="s">
        <v>46</v>
      </c>
      <c r="E126" s="1017"/>
      <c r="F126" s="1018"/>
      <c r="G126" s="1112" t="s">
        <v>116</v>
      </c>
      <c r="H126" s="1112"/>
      <c r="I126" s="1112" t="s">
        <v>117</v>
      </c>
      <c r="J126" s="1112"/>
      <c r="K126" s="1112" t="s">
        <v>118</v>
      </c>
      <c r="L126" s="1112"/>
      <c r="M126" s="1112" t="s">
        <v>119</v>
      </c>
      <c r="N126" s="1112"/>
      <c r="O126" s="1112" t="s">
        <v>120</v>
      </c>
      <c r="P126" s="1112"/>
      <c r="Q126" s="1112" t="s">
        <v>121</v>
      </c>
      <c r="R126" s="1113"/>
      <c r="S126" s="1049" t="s">
        <v>164</v>
      </c>
      <c r="T126" s="1114" t="s">
        <v>122</v>
      </c>
      <c r="U126" s="1116" t="s">
        <v>123</v>
      </c>
      <c r="V126" s="1105" t="s">
        <v>124</v>
      </c>
      <c r="W126" s="1106"/>
      <c r="X126" s="337"/>
      <c r="Y126" s="337"/>
      <c r="Z126" s="337"/>
      <c r="AA126" s="337"/>
      <c r="AB126" s="337"/>
      <c r="AC126" s="337"/>
      <c r="AD126" s="337"/>
      <c r="AE126" s="337"/>
      <c r="AF126" s="337"/>
      <c r="AG126" s="337"/>
      <c r="AH126" s="337"/>
      <c r="AI126" s="337"/>
      <c r="AJ126" s="337"/>
      <c r="AK126" s="337"/>
      <c r="AL126" s="431"/>
      <c r="AM126" s="431"/>
      <c r="AN126" s="431"/>
      <c r="AO126" s="431"/>
      <c r="AP126" s="431"/>
      <c r="AQ126" s="431"/>
      <c r="AR126" s="431"/>
      <c r="AS126" s="431"/>
      <c r="AT126" s="431"/>
      <c r="AU126" s="431"/>
      <c r="AV126" s="431"/>
      <c r="AW126" s="431"/>
      <c r="AX126" s="431"/>
      <c r="AY126" s="431"/>
      <c r="AZ126" s="431"/>
      <c r="BA126" s="337"/>
      <c r="BB126" s="337"/>
      <c r="BC126" s="337"/>
      <c r="BD126" s="431"/>
      <c r="BE126" s="431"/>
      <c r="BF126" s="431"/>
      <c r="BG126" s="337"/>
      <c r="BH126" s="337"/>
      <c r="BI126" s="337"/>
      <c r="BJ126" s="337"/>
      <c r="BK126" s="337"/>
      <c r="BL126" s="337"/>
      <c r="BM126" s="337"/>
      <c r="BN126" s="337"/>
      <c r="BO126" s="337"/>
      <c r="BP126" s="337"/>
      <c r="BQ126" s="337"/>
      <c r="BR126" s="337"/>
      <c r="BS126" s="337"/>
      <c r="BT126" s="337"/>
      <c r="BU126" s="337"/>
      <c r="BV126" s="337"/>
      <c r="BW126" s="337"/>
      <c r="BX126" s="337"/>
      <c r="BY126" s="337"/>
      <c r="BZ126" s="337"/>
      <c r="CA126" s="337"/>
      <c r="CB126" s="356"/>
      <c r="CC126" s="356"/>
      <c r="CD126" s="356"/>
      <c r="CE126" s="356"/>
      <c r="CF126" s="356"/>
      <c r="CG126" s="356"/>
      <c r="CH126" s="356"/>
      <c r="CI126" s="356"/>
      <c r="CJ126" s="356"/>
      <c r="CK126" s="356"/>
      <c r="CL126" s="356"/>
      <c r="CM126" s="356"/>
      <c r="CN126" s="356"/>
      <c r="CO126" s="356"/>
      <c r="CP126" s="356"/>
      <c r="CQ126" s="356"/>
      <c r="CR126" s="356"/>
      <c r="CS126" s="356"/>
      <c r="CT126" s="356"/>
      <c r="CU126" s="356"/>
      <c r="CV126" s="356"/>
    </row>
    <row r="127" spans="1:100" s="23" customFormat="1" ht="21" x14ac:dyDescent="0.15">
      <c r="A127" s="1120"/>
      <c r="B127" s="1121"/>
      <c r="C127" s="1122"/>
      <c r="D127" s="410" t="s">
        <v>125</v>
      </c>
      <c r="E127" s="411" t="s">
        <v>43</v>
      </c>
      <c r="F127" s="412" t="s">
        <v>64</v>
      </c>
      <c r="G127" s="346" t="s">
        <v>43</v>
      </c>
      <c r="H127" s="345" t="s">
        <v>64</v>
      </c>
      <c r="I127" s="346" t="s">
        <v>43</v>
      </c>
      <c r="J127" s="345" t="s">
        <v>64</v>
      </c>
      <c r="K127" s="346" t="s">
        <v>43</v>
      </c>
      <c r="L127" s="345" t="s">
        <v>64</v>
      </c>
      <c r="M127" s="346" t="s">
        <v>43</v>
      </c>
      <c r="N127" s="345" t="s">
        <v>64</v>
      </c>
      <c r="O127" s="346" t="s">
        <v>43</v>
      </c>
      <c r="P127" s="345" t="s">
        <v>64</v>
      </c>
      <c r="Q127" s="346" t="s">
        <v>43</v>
      </c>
      <c r="R127" s="436" t="s">
        <v>64</v>
      </c>
      <c r="S127" s="1051"/>
      <c r="T127" s="1115"/>
      <c r="U127" s="1116"/>
      <c r="V127" s="442" t="s">
        <v>43</v>
      </c>
      <c r="W127" s="441" t="s">
        <v>64</v>
      </c>
      <c r="X127" s="337"/>
      <c r="Y127" s="337"/>
      <c r="Z127" s="337"/>
      <c r="AA127" s="337"/>
      <c r="AB127" s="337"/>
      <c r="AC127" s="337"/>
      <c r="AD127" s="337"/>
      <c r="AE127" s="337"/>
      <c r="AF127" s="337"/>
      <c r="AG127" s="337"/>
      <c r="AH127" s="337"/>
      <c r="AI127" s="337"/>
      <c r="AJ127" s="337"/>
      <c r="AK127" s="337"/>
      <c r="AL127" s="431"/>
      <c r="AM127" s="431"/>
      <c r="AN127" s="431"/>
      <c r="AO127" s="431"/>
      <c r="AP127" s="431"/>
      <c r="AQ127" s="431"/>
      <c r="AR127" s="431"/>
      <c r="AS127" s="431"/>
      <c r="AT127" s="431"/>
      <c r="AU127" s="431"/>
      <c r="AV127" s="431"/>
      <c r="AW127" s="431"/>
      <c r="AX127" s="431"/>
      <c r="AY127" s="431"/>
      <c r="AZ127" s="431"/>
      <c r="BA127" s="337"/>
      <c r="BB127" s="337"/>
      <c r="BC127" s="337"/>
      <c r="BD127" s="431"/>
      <c r="BE127" s="431"/>
      <c r="BF127" s="431"/>
      <c r="BG127" s="337"/>
      <c r="BH127" s="337"/>
      <c r="BI127" s="337"/>
      <c r="BJ127" s="337"/>
      <c r="BK127" s="337"/>
      <c r="BL127" s="337"/>
      <c r="BM127" s="337"/>
      <c r="BN127" s="337"/>
      <c r="BO127" s="337"/>
      <c r="BP127" s="337"/>
      <c r="BQ127" s="337"/>
      <c r="BR127" s="337"/>
      <c r="BS127" s="337"/>
      <c r="BT127" s="337"/>
      <c r="BU127" s="337"/>
      <c r="BV127" s="337"/>
      <c r="BW127" s="337"/>
      <c r="BX127" s="337"/>
      <c r="BY127" s="337"/>
      <c r="BZ127" s="337"/>
      <c r="CA127" s="337"/>
      <c r="CB127" s="356"/>
      <c r="CC127" s="356"/>
      <c r="CD127" s="356"/>
      <c r="CE127" s="356"/>
      <c r="CF127" s="356"/>
      <c r="CG127" s="356"/>
      <c r="CH127" s="356"/>
      <c r="CI127" s="356"/>
      <c r="CJ127" s="356"/>
      <c r="CK127" s="356"/>
      <c r="CL127" s="356"/>
      <c r="CM127" s="356"/>
      <c r="CN127" s="356"/>
      <c r="CO127" s="356"/>
      <c r="CP127" s="356"/>
      <c r="CQ127" s="356"/>
      <c r="CR127" s="356"/>
      <c r="CS127" s="356"/>
      <c r="CT127" s="356"/>
      <c r="CU127" s="356"/>
      <c r="CV127" s="356"/>
    </row>
    <row r="128" spans="1:100" s="23" customFormat="1" ht="10.5" x14ac:dyDescent="0.15">
      <c r="A128" s="1107" t="s">
        <v>165</v>
      </c>
      <c r="B128" s="1107"/>
      <c r="C128" s="1108"/>
      <c r="D128" s="579">
        <v>9</v>
      </c>
      <c r="E128" s="580">
        <v>5</v>
      </c>
      <c r="F128" s="581">
        <v>4</v>
      </c>
      <c r="G128" s="526">
        <v>1</v>
      </c>
      <c r="H128" s="509">
        <v>1</v>
      </c>
      <c r="I128" s="526">
        <v>2</v>
      </c>
      <c r="J128" s="509">
        <v>1</v>
      </c>
      <c r="K128" s="526">
        <v>1</v>
      </c>
      <c r="L128" s="509"/>
      <c r="M128" s="526"/>
      <c r="N128" s="509"/>
      <c r="O128" s="526">
        <v>1</v>
      </c>
      <c r="P128" s="509">
        <v>1</v>
      </c>
      <c r="Q128" s="542"/>
      <c r="R128" s="556">
        <v>1</v>
      </c>
      <c r="S128" s="544"/>
      <c r="T128" s="518"/>
      <c r="U128" s="518"/>
      <c r="V128" s="544"/>
      <c r="W128" s="517"/>
      <c r="X128" s="607" t="s">
        <v>230</v>
      </c>
      <c r="Y128" s="337"/>
      <c r="Z128" s="337"/>
      <c r="AA128" s="337"/>
      <c r="AB128" s="337"/>
      <c r="AC128" s="337"/>
      <c r="AD128" s="337"/>
      <c r="AE128" s="337"/>
      <c r="AF128" s="337"/>
      <c r="AG128" s="337"/>
      <c r="AH128" s="337"/>
      <c r="AI128" s="337"/>
      <c r="AJ128" s="337"/>
      <c r="AK128" s="337"/>
      <c r="AL128" s="431"/>
      <c r="AM128" s="431"/>
      <c r="AN128" s="431"/>
      <c r="AO128" s="431"/>
      <c r="AP128" s="431"/>
      <c r="AQ128" s="431"/>
      <c r="AR128" s="431"/>
      <c r="AS128" s="431"/>
      <c r="AT128" s="431"/>
      <c r="AU128" s="431"/>
      <c r="AV128" s="431"/>
      <c r="AW128" s="431"/>
      <c r="AX128" s="431"/>
      <c r="AY128" s="431"/>
      <c r="AZ128" s="431"/>
      <c r="BA128" s="433" t="s">
        <v>227</v>
      </c>
      <c r="BB128" s="433" t="s">
        <v>227</v>
      </c>
      <c r="BC128" s="433" t="s">
        <v>227</v>
      </c>
      <c r="BD128" s="433" t="s">
        <v>227</v>
      </c>
      <c r="BE128" s="433" t="s">
        <v>227</v>
      </c>
      <c r="BF128" s="433" t="s">
        <v>227</v>
      </c>
      <c r="BG128" s="433" t="s">
        <v>227</v>
      </c>
      <c r="BH128" s="337"/>
      <c r="BI128" s="337"/>
      <c r="BJ128" s="337"/>
      <c r="BK128" s="337"/>
      <c r="BL128" s="337"/>
      <c r="BM128" s="337"/>
      <c r="BN128" s="337"/>
      <c r="BO128" s="337"/>
      <c r="BP128" s="337"/>
      <c r="BQ128" s="337"/>
      <c r="BR128" s="337"/>
      <c r="BS128" s="356"/>
      <c r="BT128" s="613">
        <v>0</v>
      </c>
      <c r="BU128" s="613">
        <v>0</v>
      </c>
      <c r="BV128" s="613">
        <v>0</v>
      </c>
      <c r="BW128" s="613">
        <v>0</v>
      </c>
      <c r="BX128" s="613">
        <v>0</v>
      </c>
      <c r="BY128" s="613">
        <v>0</v>
      </c>
      <c r="BZ128" s="613">
        <v>0</v>
      </c>
      <c r="CA128" s="356"/>
      <c r="CB128" s="356"/>
      <c r="CC128" s="356"/>
      <c r="CD128" s="356"/>
      <c r="CE128" s="356"/>
      <c r="CF128" s="356"/>
      <c r="CG128" s="356"/>
      <c r="CH128" s="356"/>
      <c r="CI128" s="356"/>
      <c r="CJ128" s="356"/>
      <c r="CK128" s="356"/>
      <c r="CL128" s="356"/>
      <c r="CM128" s="356"/>
      <c r="CN128" s="356"/>
      <c r="CO128" s="356"/>
      <c r="CP128" s="356"/>
      <c r="CQ128" s="356"/>
      <c r="CR128" s="356"/>
      <c r="CS128" s="356"/>
      <c r="CT128" s="356"/>
      <c r="CU128" s="356"/>
      <c r="CV128" s="431"/>
    </row>
    <row r="129" spans="1:100" s="23" customFormat="1" ht="10.5" customHeight="1" x14ac:dyDescent="0.15">
      <c r="A129" s="1109" t="s">
        <v>127</v>
      </c>
      <c r="B129" s="1110"/>
      <c r="C129" s="1111"/>
      <c r="D129" s="603"/>
      <c r="E129" s="557"/>
      <c r="F129" s="557"/>
      <c r="G129" s="557"/>
      <c r="H129" s="557"/>
      <c r="I129" s="557"/>
      <c r="J129" s="557"/>
      <c r="K129" s="557"/>
      <c r="L129" s="557"/>
      <c r="M129" s="557"/>
      <c r="N129" s="557"/>
      <c r="O129" s="557"/>
      <c r="P129" s="557"/>
      <c r="Q129" s="557"/>
      <c r="R129" s="557"/>
      <c r="S129" s="557"/>
      <c r="T129" s="557"/>
      <c r="U129" s="557"/>
      <c r="V129" s="557"/>
      <c r="W129" s="558"/>
      <c r="X129" s="607" t="s">
        <v>230</v>
      </c>
      <c r="Y129" s="337"/>
      <c r="Z129" s="337"/>
      <c r="AA129" s="337"/>
      <c r="AB129" s="337"/>
      <c r="AC129" s="337"/>
      <c r="AD129" s="337"/>
      <c r="AE129" s="337"/>
      <c r="AF129" s="337"/>
      <c r="AG129" s="337"/>
      <c r="AH129" s="337"/>
      <c r="AI129" s="337"/>
      <c r="AJ129" s="337"/>
      <c r="AK129" s="337"/>
      <c r="AL129" s="431"/>
      <c r="AM129" s="431"/>
      <c r="AN129" s="431"/>
      <c r="AO129" s="431"/>
      <c r="AP129" s="431"/>
      <c r="AQ129" s="431"/>
      <c r="AR129" s="431"/>
      <c r="AS129" s="431"/>
      <c r="AT129" s="431"/>
      <c r="AU129" s="431"/>
      <c r="AV129" s="431"/>
      <c r="AW129" s="431"/>
      <c r="AX129" s="431"/>
      <c r="AY129" s="431"/>
      <c r="AZ129" s="431"/>
      <c r="BA129" s="433" t="s">
        <v>227</v>
      </c>
      <c r="BB129" s="433" t="s">
        <v>227</v>
      </c>
      <c r="BC129" s="433" t="s">
        <v>227</v>
      </c>
      <c r="BD129" s="433" t="s">
        <v>227</v>
      </c>
      <c r="BE129" s="433" t="s">
        <v>227</v>
      </c>
      <c r="BF129" s="433" t="s">
        <v>227</v>
      </c>
      <c r="BG129" s="433" t="s">
        <v>227</v>
      </c>
      <c r="BH129" s="337"/>
      <c r="BI129" s="337"/>
      <c r="BJ129" s="337"/>
      <c r="BK129" s="337"/>
      <c r="BL129" s="337"/>
      <c r="BM129" s="337"/>
      <c r="BN129" s="337"/>
      <c r="BO129" s="337"/>
      <c r="BP129" s="337"/>
      <c r="BQ129" s="337"/>
      <c r="BR129" s="337"/>
      <c r="BS129" s="337"/>
      <c r="BT129" s="613">
        <v>0</v>
      </c>
      <c r="BU129" s="613">
        <v>0</v>
      </c>
      <c r="BV129" s="613">
        <v>0</v>
      </c>
      <c r="BW129" s="613">
        <v>0</v>
      </c>
      <c r="BX129" s="613">
        <v>0</v>
      </c>
      <c r="BY129" s="613">
        <v>0</v>
      </c>
      <c r="BZ129" s="613">
        <v>0</v>
      </c>
      <c r="CA129" s="337"/>
      <c r="CB129" s="356"/>
      <c r="CC129" s="356"/>
      <c r="CD129" s="356"/>
      <c r="CE129" s="356"/>
      <c r="CF129" s="356"/>
      <c r="CG129" s="356"/>
      <c r="CH129" s="356"/>
      <c r="CI129" s="356"/>
      <c r="CJ129" s="356"/>
      <c r="CK129" s="356"/>
      <c r="CL129" s="356"/>
      <c r="CM129" s="356"/>
      <c r="CN129" s="356"/>
      <c r="CO129" s="356"/>
      <c r="CP129" s="356"/>
      <c r="CQ129" s="356"/>
      <c r="CR129" s="356"/>
      <c r="CS129" s="356"/>
      <c r="CT129" s="356"/>
      <c r="CU129" s="356"/>
      <c r="CV129" s="356"/>
    </row>
    <row r="130" spans="1:100" s="23" customFormat="1" ht="10.5" x14ac:dyDescent="0.15">
      <c r="A130" s="1096" t="s">
        <v>128</v>
      </c>
      <c r="B130" s="1099" t="s">
        <v>129</v>
      </c>
      <c r="C130" s="1100"/>
      <c r="D130" s="582">
        <v>0</v>
      </c>
      <c r="E130" s="583">
        <v>0</v>
      </c>
      <c r="F130" s="584">
        <v>0</v>
      </c>
      <c r="G130" s="497"/>
      <c r="H130" s="499"/>
      <c r="I130" s="497"/>
      <c r="J130" s="499"/>
      <c r="K130" s="497"/>
      <c r="L130" s="499"/>
      <c r="M130" s="497"/>
      <c r="N130" s="499"/>
      <c r="O130" s="497"/>
      <c r="P130" s="499"/>
      <c r="Q130" s="508"/>
      <c r="R130" s="559"/>
      <c r="S130" s="463"/>
      <c r="T130" s="560"/>
      <c r="U130" s="560"/>
      <c r="V130" s="513"/>
      <c r="W130" s="461"/>
      <c r="X130" s="607" t="s">
        <v>230</v>
      </c>
      <c r="Y130" s="337"/>
      <c r="Z130" s="337"/>
      <c r="AA130" s="337"/>
      <c r="AB130" s="337"/>
      <c r="AC130" s="337"/>
      <c r="AD130" s="337"/>
      <c r="AE130" s="337"/>
      <c r="AF130" s="337"/>
      <c r="AG130" s="616"/>
      <c r="AH130" s="337"/>
      <c r="AI130" s="337"/>
      <c r="AJ130" s="337"/>
      <c r="AK130" s="337"/>
      <c r="AL130" s="431"/>
      <c r="AM130" s="431"/>
      <c r="AN130" s="431"/>
      <c r="AO130" s="431"/>
      <c r="AP130" s="431"/>
      <c r="AQ130" s="431"/>
      <c r="AR130" s="431"/>
      <c r="AS130" s="431"/>
      <c r="AT130" s="431"/>
      <c r="AU130" s="431"/>
      <c r="AV130" s="431"/>
      <c r="AW130" s="431"/>
      <c r="AX130" s="431"/>
      <c r="AY130" s="431"/>
      <c r="AZ130" s="431"/>
      <c r="BA130" s="433" t="s">
        <v>227</v>
      </c>
      <c r="BB130" s="433" t="s">
        <v>227</v>
      </c>
      <c r="BC130" s="433" t="s">
        <v>227</v>
      </c>
      <c r="BD130" s="433" t="s">
        <v>227</v>
      </c>
      <c r="BE130" s="433" t="s">
        <v>227</v>
      </c>
      <c r="BF130" s="433" t="s">
        <v>227</v>
      </c>
      <c r="BG130" s="433" t="s">
        <v>227</v>
      </c>
      <c r="BH130" s="337"/>
      <c r="BI130" s="337"/>
      <c r="BJ130" s="337"/>
      <c r="BK130" s="337"/>
      <c r="BL130" s="337"/>
      <c r="BM130" s="337"/>
      <c r="BN130" s="337"/>
      <c r="BO130" s="337"/>
      <c r="BP130" s="337"/>
      <c r="BQ130" s="337"/>
      <c r="BR130" s="337"/>
      <c r="BS130" s="337"/>
      <c r="BT130" s="613">
        <v>0</v>
      </c>
      <c r="BU130" s="613">
        <v>0</v>
      </c>
      <c r="BV130" s="613">
        <v>0</v>
      </c>
      <c r="BW130" s="613">
        <v>0</v>
      </c>
      <c r="BX130" s="613">
        <v>0</v>
      </c>
      <c r="BY130" s="613">
        <v>0</v>
      </c>
      <c r="BZ130" s="613">
        <v>0</v>
      </c>
      <c r="CA130" s="337"/>
      <c r="CB130" s="356"/>
      <c r="CC130" s="356"/>
      <c r="CD130" s="356"/>
      <c r="CE130" s="356"/>
      <c r="CF130" s="356"/>
      <c r="CG130" s="356"/>
      <c r="CH130" s="356"/>
      <c r="CI130" s="356"/>
      <c r="CJ130" s="356"/>
      <c r="CK130" s="356"/>
      <c r="CL130" s="356"/>
      <c r="CM130" s="356"/>
      <c r="CN130" s="356"/>
      <c r="CO130" s="356"/>
      <c r="CP130" s="356"/>
      <c r="CQ130" s="356"/>
      <c r="CR130" s="356"/>
      <c r="CS130" s="356"/>
      <c r="CT130" s="356"/>
      <c r="CU130" s="356"/>
      <c r="CV130" s="356"/>
    </row>
    <row r="131" spans="1:100" s="23" customFormat="1" ht="10.5" x14ac:dyDescent="0.15">
      <c r="A131" s="1083"/>
      <c r="B131" s="1088" t="s">
        <v>130</v>
      </c>
      <c r="C131" s="1089"/>
      <c r="D131" s="502">
        <v>0</v>
      </c>
      <c r="E131" s="585">
        <v>0</v>
      </c>
      <c r="F131" s="586">
        <v>0</v>
      </c>
      <c r="G131" s="465"/>
      <c r="H131" s="460"/>
      <c r="I131" s="465"/>
      <c r="J131" s="460"/>
      <c r="K131" s="465"/>
      <c r="L131" s="460"/>
      <c r="M131" s="465"/>
      <c r="N131" s="460"/>
      <c r="O131" s="465"/>
      <c r="P131" s="460"/>
      <c r="Q131" s="505"/>
      <c r="R131" s="551"/>
      <c r="S131" s="479"/>
      <c r="T131" s="487"/>
      <c r="U131" s="487"/>
      <c r="V131" s="479"/>
      <c r="W131" s="461"/>
      <c r="X131" s="607" t="s">
        <v>230</v>
      </c>
      <c r="Y131" s="337"/>
      <c r="Z131" s="337"/>
      <c r="AA131" s="337"/>
      <c r="AB131" s="337"/>
      <c r="AC131" s="337"/>
      <c r="AD131" s="337"/>
      <c r="AE131" s="337"/>
      <c r="AF131" s="337"/>
      <c r="AG131" s="616"/>
      <c r="AH131" s="337"/>
      <c r="AI131" s="337"/>
      <c r="AJ131" s="337"/>
      <c r="AK131" s="337"/>
      <c r="AL131" s="431"/>
      <c r="AM131" s="431"/>
      <c r="AN131" s="431"/>
      <c r="AO131" s="431"/>
      <c r="AP131" s="431"/>
      <c r="AQ131" s="431"/>
      <c r="AR131" s="431"/>
      <c r="AS131" s="431"/>
      <c r="AT131" s="431"/>
      <c r="AU131" s="431"/>
      <c r="AV131" s="431"/>
      <c r="AW131" s="431"/>
      <c r="AX131" s="431"/>
      <c r="AY131" s="431"/>
      <c r="AZ131" s="431"/>
      <c r="BA131" s="433" t="s">
        <v>227</v>
      </c>
      <c r="BB131" s="433" t="s">
        <v>227</v>
      </c>
      <c r="BC131" s="433" t="s">
        <v>227</v>
      </c>
      <c r="BD131" s="433" t="s">
        <v>227</v>
      </c>
      <c r="BE131" s="433" t="s">
        <v>227</v>
      </c>
      <c r="BF131" s="433" t="s">
        <v>227</v>
      </c>
      <c r="BG131" s="433" t="s">
        <v>227</v>
      </c>
      <c r="BH131" s="337"/>
      <c r="BI131" s="337"/>
      <c r="BJ131" s="337"/>
      <c r="BK131" s="337"/>
      <c r="BL131" s="337"/>
      <c r="BM131" s="337"/>
      <c r="BN131" s="337"/>
      <c r="BO131" s="337"/>
      <c r="BP131" s="337"/>
      <c r="BQ131" s="337"/>
      <c r="BR131" s="337"/>
      <c r="BS131" s="337"/>
      <c r="BT131" s="613">
        <v>0</v>
      </c>
      <c r="BU131" s="613">
        <v>0</v>
      </c>
      <c r="BV131" s="613">
        <v>0</v>
      </c>
      <c r="BW131" s="613">
        <v>0</v>
      </c>
      <c r="BX131" s="613">
        <v>0</v>
      </c>
      <c r="BY131" s="613">
        <v>0</v>
      </c>
      <c r="BZ131" s="613">
        <v>0</v>
      </c>
      <c r="CA131" s="337"/>
      <c r="CB131" s="356"/>
      <c r="CC131" s="356"/>
      <c r="CD131" s="356"/>
      <c r="CE131" s="356"/>
      <c r="CF131" s="356"/>
      <c r="CG131" s="356"/>
      <c r="CH131" s="356"/>
      <c r="CI131" s="356"/>
      <c r="CJ131" s="356"/>
      <c r="CK131" s="356"/>
      <c r="CL131" s="356"/>
      <c r="CM131" s="356"/>
      <c r="CN131" s="356"/>
      <c r="CO131" s="356"/>
      <c r="CP131" s="356"/>
      <c r="CQ131" s="356"/>
      <c r="CR131" s="356"/>
      <c r="CS131" s="356"/>
      <c r="CT131" s="356"/>
      <c r="CU131" s="356"/>
      <c r="CV131" s="356"/>
    </row>
    <row r="132" spans="1:100" s="23" customFormat="1" ht="10.5" customHeight="1" x14ac:dyDescent="0.15">
      <c r="A132" s="1090" t="s">
        <v>131</v>
      </c>
      <c r="B132" s="1090"/>
      <c r="C132" s="1089"/>
      <c r="D132" s="502">
        <v>0</v>
      </c>
      <c r="E132" s="585">
        <v>0</v>
      </c>
      <c r="F132" s="586">
        <v>0</v>
      </c>
      <c r="G132" s="475"/>
      <c r="H132" s="476"/>
      <c r="I132" s="475"/>
      <c r="J132" s="476"/>
      <c r="K132" s="475"/>
      <c r="L132" s="476"/>
      <c r="M132" s="475"/>
      <c r="N132" s="476"/>
      <c r="O132" s="475"/>
      <c r="P132" s="476"/>
      <c r="Q132" s="505"/>
      <c r="R132" s="551"/>
      <c r="S132" s="479"/>
      <c r="T132" s="487"/>
      <c r="U132" s="487"/>
      <c r="V132" s="479"/>
      <c r="W132" s="457"/>
      <c r="X132" s="607" t="s">
        <v>230</v>
      </c>
      <c r="Y132" s="337"/>
      <c r="Z132" s="337"/>
      <c r="AA132" s="337"/>
      <c r="AB132" s="337"/>
      <c r="AC132" s="337"/>
      <c r="AD132" s="337"/>
      <c r="AE132" s="337"/>
      <c r="AF132" s="337"/>
      <c r="AG132" s="616"/>
      <c r="AH132" s="337"/>
      <c r="AI132" s="337"/>
      <c r="AJ132" s="337"/>
      <c r="AK132" s="337"/>
      <c r="AL132" s="431"/>
      <c r="AM132" s="431"/>
      <c r="AN132" s="431"/>
      <c r="AO132" s="431"/>
      <c r="AP132" s="431"/>
      <c r="AQ132" s="431"/>
      <c r="AR132" s="431"/>
      <c r="AS132" s="431"/>
      <c r="AT132" s="431"/>
      <c r="AU132" s="431"/>
      <c r="AV132" s="431"/>
      <c r="AW132" s="431"/>
      <c r="AX132" s="431"/>
      <c r="AY132" s="431"/>
      <c r="AZ132" s="431"/>
      <c r="BA132" s="433" t="s">
        <v>227</v>
      </c>
      <c r="BB132" s="433" t="s">
        <v>227</v>
      </c>
      <c r="BC132" s="433" t="s">
        <v>227</v>
      </c>
      <c r="BD132" s="433" t="s">
        <v>227</v>
      </c>
      <c r="BE132" s="433" t="s">
        <v>227</v>
      </c>
      <c r="BF132" s="433" t="s">
        <v>227</v>
      </c>
      <c r="BG132" s="433" t="s">
        <v>227</v>
      </c>
      <c r="BH132" s="337"/>
      <c r="BI132" s="337"/>
      <c r="BJ132" s="337"/>
      <c r="BK132" s="337"/>
      <c r="BL132" s="337"/>
      <c r="BM132" s="337"/>
      <c r="BN132" s="337"/>
      <c r="BO132" s="337"/>
      <c r="BP132" s="337"/>
      <c r="BQ132" s="337"/>
      <c r="BR132" s="337"/>
      <c r="BS132" s="337"/>
      <c r="BT132" s="613">
        <v>0</v>
      </c>
      <c r="BU132" s="613">
        <v>0</v>
      </c>
      <c r="BV132" s="613">
        <v>0</v>
      </c>
      <c r="BW132" s="613">
        <v>0</v>
      </c>
      <c r="BX132" s="613">
        <v>0</v>
      </c>
      <c r="BY132" s="613">
        <v>0</v>
      </c>
      <c r="BZ132" s="613">
        <v>0</v>
      </c>
      <c r="CA132" s="337"/>
      <c r="CB132" s="356"/>
      <c r="CC132" s="356"/>
      <c r="CD132" s="356"/>
      <c r="CE132" s="356"/>
      <c r="CF132" s="356"/>
      <c r="CG132" s="356"/>
      <c r="CH132" s="356"/>
      <c r="CI132" s="356"/>
      <c r="CJ132" s="356"/>
      <c r="CK132" s="356"/>
      <c r="CL132" s="356"/>
      <c r="CM132" s="356"/>
      <c r="CN132" s="356"/>
      <c r="CO132" s="356"/>
      <c r="CP132" s="356"/>
      <c r="CQ132" s="356"/>
      <c r="CR132" s="356"/>
      <c r="CS132" s="356"/>
      <c r="CT132" s="356"/>
      <c r="CU132" s="356"/>
      <c r="CV132" s="356"/>
    </row>
    <row r="133" spans="1:100" s="23" customFormat="1" ht="10.5" x14ac:dyDescent="0.15">
      <c r="A133" s="1090" t="s">
        <v>132</v>
      </c>
      <c r="B133" s="1090"/>
      <c r="C133" s="1089"/>
      <c r="D133" s="502">
        <v>0</v>
      </c>
      <c r="E133" s="585">
        <v>0</v>
      </c>
      <c r="F133" s="586">
        <v>0</v>
      </c>
      <c r="G133" s="465"/>
      <c r="H133" s="460"/>
      <c r="I133" s="465"/>
      <c r="J133" s="460"/>
      <c r="K133" s="475"/>
      <c r="L133" s="476"/>
      <c r="M133" s="475"/>
      <c r="N133" s="476"/>
      <c r="O133" s="475"/>
      <c r="P133" s="476"/>
      <c r="Q133" s="543"/>
      <c r="R133" s="561"/>
      <c r="S133" s="479"/>
      <c r="T133" s="487"/>
      <c r="U133" s="487"/>
      <c r="V133" s="479"/>
      <c r="W133" s="457"/>
      <c r="X133" s="607" t="s">
        <v>230</v>
      </c>
      <c r="Y133" s="337"/>
      <c r="Z133" s="337"/>
      <c r="AA133" s="337"/>
      <c r="AB133" s="337"/>
      <c r="AC133" s="337"/>
      <c r="AD133" s="337"/>
      <c r="AE133" s="337"/>
      <c r="AF133" s="337"/>
      <c r="AG133" s="616"/>
      <c r="AH133" s="337"/>
      <c r="AI133" s="337"/>
      <c r="AJ133" s="337"/>
      <c r="AK133" s="337"/>
      <c r="AL133" s="431"/>
      <c r="AM133" s="431"/>
      <c r="AN133" s="431"/>
      <c r="AO133" s="431"/>
      <c r="AP133" s="431"/>
      <c r="AQ133" s="431"/>
      <c r="AR133" s="431"/>
      <c r="AS133" s="431"/>
      <c r="AT133" s="431"/>
      <c r="AU133" s="431"/>
      <c r="AV133" s="431"/>
      <c r="AW133" s="431"/>
      <c r="AX133" s="431"/>
      <c r="AY133" s="431"/>
      <c r="AZ133" s="431"/>
      <c r="BA133" s="433" t="s">
        <v>227</v>
      </c>
      <c r="BB133" s="433" t="s">
        <v>227</v>
      </c>
      <c r="BC133" s="433" t="s">
        <v>227</v>
      </c>
      <c r="BD133" s="433" t="s">
        <v>227</v>
      </c>
      <c r="BE133" s="433" t="s">
        <v>227</v>
      </c>
      <c r="BF133" s="433" t="s">
        <v>227</v>
      </c>
      <c r="BG133" s="433" t="s">
        <v>227</v>
      </c>
      <c r="BH133" s="337"/>
      <c r="BI133" s="337"/>
      <c r="BJ133" s="337"/>
      <c r="BK133" s="337"/>
      <c r="BL133" s="337"/>
      <c r="BM133" s="337"/>
      <c r="BN133" s="337"/>
      <c r="BO133" s="337"/>
      <c r="BP133" s="337"/>
      <c r="BQ133" s="337"/>
      <c r="BR133" s="337"/>
      <c r="BS133" s="337"/>
      <c r="BT133" s="613">
        <v>0</v>
      </c>
      <c r="BU133" s="613">
        <v>0</v>
      </c>
      <c r="BV133" s="613">
        <v>0</v>
      </c>
      <c r="BW133" s="613">
        <v>0</v>
      </c>
      <c r="BX133" s="613">
        <v>0</v>
      </c>
      <c r="BY133" s="613">
        <v>0</v>
      </c>
      <c r="BZ133" s="613">
        <v>0</v>
      </c>
      <c r="CA133" s="337"/>
      <c r="CB133" s="356"/>
      <c r="CC133" s="356"/>
      <c r="CD133" s="356"/>
      <c r="CE133" s="356"/>
      <c r="CF133" s="356"/>
      <c r="CG133" s="356"/>
      <c r="CH133" s="356"/>
      <c r="CI133" s="356"/>
      <c r="CJ133" s="356"/>
      <c r="CK133" s="356"/>
      <c r="CL133" s="356"/>
      <c r="CM133" s="356"/>
      <c r="CN133" s="356"/>
      <c r="CO133" s="356"/>
      <c r="CP133" s="356"/>
      <c r="CQ133" s="356"/>
      <c r="CR133" s="356"/>
      <c r="CS133" s="356"/>
      <c r="CT133" s="356"/>
      <c r="CU133" s="356"/>
      <c r="CV133" s="356"/>
    </row>
    <row r="134" spans="1:100" s="23" customFormat="1" ht="10.5" x14ac:dyDescent="0.15">
      <c r="A134" s="1090" t="s">
        <v>133</v>
      </c>
      <c r="B134" s="1101"/>
      <c r="C134" s="1102"/>
      <c r="D134" s="502">
        <v>0</v>
      </c>
      <c r="E134" s="585">
        <v>0</v>
      </c>
      <c r="F134" s="586">
        <v>0</v>
      </c>
      <c r="G134" s="465"/>
      <c r="H134" s="460"/>
      <c r="I134" s="465"/>
      <c r="J134" s="460"/>
      <c r="K134" s="465"/>
      <c r="L134" s="460"/>
      <c r="M134" s="465"/>
      <c r="N134" s="460"/>
      <c r="O134" s="465"/>
      <c r="P134" s="460"/>
      <c r="Q134" s="505"/>
      <c r="R134" s="551"/>
      <c r="S134" s="479"/>
      <c r="T134" s="487"/>
      <c r="U134" s="487"/>
      <c r="V134" s="479"/>
      <c r="W134" s="460"/>
      <c r="X134" s="607" t="s">
        <v>230</v>
      </c>
      <c r="Y134" s="337"/>
      <c r="Z134" s="337"/>
      <c r="AA134" s="337"/>
      <c r="AB134" s="337"/>
      <c r="AC134" s="337"/>
      <c r="AD134" s="337"/>
      <c r="AE134" s="337"/>
      <c r="AF134" s="337"/>
      <c r="AG134" s="616"/>
      <c r="AH134" s="337"/>
      <c r="AI134" s="337"/>
      <c r="AJ134" s="337"/>
      <c r="AK134" s="337"/>
      <c r="AL134" s="431"/>
      <c r="AM134" s="431"/>
      <c r="AN134" s="431"/>
      <c r="AO134" s="431"/>
      <c r="AP134" s="431"/>
      <c r="AQ134" s="431"/>
      <c r="AR134" s="431"/>
      <c r="AS134" s="431"/>
      <c r="AT134" s="431"/>
      <c r="AU134" s="431"/>
      <c r="AV134" s="431"/>
      <c r="AW134" s="431"/>
      <c r="AX134" s="431"/>
      <c r="AY134" s="431"/>
      <c r="AZ134" s="431"/>
      <c r="BA134" s="433" t="s">
        <v>227</v>
      </c>
      <c r="BB134" s="433" t="s">
        <v>227</v>
      </c>
      <c r="BC134" s="433" t="s">
        <v>227</v>
      </c>
      <c r="BD134" s="433" t="s">
        <v>227</v>
      </c>
      <c r="BE134" s="433" t="s">
        <v>227</v>
      </c>
      <c r="BF134" s="433" t="s">
        <v>227</v>
      </c>
      <c r="BG134" s="433" t="s">
        <v>227</v>
      </c>
      <c r="BH134" s="337"/>
      <c r="BI134" s="337"/>
      <c r="BJ134" s="337"/>
      <c r="BK134" s="337"/>
      <c r="BL134" s="337"/>
      <c r="BM134" s="337"/>
      <c r="BN134" s="337"/>
      <c r="BO134" s="337"/>
      <c r="BP134" s="337"/>
      <c r="BQ134" s="337"/>
      <c r="BR134" s="337"/>
      <c r="BS134" s="337"/>
      <c r="BT134" s="613">
        <v>0</v>
      </c>
      <c r="BU134" s="613">
        <v>0</v>
      </c>
      <c r="BV134" s="613">
        <v>0</v>
      </c>
      <c r="BW134" s="613">
        <v>0</v>
      </c>
      <c r="BX134" s="613">
        <v>0</v>
      </c>
      <c r="BY134" s="613">
        <v>0</v>
      </c>
      <c r="BZ134" s="613">
        <v>0</v>
      </c>
      <c r="CA134" s="337"/>
      <c r="CB134" s="356"/>
      <c r="CC134" s="356"/>
      <c r="CD134" s="356"/>
      <c r="CE134" s="356"/>
      <c r="CF134" s="356"/>
      <c r="CG134" s="356"/>
      <c r="CH134" s="356"/>
      <c r="CI134" s="356"/>
      <c r="CJ134" s="356"/>
      <c r="CK134" s="356"/>
      <c r="CL134" s="356"/>
      <c r="CM134" s="356"/>
      <c r="CN134" s="356"/>
      <c r="CO134" s="356"/>
      <c r="CP134" s="356"/>
      <c r="CQ134" s="356"/>
      <c r="CR134" s="356"/>
      <c r="CS134" s="356"/>
      <c r="CT134" s="356"/>
      <c r="CU134" s="356"/>
      <c r="CV134" s="356"/>
    </row>
    <row r="135" spans="1:100" s="23" customFormat="1" ht="10.5" customHeight="1" x14ac:dyDescent="0.15">
      <c r="A135" s="1103" t="s">
        <v>134</v>
      </c>
      <c r="B135" s="1082" t="s">
        <v>135</v>
      </c>
      <c r="C135" s="1089"/>
      <c r="D135" s="502">
        <v>0</v>
      </c>
      <c r="E135" s="585">
        <v>0</v>
      </c>
      <c r="F135" s="586">
        <v>0</v>
      </c>
      <c r="G135" s="465"/>
      <c r="H135" s="460"/>
      <c r="I135" s="465"/>
      <c r="J135" s="460"/>
      <c r="K135" s="465"/>
      <c r="L135" s="460"/>
      <c r="M135" s="465"/>
      <c r="N135" s="460"/>
      <c r="O135" s="465"/>
      <c r="P135" s="460"/>
      <c r="Q135" s="505"/>
      <c r="R135" s="551"/>
      <c r="S135" s="479"/>
      <c r="T135" s="457"/>
      <c r="U135" s="487"/>
      <c r="V135" s="479"/>
      <c r="W135" s="461"/>
      <c r="X135" s="607" t="s">
        <v>230</v>
      </c>
      <c r="Y135" s="337"/>
      <c r="Z135" s="337"/>
      <c r="AA135" s="337"/>
      <c r="AB135" s="337"/>
      <c r="AC135" s="337"/>
      <c r="AD135" s="337"/>
      <c r="AE135" s="337"/>
      <c r="AF135" s="337"/>
      <c r="AG135" s="616"/>
      <c r="AH135" s="337"/>
      <c r="AI135" s="337"/>
      <c r="AJ135" s="337"/>
      <c r="AK135" s="337"/>
      <c r="AL135" s="431"/>
      <c r="AM135" s="431"/>
      <c r="AN135" s="431"/>
      <c r="AO135" s="431"/>
      <c r="AP135" s="431"/>
      <c r="AQ135" s="431"/>
      <c r="AR135" s="431"/>
      <c r="AS135" s="431"/>
      <c r="AT135" s="431"/>
      <c r="AU135" s="431"/>
      <c r="AV135" s="431"/>
      <c r="AW135" s="431"/>
      <c r="AX135" s="431"/>
      <c r="AY135" s="431"/>
      <c r="AZ135" s="431"/>
      <c r="BA135" s="433" t="s">
        <v>227</v>
      </c>
      <c r="BB135" s="433" t="s">
        <v>227</v>
      </c>
      <c r="BC135" s="433" t="s">
        <v>227</v>
      </c>
      <c r="BD135" s="433" t="s">
        <v>227</v>
      </c>
      <c r="BE135" s="433" t="s">
        <v>227</v>
      </c>
      <c r="BF135" s="433" t="s">
        <v>227</v>
      </c>
      <c r="BG135" s="433" t="s">
        <v>227</v>
      </c>
      <c r="BH135" s="337"/>
      <c r="BI135" s="337"/>
      <c r="BJ135" s="337"/>
      <c r="BK135" s="337"/>
      <c r="BL135" s="337"/>
      <c r="BM135" s="337"/>
      <c r="BN135" s="337"/>
      <c r="BO135" s="337"/>
      <c r="BP135" s="337"/>
      <c r="BQ135" s="337"/>
      <c r="BR135" s="337"/>
      <c r="BS135" s="337"/>
      <c r="BT135" s="613">
        <v>0</v>
      </c>
      <c r="BU135" s="613">
        <v>0</v>
      </c>
      <c r="BV135" s="613">
        <v>0</v>
      </c>
      <c r="BW135" s="613">
        <v>0</v>
      </c>
      <c r="BX135" s="613">
        <v>0</v>
      </c>
      <c r="BY135" s="613">
        <v>0</v>
      </c>
      <c r="BZ135" s="613">
        <v>0</v>
      </c>
      <c r="CA135" s="337"/>
      <c r="CB135" s="356"/>
      <c r="CC135" s="356"/>
      <c r="CD135" s="356"/>
      <c r="CE135" s="356"/>
      <c r="CF135" s="356"/>
      <c r="CG135" s="356"/>
      <c r="CH135" s="356"/>
      <c r="CI135" s="356"/>
      <c r="CJ135" s="356"/>
      <c r="CK135" s="356"/>
      <c r="CL135" s="356"/>
      <c r="CM135" s="356"/>
      <c r="CN135" s="356"/>
      <c r="CO135" s="356"/>
      <c r="CP135" s="356"/>
      <c r="CQ135" s="356"/>
      <c r="CR135" s="356"/>
      <c r="CS135" s="356"/>
      <c r="CT135" s="356"/>
      <c r="CU135" s="356"/>
      <c r="CV135" s="356"/>
    </row>
    <row r="136" spans="1:100" s="23" customFormat="1" ht="10.5" x14ac:dyDescent="0.15">
      <c r="A136" s="1104"/>
      <c r="B136" s="1082" t="s">
        <v>136</v>
      </c>
      <c r="C136" s="1089"/>
      <c r="D136" s="502">
        <v>0</v>
      </c>
      <c r="E136" s="585">
        <v>0</v>
      </c>
      <c r="F136" s="586">
        <v>0</v>
      </c>
      <c r="G136" s="465"/>
      <c r="H136" s="460"/>
      <c r="I136" s="465"/>
      <c r="J136" s="460"/>
      <c r="K136" s="465"/>
      <c r="L136" s="460"/>
      <c r="M136" s="465"/>
      <c r="N136" s="460"/>
      <c r="O136" s="465"/>
      <c r="P136" s="460"/>
      <c r="Q136" s="505"/>
      <c r="R136" s="551"/>
      <c r="S136" s="479"/>
      <c r="T136" s="457"/>
      <c r="U136" s="487"/>
      <c r="V136" s="479"/>
      <c r="W136" s="461"/>
      <c r="X136" s="607" t="s">
        <v>230</v>
      </c>
      <c r="Y136" s="337"/>
      <c r="Z136" s="337"/>
      <c r="AA136" s="337"/>
      <c r="AB136" s="337"/>
      <c r="AC136" s="337"/>
      <c r="AD136" s="337"/>
      <c r="AE136" s="337"/>
      <c r="AF136" s="337"/>
      <c r="AG136" s="616"/>
      <c r="AH136" s="337"/>
      <c r="AI136" s="337"/>
      <c r="AJ136" s="337"/>
      <c r="AK136" s="337"/>
      <c r="AL136" s="431"/>
      <c r="AM136" s="431"/>
      <c r="AN136" s="431"/>
      <c r="AO136" s="431"/>
      <c r="AP136" s="431"/>
      <c r="AQ136" s="431"/>
      <c r="AR136" s="431"/>
      <c r="AS136" s="431"/>
      <c r="AT136" s="431"/>
      <c r="AU136" s="431"/>
      <c r="AV136" s="431"/>
      <c r="AW136" s="431"/>
      <c r="AX136" s="431"/>
      <c r="AY136" s="431"/>
      <c r="AZ136" s="431"/>
      <c r="BA136" s="433" t="s">
        <v>227</v>
      </c>
      <c r="BB136" s="433" t="s">
        <v>227</v>
      </c>
      <c r="BC136" s="433" t="s">
        <v>227</v>
      </c>
      <c r="BD136" s="433" t="s">
        <v>227</v>
      </c>
      <c r="BE136" s="433" t="s">
        <v>227</v>
      </c>
      <c r="BF136" s="433" t="s">
        <v>227</v>
      </c>
      <c r="BG136" s="433" t="s">
        <v>227</v>
      </c>
      <c r="BH136" s="337"/>
      <c r="BI136" s="337"/>
      <c r="BJ136" s="337"/>
      <c r="BK136" s="337"/>
      <c r="BL136" s="337"/>
      <c r="BM136" s="337"/>
      <c r="BN136" s="337"/>
      <c r="BO136" s="337"/>
      <c r="BP136" s="337"/>
      <c r="BQ136" s="337"/>
      <c r="BR136" s="337"/>
      <c r="BS136" s="337"/>
      <c r="BT136" s="613">
        <v>0</v>
      </c>
      <c r="BU136" s="613">
        <v>0</v>
      </c>
      <c r="BV136" s="613">
        <v>0</v>
      </c>
      <c r="BW136" s="613">
        <v>0</v>
      </c>
      <c r="BX136" s="613">
        <v>0</v>
      </c>
      <c r="BY136" s="613">
        <v>0</v>
      </c>
      <c r="BZ136" s="613">
        <v>0</v>
      </c>
      <c r="CA136" s="337"/>
      <c r="CB136" s="356"/>
      <c r="CC136" s="356"/>
      <c r="CD136" s="356"/>
      <c r="CE136" s="356"/>
      <c r="CF136" s="356"/>
      <c r="CG136" s="356"/>
      <c r="CH136" s="356"/>
      <c r="CI136" s="356"/>
      <c r="CJ136" s="356"/>
      <c r="CK136" s="356"/>
      <c r="CL136" s="356"/>
      <c r="CM136" s="356"/>
      <c r="CN136" s="356"/>
      <c r="CO136" s="356"/>
      <c r="CP136" s="356"/>
      <c r="CQ136" s="356"/>
      <c r="CR136" s="356"/>
      <c r="CS136" s="356"/>
      <c r="CT136" s="356"/>
      <c r="CU136" s="356"/>
      <c r="CV136" s="356"/>
    </row>
    <row r="137" spans="1:100" s="23" customFormat="1" ht="21" x14ac:dyDescent="0.15">
      <c r="A137" s="447" t="s">
        <v>137</v>
      </c>
      <c r="B137" s="1091" t="s">
        <v>138</v>
      </c>
      <c r="C137" s="1092"/>
      <c r="D137" s="502">
        <v>0</v>
      </c>
      <c r="E137" s="585">
        <v>0</v>
      </c>
      <c r="F137" s="586">
        <v>0</v>
      </c>
      <c r="G137" s="465"/>
      <c r="H137" s="460"/>
      <c r="I137" s="465"/>
      <c r="J137" s="460"/>
      <c r="K137" s="465"/>
      <c r="L137" s="460"/>
      <c r="M137" s="465"/>
      <c r="N137" s="460"/>
      <c r="O137" s="465"/>
      <c r="P137" s="460"/>
      <c r="Q137" s="505"/>
      <c r="R137" s="551"/>
      <c r="S137" s="479"/>
      <c r="T137" s="457"/>
      <c r="U137" s="487"/>
      <c r="V137" s="479"/>
      <c r="W137" s="461"/>
      <c r="X137" s="607" t="s">
        <v>230</v>
      </c>
      <c r="Y137" s="337"/>
      <c r="Z137" s="337"/>
      <c r="AA137" s="337"/>
      <c r="AB137" s="337"/>
      <c r="AC137" s="337"/>
      <c r="AD137" s="337"/>
      <c r="AE137" s="337"/>
      <c r="AF137" s="337"/>
      <c r="AG137" s="616"/>
      <c r="AH137" s="337"/>
      <c r="AI137" s="337"/>
      <c r="AJ137" s="337"/>
      <c r="AK137" s="337"/>
      <c r="AL137" s="431"/>
      <c r="AM137" s="431"/>
      <c r="AN137" s="431"/>
      <c r="AO137" s="431"/>
      <c r="AP137" s="431"/>
      <c r="AQ137" s="431"/>
      <c r="AR137" s="431"/>
      <c r="AS137" s="431"/>
      <c r="AT137" s="431"/>
      <c r="AU137" s="431"/>
      <c r="AV137" s="431"/>
      <c r="AW137" s="431"/>
      <c r="AX137" s="431"/>
      <c r="AY137" s="431"/>
      <c r="AZ137" s="431"/>
      <c r="BA137" s="433" t="s">
        <v>227</v>
      </c>
      <c r="BB137" s="433" t="s">
        <v>227</v>
      </c>
      <c r="BC137" s="433" t="s">
        <v>227</v>
      </c>
      <c r="BD137" s="433" t="s">
        <v>227</v>
      </c>
      <c r="BE137" s="433" t="s">
        <v>227</v>
      </c>
      <c r="BF137" s="433" t="s">
        <v>227</v>
      </c>
      <c r="BG137" s="433" t="s">
        <v>227</v>
      </c>
      <c r="BH137" s="337"/>
      <c r="BI137" s="337"/>
      <c r="BJ137" s="337"/>
      <c r="BK137" s="337"/>
      <c r="BL137" s="337"/>
      <c r="BM137" s="337"/>
      <c r="BN137" s="337"/>
      <c r="BO137" s="337"/>
      <c r="BP137" s="337"/>
      <c r="BQ137" s="337"/>
      <c r="BR137" s="337"/>
      <c r="BS137" s="337"/>
      <c r="BT137" s="613">
        <v>0</v>
      </c>
      <c r="BU137" s="613">
        <v>0</v>
      </c>
      <c r="BV137" s="613">
        <v>0</v>
      </c>
      <c r="BW137" s="613">
        <v>0</v>
      </c>
      <c r="BX137" s="613">
        <v>0</v>
      </c>
      <c r="BY137" s="613">
        <v>0</v>
      </c>
      <c r="BZ137" s="613">
        <v>0</v>
      </c>
      <c r="CA137" s="337"/>
      <c r="CB137" s="356"/>
      <c r="CC137" s="356"/>
      <c r="CD137" s="356"/>
      <c r="CE137" s="356"/>
      <c r="CF137" s="356"/>
      <c r="CG137" s="356"/>
      <c r="CH137" s="356"/>
      <c r="CI137" s="356"/>
      <c r="CJ137" s="356"/>
      <c r="CK137" s="356"/>
      <c r="CL137" s="356"/>
      <c r="CM137" s="356"/>
      <c r="CN137" s="356"/>
      <c r="CO137" s="356"/>
      <c r="CP137" s="356"/>
      <c r="CQ137" s="356"/>
      <c r="CR137" s="356"/>
      <c r="CS137" s="356"/>
      <c r="CT137" s="356"/>
      <c r="CU137" s="356"/>
      <c r="CV137" s="356"/>
    </row>
    <row r="138" spans="1:100" s="23" customFormat="1" ht="10.5" customHeight="1" x14ac:dyDescent="0.15">
      <c r="A138" s="1090" t="s">
        <v>139</v>
      </c>
      <c r="B138" s="1090"/>
      <c r="C138" s="1089"/>
      <c r="D138" s="502">
        <v>0</v>
      </c>
      <c r="E138" s="585">
        <v>0</v>
      </c>
      <c r="F138" s="586">
        <v>0</v>
      </c>
      <c r="G138" s="468"/>
      <c r="H138" s="471"/>
      <c r="I138" s="468"/>
      <c r="J138" s="471"/>
      <c r="K138" s="468"/>
      <c r="L138" s="471"/>
      <c r="M138" s="468"/>
      <c r="N138" s="471"/>
      <c r="O138" s="468"/>
      <c r="P138" s="471"/>
      <c r="Q138" s="507"/>
      <c r="R138" s="562"/>
      <c r="S138" s="501"/>
      <c r="T138" s="459"/>
      <c r="U138" s="487"/>
      <c r="V138" s="501"/>
      <c r="W138" s="461"/>
      <c r="X138" s="607" t="s">
        <v>230</v>
      </c>
      <c r="Y138" s="337"/>
      <c r="Z138" s="337"/>
      <c r="AA138" s="337"/>
      <c r="AB138" s="337"/>
      <c r="AC138" s="337"/>
      <c r="AD138" s="337"/>
      <c r="AE138" s="337"/>
      <c r="AF138" s="337"/>
      <c r="AG138" s="616"/>
      <c r="AH138" s="337"/>
      <c r="AI138" s="337"/>
      <c r="AJ138" s="337"/>
      <c r="AK138" s="337"/>
      <c r="AL138" s="431"/>
      <c r="AM138" s="431"/>
      <c r="AN138" s="431"/>
      <c r="AO138" s="431"/>
      <c r="AP138" s="431"/>
      <c r="AQ138" s="431"/>
      <c r="AR138" s="431"/>
      <c r="AS138" s="431"/>
      <c r="AT138" s="431"/>
      <c r="AU138" s="431"/>
      <c r="AV138" s="431"/>
      <c r="AW138" s="431"/>
      <c r="AX138" s="431"/>
      <c r="AY138" s="431"/>
      <c r="AZ138" s="431"/>
      <c r="BA138" s="433" t="s">
        <v>227</v>
      </c>
      <c r="BB138" s="433" t="s">
        <v>227</v>
      </c>
      <c r="BC138" s="433" t="s">
        <v>227</v>
      </c>
      <c r="BD138" s="433" t="s">
        <v>227</v>
      </c>
      <c r="BE138" s="433" t="s">
        <v>227</v>
      </c>
      <c r="BF138" s="433" t="s">
        <v>227</v>
      </c>
      <c r="BG138" s="433" t="s">
        <v>227</v>
      </c>
      <c r="BH138" s="337"/>
      <c r="BI138" s="337"/>
      <c r="BJ138" s="337"/>
      <c r="BK138" s="337"/>
      <c r="BL138" s="337"/>
      <c r="BM138" s="337"/>
      <c r="BN138" s="337"/>
      <c r="BO138" s="337"/>
      <c r="BP138" s="337"/>
      <c r="BQ138" s="337"/>
      <c r="BR138" s="337"/>
      <c r="BS138" s="337"/>
      <c r="BT138" s="613">
        <v>0</v>
      </c>
      <c r="BU138" s="613">
        <v>0</v>
      </c>
      <c r="BV138" s="613">
        <v>0</v>
      </c>
      <c r="BW138" s="613">
        <v>0</v>
      </c>
      <c r="BX138" s="613">
        <v>0</v>
      </c>
      <c r="BY138" s="613">
        <v>0</v>
      </c>
      <c r="BZ138" s="613">
        <v>0</v>
      </c>
      <c r="CA138" s="337"/>
      <c r="CB138" s="356"/>
      <c r="CC138" s="356"/>
      <c r="CD138" s="356"/>
      <c r="CE138" s="356"/>
      <c r="CF138" s="356"/>
      <c r="CG138" s="356"/>
      <c r="CH138" s="356"/>
      <c r="CI138" s="356"/>
      <c r="CJ138" s="356"/>
      <c r="CK138" s="356"/>
      <c r="CL138" s="356"/>
      <c r="CM138" s="356"/>
      <c r="CN138" s="356"/>
      <c r="CO138" s="356"/>
      <c r="CP138" s="356"/>
      <c r="CQ138" s="356"/>
      <c r="CR138" s="356"/>
      <c r="CS138" s="356"/>
      <c r="CT138" s="356"/>
      <c r="CU138" s="356"/>
      <c r="CV138" s="356"/>
    </row>
    <row r="139" spans="1:100" s="23" customFormat="1" ht="10.5" x14ac:dyDescent="0.15">
      <c r="A139" s="1093" t="s">
        <v>140</v>
      </c>
      <c r="B139" s="1094"/>
      <c r="C139" s="1095"/>
      <c r="D139" s="603"/>
      <c r="E139" s="557"/>
      <c r="F139" s="557"/>
      <c r="G139" s="557"/>
      <c r="H139" s="557"/>
      <c r="I139" s="557"/>
      <c r="J139" s="557"/>
      <c r="K139" s="557"/>
      <c r="L139" s="557"/>
      <c r="M139" s="557"/>
      <c r="N139" s="557"/>
      <c r="O139" s="557"/>
      <c r="P139" s="557"/>
      <c r="Q139" s="557"/>
      <c r="R139" s="557"/>
      <c r="S139" s="557"/>
      <c r="T139" s="557"/>
      <c r="U139" s="557"/>
      <c r="V139" s="557"/>
      <c r="W139" s="558"/>
      <c r="X139" s="607" t="s">
        <v>230</v>
      </c>
      <c r="Y139" s="337"/>
      <c r="Z139" s="337"/>
      <c r="AA139" s="337"/>
      <c r="AB139" s="337"/>
      <c r="AC139" s="337"/>
      <c r="AD139" s="337"/>
      <c r="AE139" s="337"/>
      <c r="AF139" s="337"/>
      <c r="AG139" s="616"/>
      <c r="AH139" s="337"/>
      <c r="AI139" s="337"/>
      <c r="AJ139" s="337"/>
      <c r="AK139" s="337"/>
      <c r="AL139" s="431"/>
      <c r="AM139" s="431"/>
      <c r="AN139" s="431"/>
      <c r="AO139" s="431"/>
      <c r="AP139" s="431"/>
      <c r="AQ139" s="431"/>
      <c r="AR139" s="431"/>
      <c r="AS139" s="431"/>
      <c r="AT139" s="431"/>
      <c r="AU139" s="431"/>
      <c r="AV139" s="431"/>
      <c r="AW139" s="431"/>
      <c r="AX139" s="431"/>
      <c r="AY139" s="431"/>
      <c r="AZ139" s="431"/>
      <c r="BA139" s="433" t="s">
        <v>227</v>
      </c>
      <c r="BB139" s="433" t="s">
        <v>227</v>
      </c>
      <c r="BC139" s="433" t="s">
        <v>227</v>
      </c>
      <c r="BD139" s="433" t="s">
        <v>227</v>
      </c>
      <c r="BE139" s="433" t="s">
        <v>227</v>
      </c>
      <c r="BF139" s="433" t="s">
        <v>227</v>
      </c>
      <c r="BG139" s="433" t="s">
        <v>227</v>
      </c>
      <c r="BH139" s="337"/>
      <c r="BI139" s="337"/>
      <c r="BJ139" s="337"/>
      <c r="BK139" s="337"/>
      <c r="BL139" s="337"/>
      <c r="BM139" s="337"/>
      <c r="BN139" s="337"/>
      <c r="BO139" s="337"/>
      <c r="BP139" s="337"/>
      <c r="BQ139" s="337"/>
      <c r="BR139" s="337"/>
      <c r="BS139" s="337"/>
      <c r="BT139" s="613">
        <v>0</v>
      </c>
      <c r="BU139" s="613">
        <v>0</v>
      </c>
      <c r="BV139" s="613">
        <v>0</v>
      </c>
      <c r="BW139" s="613">
        <v>0</v>
      </c>
      <c r="BX139" s="613">
        <v>0</v>
      </c>
      <c r="BY139" s="613">
        <v>0</v>
      </c>
      <c r="BZ139" s="613">
        <v>0</v>
      </c>
      <c r="CA139" s="337"/>
      <c r="CB139" s="356"/>
      <c r="CC139" s="356"/>
      <c r="CD139" s="356"/>
      <c r="CE139" s="356"/>
      <c r="CF139" s="356"/>
      <c r="CG139" s="356"/>
      <c r="CH139" s="356"/>
      <c r="CI139" s="356"/>
      <c r="CJ139" s="356"/>
      <c r="CK139" s="356"/>
      <c r="CL139" s="356"/>
      <c r="CM139" s="356"/>
      <c r="CN139" s="356"/>
      <c r="CO139" s="356"/>
      <c r="CP139" s="356"/>
      <c r="CQ139" s="356"/>
      <c r="CR139" s="356"/>
      <c r="CS139" s="356"/>
      <c r="CT139" s="356"/>
      <c r="CU139" s="356"/>
      <c r="CV139" s="356"/>
    </row>
    <row r="140" spans="1:100" s="23" customFormat="1" ht="10.5" customHeight="1" x14ac:dyDescent="0.15">
      <c r="A140" s="1096" t="s">
        <v>141</v>
      </c>
      <c r="B140" s="1099" t="s">
        <v>142</v>
      </c>
      <c r="C140" s="1100"/>
      <c r="D140" s="587">
        <v>0</v>
      </c>
      <c r="E140" s="588">
        <v>0</v>
      </c>
      <c r="F140" s="589">
        <v>0</v>
      </c>
      <c r="G140" s="477"/>
      <c r="H140" s="496"/>
      <c r="I140" s="477"/>
      <c r="J140" s="496"/>
      <c r="K140" s="477"/>
      <c r="L140" s="496"/>
      <c r="M140" s="477"/>
      <c r="N140" s="496"/>
      <c r="O140" s="477"/>
      <c r="P140" s="496"/>
      <c r="Q140" s="504"/>
      <c r="R140" s="563"/>
      <c r="S140" s="500"/>
      <c r="T140" s="456"/>
      <c r="U140" s="456"/>
      <c r="V140" s="500"/>
      <c r="W140" s="496"/>
      <c r="X140" s="607" t="s">
        <v>230</v>
      </c>
      <c r="Y140" s="337"/>
      <c r="Z140" s="337"/>
      <c r="AA140" s="337"/>
      <c r="AB140" s="337"/>
      <c r="AC140" s="337"/>
      <c r="AD140" s="337"/>
      <c r="AE140" s="337"/>
      <c r="AF140" s="337"/>
      <c r="AG140" s="616"/>
      <c r="AH140" s="337"/>
      <c r="AI140" s="337"/>
      <c r="AJ140" s="337"/>
      <c r="AK140" s="337"/>
      <c r="AL140" s="431"/>
      <c r="AM140" s="431"/>
      <c r="AN140" s="431"/>
      <c r="AO140" s="431"/>
      <c r="AP140" s="431"/>
      <c r="AQ140" s="431"/>
      <c r="AR140" s="431"/>
      <c r="AS140" s="431"/>
      <c r="AT140" s="431"/>
      <c r="AU140" s="431"/>
      <c r="AV140" s="431"/>
      <c r="AW140" s="431"/>
      <c r="AX140" s="431"/>
      <c r="AY140" s="431"/>
      <c r="AZ140" s="431"/>
      <c r="BA140" s="433" t="s">
        <v>227</v>
      </c>
      <c r="BB140" s="433" t="s">
        <v>227</v>
      </c>
      <c r="BC140" s="433" t="s">
        <v>227</v>
      </c>
      <c r="BD140" s="433" t="s">
        <v>227</v>
      </c>
      <c r="BE140" s="433" t="s">
        <v>227</v>
      </c>
      <c r="BF140" s="433" t="s">
        <v>227</v>
      </c>
      <c r="BG140" s="433" t="s">
        <v>227</v>
      </c>
      <c r="BH140" s="337"/>
      <c r="BI140" s="337"/>
      <c r="BJ140" s="337"/>
      <c r="BK140" s="337"/>
      <c r="BL140" s="337"/>
      <c r="BM140" s="337"/>
      <c r="BN140" s="337"/>
      <c r="BO140" s="337"/>
      <c r="BP140" s="337"/>
      <c r="BQ140" s="337"/>
      <c r="BR140" s="337"/>
      <c r="BS140" s="337"/>
      <c r="BT140" s="613">
        <v>0</v>
      </c>
      <c r="BU140" s="613">
        <v>0</v>
      </c>
      <c r="BV140" s="613">
        <v>0</v>
      </c>
      <c r="BW140" s="613">
        <v>0</v>
      </c>
      <c r="BX140" s="613">
        <v>0</v>
      </c>
      <c r="BY140" s="613">
        <v>0</v>
      </c>
      <c r="BZ140" s="613">
        <v>0</v>
      </c>
      <c r="CA140" s="337"/>
      <c r="CB140" s="356"/>
      <c r="CC140" s="356"/>
      <c r="CD140" s="356"/>
      <c r="CE140" s="356"/>
      <c r="CF140" s="356"/>
      <c r="CG140" s="356"/>
      <c r="CH140" s="356"/>
      <c r="CI140" s="356"/>
      <c r="CJ140" s="356"/>
      <c r="CK140" s="356"/>
      <c r="CL140" s="356"/>
      <c r="CM140" s="356"/>
      <c r="CN140" s="356"/>
      <c r="CO140" s="356"/>
      <c r="CP140" s="356"/>
      <c r="CQ140" s="356"/>
      <c r="CR140" s="356"/>
      <c r="CS140" s="356"/>
      <c r="CT140" s="356"/>
      <c r="CU140" s="356"/>
      <c r="CV140" s="356"/>
    </row>
    <row r="141" spans="1:100" s="23" customFormat="1" ht="10.5" x14ac:dyDescent="0.15">
      <c r="A141" s="1097"/>
      <c r="B141" s="1088" t="s">
        <v>143</v>
      </c>
      <c r="C141" s="1089"/>
      <c r="D141" s="582">
        <v>0</v>
      </c>
      <c r="E141" s="583">
        <v>0</v>
      </c>
      <c r="F141" s="584">
        <v>0</v>
      </c>
      <c r="G141" s="497"/>
      <c r="H141" s="499"/>
      <c r="I141" s="497"/>
      <c r="J141" s="499"/>
      <c r="K141" s="497"/>
      <c r="L141" s="499"/>
      <c r="M141" s="497"/>
      <c r="N141" s="499"/>
      <c r="O141" s="497"/>
      <c r="P141" s="499"/>
      <c r="Q141" s="508"/>
      <c r="R141" s="559"/>
      <c r="S141" s="479"/>
      <c r="T141" s="463"/>
      <c r="U141" s="463"/>
      <c r="V141" s="513"/>
      <c r="W141" s="460"/>
      <c r="X141" s="607" t="s">
        <v>230</v>
      </c>
      <c r="Y141" s="337"/>
      <c r="Z141" s="337"/>
      <c r="AA141" s="337"/>
      <c r="AB141" s="337"/>
      <c r="AC141" s="337"/>
      <c r="AD141" s="337"/>
      <c r="AE141" s="337"/>
      <c r="AF141" s="337"/>
      <c r="AG141" s="616"/>
      <c r="AH141" s="337"/>
      <c r="AI141" s="337"/>
      <c r="AJ141" s="337"/>
      <c r="AK141" s="337"/>
      <c r="AL141" s="431"/>
      <c r="AM141" s="431"/>
      <c r="AN141" s="431"/>
      <c r="AO141" s="431"/>
      <c r="AP141" s="431"/>
      <c r="AQ141" s="431"/>
      <c r="AR141" s="431"/>
      <c r="AS141" s="431"/>
      <c r="AT141" s="431"/>
      <c r="AU141" s="431"/>
      <c r="AV141" s="431"/>
      <c r="AW141" s="431"/>
      <c r="AX141" s="431"/>
      <c r="AY141" s="431"/>
      <c r="AZ141" s="431"/>
      <c r="BA141" s="433" t="s">
        <v>227</v>
      </c>
      <c r="BB141" s="433" t="s">
        <v>227</v>
      </c>
      <c r="BC141" s="433" t="s">
        <v>227</v>
      </c>
      <c r="BD141" s="433" t="s">
        <v>227</v>
      </c>
      <c r="BE141" s="433" t="s">
        <v>227</v>
      </c>
      <c r="BF141" s="433" t="s">
        <v>227</v>
      </c>
      <c r="BG141" s="433" t="s">
        <v>227</v>
      </c>
      <c r="BH141" s="337"/>
      <c r="BI141" s="337"/>
      <c r="BJ141" s="337"/>
      <c r="BK141" s="337"/>
      <c r="BL141" s="337"/>
      <c r="BM141" s="337"/>
      <c r="BN141" s="337"/>
      <c r="BO141" s="337"/>
      <c r="BP141" s="337"/>
      <c r="BQ141" s="337"/>
      <c r="BR141" s="337"/>
      <c r="BS141" s="337"/>
      <c r="BT141" s="613">
        <v>0</v>
      </c>
      <c r="BU141" s="613">
        <v>0</v>
      </c>
      <c r="BV141" s="613">
        <v>0</v>
      </c>
      <c r="BW141" s="613">
        <v>0</v>
      </c>
      <c r="BX141" s="613">
        <v>0</v>
      </c>
      <c r="BY141" s="613">
        <v>0</v>
      </c>
      <c r="BZ141" s="613">
        <v>0</v>
      </c>
      <c r="CA141" s="337"/>
      <c r="CB141" s="356"/>
      <c r="CC141" s="356"/>
      <c r="CD141" s="356"/>
      <c r="CE141" s="356"/>
      <c r="CF141" s="356"/>
      <c r="CG141" s="356"/>
      <c r="CH141" s="356"/>
      <c r="CI141" s="356"/>
      <c r="CJ141" s="356"/>
      <c r="CK141" s="356"/>
      <c r="CL141" s="356"/>
      <c r="CM141" s="356"/>
      <c r="CN141" s="356"/>
      <c r="CO141" s="356"/>
      <c r="CP141" s="356"/>
      <c r="CQ141" s="356"/>
      <c r="CR141" s="356"/>
      <c r="CS141" s="356"/>
      <c r="CT141" s="356"/>
      <c r="CU141" s="356"/>
      <c r="CV141" s="356"/>
    </row>
    <row r="142" spans="1:100" s="23" customFormat="1" ht="10.5" x14ac:dyDescent="0.15">
      <c r="A142" s="1097"/>
      <c r="B142" s="1088" t="s">
        <v>144</v>
      </c>
      <c r="C142" s="1089"/>
      <c r="D142" s="582">
        <v>1</v>
      </c>
      <c r="E142" s="583">
        <v>0</v>
      </c>
      <c r="F142" s="584">
        <v>1</v>
      </c>
      <c r="G142" s="497"/>
      <c r="H142" s="499"/>
      <c r="I142" s="497"/>
      <c r="J142" s="499"/>
      <c r="K142" s="497"/>
      <c r="L142" s="499"/>
      <c r="M142" s="497"/>
      <c r="N142" s="499"/>
      <c r="O142" s="497"/>
      <c r="P142" s="499">
        <v>1</v>
      </c>
      <c r="Q142" s="508"/>
      <c r="R142" s="559"/>
      <c r="S142" s="479"/>
      <c r="T142" s="463"/>
      <c r="U142" s="463"/>
      <c r="V142" s="513"/>
      <c r="W142" s="460"/>
      <c r="X142" s="607" t="s">
        <v>230</v>
      </c>
      <c r="Y142" s="337"/>
      <c r="Z142" s="337"/>
      <c r="AA142" s="337"/>
      <c r="AB142" s="337"/>
      <c r="AC142" s="337"/>
      <c r="AD142" s="337"/>
      <c r="AE142" s="337"/>
      <c r="AF142" s="337"/>
      <c r="AG142" s="616"/>
      <c r="AH142" s="337"/>
      <c r="AI142" s="337"/>
      <c r="AJ142" s="337"/>
      <c r="AK142" s="337"/>
      <c r="AL142" s="431"/>
      <c r="AM142" s="431"/>
      <c r="AN142" s="431"/>
      <c r="AO142" s="431"/>
      <c r="AP142" s="431"/>
      <c r="AQ142" s="431"/>
      <c r="AR142" s="431"/>
      <c r="AS142" s="431"/>
      <c r="AT142" s="431"/>
      <c r="AU142" s="431"/>
      <c r="AV142" s="431"/>
      <c r="AW142" s="431"/>
      <c r="AX142" s="431"/>
      <c r="AY142" s="431"/>
      <c r="AZ142" s="431"/>
      <c r="BA142" s="433" t="s">
        <v>227</v>
      </c>
      <c r="BB142" s="433" t="s">
        <v>227</v>
      </c>
      <c r="BC142" s="433" t="s">
        <v>227</v>
      </c>
      <c r="BD142" s="433" t="s">
        <v>227</v>
      </c>
      <c r="BE142" s="433" t="s">
        <v>227</v>
      </c>
      <c r="BF142" s="433" t="s">
        <v>227</v>
      </c>
      <c r="BG142" s="433" t="s">
        <v>227</v>
      </c>
      <c r="BH142" s="337"/>
      <c r="BI142" s="337"/>
      <c r="BJ142" s="337"/>
      <c r="BK142" s="337"/>
      <c r="BL142" s="337"/>
      <c r="BM142" s="337"/>
      <c r="BN142" s="337"/>
      <c r="BO142" s="337"/>
      <c r="BP142" s="337"/>
      <c r="BQ142" s="337"/>
      <c r="BR142" s="337"/>
      <c r="BS142" s="337"/>
      <c r="BT142" s="613">
        <v>0</v>
      </c>
      <c r="BU142" s="613">
        <v>0</v>
      </c>
      <c r="BV142" s="613">
        <v>0</v>
      </c>
      <c r="BW142" s="613">
        <v>0</v>
      </c>
      <c r="BX142" s="613">
        <v>0</v>
      </c>
      <c r="BY142" s="613">
        <v>0</v>
      </c>
      <c r="BZ142" s="613">
        <v>0</v>
      </c>
      <c r="CA142" s="337"/>
      <c r="CB142" s="356"/>
      <c r="CC142" s="356"/>
      <c r="CD142" s="356"/>
      <c r="CE142" s="356"/>
      <c r="CF142" s="356"/>
      <c r="CG142" s="356"/>
      <c r="CH142" s="356"/>
      <c r="CI142" s="356"/>
      <c r="CJ142" s="356"/>
      <c r="CK142" s="356"/>
      <c r="CL142" s="356"/>
      <c r="CM142" s="356"/>
      <c r="CN142" s="356"/>
      <c r="CO142" s="356"/>
      <c r="CP142" s="356"/>
      <c r="CQ142" s="356"/>
      <c r="CR142" s="356"/>
      <c r="CS142" s="356"/>
      <c r="CT142" s="356"/>
      <c r="CU142" s="356"/>
      <c r="CV142" s="356"/>
    </row>
    <row r="143" spans="1:100" s="23" customFormat="1" ht="10.5" x14ac:dyDescent="0.15">
      <c r="A143" s="1083"/>
      <c r="B143" s="1088" t="s">
        <v>145</v>
      </c>
      <c r="C143" s="1089"/>
      <c r="D143" s="502">
        <v>0</v>
      </c>
      <c r="E143" s="652"/>
      <c r="F143" s="586">
        <v>0</v>
      </c>
      <c r="G143" s="475"/>
      <c r="H143" s="476"/>
      <c r="I143" s="475"/>
      <c r="J143" s="460"/>
      <c r="K143" s="475"/>
      <c r="L143" s="460"/>
      <c r="M143" s="475"/>
      <c r="N143" s="460"/>
      <c r="O143" s="475"/>
      <c r="P143" s="460"/>
      <c r="Q143" s="475"/>
      <c r="R143" s="561"/>
      <c r="S143" s="479"/>
      <c r="T143" s="487"/>
      <c r="U143" s="457"/>
      <c r="V143" s="480"/>
      <c r="W143" s="460"/>
      <c r="X143" s="607" t="s">
        <v>230</v>
      </c>
      <c r="Y143" s="337"/>
      <c r="Z143" s="337"/>
      <c r="AA143" s="337"/>
      <c r="AB143" s="337"/>
      <c r="AC143" s="337"/>
      <c r="AD143" s="337"/>
      <c r="AE143" s="337"/>
      <c r="AF143" s="337"/>
      <c r="AG143" s="616"/>
      <c r="AH143" s="337"/>
      <c r="AI143" s="337"/>
      <c r="AJ143" s="337"/>
      <c r="AK143" s="337"/>
      <c r="AL143" s="431"/>
      <c r="AM143" s="431"/>
      <c r="AN143" s="431"/>
      <c r="AO143" s="431"/>
      <c r="AP143" s="431"/>
      <c r="AQ143" s="431"/>
      <c r="AR143" s="431"/>
      <c r="AS143" s="431"/>
      <c r="AT143" s="431"/>
      <c r="AU143" s="431"/>
      <c r="AV143" s="431"/>
      <c r="AW143" s="431"/>
      <c r="AX143" s="431"/>
      <c r="AY143" s="431"/>
      <c r="AZ143" s="431"/>
      <c r="BA143" s="433" t="s">
        <v>227</v>
      </c>
      <c r="BB143" s="356"/>
      <c r="BC143" s="433" t="s">
        <v>227</v>
      </c>
      <c r="BD143" s="356"/>
      <c r="BE143" s="433" t="s">
        <v>227</v>
      </c>
      <c r="BF143" s="356"/>
      <c r="BG143" s="433" t="s">
        <v>227</v>
      </c>
      <c r="BH143" s="337"/>
      <c r="BI143" s="337"/>
      <c r="BJ143" s="337"/>
      <c r="BK143" s="337"/>
      <c r="BL143" s="337"/>
      <c r="BM143" s="337"/>
      <c r="BN143" s="337"/>
      <c r="BO143" s="337"/>
      <c r="BP143" s="337"/>
      <c r="BQ143" s="337"/>
      <c r="BR143" s="337"/>
      <c r="BS143" s="337"/>
      <c r="BT143" s="613">
        <v>0</v>
      </c>
      <c r="BU143" s="356"/>
      <c r="BV143" s="613">
        <v>0</v>
      </c>
      <c r="BW143" s="356"/>
      <c r="BX143" s="613">
        <v>0</v>
      </c>
      <c r="BY143" s="356"/>
      <c r="BZ143" s="613">
        <v>0</v>
      </c>
      <c r="CA143" s="337"/>
      <c r="CB143" s="356"/>
      <c r="CC143" s="356"/>
      <c r="CD143" s="356"/>
      <c r="CE143" s="356"/>
      <c r="CF143" s="356"/>
      <c r="CG143" s="356"/>
      <c r="CH143" s="356"/>
      <c r="CI143" s="356"/>
      <c r="CJ143" s="356"/>
      <c r="CK143" s="356"/>
      <c r="CL143" s="356"/>
      <c r="CM143" s="356"/>
      <c r="CN143" s="356"/>
      <c r="CO143" s="356"/>
      <c r="CP143" s="356"/>
      <c r="CQ143" s="356"/>
      <c r="CR143" s="356"/>
      <c r="CS143" s="356"/>
      <c r="CT143" s="356"/>
      <c r="CU143" s="356"/>
      <c r="CV143" s="356"/>
    </row>
    <row r="144" spans="1:100" s="23" customFormat="1" ht="10.5" x14ac:dyDescent="0.15">
      <c r="A144" s="1098"/>
      <c r="B144" s="1088" t="s">
        <v>146</v>
      </c>
      <c r="C144" s="1089"/>
      <c r="D144" s="502">
        <v>1</v>
      </c>
      <c r="E144" s="585">
        <v>0</v>
      </c>
      <c r="F144" s="586">
        <v>1</v>
      </c>
      <c r="G144" s="465"/>
      <c r="H144" s="460"/>
      <c r="I144" s="465"/>
      <c r="J144" s="460"/>
      <c r="K144" s="465"/>
      <c r="L144" s="460"/>
      <c r="M144" s="465"/>
      <c r="N144" s="460"/>
      <c r="O144" s="465"/>
      <c r="P144" s="460"/>
      <c r="Q144" s="505"/>
      <c r="R144" s="551">
        <v>1</v>
      </c>
      <c r="S144" s="479"/>
      <c r="T144" s="487"/>
      <c r="U144" s="458"/>
      <c r="V144" s="484"/>
      <c r="W144" s="460"/>
      <c r="X144" s="607" t="s">
        <v>230</v>
      </c>
      <c r="Y144" s="337"/>
      <c r="Z144" s="337"/>
      <c r="AA144" s="337"/>
      <c r="AB144" s="337"/>
      <c r="AC144" s="337"/>
      <c r="AD144" s="337"/>
      <c r="AE144" s="337"/>
      <c r="AF144" s="337"/>
      <c r="AG144" s="616"/>
      <c r="AH144" s="337"/>
      <c r="AI144" s="337"/>
      <c r="AJ144" s="337"/>
      <c r="AK144" s="337"/>
      <c r="AL144" s="431"/>
      <c r="AM144" s="431"/>
      <c r="AN144" s="431"/>
      <c r="AO144" s="431"/>
      <c r="AP144" s="431"/>
      <c r="AQ144" s="431"/>
      <c r="AR144" s="431"/>
      <c r="AS144" s="431"/>
      <c r="AT144" s="431"/>
      <c r="AU144" s="431"/>
      <c r="AV144" s="431"/>
      <c r="AW144" s="431"/>
      <c r="AX144" s="431"/>
      <c r="AY144" s="431"/>
      <c r="AZ144" s="431"/>
      <c r="BA144" s="433" t="s">
        <v>227</v>
      </c>
      <c r="BB144" s="433" t="s">
        <v>227</v>
      </c>
      <c r="BC144" s="433" t="s">
        <v>227</v>
      </c>
      <c r="BD144" s="433" t="s">
        <v>227</v>
      </c>
      <c r="BE144" s="433" t="s">
        <v>227</v>
      </c>
      <c r="BF144" s="433" t="s">
        <v>227</v>
      </c>
      <c r="BG144" s="433" t="s">
        <v>227</v>
      </c>
      <c r="BH144" s="337"/>
      <c r="BI144" s="337"/>
      <c r="BJ144" s="337"/>
      <c r="BK144" s="337"/>
      <c r="BL144" s="337"/>
      <c r="BM144" s="337"/>
      <c r="BN144" s="337"/>
      <c r="BO144" s="337"/>
      <c r="BP144" s="337"/>
      <c r="BQ144" s="337"/>
      <c r="BR144" s="337"/>
      <c r="BS144" s="337"/>
      <c r="BT144" s="613">
        <v>0</v>
      </c>
      <c r="BU144" s="613">
        <v>0</v>
      </c>
      <c r="BV144" s="613">
        <v>0</v>
      </c>
      <c r="BW144" s="613">
        <v>0</v>
      </c>
      <c r="BX144" s="613">
        <v>0</v>
      </c>
      <c r="BY144" s="613">
        <v>0</v>
      </c>
      <c r="BZ144" s="613">
        <v>0</v>
      </c>
      <c r="CA144" s="337"/>
      <c r="CB144" s="356"/>
      <c r="CC144" s="356"/>
      <c r="CD144" s="356"/>
      <c r="CE144" s="356"/>
      <c r="CF144" s="356"/>
      <c r="CG144" s="356"/>
      <c r="CH144" s="356"/>
      <c r="CI144" s="356"/>
      <c r="CJ144" s="356"/>
      <c r="CK144" s="356"/>
      <c r="CL144" s="356"/>
      <c r="CM144" s="356"/>
      <c r="CN144" s="356"/>
      <c r="CO144" s="356"/>
      <c r="CP144" s="356"/>
      <c r="CQ144" s="356"/>
      <c r="CR144" s="356"/>
      <c r="CS144" s="356"/>
      <c r="CT144" s="356"/>
      <c r="CU144" s="356"/>
      <c r="CV144" s="356"/>
    </row>
    <row r="145" spans="1:100" s="23" customFormat="1" ht="42" customHeight="1" x14ac:dyDescent="0.15">
      <c r="A145" s="1086" t="s">
        <v>147</v>
      </c>
      <c r="B145" s="448" t="s">
        <v>148</v>
      </c>
      <c r="C145" s="439" t="s">
        <v>149</v>
      </c>
      <c r="D145" s="502">
        <v>0</v>
      </c>
      <c r="E145" s="585">
        <v>0</v>
      </c>
      <c r="F145" s="586">
        <v>0</v>
      </c>
      <c r="G145" s="465"/>
      <c r="H145" s="460"/>
      <c r="I145" s="465"/>
      <c r="J145" s="460"/>
      <c r="K145" s="465"/>
      <c r="L145" s="460"/>
      <c r="M145" s="465"/>
      <c r="N145" s="460"/>
      <c r="O145" s="465"/>
      <c r="P145" s="460"/>
      <c r="Q145" s="505"/>
      <c r="R145" s="551"/>
      <c r="S145" s="564"/>
      <c r="T145" s="479"/>
      <c r="U145" s="487"/>
      <c r="V145" s="479"/>
      <c r="W145" s="460"/>
      <c r="X145" s="607" t="s">
        <v>230</v>
      </c>
      <c r="Y145" s="337"/>
      <c r="Z145" s="337"/>
      <c r="AA145" s="337"/>
      <c r="AB145" s="337"/>
      <c r="AC145" s="337"/>
      <c r="AD145" s="337"/>
      <c r="AE145" s="337"/>
      <c r="AF145" s="337"/>
      <c r="AG145" s="616"/>
      <c r="AH145" s="337"/>
      <c r="AI145" s="337"/>
      <c r="AJ145" s="337"/>
      <c r="AK145" s="337"/>
      <c r="AL145" s="431"/>
      <c r="AM145" s="431"/>
      <c r="AN145" s="431"/>
      <c r="AO145" s="431"/>
      <c r="AP145" s="431"/>
      <c r="AQ145" s="431"/>
      <c r="AR145" s="431"/>
      <c r="AS145" s="431"/>
      <c r="AT145" s="431"/>
      <c r="AU145" s="431"/>
      <c r="AV145" s="431"/>
      <c r="AW145" s="431"/>
      <c r="AX145" s="431"/>
      <c r="AY145" s="431"/>
      <c r="AZ145" s="431"/>
      <c r="BA145" s="433" t="s">
        <v>227</v>
      </c>
      <c r="BB145" s="433" t="s">
        <v>227</v>
      </c>
      <c r="BC145" s="433" t="s">
        <v>227</v>
      </c>
      <c r="BD145" s="433" t="s">
        <v>227</v>
      </c>
      <c r="BE145" s="433" t="s">
        <v>227</v>
      </c>
      <c r="BF145" s="433" t="s">
        <v>227</v>
      </c>
      <c r="BG145" s="433" t="s">
        <v>227</v>
      </c>
      <c r="BH145" s="337"/>
      <c r="BI145" s="337"/>
      <c r="BJ145" s="337"/>
      <c r="BK145" s="337"/>
      <c r="BL145" s="337"/>
      <c r="BM145" s="337"/>
      <c r="BN145" s="337"/>
      <c r="BO145" s="337"/>
      <c r="BP145" s="337"/>
      <c r="BQ145" s="337"/>
      <c r="BR145" s="337"/>
      <c r="BS145" s="337"/>
      <c r="BT145" s="613">
        <v>0</v>
      </c>
      <c r="BU145" s="613">
        <v>0</v>
      </c>
      <c r="BV145" s="613">
        <v>0</v>
      </c>
      <c r="BW145" s="613">
        <v>0</v>
      </c>
      <c r="BX145" s="613">
        <v>0</v>
      </c>
      <c r="BY145" s="613">
        <v>0</v>
      </c>
      <c r="BZ145" s="613">
        <v>0</v>
      </c>
      <c r="CA145" s="337"/>
      <c r="CB145" s="356"/>
      <c r="CC145" s="356"/>
      <c r="CD145" s="356"/>
      <c r="CE145" s="356"/>
      <c r="CF145" s="356"/>
      <c r="CG145" s="356"/>
      <c r="CH145" s="356"/>
      <c r="CI145" s="356"/>
      <c r="CJ145" s="356"/>
      <c r="CK145" s="356"/>
      <c r="CL145" s="356"/>
      <c r="CM145" s="356"/>
      <c r="CN145" s="356"/>
      <c r="CO145" s="356"/>
      <c r="CP145" s="356"/>
      <c r="CQ145" s="356"/>
      <c r="CR145" s="356"/>
      <c r="CS145" s="356"/>
      <c r="CT145" s="356"/>
      <c r="CU145" s="356"/>
      <c r="CV145" s="356"/>
    </row>
    <row r="146" spans="1:100" s="23" customFormat="1" ht="10.5" customHeight="1" x14ac:dyDescent="0.15">
      <c r="A146" s="1087"/>
      <c r="B146" s="1088" t="s">
        <v>150</v>
      </c>
      <c r="C146" s="1089"/>
      <c r="D146" s="502">
        <v>0</v>
      </c>
      <c r="E146" s="585">
        <v>0</v>
      </c>
      <c r="F146" s="586">
        <v>0</v>
      </c>
      <c r="G146" s="465"/>
      <c r="H146" s="460"/>
      <c r="I146" s="465"/>
      <c r="J146" s="460"/>
      <c r="K146" s="465"/>
      <c r="L146" s="460"/>
      <c r="M146" s="465"/>
      <c r="N146" s="460"/>
      <c r="O146" s="465"/>
      <c r="P146" s="460"/>
      <c r="Q146" s="505"/>
      <c r="R146" s="551"/>
      <c r="S146" s="564"/>
      <c r="T146" s="479"/>
      <c r="U146" s="487"/>
      <c r="V146" s="479"/>
      <c r="W146" s="460"/>
      <c r="X146" s="607" t="s">
        <v>230</v>
      </c>
      <c r="Y146" s="337"/>
      <c r="Z146" s="337"/>
      <c r="AA146" s="337"/>
      <c r="AB146" s="337"/>
      <c r="AC146" s="337"/>
      <c r="AD146" s="337"/>
      <c r="AE146" s="337"/>
      <c r="AF146" s="337"/>
      <c r="AG146" s="616"/>
      <c r="AH146" s="337"/>
      <c r="AI146" s="337"/>
      <c r="AJ146" s="337"/>
      <c r="AK146" s="337"/>
      <c r="AL146" s="431"/>
      <c r="AM146" s="431"/>
      <c r="AN146" s="431"/>
      <c r="AO146" s="431"/>
      <c r="AP146" s="431"/>
      <c r="AQ146" s="431"/>
      <c r="AR146" s="431"/>
      <c r="AS146" s="431"/>
      <c r="AT146" s="431"/>
      <c r="AU146" s="431"/>
      <c r="AV146" s="431"/>
      <c r="AW146" s="431"/>
      <c r="AX146" s="431"/>
      <c r="AY146" s="431"/>
      <c r="AZ146" s="431"/>
      <c r="BA146" s="433" t="s">
        <v>227</v>
      </c>
      <c r="BB146" s="433" t="s">
        <v>227</v>
      </c>
      <c r="BC146" s="433" t="s">
        <v>227</v>
      </c>
      <c r="BD146" s="433" t="s">
        <v>227</v>
      </c>
      <c r="BE146" s="433" t="s">
        <v>227</v>
      </c>
      <c r="BF146" s="433" t="s">
        <v>227</v>
      </c>
      <c r="BG146" s="433" t="s">
        <v>227</v>
      </c>
      <c r="BH146" s="337"/>
      <c r="BI146" s="337"/>
      <c r="BJ146" s="337"/>
      <c r="BK146" s="337"/>
      <c r="BL146" s="337"/>
      <c r="BM146" s="337"/>
      <c r="BN146" s="337"/>
      <c r="BO146" s="337"/>
      <c r="BP146" s="337"/>
      <c r="BQ146" s="337"/>
      <c r="BR146" s="337"/>
      <c r="BS146" s="337"/>
      <c r="BT146" s="613">
        <v>0</v>
      </c>
      <c r="BU146" s="613">
        <v>0</v>
      </c>
      <c r="BV146" s="613">
        <v>0</v>
      </c>
      <c r="BW146" s="613">
        <v>0</v>
      </c>
      <c r="BX146" s="613">
        <v>0</v>
      </c>
      <c r="BY146" s="613">
        <v>0</v>
      </c>
      <c r="BZ146" s="613">
        <v>0</v>
      </c>
      <c r="CA146" s="337"/>
      <c r="CB146" s="356"/>
      <c r="CC146" s="356"/>
      <c r="CD146" s="356"/>
      <c r="CE146" s="356"/>
      <c r="CF146" s="356"/>
      <c r="CG146" s="356"/>
      <c r="CH146" s="356"/>
      <c r="CI146" s="356"/>
      <c r="CJ146" s="356"/>
      <c r="CK146" s="356"/>
      <c r="CL146" s="356"/>
      <c r="CM146" s="356"/>
      <c r="CN146" s="356"/>
      <c r="CO146" s="356"/>
      <c r="CP146" s="356"/>
      <c r="CQ146" s="356"/>
      <c r="CR146" s="356"/>
      <c r="CS146" s="356"/>
      <c r="CT146" s="356"/>
      <c r="CU146" s="356"/>
      <c r="CV146" s="356"/>
    </row>
    <row r="147" spans="1:100" s="23" customFormat="1" ht="10.5" x14ac:dyDescent="0.15">
      <c r="A147" s="1087"/>
      <c r="B147" s="1088" t="s">
        <v>151</v>
      </c>
      <c r="C147" s="1089"/>
      <c r="D147" s="502">
        <v>0</v>
      </c>
      <c r="E147" s="585">
        <v>0</v>
      </c>
      <c r="F147" s="586">
        <v>0</v>
      </c>
      <c r="G147" s="465"/>
      <c r="H147" s="460"/>
      <c r="I147" s="465"/>
      <c r="J147" s="460"/>
      <c r="K147" s="465"/>
      <c r="L147" s="460"/>
      <c r="M147" s="465"/>
      <c r="N147" s="460"/>
      <c r="O147" s="465"/>
      <c r="P147" s="460"/>
      <c r="Q147" s="505"/>
      <c r="R147" s="551"/>
      <c r="S147" s="564"/>
      <c r="T147" s="479"/>
      <c r="U147" s="487"/>
      <c r="V147" s="479"/>
      <c r="W147" s="460"/>
      <c r="X147" s="607" t="s">
        <v>230</v>
      </c>
      <c r="Y147" s="337"/>
      <c r="Z147" s="337"/>
      <c r="AA147" s="337"/>
      <c r="AB147" s="337"/>
      <c r="AC147" s="337"/>
      <c r="AD147" s="337"/>
      <c r="AE147" s="337"/>
      <c r="AF147" s="337"/>
      <c r="AG147" s="616"/>
      <c r="AH147" s="337"/>
      <c r="AI147" s="337"/>
      <c r="AJ147" s="337"/>
      <c r="AK147" s="337"/>
      <c r="AL147" s="431"/>
      <c r="AM147" s="431"/>
      <c r="AN147" s="431"/>
      <c r="AO147" s="431"/>
      <c r="AP147" s="431"/>
      <c r="AQ147" s="431"/>
      <c r="AR147" s="431"/>
      <c r="AS147" s="431"/>
      <c r="AT147" s="431"/>
      <c r="AU147" s="431"/>
      <c r="AV147" s="431"/>
      <c r="AW147" s="431"/>
      <c r="AX147" s="431"/>
      <c r="AY147" s="431"/>
      <c r="AZ147" s="431"/>
      <c r="BA147" s="433" t="s">
        <v>227</v>
      </c>
      <c r="BB147" s="433" t="s">
        <v>227</v>
      </c>
      <c r="BC147" s="433" t="s">
        <v>227</v>
      </c>
      <c r="BD147" s="433" t="s">
        <v>227</v>
      </c>
      <c r="BE147" s="433" t="s">
        <v>227</v>
      </c>
      <c r="BF147" s="433" t="s">
        <v>227</v>
      </c>
      <c r="BG147" s="433" t="s">
        <v>227</v>
      </c>
      <c r="BH147" s="337"/>
      <c r="BI147" s="337"/>
      <c r="BJ147" s="337"/>
      <c r="BK147" s="337"/>
      <c r="BL147" s="337"/>
      <c r="BM147" s="337"/>
      <c r="BN147" s="337"/>
      <c r="BO147" s="337"/>
      <c r="BP147" s="337"/>
      <c r="BQ147" s="337"/>
      <c r="BR147" s="337"/>
      <c r="BS147" s="337"/>
      <c r="BT147" s="613">
        <v>0</v>
      </c>
      <c r="BU147" s="613">
        <v>0</v>
      </c>
      <c r="BV147" s="613">
        <v>0</v>
      </c>
      <c r="BW147" s="613">
        <v>0</v>
      </c>
      <c r="BX147" s="613">
        <v>0</v>
      </c>
      <c r="BY147" s="613">
        <v>0</v>
      </c>
      <c r="BZ147" s="613">
        <v>0</v>
      </c>
      <c r="CA147" s="337"/>
      <c r="CB147" s="356"/>
      <c r="CC147" s="356"/>
      <c r="CD147" s="356"/>
      <c r="CE147" s="356"/>
      <c r="CF147" s="356"/>
      <c r="CG147" s="356"/>
      <c r="CH147" s="356"/>
      <c r="CI147" s="356"/>
      <c r="CJ147" s="356"/>
      <c r="CK147" s="356"/>
      <c r="CL147" s="356"/>
      <c r="CM147" s="356"/>
      <c r="CN147" s="356"/>
      <c r="CO147" s="356"/>
      <c r="CP147" s="356"/>
      <c r="CQ147" s="356"/>
      <c r="CR147" s="356"/>
      <c r="CS147" s="356"/>
      <c r="CT147" s="356"/>
      <c r="CU147" s="356"/>
      <c r="CV147" s="356"/>
    </row>
    <row r="148" spans="1:100" s="23" customFormat="1" ht="10.5" customHeight="1" x14ac:dyDescent="0.15">
      <c r="A148" s="1090" t="s">
        <v>152</v>
      </c>
      <c r="B148" s="1090"/>
      <c r="C148" s="1089"/>
      <c r="D148" s="502">
        <v>5</v>
      </c>
      <c r="E148" s="585">
        <v>4</v>
      </c>
      <c r="F148" s="586">
        <v>1</v>
      </c>
      <c r="G148" s="465">
        <v>1</v>
      </c>
      <c r="H148" s="460">
        <v>1</v>
      </c>
      <c r="I148" s="465">
        <v>2</v>
      </c>
      <c r="J148" s="460"/>
      <c r="K148" s="465">
        <v>1</v>
      </c>
      <c r="L148" s="460"/>
      <c r="M148" s="465"/>
      <c r="N148" s="460"/>
      <c r="O148" s="465"/>
      <c r="P148" s="460"/>
      <c r="Q148" s="505"/>
      <c r="R148" s="551"/>
      <c r="S148" s="564"/>
      <c r="T148" s="560"/>
      <c r="U148" s="560"/>
      <c r="V148" s="513"/>
      <c r="W148" s="460"/>
      <c r="X148" s="607" t="s">
        <v>230</v>
      </c>
      <c r="Y148" s="337"/>
      <c r="Z148" s="337"/>
      <c r="AA148" s="337"/>
      <c r="AB148" s="337"/>
      <c r="AC148" s="337"/>
      <c r="AD148" s="337"/>
      <c r="AE148" s="337"/>
      <c r="AF148" s="337"/>
      <c r="AG148" s="616"/>
      <c r="AH148" s="337"/>
      <c r="AI148" s="337"/>
      <c r="AJ148" s="337"/>
      <c r="AK148" s="337"/>
      <c r="AL148" s="431"/>
      <c r="AM148" s="431"/>
      <c r="AN148" s="431"/>
      <c r="AO148" s="431"/>
      <c r="AP148" s="431"/>
      <c r="AQ148" s="431"/>
      <c r="AR148" s="431"/>
      <c r="AS148" s="431"/>
      <c r="AT148" s="431"/>
      <c r="AU148" s="431"/>
      <c r="AV148" s="431"/>
      <c r="AW148" s="431"/>
      <c r="AX148" s="431"/>
      <c r="AY148" s="431"/>
      <c r="AZ148" s="431"/>
      <c r="BA148" s="433" t="s">
        <v>227</v>
      </c>
      <c r="BB148" s="433" t="s">
        <v>227</v>
      </c>
      <c r="BC148" s="433" t="s">
        <v>227</v>
      </c>
      <c r="BD148" s="433" t="s">
        <v>227</v>
      </c>
      <c r="BE148" s="433" t="s">
        <v>227</v>
      </c>
      <c r="BF148" s="433" t="s">
        <v>227</v>
      </c>
      <c r="BG148" s="433" t="s">
        <v>227</v>
      </c>
      <c r="BH148" s="337"/>
      <c r="BI148" s="337"/>
      <c r="BJ148" s="337"/>
      <c r="BK148" s="337"/>
      <c r="BL148" s="337"/>
      <c r="BM148" s="337"/>
      <c r="BN148" s="337"/>
      <c r="BO148" s="337"/>
      <c r="BP148" s="337"/>
      <c r="BQ148" s="337"/>
      <c r="BR148" s="337"/>
      <c r="BS148" s="337"/>
      <c r="BT148" s="613">
        <v>0</v>
      </c>
      <c r="BU148" s="613">
        <v>0</v>
      </c>
      <c r="BV148" s="613">
        <v>0</v>
      </c>
      <c r="BW148" s="613">
        <v>0</v>
      </c>
      <c r="BX148" s="613">
        <v>0</v>
      </c>
      <c r="BY148" s="613">
        <v>0</v>
      </c>
      <c r="BZ148" s="613">
        <v>0</v>
      </c>
      <c r="CA148" s="337"/>
      <c r="CB148" s="356"/>
      <c r="CC148" s="356"/>
      <c r="CD148" s="356"/>
      <c r="CE148" s="356"/>
      <c r="CF148" s="356"/>
      <c r="CG148" s="356"/>
      <c r="CH148" s="356"/>
      <c r="CI148" s="356"/>
      <c r="CJ148" s="356"/>
      <c r="CK148" s="356"/>
      <c r="CL148" s="356"/>
      <c r="CM148" s="356"/>
      <c r="CN148" s="356"/>
      <c r="CO148" s="356"/>
      <c r="CP148" s="356"/>
      <c r="CQ148" s="356"/>
      <c r="CR148" s="356"/>
      <c r="CS148" s="356"/>
      <c r="CT148" s="356"/>
      <c r="CU148" s="356"/>
      <c r="CV148" s="356"/>
    </row>
    <row r="149" spans="1:100" s="23" customFormat="1" ht="10.5" customHeight="1" x14ac:dyDescent="0.15">
      <c r="A149" s="1090" t="s">
        <v>153</v>
      </c>
      <c r="B149" s="1090"/>
      <c r="C149" s="1089"/>
      <c r="D149" s="502">
        <v>0</v>
      </c>
      <c r="E149" s="585">
        <v>0</v>
      </c>
      <c r="F149" s="586">
        <v>0</v>
      </c>
      <c r="G149" s="465"/>
      <c r="H149" s="460"/>
      <c r="I149" s="465"/>
      <c r="J149" s="460"/>
      <c r="K149" s="465"/>
      <c r="L149" s="460"/>
      <c r="M149" s="465"/>
      <c r="N149" s="460"/>
      <c r="O149" s="465"/>
      <c r="P149" s="460"/>
      <c r="Q149" s="505"/>
      <c r="R149" s="551"/>
      <c r="S149" s="564"/>
      <c r="T149" s="487"/>
      <c r="U149" s="487"/>
      <c r="V149" s="479"/>
      <c r="W149" s="460"/>
      <c r="X149" s="607" t="s">
        <v>230</v>
      </c>
      <c r="Y149" s="337"/>
      <c r="Z149" s="337"/>
      <c r="AA149" s="337"/>
      <c r="AB149" s="337"/>
      <c r="AC149" s="337"/>
      <c r="AD149" s="337"/>
      <c r="AE149" s="337"/>
      <c r="AF149" s="337"/>
      <c r="AG149" s="616"/>
      <c r="AH149" s="337"/>
      <c r="AI149" s="337"/>
      <c r="AJ149" s="337"/>
      <c r="AK149" s="337"/>
      <c r="AL149" s="431"/>
      <c r="AM149" s="431"/>
      <c r="AN149" s="431"/>
      <c r="AO149" s="431"/>
      <c r="AP149" s="431"/>
      <c r="AQ149" s="431"/>
      <c r="AR149" s="431"/>
      <c r="AS149" s="431"/>
      <c r="AT149" s="431"/>
      <c r="AU149" s="431"/>
      <c r="AV149" s="431"/>
      <c r="AW149" s="431"/>
      <c r="AX149" s="431"/>
      <c r="AY149" s="431"/>
      <c r="AZ149" s="431"/>
      <c r="BA149" s="433" t="s">
        <v>227</v>
      </c>
      <c r="BB149" s="433" t="s">
        <v>227</v>
      </c>
      <c r="BC149" s="433" t="s">
        <v>227</v>
      </c>
      <c r="BD149" s="433" t="s">
        <v>227</v>
      </c>
      <c r="BE149" s="433" t="s">
        <v>227</v>
      </c>
      <c r="BF149" s="433" t="s">
        <v>227</v>
      </c>
      <c r="BG149" s="433" t="s">
        <v>227</v>
      </c>
      <c r="BH149" s="337"/>
      <c r="BI149" s="337"/>
      <c r="BJ149" s="337"/>
      <c r="BK149" s="337"/>
      <c r="BL149" s="337"/>
      <c r="BM149" s="337"/>
      <c r="BN149" s="337"/>
      <c r="BO149" s="337"/>
      <c r="BP149" s="337"/>
      <c r="BQ149" s="337"/>
      <c r="BR149" s="337"/>
      <c r="BS149" s="337"/>
      <c r="BT149" s="613">
        <v>0</v>
      </c>
      <c r="BU149" s="613">
        <v>0</v>
      </c>
      <c r="BV149" s="613">
        <v>0</v>
      </c>
      <c r="BW149" s="613">
        <v>0</v>
      </c>
      <c r="BX149" s="613">
        <v>0</v>
      </c>
      <c r="BY149" s="613">
        <v>0</v>
      </c>
      <c r="BZ149" s="613">
        <v>0</v>
      </c>
      <c r="CA149" s="337"/>
      <c r="CB149" s="356"/>
      <c r="CC149" s="356"/>
      <c r="CD149" s="356"/>
      <c r="CE149" s="356"/>
      <c r="CF149" s="356"/>
      <c r="CG149" s="356"/>
      <c r="CH149" s="356"/>
      <c r="CI149" s="356"/>
      <c r="CJ149" s="356"/>
      <c r="CK149" s="356"/>
      <c r="CL149" s="356"/>
      <c r="CM149" s="356"/>
      <c r="CN149" s="356"/>
      <c r="CO149" s="356"/>
      <c r="CP149" s="356"/>
      <c r="CQ149" s="356"/>
      <c r="CR149" s="356"/>
      <c r="CS149" s="356"/>
      <c r="CT149" s="356"/>
      <c r="CU149" s="356"/>
      <c r="CV149" s="356"/>
    </row>
    <row r="150" spans="1:100" s="23" customFormat="1" ht="10.5" customHeight="1" x14ac:dyDescent="0.15">
      <c r="A150" s="1083" t="s">
        <v>154</v>
      </c>
      <c r="B150" s="1084"/>
      <c r="C150" s="1085"/>
      <c r="D150" s="502">
        <v>0</v>
      </c>
      <c r="E150" s="585">
        <v>0</v>
      </c>
      <c r="F150" s="586">
        <v>0</v>
      </c>
      <c r="G150" s="465"/>
      <c r="H150" s="460"/>
      <c r="I150" s="465"/>
      <c r="J150" s="460"/>
      <c r="K150" s="465"/>
      <c r="L150" s="460"/>
      <c r="M150" s="465"/>
      <c r="N150" s="460"/>
      <c r="O150" s="465"/>
      <c r="P150" s="460"/>
      <c r="Q150" s="505"/>
      <c r="R150" s="551"/>
      <c r="S150" s="564"/>
      <c r="T150" s="487"/>
      <c r="U150" s="487"/>
      <c r="V150" s="479"/>
      <c r="W150" s="460"/>
      <c r="X150" s="607" t="s">
        <v>230</v>
      </c>
      <c r="Y150" s="337"/>
      <c r="Z150" s="337"/>
      <c r="AA150" s="337"/>
      <c r="AB150" s="337"/>
      <c r="AC150" s="337"/>
      <c r="AD150" s="337"/>
      <c r="AE150" s="337"/>
      <c r="AF150" s="337"/>
      <c r="AG150" s="337"/>
      <c r="AH150" s="337"/>
      <c r="AI150" s="337"/>
      <c r="AJ150" s="337"/>
      <c r="AK150" s="337"/>
      <c r="AL150" s="431"/>
      <c r="AM150" s="431"/>
      <c r="AN150" s="431"/>
      <c r="AO150" s="431"/>
      <c r="AP150" s="431"/>
      <c r="AQ150" s="431"/>
      <c r="AR150" s="431"/>
      <c r="AS150" s="431"/>
      <c r="AT150" s="431"/>
      <c r="AU150" s="431"/>
      <c r="AV150" s="431"/>
      <c r="AW150" s="431"/>
      <c r="AX150" s="431"/>
      <c r="AY150" s="431"/>
      <c r="AZ150" s="431"/>
      <c r="BA150" s="433" t="s">
        <v>227</v>
      </c>
      <c r="BB150" s="433" t="s">
        <v>227</v>
      </c>
      <c r="BC150" s="433" t="s">
        <v>227</v>
      </c>
      <c r="BD150" s="433" t="s">
        <v>227</v>
      </c>
      <c r="BE150" s="433" t="s">
        <v>227</v>
      </c>
      <c r="BF150" s="433" t="s">
        <v>227</v>
      </c>
      <c r="BG150" s="433" t="s">
        <v>227</v>
      </c>
      <c r="BH150" s="337"/>
      <c r="BI150" s="337"/>
      <c r="BJ150" s="337"/>
      <c r="BK150" s="337"/>
      <c r="BL150" s="337"/>
      <c r="BM150" s="337"/>
      <c r="BN150" s="337"/>
      <c r="BO150" s="337"/>
      <c r="BP150" s="337"/>
      <c r="BQ150" s="337"/>
      <c r="BR150" s="337"/>
      <c r="BS150" s="337"/>
      <c r="BT150" s="613">
        <v>0</v>
      </c>
      <c r="BU150" s="613">
        <v>0</v>
      </c>
      <c r="BV150" s="613">
        <v>0</v>
      </c>
      <c r="BW150" s="613">
        <v>0</v>
      </c>
      <c r="BX150" s="613">
        <v>0</v>
      </c>
      <c r="BY150" s="613">
        <v>0</v>
      </c>
      <c r="BZ150" s="613">
        <v>0</v>
      </c>
      <c r="CA150" s="356"/>
      <c r="CB150" s="356"/>
      <c r="CC150" s="356"/>
      <c r="CD150" s="356"/>
      <c r="CE150" s="356"/>
      <c r="CF150" s="356"/>
      <c r="CG150" s="356"/>
      <c r="CH150" s="356"/>
      <c r="CI150" s="356"/>
      <c r="CJ150" s="356"/>
      <c r="CK150" s="356"/>
      <c r="CL150" s="356"/>
      <c r="CM150" s="356"/>
      <c r="CN150" s="356"/>
      <c r="CO150" s="356"/>
      <c r="CP150" s="356"/>
      <c r="CQ150" s="356"/>
      <c r="CR150" s="356"/>
      <c r="CS150" s="356"/>
      <c r="CT150" s="356"/>
      <c r="CU150" s="356"/>
      <c r="CV150" s="356"/>
    </row>
    <row r="151" spans="1:100" s="23" customFormat="1" ht="10.5" x14ac:dyDescent="0.15">
      <c r="A151" s="1080" t="s">
        <v>155</v>
      </c>
      <c r="B151" s="1081"/>
      <c r="C151" s="1082"/>
      <c r="D151" s="502">
        <v>0</v>
      </c>
      <c r="E151" s="585">
        <v>0</v>
      </c>
      <c r="F151" s="586">
        <v>0</v>
      </c>
      <c r="G151" s="465"/>
      <c r="H151" s="460"/>
      <c r="I151" s="465"/>
      <c r="J151" s="460"/>
      <c r="K151" s="465"/>
      <c r="L151" s="460"/>
      <c r="M151" s="465"/>
      <c r="N151" s="460"/>
      <c r="O151" s="465"/>
      <c r="P151" s="460"/>
      <c r="Q151" s="505"/>
      <c r="R151" s="551"/>
      <c r="S151" s="564"/>
      <c r="T151" s="487"/>
      <c r="U151" s="487"/>
      <c r="V151" s="479"/>
      <c r="W151" s="460"/>
      <c r="X151" s="607" t="s">
        <v>230</v>
      </c>
      <c r="Y151" s="337"/>
      <c r="Z151" s="337"/>
      <c r="AA151" s="337"/>
      <c r="AB151" s="337"/>
      <c r="AC151" s="337"/>
      <c r="AD151" s="337"/>
      <c r="AE151" s="337"/>
      <c r="AF151" s="337"/>
      <c r="AG151" s="616"/>
      <c r="AH151" s="337"/>
      <c r="AI151" s="337"/>
      <c r="AJ151" s="337"/>
      <c r="AK151" s="337"/>
      <c r="AL151" s="431"/>
      <c r="AM151" s="431"/>
      <c r="AN151" s="431"/>
      <c r="AO151" s="431"/>
      <c r="AP151" s="431"/>
      <c r="AQ151" s="431"/>
      <c r="AR151" s="431"/>
      <c r="AS151" s="431"/>
      <c r="AT151" s="431"/>
      <c r="AU151" s="431"/>
      <c r="AV151" s="431"/>
      <c r="AW151" s="431"/>
      <c r="AX151" s="431"/>
      <c r="AY151" s="431"/>
      <c r="AZ151" s="431"/>
      <c r="BA151" s="433" t="s">
        <v>227</v>
      </c>
      <c r="BB151" s="433" t="s">
        <v>227</v>
      </c>
      <c r="BC151" s="433" t="s">
        <v>227</v>
      </c>
      <c r="BD151" s="433" t="s">
        <v>227</v>
      </c>
      <c r="BE151" s="433" t="s">
        <v>227</v>
      </c>
      <c r="BF151" s="433" t="s">
        <v>227</v>
      </c>
      <c r="BG151" s="433" t="s">
        <v>227</v>
      </c>
      <c r="BH151" s="337"/>
      <c r="BI151" s="337"/>
      <c r="BJ151" s="337"/>
      <c r="BK151" s="337"/>
      <c r="BL151" s="337"/>
      <c r="BM151" s="337"/>
      <c r="BN151" s="337"/>
      <c r="BO151" s="337"/>
      <c r="BP151" s="337"/>
      <c r="BQ151" s="337"/>
      <c r="BR151" s="337"/>
      <c r="BS151" s="337"/>
      <c r="BT151" s="613">
        <v>0</v>
      </c>
      <c r="BU151" s="613">
        <v>0</v>
      </c>
      <c r="BV151" s="613">
        <v>0</v>
      </c>
      <c r="BW151" s="613">
        <v>0</v>
      </c>
      <c r="BX151" s="613">
        <v>0</v>
      </c>
      <c r="BY151" s="613">
        <v>0</v>
      </c>
      <c r="BZ151" s="613">
        <v>0</v>
      </c>
      <c r="CA151" s="337"/>
      <c r="CB151" s="356"/>
      <c r="CC151" s="356"/>
      <c r="CD151" s="356"/>
      <c r="CE151" s="356"/>
      <c r="CF151" s="356"/>
      <c r="CG151" s="356"/>
      <c r="CH151" s="356"/>
      <c r="CI151" s="356"/>
      <c r="CJ151" s="356"/>
      <c r="CK151" s="356"/>
      <c r="CL151" s="356"/>
      <c r="CM151" s="356"/>
      <c r="CN151" s="356"/>
      <c r="CO151" s="356"/>
      <c r="CP151" s="356"/>
      <c r="CQ151" s="356"/>
      <c r="CR151" s="356"/>
      <c r="CS151" s="356"/>
      <c r="CT151" s="356"/>
      <c r="CU151" s="356"/>
      <c r="CV151" s="356"/>
    </row>
    <row r="152" spans="1:100" s="23" customFormat="1" ht="10.5" customHeight="1" x14ac:dyDescent="0.15">
      <c r="A152" s="1080" t="s">
        <v>156</v>
      </c>
      <c r="B152" s="1081"/>
      <c r="C152" s="1082"/>
      <c r="D152" s="502">
        <v>0</v>
      </c>
      <c r="E152" s="585">
        <v>0</v>
      </c>
      <c r="F152" s="586">
        <v>0</v>
      </c>
      <c r="G152" s="465"/>
      <c r="H152" s="460"/>
      <c r="I152" s="465"/>
      <c r="J152" s="460"/>
      <c r="K152" s="465"/>
      <c r="L152" s="460"/>
      <c r="M152" s="465"/>
      <c r="N152" s="460"/>
      <c r="O152" s="465"/>
      <c r="P152" s="460"/>
      <c r="Q152" s="505"/>
      <c r="R152" s="551"/>
      <c r="S152" s="564"/>
      <c r="T152" s="487"/>
      <c r="U152" s="487"/>
      <c r="V152" s="479"/>
      <c r="W152" s="460"/>
      <c r="X152" s="607" t="s">
        <v>230</v>
      </c>
      <c r="Y152" s="337"/>
      <c r="Z152" s="337"/>
      <c r="AA152" s="337"/>
      <c r="AB152" s="337"/>
      <c r="AC152" s="337"/>
      <c r="AD152" s="337"/>
      <c r="AE152" s="337"/>
      <c r="AF152" s="337"/>
      <c r="AG152" s="616"/>
      <c r="AH152" s="337"/>
      <c r="AI152" s="337"/>
      <c r="AJ152" s="337"/>
      <c r="AK152" s="337"/>
      <c r="AL152" s="431"/>
      <c r="AM152" s="431"/>
      <c r="AN152" s="431"/>
      <c r="AO152" s="431"/>
      <c r="AP152" s="431"/>
      <c r="AQ152" s="431"/>
      <c r="AR152" s="431"/>
      <c r="AS152" s="431"/>
      <c r="AT152" s="431"/>
      <c r="AU152" s="431"/>
      <c r="AV152" s="431"/>
      <c r="AW152" s="431"/>
      <c r="AX152" s="431"/>
      <c r="AY152" s="431"/>
      <c r="AZ152" s="431"/>
      <c r="BA152" s="433" t="s">
        <v>227</v>
      </c>
      <c r="BB152" s="433" t="s">
        <v>227</v>
      </c>
      <c r="BC152" s="433" t="s">
        <v>227</v>
      </c>
      <c r="BD152" s="433" t="s">
        <v>227</v>
      </c>
      <c r="BE152" s="433" t="s">
        <v>227</v>
      </c>
      <c r="BF152" s="433" t="s">
        <v>227</v>
      </c>
      <c r="BG152" s="433" t="s">
        <v>227</v>
      </c>
      <c r="BH152" s="337"/>
      <c r="BI152" s="337"/>
      <c r="BJ152" s="337"/>
      <c r="BK152" s="337"/>
      <c r="BL152" s="337"/>
      <c r="BM152" s="337"/>
      <c r="BN152" s="337"/>
      <c r="BO152" s="337"/>
      <c r="BP152" s="337"/>
      <c r="BQ152" s="337"/>
      <c r="BR152" s="337"/>
      <c r="BS152" s="337"/>
      <c r="BT152" s="613">
        <v>0</v>
      </c>
      <c r="BU152" s="613">
        <v>0</v>
      </c>
      <c r="BV152" s="613">
        <v>0</v>
      </c>
      <c r="BW152" s="613">
        <v>0</v>
      </c>
      <c r="BX152" s="613">
        <v>0</v>
      </c>
      <c r="BY152" s="613">
        <v>0</v>
      </c>
      <c r="BZ152" s="613">
        <v>0</v>
      </c>
      <c r="CA152" s="337"/>
      <c r="CB152" s="356"/>
      <c r="CC152" s="356"/>
      <c r="CD152" s="356"/>
      <c r="CE152" s="356"/>
      <c r="CF152" s="356"/>
      <c r="CG152" s="356"/>
      <c r="CH152" s="356"/>
      <c r="CI152" s="356"/>
      <c r="CJ152" s="356"/>
      <c r="CK152" s="356"/>
      <c r="CL152" s="356"/>
      <c r="CM152" s="356"/>
      <c r="CN152" s="356"/>
      <c r="CO152" s="356"/>
      <c r="CP152" s="356"/>
      <c r="CQ152" s="356"/>
      <c r="CR152" s="356"/>
      <c r="CS152" s="356"/>
      <c r="CT152" s="356"/>
      <c r="CU152" s="356"/>
      <c r="CV152" s="356"/>
    </row>
    <row r="153" spans="1:100" s="23" customFormat="1" ht="10.5" customHeight="1" x14ac:dyDescent="0.15">
      <c r="A153" s="1083" t="s">
        <v>157</v>
      </c>
      <c r="B153" s="1084"/>
      <c r="C153" s="1085"/>
      <c r="D153" s="502">
        <v>0</v>
      </c>
      <c r="E153" s="585">
        <v>0</v>
      </c>
      <c r="F153" s="586">
        <v>0</v>
      </c>
      <c r="G153" s="465"/>
      <c r="H153" s="460"/>
      <c r="I153" s="465"/>
      <c r="J153" s="460"/>
      <c r="K153" s="465"/>
      <c r="L153" s="460"/>
      <c r="M153" s="465"/>
      <c r="N153" s="460"/>
      <c r="O153" s="465"/>
      <c r="P153" s="460"/>
      <c r="Q153" s="505"/>
      <c r="R153" s="551"/>
      <c r="S153" s="564"/>
      <c r="T153" s="487"/>
      <c r="U153" s="487"/>
      <c r="V153" s="479"/>
      <c r="W153" s="460"/>
      <c r="X153" s="607" t="s">
        <v>230</v>
      </c>
      <c r="Y153" s="337"/>
      <c r="Z153" s="337"/>
      <c r="AA153" s="337"/>
      <c r="AB153" s="337"/>
      <c r="AC153" s="337"/>
      <c r="AD153" s="337"/>
      <c r="AE153" s="337"/>
      <c r="AF153" s="337"/>
      <c r="AG153" s="616"/>
      <c r="AH153" s="337"/>
      <c r="AI153" s="337"/>
      <c r="AJ153" s="337"/>
      <c r="AK153" s="337"/>
      <c r="AL153" s="431"/>
      <c r="AM153" s="431"/>
      <c r="AN153" s="431"/>
      <c r="AO153" s="431"/>
      <c r="AP153" s="431"/>
      <c r="AQ153" s="431"/>
      <c r="AR153" s="431"/>
      <c r="AS153" s="431"/>
      <c r="AT153" s="431"/>
      <c r="AU153" s="431"/>
      <c r="AV153" s="431"/>
      <c r="AW153" s="431"/>
      <c r="AX153" s="431"/>
      <c r="AY153" s="431"/>
      <c r="AZ153" s="431"/>
      <c r="BA153" s="433" t="s">
        <v>227</v>
      </c>
      <c r="BB153" s="433" t="s">
        <v>227</v>
      </c>
      <c r="BC153" s="433" t="s">
        <v>227</v>
      </c>
      <c r="BD153" s="433" t="s">
        <v>227</v>
      </c>
      <c r="BE153" s="433" t="s">
        <v>227</v>
      </c>
      <c r="BF153" s="433" t="s">
        <v>227</v>
      </c>
      <c r="BG153" s="433" t="s">
        <v>227</v>
      </c>
      <c r="BH153" s="337"/>
      <c r="BI153" s="337"/>
      <c r="BJ153" s="337"/>
      <c r="BK153" s="337"/>
      <c r="BL153" s="337"/>
      <c r="BM153" s="337"/>
      <c r="BN153" s="337"/>
      <c r="BO153" s="337"/>
      <c r="BP153" s="337"/>
      <c r="BQ153" s="337"/>
      <c r="BR153" s="337"/>
      <c r="BS153" s="337"/>
      <c r="BT153" s="613">
        <v>0</v>
      </c>
      <c r="BU153" s="613">
        <v>0</v>
      </c>
      <c r="BV153" s="613">
        <v>0</v>
      </c>
      <c r="BW153" s="613">
        <v>0</v>
      </c>
      <c r="BX153" s="613">
        <v>0</v>
      </c>
      <c r="BY153" s="613">
        <v>0</v>
      </c>
      <c r="BZ153" s="613">
        <v>0</v>
      </c>
      <c r="CA153" s="337"/>
      <c r="CB153" s="356"/>
      <c r="CC153" s="356"/>
      <c r="CD153" s="356"/>
      <c r="CE153" s="356"/>
      <c r="CF153" s="356"/>
      <c r="CG153" s="356"/>
      <c r="CH153" s="356"/>
      <c r="CI153" s="356"/>
      <c r="CJ153" s="356"/>
      <c r="CK153" s="356"/>
      <c r="CL153" s="356"/>
      <c r="CM153" s="356"/>
      <c r="CN153" s="356"/>
      <c r="CO153" s="356"/>
      <c r="CP153" s="356"/>
      <c r="CQ153" s="356"/>
      <c r="CR153" s="356"/>
      <c r="CS153" s="356"/>
      <c r="CT153" s="356"/>
      <c r="CU153" s="356"/>
      <c r="CV153" s="356"/>
    </row>
    <row r="154" spans="1:100" s="23" customFormat="1" ht="10.5" customHeight="1" x14ac:dyDescent="0.15">
      <c r="A154" s="1083" t="s">
        <v>158</v>
      </c>
      <c r="B154" s="1084"/>
      <c r="C154" s="1085"/>
      <c r="D154" s="502">
        <v>2</v>
      </c>
      <c r="E154" s="585">
        <v>1</v>
      </c>
      <c r="F154" s="586">
        <v>1</v>
      </c>
      <c r="G154" s="465"/>
      <c r="H154" s="460"/>
      <c r="I154" s="465">
        <v>1</v>
      </c>
      <c r="J154" s="460">
        <v>1</v>
      </c>
      <c r="K154" s="465"/>
      <c r="L154" s="460"/>
      <c r="M154" s="465"/>
      <c r="N154" s="460"/>
      <c r="O154" s="475"/>
      <c r="P154" s="476"/>
      <c r="Q154" s="543"/>
      <c r="R154" s="561"/>
      <c r="S154" s="564"/>
      <c r="T154" s="487"/>
      <c r="U154" s="487"/>
      <c r="V154" s="479"/>
      <c r="W154" s="460"/>
      <c r="X154" s="607" t="s">
        <v>230</v>
      </c>
      <c r="Y154" s="337"/>
      <c r="Z154" s="337"/>
      <c r="AA154" s="337"/>
      <c r="AB154" s="337"/>
      <c r="AC154" s="337"/>
      <c r="AD154" s="337"/>
      <c r="AE154" s="337"/>
      <c r="AF154" s="337"/>
      <c r="AG154" s="616"/>
      <c r="AH154" s="337"/>
      <c r="AI154" s="337"/>
      <c r="AJ154" s="337"/>
      <c r="AK154" s="337"/>
      <c r="AL154" s="431"/>
      <c r="AM154" s="431"/>
      <c r="AN154" s="431"/>
      <c r="AO154" s="431"/>
      <c r="AP154" s="431"/>
      <c r="AQ154" s="431"/>
      <c r="AR154" s="431"/>
      <c r="AS154" s="431"/>
      <c r="AT154" s="431"/>
      <c r="AU154" s="431"/>
      <c r="AV154" s="431"/>
      <c r="AW154" s="431"/>
      <c r="AX154" s="431"/>
      <c r="AY154" s="431"/>
      <c r="AZ154" s="431"/>
      <c r="BA154" s="433" t="s">
        <v>227</v>
      </c>
      <c r="BB154" s="433" t="s">
        <v>227</v>
      </c>
      <c r="BC154" s="433" t="s">
        <v>227</v>
      </c>
      <c r="BD154" s="433" t="s">
        <v>227</v>
      </c>
      <c r="BE154" s="433" t="s">
        <v>227</v>
      </c>
      <c r="BF154" s="433" t="s">
        <v>227</v>
      </c>
      <c r="BG154" s="433" t="s">
        <v>227</v>
      </c>
      <c r="BH154" s="337"/>
      <c r="BI154" s="337"/>
      <c r="BJ154" s="337"/>
      <c r="BK154" s="337"/>
      <c r="BL154" s="337"/>
      <c r="BM154" s="337"/>
      <c r="BN154" s="337"/>
      <c r="BO154" s="337"/>
      <c r="BP154" s="337"/>
      <c r="BQ154" s="337"/>
      <c r="BR154" s="337"/>
      <c r="BS154" s="337"/>
      <c r="BT154" s="613">
        <v>0</v>
      </c>
      <c r="BU154" s="613">
        <v>0</v>
      </c>
      <c r="BV154" s="613">
        <v>0</v>
      </c>
      <c r="BW154" s="613">
        <v>0</v>
      </c>
      <c r="BX154" s="613">
        <v>0</v>
      </c>
      <c r="BY154" s="613">
        <v>0</v>
      </c>
      <c r="BZ154" s="613">
        <v>0</v>
      </c>
      <c r="CA154" s="337"/>
      <c r="CB154" s="356"/>
      <c r="CC154" s="356"/>
      <c r="CD154" s="356"/>
      <c r="CE154" s="356"/>
      <c r="CF154" s="356"/>
      <c r="CG154" s="356"/>
      <c r="CH154" s="356"/>
      <c r="CI154" s="356"/>
      <c r="CJ154" s="356"/>
      <c r="CK154" s="356"/>
      <c r="CL154" s="356"/>
      <c r="CM154" s="356"/>
      <c r="CN154" s="356"/>
      <c r="CO154" s="356"/>
      <c r="CP154" s="356"/>
      <c r="CQ154" s="356"/>
      <c r="CR154" s="356"/>
      <c r="CS154" s="356"/>
      <c r="CT154" s="356"/>
      <c r="CU154" s="356"/>
      <c r="CV154" s="356"/>
    </row>
    <row r="155" spans="1:100" s="23" customFormat="1" ht="10.5" x14ac:dyDescent="0.15">
      <c r="A155" s="1080" t="s">
        <v>159</v>
      </c>
      <c r="B155" s="1081"/>
      <c r="C155" s="1082"/>
      <c r="D155" s="502">
        <v>1</v>
      </c>
      <c r="E155" s="585">
        <v>1</v>
      </c>
      <c r="F155" s="586">
        <v>0</v>
      </c>
      <c r="G155" s="465"/>
      <c r="H155" s="460"/>
      <c r="I155" s="465"/>
      <c r="J155" s="460"/>
      <c r="K155" s="465"/>
      <c r="L155" s="460"/>
      <c r="M155" s="465"/>
      <c r="N155" s="460"/>
      <c r="O155" s="465">
        <v>1</v>
      </c>
      <c r="P155" s="460"/>
      <c r="Q155" s="505"/>
      <c r="R155" s="551"/>
      <c r="S155" s="564"/>
      <c r="T155" s="487"/>
      <c r="U155" s="487"/>
      <c r="V155" s="479"/>
      <c r="W155" s="460"/>
      <c r="X155" s="607" t="s">
        <v>230</v>
      </c>
      <c r="Y155" s="337"/>
      <c r="Z155" s="337"/>
      <c r="AA155" s="337"/>
      <c r="AB155" s="337"/>
      <c r="AC155" s="337"/>
      <c r="AD155" s="337"/>
      <c r="AE155" s="337"/>
      <c r="AF155" s="337"/>
      <c r="AG155" s="616"/>
      <c r="AH155" s="337"/>
      <c r="AI155" s="337"/>
      <c r="AJ155" s="337"/>
      <c r="AK155" s="337"/>
      <c r="AL155" s="431"/>
      <c r="AM155" s="431"/>
      <c r="AN155" s="431"/>
      <c r="AO155" s="431"/>
      <c r="AP155" s="431"/>
      <c r="AQ155" s="431"/>
      <c r="AR155" s="431"/>
      <c r="AS155" s="431"/>
      <c r="AT155" s="431"/>
      <c r="AU155" s="431"/>
      <c r="AV155" s="431"/>
      <c r="AW155" s="431"/>
      <c r="AX155" s="431"/>
      <c r="AY155" s="431"/>
      <c r="AZ155" s="431"/>
      <c r="BA155" s="433" t="s">
        <v>227</v>
      </c>
      <c r="BB155" s="433" t="s">
        <v>227</v>
      </c>
      <c r="BC155" s="433" t="s">
        <v>227</v>
      </c>
      <c r="BD155" s="433" t="s">
        <v>227</v>
      </c>
      <c r="BE155" s="433" t="s">
        <v>227</v>
      </c>
      <c r="BF155" s="433" t="s">
        <v>227</v>
      </c>
      <c r="BG155" s="433" t="s">
        <v>227</v>
      </c>
      <c r="BH155" s="337"/>
      <c r="BI155" s="337"/>
      <c r="BJ155" s="337"/>
      <c r="BK155" s="337"/>
      <c r="BL155" s="337"/>
      <c r="BM155" s="337"/>
      <c r="BN155" s="337"/>
      <c r="BO155" s="337"/>
      <c r="BP155" s="337"/>
      <c r="BQ155" s="337"/>
      <c r="BR155" s="337"/>
      <c r="BS155" s="337"/>
      <c r="BT155" s="613">
        <v>0</v>
      </c>
      <c r="BU155" s="613">
        <v>0</v>
      </c>
      <c r="BV155" s="613">
        <v>0</v>
      </c>
      <c r="BW155" s="613">
        <v>0</v>
      </c>
      <c r="BX155" s="613">
        <v>0</v>
      </c>
      <c r="BY155" s="613">
        <v>0</v>
      </c>
      <c r="BZ155" s="613">
        <v>0</v>
      </c>
      <c r="CA155" s="337"/>
      <c r="CB155" s="356"/>
      <c r="CC155" s="356"/>
      <c r="CD155" s="356"/>
      <c r="CE155" s="356"/>
      <c r="CF155" s="356"/>
      <c r="CG155" s="356"/>
      <c r="CH155" s="356"/>
      <c r="CI155" s="356"/>
      <c r="CJ155" s="356"/>
      <c r="CK155" s="356"/>
      <c r="CL155" s="356"/>
      <c r="CM155" s="356"/>
      <c r="CN155" s="356"/>
      <c r="CO155" s="356"/>
      <c r="CP155" s="356"/>
      <c r="CQ155" s="356"/>
      <c r="CR155" s="356"/>
      <c r="CS155" s="356"/>
      <c r="CT155" s="356"/>
      <c r="CU155" s="356"/>
      <c r="CV155" s="356"/>
    </row>
    <row r="156" spans="1:100" s="23" customFormat="1" ht="10.5" customHeight="1" x14ac:dyDescent="0.15">
      <c r="A156" s="1080" t="s">
        <v>160</v>
      </c>
      <c r="B156" s="1081"/>
      <c r="C156" s="1082"/>
      <c r="D156" s="590">
        <v>0</v>
      </c>
      <c r="E156" s="591">
        <v>0</v>
      </c>
      <c r="F156" s="592">
        <v>0</v>
      </c>
      <c r="G156" s="482"/>
      <c r="H156" s="461"/>
      <c r="I156" s="482"/>
      <c r="J156" s="461"/>
      <c r="K156" s="482"/>
      <c r="L156" s="461"/>
      <c r="M156" s="482"/>
      <c r="N156" s="461"/>
      <c r="O156" s="482"/>
      <c r="P156" s="461"/>
      <c r="Q156" s="525"/>
      <c r="R156" s="552"/>
      <c r="S156" s="564"/>
      <c r="T156" s="487"/>
      <c r="U156" s="487"/>
      <c r="V156" s="479"/>
      <c r="W156" s="460"/>
      <c r="X156" s="607" t="s">
        <v>230</v>
      </c>
      <c r="Y156" s="337"/>
      <c r="Z156" s="337"/>
      <c r="AA156" s="337"/>
      <c r="AB156" s="337"/>
      <c r="AC156" s="337"/>
      <c r="AD156" s="337"/>
      <c r="AE156" s="337"/>
      <c r="AF156" s="337"/>
      <c r="AG156" s="616"/>
      <c r="AH156" s="337"/>
      <c r="AI156" s="337"/>
      <c r="AJ156" s="337"/>
      <c r="AK156" s="337"/>
      <c r="AL156" s="431"/>
      <c r="AM156" s="431"/>
      <c r="AN156" s="431"/>
      <c r="AO156" s="431"/>
      <c r="AP156" s="431"/>
      <c r="AQ156" s="431"/>
      <c r="AR156" s="431"/>
      <c r="AS156" s="431"/>
      <c r="AT156" s="431"/>
      <c r="AU156" s="431"/>
      <c r="AV156" s="431"/>
      <c r="AW156" s="431"/>
      <c r="AX156" s="431"/>
      <c r="AY156" s="431"/>
      <c r="AZ156" s="431"/>
      <c r="BA156" s="433" t="s">
        <v>227</v>
      </c>
      <c r="BB156" s="433" t="s">
        <v>227</v>
      </c>
      <c r="BC156" s="433" t="s">
        <v>227</v>
      </c>
      <c r="BD156" s="433" t="s">
        <v>227</v>
      </c>
      <c r="BE156" s="433" t="s">
        <v>227</v>
      </c>
      <c r="BF156" s="433" t="s">
        <v>227</v>
      </c>
      <c r="BG156" s="433" t="s">
        <v>227</v>
      </c>
      <c r="BH156" s="337"/>
      <c r="BI156" s="337"/>
      <c r="BJ156" s="337"/>
      <c r="BK156" s="337"/>
      <c r="BL156" s="337"/>
      <c r="BM156" s="337"/>
      <c r="BN156" s="337"/>
      <c r="BO156" s="337"/>
      <c r="BP156" s="337"/>
      <c r="BQ156" s="337"/>
      <c r="BR156" s="337"/>
      <c r="BS156" s="337"/>
      <c r="BT156" s="613">
        <v>0</v>
      </c>
      <c r="BU156" s="613">
        <v>0</v>
      </c>
      <c r="BV156" s="613">
        <v>0</v>
      </c>
      <c r="BW156" s="613">
        <v>0</v>
      </c>
      <c r="BX156" s="613">
        <v>0</v>
      </c>
      <c r="BY156" s="613">
        <v>0</v>
      </c>
      <c r="BZ156" s="613">
        <v>0</v>
      </c>
      <c r="CA156" s="337"/>
      <c r="CB156" s="356"/>
      <c r="CC156" s="356"/>
      <c r="CD156" s="356"/>
      <c r="CE156" s="356"/>
      <c r="CF156" s="356"/>
      <c r="CG156" s="356"/>
      <c r="CH156" s="356"/>
      <c r="CI156" s="356"/>
      <c r="CJ156" s="356"/>
      <c r="CK156" s="356"/>
      <c r="CL156" s="356"/>
      <c r="CM156" s="356"/>
      <c r="CN156" s="356"/>
      <c r="CO156" s="356"/>
      <c r="CP156" s="356"/>
      <c r="CQ156" s="356"/>
      <c r="CR156" s="356"/>
      <c r="CS156" s="356"/>
      <c r="CT156" s="356"/>
      <c r="CU156" s="356"/>
      <c r="CV156" s="356"/>
    </row>
    <row r="157" spans="1:100" s="23" customFormat="1" ht="10.5" customHeight="1" x14ac:dyDescent="0.15">
      <c r="A157" s="1077" t="s">
        <v>161</v>
      </c>
      <c r="B157" s="1078"/>
      <c r="C157" s="1079"/>
      <c r="D157" s="524">
        <v>0</v>
      </c>
      <c r="E157" s="593">
        <v>0</v>
      </c>
      <c r="F157" s="594">
        <v>0</v>
      </c>
      <c r="G157" s="468"/>
      <c r="H157" s="471"/>
      <c r="I157" s="468"/>
      <c r="J157" s="471"/>
      <c r="K157" s="468"/>
      <c r="L157" s="471"/>
      <c r="M157" s="468"/>
      <c r="N157" s="471"/>
      <c r="O157" s="468"/>
      <c r="P157" s="471"/>
      <c r="Q157" s="507"/>
      <c r="R157" s="562"/>
      <c r="S157" s="565"/>
      <c r="T157" s="488"/>
      <c r="U157" s="488"/>
      <c r="V157" s="501"/>
      <c r="W157" s="471"/>
      <c r="X157" s="607" t="s">
        <v>230</v>
      </c>
      <c r="Y157" s="337"/>
      <c r="Z157" s="337"/>
      <c r="AA157" s="337"/>
      <c r="AB157" s="337"/>
      <c r="AC157" s="337"/>
      <c r="AD157" s="337"/>
      <c r="AE157" s="337"/>
      <c r="AF157" s="337"/>
      <c r="AG157" s="616"/>
      <c r="AH157" s="337"/>
      <c r="AI157" s="337"/>
      <c r="AJ157" s="337"/>
      <c r="AK157" s="337"/>
      <c r="AL157" s="431"/>
      <c r="AM157" s="431"/>
      <c r="AN157" s="431"/>
      <c r="AO157" s="431"/>
      <c r="AP157" s="431"/>
      <c r="AQ157" s="431"/>
      <c r="AR157" s="431"/>
      <c r="AS157" s="431"/>
      <c r="AT157" s="431"/>
      <c r="AU157" s="431"/>
      <c r="AV157" s="431"/>
      <c r="AW157" s="431"/>
      <c r="AX157" s="431"/>
      <c r="AY157" s="431"/>
      <c r="AZ157" s="431"/>
      <c r="BA157" s="433" t="s">
        <v>227</v>
      </c>
      <c r="BB157" s="433" t="s">
        <v>227</v>
      </c>
      <c r="BC157" s="433" t="s">
        <v>227</v>
      </c>
      <c r="BD157" s="433" t="s">
        <v>227</v>
      </c>
      <c r="BE157" s="433" t="s">
        <v>227</v>
      </c>
      <c r="BF157" s="433" t="s">
        <v>227</v>
      </c>
      <c r="BG157" s="433" t="s">
        <v>227</v>
      </c>
      <c r="BH157" s="337"/>
      <c r="BI157" s="337"/>
      <c r="BJ157" s="337"/>
      <c r="BK157" s="337"/>
      <c r="BL157" s="337"/>
      <c r="BM157" s="337"/>
      <c r="BN157" s="337"/>
      <c r="BO157" s="337"/>
      <c r="BP157" s="337"/>
      <c r="BQ157" s="337"/>
      <c r="BR157" s="337"/>
      <c r="BS157" s="337"/>
      <c r="BT157" s="613">
        <v>0</v>
      </c>
      <c r="BU157" s="613">
        <v>0</v>
      </c>
      <c r="BV157" s="613">
        <v>0</v>
      </c>
      <c r="BW157" s="613">
        <v>0</v>
      </c>
      <c r="BX157" s="613">
        <v>0</v>
      </c>
      <c r="BY157" s="613">
        <v>0</v>
      </c>
      <c r="BZ157" s="613">
        <v>0</v>
      </c>
      <c r="CA157" s="337"/>
      <c r="CB157" s="356"/>
      <c r="CC157" s="356"/>
      <c r="CD157" s="356"/>
      <c r="CE157" s="356"/>
      <c r="CF157" s="356"/>
      <c r="CG157" s="356"/>
      <c r="CH157" s="356"/>
      <c r="CI157" s="356"/>
      <c r="CJ157" s="356"/>
      <c r="CK157" s="356"/>
      <c r="CL157" s="356"/>
      <c r="CM157" s="356"/>
      <c r="CN157" s="356"/>
      <c r="CO157" s="356"/>
      <c r="CP157" s="356"/>
      <c r="CQ157" s="356"/>
      <c r="CR157" s="356"/>
      <c r="CS157" s="356"/>
      <c r="CT157" s="356"/>
      <c r="CU157" s="356"/>
      <c r="CV157" s="356"/>
    </row>
    <row r="158" spans="1:100" s="9" customFormat="1" ht="14.25" x14ac:dyDescent="0.2">
      <c r="A158" s="376" t="s">
        <v>166</v>
      </c>
      <c r="B158" s="416"/>
      <c r="C158" s="417"/>
      <c r="D158" s="418"/>
      <c r="E158" s="418"/>
      <c r="F158" s="418"/>
      <c r="G158" s="419"/>
      <c r="H158" s="419"/>
      <c r="I158" s="419"/>
      <c r="J158" s="419"/>
      <c r="K158" s="419"/>
      <c r="L158" s="419"/>
      <c r="M158" s="419"/>
      <c r="N158" s="419"/>
      <c r="O158" s="419"/>
      <c r="P158" s="419"/>
      <c r="Q158" s="419"/>
      <c r="R158" s="419"/>
      <c r="S158" s="419"/>
      <c r="T158" s="425"/>
      <c r="U158" s="443"/>
      <c r="V158" s="443"/>
      <c r="W158" s="443"/>
      <c r="X158" s="339"/>
      <c r="Y158" s="339"/>
      <c r="Z158" s="339"/>
      <c r="AA158" s="339"/>
      <c r="AB158" s="339"/>
      <c r="AC158" s="339"/>
      <c r="AD158" s="339"/>
      <c r="AE158" s="339"/>
      <c r="AF158" s="339"/>
      <c r="AG158" s="405"/>
      <c r="AH158" s="339"/>
      <c r="AI158" s="339"/>
      <c r="AJ158" s="339"/>
      <c r="AK158" s="339"/>
      <c r="AL158" s="339"/>
      <c r="AM158" s="339"/>
      <c r="AN158" s="339"/>
      <c r="AO158" s="339"/>
      <c r="AP158" s="339"/>
      <c r="AQ158" s="339"/>
      <c r="AR158" s="339"/>
      <c r="AS158" s="339"/>
      <c r="AT158" s="339"/>
      <c r="AU158" s="339"/>
      <c r="AV158" s="339"/>
      <c r="AW158" s="339"/>
      <c r="AX158" s="339"/>
      <c r="AY158" s="339"/>
      <c r="AZ158" s="339"/>
      <c r="BA158" s="339"/>
      <c r="BB158" s="339"/>
      <c r="BC158" s="339"/>
      <c r="BD158" s="339"/>
      <c r="BE158" s="339"/>
      <c r="BF158" s="339"/>
      <c r="BG158" s="339"/>
      <c r="BH158" s="339"/>
      <c r="BI158" s="339"/>
      <c r="BJ158" s="339"/>
      <c r="BK158" s="339"/>
      <c r="BL158" s="339"/>
      <c r="BM158" s="339"/>
      <c r="BN158" s="339"/>
      <c r="BO158" s="339"/>
      <c r="BP158" s="339"/>
      <c r="BQ158" s="339"/>
      <c r="BR158" s="339"/>
      <c r="BS158" s="339"/>
      <c r="BT158" s="339"/>
      <c r="BU158" s="339"/>
      <c r="BV158" s="339"/>
      <c r="BW158" s="339"/>
      <c r="BX158" s="339"/>
      <c r="BY158" s="339"/>
      <c r="BZ158" s="339"/>
      <c r="CA158" s="339"/>
      <c r="CB158" s="339"/>
      <c r="CC158" s="339"/>
      <c r="CD158" s="339"/>
      <c r="CE158" s="339"/>
      <c r="CF158" s="339"/>
      <c r="CG158" s="339"/>
      <c r="CH158" s="339"/>
      <c r="CI158" s="339"/>
      <c r="CJ158" s="339"/>
      <c r="CK158" s="339"/>
      <c r="CL158" s="339"/>
      <c r="CM158" s="339"/>
      <c r="CN158" s="339"/>
      <c r="CO158" s="339"/>
      <c r="CP158" s="339"/>
      <c r="CQ158" s="339"/>
      <c r="CR158" s="339"/>
      <c r="CS158" s="339"/>
      <c r="CT158" s="339"/>
      <c r="CU158" s="339"/>
      <c r="CV158" s="339"/>
    </row>
    <row r="159" spans="1:100" s="22" customFormat="1" ht="10.5" x14ac:dyDescent="0.15">
      <c r="A159" s="1009" t="s">
        <v>45</v>
      </c>
      <c r="B159" s="1010"/>
      <c r="C159" s="1039" t="s">
        <v>46</v>
      </c>
      <c r="D159" s="1039"/>
      <c r="E159" s="1039"/>
      <c r="F159" s="1074" t="s">
        <v>116</v>
      </c>
      <c r="G159" s="1075"/>
      <c r="H159" s="1074" t="s">
        <v>117</v>
      </c>
      <c r="I159" s="1075"/>
      <c r="J159" s="1074" t="s">
        <v>118</v>
      </c>
      <c r="K159" s="1075"/>
      <c r="L159" s="1074" t="s">
        <v>119</v>
      </c>
      <c r="M159" s="1075"/>
      <c r="N159" s="1074" t="s">
        <v>120</v>
      </c>
      <c r="O159" s="1075"/>
      <c r="P159" s="1074" t="s">
        <v>121</v>
      </c>
      <c r="Q159" s="1075"/>
      <c r="R159" s="443"/>
      <c r="S159" s="443"/>
      <c r="T159" s="443"/>
      <c r="U159" s="443"/>
      <c r="V159" s="443"/>
      <c r="W159" s="425"/>
      <c r="X159" s="443"/>
      <c r="Y159" s="443"/>
      <c r="Z159" s="443"/>
      <c r="AA159" s="337"/>
      <c r="AB159" s="337"/>
      <c r="AC159" s="337"/>
      <c r="AD159" s="337"/>
      <c r="AE159" s="337"/>
      <c r="AF159" s="337"/>
      <c r="AG159" s="337"/>
      <c r="AH159" s="337"/>
      <c r="AI159" s="616"/>
      <c r="AJ159" s="337"/>
      <c r="AK159" s="337"/>
      <c r="AL159" s="356"/>
      <c r="AM159" s="356"/>
      <c r="AN159" s="356"/>
      <c r="AO159" s="356"/>
      <c r="AP159" s="356"/>
      <c r="AQ159" s="356"/>
      <c r="AR159" s="356"/>
      <c r="AS159" s="356"/>
      <c r="AT159" s="356"/>
      <c r="AU159" s="356"/>
      <c r="AV159" s="356"/>
      <c r="AW159" s="356"/>
      <c r="AX159" s="356"/>
      <c r="AY159" s="356"/>
      <c r="AZ159" s="356"/>
      <c r="BA159" s="337"/>
      <c r="BB159" s="337"/>
      <c r="BC159" s="337"/>
      <c r="BD159" s="337"/>
      <c r="BE159" s="337"/>
      <c r="BF159" s="337"/>
      <c r="BG159" s="337"/>
      <c r="BH159" s="337"/>
      <c r="BI159" s="337"/>
      <c r="BJ159" s="337"/>
      <c r="BK159" s="337"/>
      <c r="BL159" s="337"/>
      <c r="BM159" s="337"/>
      <c r="BN159" s="337"/>
      <c r="BO159" s="337"/>
      <c r="BP159" s="337"/>
      <c r="BQ159" s="337"/>
      <c r="BR159" s="337"/>
      <c r="BS159" s="337"/>
      <c r="BT159" s="337"/>
      <c r="BU159" s="337"/>
      <c r="BV159" s="337"/>
      <c r="BW159" s="337"/>
      <c r="BX159" s="337"/>
      <c r="BY159" s="337"/>
      <c r="BZ159" s="337"/>
      <c r="CA159" s="337"/>
      <c r="CB159" s="337"/>
      <c r="CC159" s="337"/>
      <c r="CD159" s="356"/>
      <c r="CE159" s="356"/>
      <c r="CF159" s="356"/>
      <c r="CG159" s="356"/>
      <c r="CH159" s="356"/>
      <c r="CI159" s="356"/>
      <c r="CJ159" s="356"/>
      <c r="CK159" s="356"/>
      <c r="CL159" s="356"/>
      <c r="CM159" s="356"/>
      <c r="CN159" s="356"/>
      <c r="CO159" s="356"/>
      <c r="CP159" s="356"/>
      <c r="CQ159" s="356"/>
      <c r="CR159" s="356"/>
      <c r="CS159" s="356"/>
      <c r="CT159" s="356"/>
      <c r="CU159" s="356"/>
      <c r="CV159" s="356"/>
    </row>
    <row r="160" spans="1:100" s="22" customFormat="1" ht="21" x14ac:dyDescent="0.15">
      <c r="A160" s="1013"/>
      <c r="B160" s="1014"/>
      <c r="C160" s="366" t="s">
        <v>167</v>
      </c>
      <c r="D160" s="366" t="s">
        <v>43</v>
      </c>
      <c r="E160" s="390" t="s">
        <v>64</v>
      </c>
      <c r="F160" s="346" t="s">
        <v>43</v>
      </c>
      <c r="G160" s="345" t="s">
        <v>64</v>
      </c>
      <c r="H160" s="346" t="s">
        <v>43</v>
      </c>
      <c r="I160" s="345" t="s">
        <v>64</v>
      </c>
      <c r="J160" s="346" t="s">
        <v>43</v>
      </c>
      <c r="K160" s="345" t="s">
        <v>64</v>
      </c>
      <c r="L160" s="346" t="s">
        <v>43</v>
      </c>
      <c r="M160" s="345" t="s">
        <v>64</v>
      </c>
      <c r="N160" s="346" t="s">
        <v>43</v>
      </c>
      <c r="O160" s="345" t="s">
        <v>64</v>
      </c>
      <c r="P160" s="346" t="s">
        <v>43</v>
      </c>
      <c r="Q160" s="345" t="s">
        <v>64</v>
      </c>
      <c r="R160" s="443"/>
      <c r="S160" s="443"/>
      <c r="T160" s="443"/>
      <c r="U160" s="443"/>
      <c r="V160" s="443"/>
      <c r="W160" s="425"/>
      <c r="X160" s="443"/>
      <c r="Y160" s="443"/>
      <c r="Z160" s="443"/>
      <c r="AA160" s="337"/>
      <c r="AB160" s="337"/>
      <c r="AC160" s="337"/>
      <c r="AD160" s="337"/>
      <c r="AE160" s="337"/>
      <c r="AF160" s="337"/>
      <c r="AG160" s="337"/>
      <c r="AH160" s="337"/>
      <c r="AI160" s="616"/>
      <c r="AJ160" s="337"/>
      <c r="AK160" s="337"/>
      <c r="AL160" s="356"/>
      <c r="AM160" s="356"/>
      <c r="AN160" s="356"/>
      <c r="AO160" s="356"/>
      <c r="AP160" s="356"/>
      <c r="AQ160" s="356"/>
      <c r="AR160" s="356"/>
      <c r="AS160" s="356"/>
      <c r="AT160" s="356"/>
      <c r="AU160" s="356"/>
      <c r="AV160" s="356"/>
      <c r="AW160" s="356"/>
      <c r="AX160" s="356"/>
      <c r="AY160" s="356"/>
      <c r="AZ160" s="356"/>
      <c r="BA160" s="337"/>
      <c r="BB160" s="337"/>
      <c r="BC160" s="337"/>
      <c r="BD160" s="337"/>
      <c r="BE160" s="337"/>
      <c r="BF160" s="337"/>
      <c r="BG160" s="337"/>
      <c r="BH160" s="337"/>
      <c r="BI160" s="337"/>
      <c r="BJ160" s="337"/>
      <c r="BK160" s="337"/>
      <c r="BL160" s="337"/>
      <c r="BM160" s="337"/>
      <c r="BN160" s="337"/>
      <c r="BO160" s="337"/>
      <c r="BP160" s="337"/>
      <c r="BQ160" s="337"/>
      <c r="BR160" s="337"/>
      <c r="BS160" s="337"/>
      <c r="BT160" s="337"/>
      <c r="BU160" s="337"/>
      <c r="BV160" s="337"/>
      <c r="BW160" s="337"/>
      <c r="BX160" s="337"/>
      <c r="BY160" s="337"/>
      <c r="BZ160" s="337"/>
      <c r="CA160" s="337"/>
      <c r="CB160" s="337"/>
      <c r="CC160" s="337"/>
      <c r="CD160" s="356"/>
      <c r="CE160" s="356"/>
      <c r="CF160" s="356"/>
      <c r="CG160" s="356"/>
      <c r="CH160" s="356"/>
      <c r="CI160" s="356"/>
      <c r="CJ160" s="356"/>
      <c r="CK160" s="356"/>
      <c r="CL160" s="356"/>
      <c r="CM160" s="356"/>
      <c r="CN160" s="356"/>
      <c r="CO160" s="356"/>
      <c r="CP160" s="356"/>
      <c r="CQ160" s="356"/>
      <c r="CR160" s="356"/>
      <c r="CS160" s="356"/>
      <c r="CT160" s="356"/>
      <c r="CU160" s="356"/>
      <c r="CV160" s="356"/>
    </row>
    <row r="161" spans="1:102" s="22" customFormat="1" ht="10.5" x14ac:dyDescent="0.15">
      <c r="A161" s="1032" t="s">
        <v>168</v>
      </c>
      <c r="B161" s="1032"/>
      <c r="C161" s="528">
        <v>0</v>
      </c>
      <c r="D161" s="528">
        <v>0</v>
      </c>
      <c r="E161" s="582">
        <v>0</v>
      </c>
      <c r="F161" s="477"/>
      <c r="G161" s="496"/>
      <c r="H161" s="477"/>
      <c r="I161" s="496"/>
      <c r="J161" s="477"/>
      <c r="K161" s="496"/>
      <c r="L161" s="477"/>
      <c r="M161" s="496"/>
      <c r="N161" s="477"/>
      <c r="O161" s="496"/>
      <c r="P161" s="477"/>
      <c r="Q161" s="496"/>
      <c r="R161" s="619" t="s">
        <v>230</v>
      </c>
      <c r="S161" s="443"/>
      <c r="T161" s="443"/>
      <c r="U161" s="443"/>
      <c r="V161" s="443"/>
      <c r="W161" s="425"/>
      <c r="X161" s="443"/>
      <c r="Y161" s="443"/>
      <c r="Z161" s="443"/>
      <c r="AA161" s="337"/>
      <c r="AB161" s="337"/>
      <c r="AC161" s="337"/>
      <c r="AD161" s="337"/>
      <c r="AE161" s="337"/>
      <c r="AF161" s="337"/>
      <c r="AG161" s="337"/>
      <c r="AH161" s="337"/>
      <c r="AI161" s="616"/>
      <c r="AJ161" s="337"/>
      <c r="AK161" s="337"/>
      <c r="AL161" s="356"/>
      <c r="AM161" s="356"/>
      <c r="AN161" s="356"/>
      <c r="AO161" s="356"/>
      <c r="AP161" s="356"/>
      <c r="AQ161" s="356"/>
      <c r="AR161" s="356"/>
      <c r="AS161" s="356"/>
      <c r="AT161" s="356"/>
      <c r="AU161" s="356"/>
      <c r="AV161" s="356"/>
      <c r="AW161" s="356"/>
      <c r="AX161" s="356"/>
      <c r="AY161" s="356"/>
      <c r="AZ161" s="356"/>
      <c r="BA161" s="433" t="s">
        <v>227</v>
      </c>
      <c r="BB161" s="433" t="s">
        <v>227</v>
      </c>
      <c r="BC161" s="433" t="s">
        <v>227</v>
      </c>
      <c r="BD161" s="337"/>
      <c r="BE161" s="337"/>
      <c r="BF161" s="337"/>
      <c r="BG161" s="337"/>
      <c r="BH161" s="337"/>
      <c r="BI161" s="337"/>
      <c r="BJ161" s="337"/>
      <c r="BK161" s="337"/>
      <c r="BL161" s="337"/>
      <c r="BM161" s="337"/>
      <c r="BN161" s="337"/>
      <c r="BO161" s="337"/>
      <c r="BP161" s="337"/>
      <c r="BQ161" s="337"/>
      <c r="BR161" s="337"/>
      <c r="BS161" s="337"/>
      <c r="BT161" s="613">
        <v>0</v>
      </c>
      <c r="BU161" s="613">
        <v>0</v>
      </c>
      <c r="BV161" s="613">
        <v>0</v>
      </c>
      <c r="BW161" s="337"/>
      <c r="BX161" s="337"/>
      <c r="BY161" s="337"/>
      <c r="BZ161" s="337"/>
      <c r="CA161" s="337"/>
      <c r="CB161" s="337"/>
      <c r="CC161" s="337"/>
      <c r="CD161" s="356"/>
      <c r="CE161" s="356"/>
      <c r="CF161" s="356"/>
      <c r="CG161" s="356"/>
      <c r="CH161" s="356"/>
      <c r="CI161" s="356"/>
      <c r="CJ161" s="356"/>
      <c r="CK161" s="356"/>
      <c r="CL161" s="356"/>
      <c r="CM161" s="356"/>
      <c r="CN161" s="356"/>
      <c r="CO161" s="356"/>
      <c r="CP161" s="356"/>
      <c r="CQ161" s="356"/>
      <c r="CR161" s="356"/>
      <c r="CS161" s="356"/>
      <c r="CT161" s="356"/>
      <c r="CU161" s="356"/>
      <c r="CV161" s="356"/>
      <c r="CW161" s="356"/>
      <c r="CX161" s="356"/>
    </row>
    <row r="162" spans="1:102" s="22" customFormat="1" ht="10.5" x14ac:dyDescent="0.15">
      <c r="A162" s="1034" t="s">
        <v>169</v>
      </c>
      <c r="B162" s="1034"/>
      <c r="C162" s="473">
        <v>0</v>
      </c>
      <c r="D162" s="473">
        <v>0</v>
      </c>
      <c r="E162" s="473">
        <v>0</v>
      </c>
      <c r="F162" s="497"/>
      <c r="G162" s="499"/>
      <c r="H162" s="497"/>
      <c r="I162" s="499"/>
      <c r="J162" s="497"/>
      <c r="K162" s="499"/>
      <c r="L162" s="497"/>
      <c r="M162" s="499"/>
      <c r="N162" s="497"/>
      <c r="O162" s="499"/>
      <c r="P162" s="497"/>
      <c r="Q162" s="499"/>
      <c r="R162" s="619" t="s">
        <v>230</v>
      </c>
      <c r="S162" s="443"/>
      <c r="T162" s="443"/>
      <c r="U162" s="443"/>
      <c r="V162" s="443"/>
      <c r="W162" s="425"/>
      <c r="X162" s="443"/>
      <c r="Y162" s="443"/>
      <c r="Z162" s="443"/>
      <c r="AA162" s="337"/>
      <c r="AB162" s="337"/>
      <c r="AC162" s="337"/>
      <c r="AD162" s="337"/>
      <c r="AE162" s="337"/>
      <c r="AF162" s="337"/>
      <c r="AG162" s="337"/>
      <c r="AH162" s="337"/>
      <c r="AI162" s="616"/>
      <c r="AJ162" s="337"/>
      <c r="AK162" s="337"/>
      <c r="AL162" s="356"/>
      <c r="AM162" s="356"/>
      <c r="AN162" s="356"/>
      <c r="AO162" s="356"/>
      <c r="AP162" s="356"/>
      <c r="AQ162" s="356"/>
      <c r="AR162" s="356"/>
      <c r="AS162" s="356"/>
      <c r="AT162" s="356"/>
      <c r="AU162" s="356"/>
      <c r="AV162" s="356"/>
      <c r="AW162" s="356"/>
      <c r="AX162" s="356"/>
      <c r="AY162" s="356"/>
      <c r="AZ162" s="356"/>
      <c r="BA162" s="433" t="s">
        <v>227</v>
      </c>
      <c r="BB162" s="433" t="s">
        <v>227</v>
      </c>
      <c r="BC162" s="433" t="s">
        <v>227</v>
      </c>
      <c r="BD162" s="337"/>
      <c r="BE162" s="337"/>
      <c r="BF162" s="337"/>
      <c r="BG162" s="337"/>
      <c r="BH162" s="337"/>
      <c r="BI162" s="337"/>
      <c r="BJ162" s="337"/>
      <c r="BK162" s="337"/>
      <c r="BL162" s="337"/>
      <c r="BM162" s="337"/>
      <c r="BN162" s="337"/>
      <c r="BO162" s="337"/>
      <c r="BP162" s="337"/>
      <c r="BQ162" s="337"/>
      <c r="BR162" s="337"/>
      <c r="BS162" s="337"/>
      <c r="BT162" s="613">
        <v>0</v>
      </c>
      <c r="BU162" s="613">
        <v>0</v>
      </c>
      <c r="BV162" s="613">
        <v>0</v>
      </c>
      <c r="BW162" s="337"/>
      <c r="BX162" s="337"/>
      <c r="BY162" s="337"/>
      <c r="BZ162" s="337"/>
      <c r="CA162" s="337"/>
      <c r="CB162" s="337"/>
      <c r="CC162" s="337"/>
      <c r="CD162" s="356"/>
      <c r="CE162" s="356"/>
      <c r="CF162" s="356"/>
      <c r="CG162" s="356"/>
      <c r="CH162" s="356"/>
      <c r="CI162" s="356"/>
      <c r="CJ162" s="356"/>
      <c r="CK162" s="356"/>
      <c r="CL162" s="356"/>
      <c r="CM162" s="356"/>
      <c r="CN162" s="356"/>
      <c r="CO162" s="356"/>
      <c r="CP162" s="356"/>
      <c r="CQ162" s="356"/>
      <c r="CR162" s="356"/>
      <c r="CS162" s="356"/>
      <c r="CT162" s="356"/>
      <c r="CU162" s="356"/>
      <c r="CV162" s="356"/>
      <c r="CW162" s="356"/>
      <c r="CX162" s="356"/>
    </row>
    <row r="163" spans="1:102" s="22" customFormat="1" ht="10.5" x14ac:dyDescent="0.15">
      <c r="A163" s="1008" t="s">
        <v>170</v>
      </c>
      <c r="B163" s="1008"/>
      <c r="C163" s="474">
        <v>0</v>
      </c>
      <c r="D163" s="474">
        <v>0</v>
      </c>
      <c r="E163" s="474">
        <v>0</v>
      </c>
      <c r="F163" s="527"/>
      <c r="G163" s="506"/>
      <c r="H163" s="527"/>
      <c r="I163" s="506"/>
      <c r="J163" s="527"/>
      <c r="K163" s="506"/>
      <c r="L163" s="527"/>
      <c r="M163" s="506"/>
      <c r="N163" s="527"/>
      <c r="O163" s="506"/>
      <c r="P163" s="527"/>
      <c r="Q163" s="506"/>
      <c r="R163" s="619" t="s">
        <v>230</v>
      </c>
      <c r="S163" s="443"/>
      <c r="T163" s="443"/>
      <c r="U163" s="443"/>
      <c r="V163" s="443"/>
      <c r="W163" s="425"/>
      <c r="X163" s="443"/>
      <c r="Y163" s="443"/>
      <c r="Z163" s="443"/>
      <c r="AA163" s="337"/>
      <c r="AB163" s="337"/>
      <c r="AC163" s="337"/>
      <c r="AD163" s="337"/>
      <c r="AE163" s="337"/>
      <c r="AF163" s="337"/>
      <c r="AG163" s="337"/>
      <c r="AH163" s="337"/>
      <c r="AI163" s="616"/>
      <c r="AJ163" s="337"/>
      <c r="AK163" s="337"/>
      <c r="AL163" s="356"/>
      <c r="AM163" s="356"/>
      <c r="AN163" s="356"/>
      <c r="AO163" s="356"/>
      <c r="AP163" s="356"/>
      <c r="AQ163" s="356"/>
      <c r="AR163" s="356"/>
      <c r="AS163" s="356"/>
      <c r="AT163" s="356"/>
      <c r="AU163" s="356"/>
      <c r="AV163" s="356"/>
      <c r="AW163" s="356"/>
      <c r="AX163" s="356"/>
      <c r="AY163" s="356"/>
      <c r="AZ163" s="356"/>
      <c r="BA163" s="433" t="s">
        <v>227</v>
      </c>
      <c r="BB163" s="433" t="s">
        <v>227</v>
      </c>
      <c r="BC163" s="433" t="s">
        <v>227</v>
      </c>
      <c r="BD163" s="337"/>
      <c r="BE163" s="337"/>
      <c r="BF163" s="337"/>
      <c r="BG163" s="337"/>
      <c r="BH163" s="337"/>
      <c r="BI163" s="337"/>
      <c r="BJ163" s="337"/>
      <c r="BK163" s="337"/>
      <c r="BL163" s="337"/>
      <c r="BM163" s="337"/>
      <c r="BN163" s="337"/>
      <c r="BO163" s="337"/>
      <c r="BP163" s="337"/>
      <c r="BQ163" s="337"/>
      <c r="BR163" s="337"/>
      <c r="BS163" s="337"/>
      <c r="BT163" s="613">
        <v>0</v>
      </c>
      <c r="BU163" s="613">
        <v>0</v>
      </c>
      <c r="BV163" s="613">
        <v>0</v>
      </c>
      <c r="BW163" s="337"/>
      <c r="BX163" s="337"/>
      <c r="BY163" s="337"/>
      <c r="BZ163" s="337"/>
      <c r="CA163" s="337"/>
      <c r="CB163" s="337"/>
      <c r="CC163" s="337"/>
      <c r="CD163" s="356"/>
      <c r="CE163" s="356"/>
      <c r="CF163" s="356"/>
      <c r="CG163" s="356"/>
      <c r="CH163" s="356"/>
      <c r="CI163" s="356"/>
      <c r="CJ163" s="356"/>
      <c r="CK163" s="356"/>
      <c r="CL163" s="356"/>
      <c r="CM163" s="356"/>
      <c r="CN163" s="356"/>
      <c r="CO163" s="356"/>
      <c r="CP163" s="356"/>
      <c r="CQ163" s="356"/>
      <c r="CR163" s="356"/>
      <c r="CS163" s="356"/>
      <c r="CT163" s="356"/>
      <c r="CU163" s="356"/>
      <c r="CV163" s="356"/>
      <c r="CW163" s="356"/>
      <c r="CX163" s="356"/>
    </row>
    <row r="164" spans="1:102" s="9" customFormat="1" ht="14.25" x14ac:dyDescent="0.2">
      <c r="A164" s="376" t="s">
        <v>171</v>
      </c>
      <c r="B164" s="416"/>
      <c r="C164" s="417"/>
      <c r="D164" s="418"/>
      <c r="E164" s="418"/>
      <c r="F164" s="418"/>
      <c r="G164" s="419"/>
      <c r="H164" s="419"/>
      <c r="I164" s="419"/>
      <c r="J164" s="419"/>
      <c r="K164" s="419"/>
      <c r="L164" s="419"/>
      <c r="M164" s="419"/>
      <c r="N164" s="419"/>
      <c r="O164" s="419"/>
      <c r="P164" s="419"/>
      <c r="Q164" s="419"/>
      <c r="R164" s="419"/>
      <c r="S164" s="419"/>
      <c r="T164" s="425"/>
      <c r="U164" s="443"/>
      <c r="V164" s="443"/>
      <c r="W164" s="443"/>
      <c r="X164" s="339"/>
      <c r="Y164" s="339"/>
      <c r="Z164" s="339"/>
      <c r="AA164" s="339"/>
      <c r="AB164" s="339"/>
      <c r="AC164" s="339"/>
      <c r="AD164" s="339"/>
      <c r="AE164" s="339"/>
      <c r="AF164" s="339"/>
      <c r="AG164" s="405"/>
      <c r="AH164" s="339"/>
      <c r="AI164" s="339"/>
      <c r="AJ164" s="339"/>
      <c r="AK164" s="339"/>
      <c r="AL164" s="339"/>
      <c r="AM164" s="339"/>
      <c r="AN164" s="339"/>
      <c r="AO164" s="339"/>
      <c r="AP164" s="339"/>
      <c r="AQ164" s="339"/>
      <c r="AR164" s="339"/>
      <c r="AS164" s="339"/>
      <c r="AT164" s="339"/>
      <c r="AU164" s="339"/>
      <c r="AV164" s="339"/>
      <c r="AW164" s="339"/>
      <c r="AX164" s="339"/>
      <c r="AY164" s="339"/>
      <c r="AZ164" s="339"/>
      <c r="BA164" s="339"/>
      <c r="BB164" s="339"/>
      <c r="BC164" s="339"/>
      <c r="BD164" s="339"/>
      <c r="BE164" s="339"/>
      <c r="BF164" s="339"/>
      <c r="BG164" s="339"/>
      <c r="BH164" s="339"/>
      <c r="BI164" s="339"/>
      <c r="BJ164" s="339"/>
      <c r="BK164" s="339"/>
      <c r="BL164" s="339"/>
      <c r="BM164" s="339"/>
      <c r="BN164" s="339"/>
      <c r="BO164" s="339"/>
      <c r="BP164" s="339"/>
      <c r="BQ164" s="339"/>
      <c r="BR164" s="339"/>
      <c r="BS164" s="339"/>
      <c r="BT164" s="339"/>
      <c r="BU164" s="339"/>
      <c r="BV164" s="339"/>
      <c r="BW164" s="339"/>
      <c r="BX164" s="339"/>
      <c r="BY164" s="339"/>
      <c r="BZ164" s="339"/>
      <c r="CA164" s="339"/>
      <c r="CB164" s="339"/>
      <c r="CC164" s="339"/>
      <c r="CD164" s="339"/>
      <c r="CE164" s="339"/>
      <c r="CF164" s="339"/>
      <c r="CG164" s="339"/>
      <c r="CH164" s="339"/>
      <c r="CI164" s="339"/>
      <c r="CJ164" s="339"/>
      <c r="CK164" s="339"/>
      <c r="CL164" s="339"/>
      <c r="CM164" s="339"/>
      <c r="CN164" s="339"/>
      <c r="CO164" s="339"/>
      <c r="CP164" s="339"/>
      <c r="CQ164" s="339"/>
      <c r="CR164" s="339"/>
      <c r="CS164" s="339"/>
      <c r="CT164" s="339"/>
      <c r="CU164" s="339"/>
      <c r="CV164" s="339"/>
      <c r="CW164" s="339"/>
      <c r="CX164" s="339"/>
    </row>
    <row r="165" spans="1:102" s="22" customFormat="1" ht="10.5" customHeight="1" x14ac:dyDescent="0.15">
      <c r="A165" s="1009" t="s">
        <v>45</v>
      </c>
      <c r="B165" s="1010"/>
      <c r="C165" s="1039" t="s">
        <v>46</v>
      </c>
      <c r="D165" s="1039"/>
      <c r="E165" s="1039"/>
      <c r="F165" s="1074" t="s">
        <v>116</v>
      </c>
      <c r="G165" s="1075"/>
      <c r="H165" s="1074" t="s">
        <v>117</v>
      </c>
      <c r="I165" s="1075"/>
      <c r="J165" s="1074" t="s">
        <v>118</v>
      </c>
      <c r="K165" s="1075"/>
      <c r="L165" s="1074" t="s">
        <v>119</v>
      </c>
      <c r="M165" s="1075"/>
      <c r="N165" s="1074" t="s">
        <v>120</v>
      </c>
      <c r="O165" s="1075"/>
      <c r="P165" s="1074" t="s">
        <v>121</v>
      </c>
      <c r="Q165" s="1076"/>
      <c r="R165" s="1049" t="s">
        <v>164</v>
      </c>
      <c r="S165" s="443"/>
      <c r="T165" s="443"/>
      <c r="U165" s="443"/>
      <c r="V165" s="425"/>
      <c r="W165" s="443"/>
      <c r="X165" s="443"/>
      <c r="Y165" s="443"/>
      <c r="Z165" s="337"/>
      <c r="AA165" s="337"/>
      <c r="AB165" s="337"/>
      <c r="AC165" s="337"/>
      <c r="AD165" s="337"/>
      <c r="AE165" s="337"/>
      <c r="AF165" s="337"/>
      <c r="AG165" s="337"/>
      <c r="AH165" s="337"/>
      <c r="AI165" s="616"/>
      <c r="AJ165" s="337"/>
      <c r="AK165" s="337"/>
      <c r="AL165" s="356"/>
      <c r="AM165" s="356"/>
      <c r="AN165" s="356"/>
      <c r="AO165" s="356"/>
      <c r="AP165" s="356"/>
      <c r="AQ165" s="356"/>
      <c r="AR165" s="356"/>
      <c r="AS165" s="356"/>
      <c r="AT165" s="356"/>
      <c r="AU165" s="356"/>
      <c r="AV165" s="356"/>
      <c r="AW165" s="356"/>
      <c r="AX165" s="356"/>
      <c r="AY165" s="356"/>
      <c r="AZ165" s="356"/>
      <c r="BA165" s="337"/>
      <c r="BB165" s="337"/>
      <c r="BC165" s="337"/>
      <c r="BD165" s="337"/>
      <c r="BE165" s="337"/>
      <c r="BF165" s="337"/>
      <c r="BG165" s="337"/>
      <c r="BH165" s="337"/>
      <c r="BI165" s="337"/>
      <c r="BJ165" s="337"/>
      <c r="BK165" s="337"/>
      <c r="BL165" s="337"/>
      <c r="BM165" s="337"/>
      <c r="BN165" s="337"/>
      <c r="BO165" s="337"/>
      <c r="BP165" s="337"/>
      <c r="BQ165" s="337"/>
      <c r="BR165" s="337"/>
      <c r="BS165" s="337"/>
      <c r="BT165" s="337"/>
      <c r="BU165" s="337"/>
      <c r="BV165" s="337"/>
      <c r="BW165" s="337"/>
      <c r="BX165" s="337"/>
      <c r="BY165" s="337"/>
      <c r="BZ165" s="337"/>
      <c r="CA165" s="337"/>
      <c r="CB165" s="337"/>
      <c r="CC165" s="337"/>
      <c r="CD165" s="356"/>
      <c r="CE165" s="356"/>
      <c r="CF165" s="356"/>
      <c r="CG165" s="356"/>
      <c r="CH165" s="356"/>
      <c r="CI165" s="356"/>
      <c r="CJ165" s="356"/>
      <c r="CK165" s="356"/>
      <c r="CL165" s="356"/>
      <c r="CM165" s="356"/>
      <c r="CN165" s="356"/>
      <c r="CO165" s="356"/>
      <c r="CP165" s="356"/>
      <c r="CQ165" s="356"/>
      <c r="CR165" s="356"/>
      <c r="CS165" s="356"/>
      <c r="CT165" s="356"/>
      <c r="CU165" s="356"/>
      <c r="CV165" s="356"/>
      <c r="CW165" s="356"/>
      <c r="CX165" s="356"/>
    </row>
    <row r="166" spans="1:102" s="23" customFormat="1" ht="21" x14ac:dyDescent="0.15">
      <c r="A166" s="1013"/>
      <c r="B166" s="1014"/>
      <c r="C166" s="366" t="s">
        <v>167</v>
      </c>
      <c r="D166" s="366" t="s">
        <v>43</v>
      </c>
      <c r="E166" s="390" t="s">
        <v>64</v>
      </c>
      <c r="F166" s="346" t="s">
        <v>43</v>
      </c>
      <c r="G166" s="345" t="s">
        <v>64</v>
      </c>
      <c r="H166" s="346" t="s">
        <v>43</v>
      </c>
      <c r="I166" s="345" t="s">
        <v>64</v>
      </c>
      <c r="J166" s="346" t="s">
        <v>43</v>
      </c>
      <c r="K166" s="345" t="s">
        <v>64</v>
      </c>
      <c r="L166" s="346" t="s">
        <v>43</v>
      </c>
      <c r="M166" s="345" t="s">
        <v>64</v>
      </c>
      <c r="N166" s="346" t="s">
        <v>43</v>
      </c>
      <c r="O166" s="345" t="s">
        <v>64</v>
      </c>
      <c r="P166" s="346" t="s">
        <v>43</v>
      </c>
      <c r="Q166" s="436" t="s">
        <v>64</v>
      </c>
      <c r="R166" s="1051"/>
      <c r="S166" s="443"/>
      <c r="T166" s="443"/>
      <c r="U166" s="443"/>
      <c r="V166" s="425"/>
      <c r="W166" s="443"/>
      <c r="X166" s="443"/>
      <c r="Y166" s="443"/>
      <c r="Z166" s="337"/>
      <c r="AA166" s="337"/>
      <c r="AB166" s="337"/>
      <c r="AC166" s="337"/>
      <c r="AD166" s="337"/>
      <c r="AE166" s="337"/>
      <c r="AF166" s="337"/>
      <c r="AG166" s="337"/>
      <c r="AH166" s="337"/>
      <c r="AI166" s="616"/>
      <c r="AJ166" s="337"/>
      <c r="AK166" s="337"/>
      <c r="AL166" s="431"/>
      <c r="AM166" s="431"/>
      <c r="AN166" s="431"/>
      <c r="AO166" s="431"/>
      <c r="AP166" s="431"/>
      <c r="AQ166" s="431"/>
      <c r="AR166" s="431"/>
      <c r="AS166" s="431"/>
      <c r="AT166" s="431"/>
      <c r="AU166" s="431"/>
      <c r="AV166" s="431"/>
      <c r="AW166" s="431"/>
      <c r="AX166" s="431"/>
      <c r="AY166" s="431"/>
      <c r="AZ166" s="431"/>
      <c r="BA166" s="337"/>
      <c r="BB166" s="337"/>
      <c r="BC166" s="337"/>
      <c r="BD166" s="337"/>
      <c r="BE166" s="337"/>
      <c r="BF166" s="337"/>
      <c r="BG166" s="337"/>
      <c r="BH166" s="337"/>
      <c r="BI166" s="337"/>
      <c r="BJ166" s="337"/>
      <c r="BK166" s="337"/>
      <c r="BL166" s="337"/>
      <c r="BM166" s="337"/>
      <c r="BN166" s="337"/>
      <c r="BO166" s="337"/>
      <c r="BP166" s="337"/>
      <c r="BQ166" s="337"/>
      <c r="BR166" s="337"/>
      <c r="BS166" s="337"/>
      <c r="BT166" s="337"/>
      <c r="BU166" s="337"/>
      <c r="BV166" s="337"/>
      <c r="BW166" s="337"/>
      <c r="BX166" s="337"/>
      <c r="BY166" s="337"/>
      <c r="BZ166" s="337"/>
      <c r="CA166" s="337"/>
      <c r="CB166" s="337"/>
      <c r="CC166" s="337"/>
      <c r="CD166" s="356"/>
      <c r="CE166" s="356"/>
      <c r="CF166" s="356"/>
      <c r="CG166" s="356"/>
      <c r="CH166" s="356"/>
      <c r="CI166" s="356"/>
      <c r="CJ166" s="356"/>
      <c r="CK166" s="356"/>
      <c r="CL166" s="356"/>
      <c r="CM166" s="356"/>
      <c r="CN166" s="356"/>
      <c r="CO166" s="356"/>
      <c r="CP166" s="356"/>
      <c r="CQ166" s="356"/>
      <c r="CR166" s="356"/>
      <c r="CS166" s="356"/>
      <c r="CT166" s="356"/>
      <c r="CU166" s="356"/>
      <c r="CV166" s="356"/>
      <c r="CW166" s="356"/>
      <c r="CX166" s="356"/>
    </row>
    <row r="167" spans="1:102" s="23" customFormat="1" ht="10.5" x14ac:dyDescent="0.15">
      <c r="A167" s="1032" t="s">
        <v>168</v>
      </c>
      <c r="B167" s="1032"/>
      <c r="C167" s="528">
        <v>0</v>
      </c>
      <c r="D167" s="528">
        <v>0</v>
      </c>
      <c r="E167" s="582">
        <v>0</v>
      </c>
      <c r="F167" s="477"/>
      <c r="G167" s="496"/>
      <c r="H167" s="477"/>
      <c r="I167" s="496"/>
      <c r="J167" s="477"/>
      <c r="K167" s="496"/>
      <c r="L167" s="477"/>
      <c r="M167" s="496"/>
      <c r="N167" s="477"/>
      <c r="O167" s="496"/>
      <c r="P167" s="477"/>
      <c r="Q167" s="563"/>
      <c r="R167" s="500"/>
      <c r="S167" s="619" t="s">
        <v>230</v>
      </c>
      <c r="T167" s="443"/>
      <c r="U167" s="443"/>
      <c r="V167" s="425"/>
      <c r="W167" s="443"/>
      <c r="X167" s="443"/>
      <c r="Y167" s="443"/>
      <c r="Z167" s="337"/>
      <c r="AA167" s="337"/>
      <c r="AB167" s="337"/>
      <c r="AC167" s="337"/>
      <c r="AD167" s="337"/>
      <c r="AE167" s="337"/>
      <c r="AF167" s="337"/>
      <c r="AG167" s="337"/>
      <c r="AH167" s="337"/>
      <c r="AI167" s="616"/>
      <c r="AJ167" s="337"/>
      <c r="AK167" s="337"/>
      <c r="AL167" s="431"/>
      <c r="AM167" s="431"/>
      <c r="AN167" s="431"/>
      <c r="AO167" s="431"/>
      <c r="AP167" s="431"/>
      <c r="AQ167" s="431"/>
      <c r="AR167" s="431"/>
      <c r="AS167" s="431"/>
      <c r="AT167" s="431"/>
      <c r="AU167" s="431"/>
      <c r="AV167" s="431"/>
      <c r="AW167" s="431"/>
      <c r="AX167" s="431"/>
      <c r="AY167" s="431"/>
      <c r="AZ167" s="431"/>
      <c r="BA167" s="433" t="s">
        <v>227</v>
      </c>
      <c r="BB167" s="433" t="s">
        <v>227</v>
      </c>
      <c r="BC167" s="433" t="s">
        <v>227</v>
      </c>
      <c r="BD167" s="433" t="s">
        <v>227</v>
      </c>
      <c r="BE167" s="337"/>
      <c r="BF167" s="337"/>
      <c r="BG167" s="337"/>
      <c r="BH167" s="337"/>
      <c r="BI167" s="337"/>
      <c r="BJ167" s="337"/>
      <c r="BK167" s="337"/>
      <c r="BL167" s="337"/>
      <c r="BM167" s="337"/>
      <c r="BN167" s="337"/>
      <c r="BO167" s="337"/>
      <c r="BP167" s="337"/>
      <c r="BQ167" s="337"/>
      <c r="BR167" s="337"/>
      <c r="BS167" s="337"/>
      <c r="BT167" s="613">
        <v>0</v>
      </c>
      <c r="BU167" s="613">
        <v>0</v>
      </c>
      <c r="BV167" s="613">
        <v>0</v>
      </c>
      <c r="BW167" s="613">
        <v>0</v>
      </c>
      <c r="BX167" s="337"/>
      <c r="BY167" s="337"/>
      <c r="BZ167" s="337"/>
      <c r="CA167" s="337"/>
      <c r="CB167" s="337"/>
      <c r="CC167" s="337"/>
      <c r="CD167" s="356"/>
      <c r="CE167" s="356"/>
      <c r="CF167" s="356"/>
      <c r="CG167" s="356"/>
      <c r="CH167" s="356"/>
      <c r="CI167" s="356"/>
      <c r="CJ167" s="356"/>
      <c r="CK167" s="356"/>
      <c r="CL167" s="356"/>
      <c r="CM167" s="356"/>
      <c r="CN167" s="356"/>
      <c r="CO167" s="356"/>
      <c r="CP167" s="356"/>
      <c r="CQ167" s="356"/>
      <c r="CR167" s="356"/>
      <c r="CS167" s="356"/>
      <c r="CT167" s="356"/>
      <c r="CU167" s="356"/>
      <c r="CV167" s="356"/>
      <c r="CW167" s="356"/>
      <c r="CX167" s="356"/>
    </row>
    <row r="168" spans="1:102" s="23" customFormat="1" ht="10.5" x14ac:dyDescent="0.15">
      <c r="A168" s="1034" t="s">
        <v>169</v>
      </c>
      <c r="B168" s="1034"/>
      <c r="C168" s="473">
        <v>0</v>
      </c>
      <c r="D168" s="473">
        <v>0</v>
      </c>
      <c r="E168" s="473">
        <v>0</v>
      </c>
      <c r="F168" s="497"/>
      <c r="G168" s="499"/>
      <c r="H168" s="497"/>
      <c r="I168" s="499"/>
      <c r="J168" s="497"/>
      <c r="K168" s="499"/>
      <c r="L168" s="497"/>
      <c r="M168" s="499"/>
      <c r="N168" s="497"/>
      <c r="O168" s="499"/>
      <c r="P168" s="497"/>
      <c r="Q168" s="559"/>
      <c r="R168" s="513"/>
      <c r="S168" s="619" t="s">
        <v>230</v>
      </c>
      <c r="T168" s="443"/>
      <c r="U168" s="443"/>
      <c r="V168" s="425"/>
      <c r="W168" s="443"/>
      <c r="X168" s="443"/>
      <c r="Y168" s="443"/>
      <c r="Z168" s="337"/>
      <c r="AA168" s="337"/>
      <c r="AB168" s="337"/>
      <c r="AC168" s="337"/>
      <c r="AD168" s="337"/>
      <c r="AE168" s="337"/>
      <c r="AF168" s="337"/>
      <c r="AG168" s="337"/>
      <c r="AH168" s="337"/>
      <c r="AI168" s="616"/>
      <c r="AJ168" s="337"/>
      <c r="AK168" s="337"/>
      <c r="AL168" s="431"/>
      <c r="AM168" s="431"/>
      <c r="AN168" s="431"/>
      <c r="AO168" s="431"/>
      <c r="AP168" s="431"/>
      <c r="AQ168" s="431"/>
      <c r="AR168" s="431"/>
      <c r="AS168" s="431"/>
      <c r="AT168" s="431"/>
      <c r="AU168" s="431"/>
      <c r="AV168" s="431"/>
      <c r="AW168" s="431"/>
      <c r="AX168" s="431"/>
      <c r="AY168" s="431"/>
      <c r="AZ168" s="431"/>
      <c r="BA168" s="433" t="s">
        <v>227</v>
      </c>
      <c r="BB168" s="433" t="s">
        <v>227</v>
      </c>
      <c r="BC168" s="433" t="s">
        <v>227</v>
      </c>
      <c r="BD168" s="433" t="s">
        <v>227</v>
      </c>
      <c r="BE168" s="337"/>
      <c r="BF168" s="337"/>
      <c r="BG168" s="337"/>
      <c r="BH168" s="337"/>
      <c r="BI168" s="337"/>
      <c r="BJ168" s="337"/>
      <c r="BK168" s="337"/>
      <c r="BL168" s="337"/>
      <c r="BM168" s="337"/>
      <c r="BN168" s="337"/>
      <c r="BO168" s="337"/>
      <c r="BP168" s="337"/>
      <c r="BQ168" s="337"/>
      <c r="BR168" s="337"/>
      <c r="BS168" s="337"/>
      <c r="BT168" s="613">
        <v>0</v>
      </c>
      <c r="BU168" s="613">
        <v>0</v>
      </c>
      <c r="BV168" s="613">
        <v>0</v>
      </c>
      <c r="BW168" s="613">
        <v>0</v>
      </c>
      <c r="BX168" s="337"/>
      <c r="BY168" s="337"/>
      <c r="BZ168" s="337"/>
      <c r="CA168" s="337"/>
      <c r="CB168" s="337"/>
      <c r="CC168" s="337"/>
      <c r="CD168" s="356"/>
      <c r="CE168" s="356"/>
      <c r="CF168" s="356"/>
      <c r="CG168" s="356"/>
      <c r="CH168" s="356"/>
      <c r="CI168" s="356"/>
      <c r="CJ168" s="356"/>
      <c r="CK168" s="356"/>
      <c r="CL168" s="356"/>
      <c r="CM168" s="356"/>
      <c r="CN168" s="356"/>
      <c r="CO168" s="356"/>
      <c r="CP168" s="356"/>
      <c r="CQ168" s="356"/>
      <c r="CR168" s="356"/>
      <c r="CS168" s="356"/>
      <c r="CT168" s="356"/>
      <c r="CU168" s="356"/>
      <c r="CV168" s="356"/>
      <c r="CW168" s="356"/>
      <c r="CX168" s="356"/>
    </row>
    <row r="169" spans="1:102" s="23" customFormat="1" ht="10.5" x14ac:dyDescent="0.15">
      <c r="A169" s="1008" t="s">
        <v>170</v>
      </c>
      <c r="B169" s="1008"/>
      <c r="C169" s="474">
        <v>0</v>
      </c>
      <c r="D169" s="474">
        <v>0</v>
      </c>
      <c r="E169" s="474">
        <v>0</v>
      </c>
      <c r="F169" s="527"/>
      <c r="G169" s="506"/>
      <c r="H169" s="527"/>
      <c r="I169" s="506"/>
      <c r="J169" s="527"/>
      <c r="K169" s="506"/>
      <c r="L169" s="527"/>
      <c r="M169" s="506"/>
      <c r="N169" s="527"/>
      <c r="O169" s="506"/>
      <c r="P169" s="527"/>
      <c r="Q169" s="566"/>
      <c r="R169" s="531"/>
      <c r="S169" s="619" t="s">
        <v>230</v>
      </c>
      <c r="T169" s="443"/>
      <c r="U169" s="443"/>
      <c r="V169" s="425"/>
      <c r="W169" s="443"/>
      <c r="X169" s="443"/>
      <c r="Y169" s="443"/>
      <c r="Z169" s="337"/>
      <c r="AA169" s="337"/>
      <c r="AB169" s="337"/>
      <c r="AC169" s="337"/>
      <c r="AD169" s="337"/>
      <c r="AE169" s="337"/>
      <c r="AF169" s="337"/>
      <c r="AG169" s="337"/>
      <c r="AH169" s="337"/>
      <c r="AI169" s="616"/>
      <c r="AJ169" s="337"/>
      <c r="AK169" s="337"/>
      <c r="AL169" s="431"/>
      <c r="AM169" s="431"/>
      <c r="AN169" s="431"/>
      <c r="AO169" s="431"/>
      <c r="AP169" s="431"/>
      <c r="AQ169" s="431"/>
      <c r="AR169" s="431"/>
      <c r="AS169" s="431"/>
      <c r="AT169" s="431"/>
      <c r="AU169" s="431"/>
      <c r="AV169" s="431"/>
      <c r="AW169" s="431"/>
      <c r="AX169" s="431"/>
      <c r="AY169" s="431"/>
      <c r="AZ169" s="431"/>
      <c r="BA169" s="433" t="s">
        <v>227</v>
      </c>
      <c r="BB169" s="433" t="s">
        <v>227</v>
      </c>
      <c r="BC169" s="433" t="s">
        <v>227</v>
      </c>
      <c r="BD169" s="433" t="s">
        <v>227</v>
      </c>
      <c r="BE169" s="337"/>
      <c r="BF169" s="337"/>
      <c r="BG169" s="337"/>
      <c r="BH169" s="337"/>
      <c r="BI169" s="337"/>
      <c r="BJ169" s="337"/>
      <c r="BK169" s="337"/>
      <c r="BL169" s="337"/>
      <c r="BM169" s="337"/>
      <c r="BN169" s="337"/>
      <c r="BO169" s="337"/>
      <c r="BP169" s="337"/>
      <c r="BQ169" s="337"/>
      <c r="BR169" s="337"/>
      <c r="BS169" s="337"/>
      <c r="BT169" s="613">
        <v>0</v>
      </c>
      <c r="BU169" s="613">
        <v>0</v>
      </c>
      <c r="BV169" s="613">
        <v>0</v>
      </c>
      <c r="BW169" s="613">
        <v>0</v>
      </c>
      <c r="BX169" s="337"/>
      <c r="BY169" s="337"/>
      <c r="BZ169" s="337"/>
      <c r="CA169" s="337"/>
      <c r="CB169" s="337"/>
      <c r="CC169" s="337"/>
      <c r="CD169" s="356"/>
      <c r="CE169" s="356"/>
      <c r="CF169" s="356"/>
      <c r="CG169" s="356"/>
      <c r="CH169" s="356"/>
      <c r="CI169" s="356"/>
      <c r="CJ169" s="356"/>
      <c r="CK169" s="356"/>
      <c r="CL169" s="356"/>
      <c r="CM169" s="356"/>
      <c r="CN169" s="356"/>
      <c r="CO169" s="356"/>
      <c r="CP169" s="356"/>
      <c r="CQ169" s="356"/>
      <c r="CR169" s="356"/>
      <c r="CS169" s="356"/>
      <c r="CT169" s="356"/>
      <c r="CU169" s="356"/>
      <c r="CV169" s="356"/>
      <c r="CW169" s="356"/>
      <c r="CX169" s="356"/>
    </row>
    <row r="170" spans="1:102" s="9" customFormat="1" ht="15" x14ac:dyDescent="0.2">
      <c r="A170" s="450" t="s">
        <v>172</v>
      </c>
      <c r="B170" s="339"/>
      <c r="C170" s="339"/>
      <c r="D170" s="339"/>
      <c r="E170" s="339"/>
      <c r="F170" s="339"/>
      <c r="G170" s="339"/>
      <c r="H170" s="339"/>
      <c r="I170" s="339"/>
      <c r="J170" s="339"/>
      <c r="K170" s="339"/>
      <c r="L170" s="339"/>
      <c r="M170" s="341"/>
      <c r="N170" s="339"/>
      <c r="O170" s="339"/>
      <c r="P170" s="339"/>
      <c r="Q170" s="339"/>
      <c r="R170" s="339"/>
      <c r="S170" s="339"/>
      <c r="T170" s="339"/>
      <c r="U170" s="339"/>
      <c r="V170" s="339"/>
      <c r="W170" s="339"/>
      <c r="X170" s="339"/>
      <c r="Y170" s="339"/>
      <c r="Z170" s="339"/>
      <c r="AA170" s="339"/>
      <c r="AB170" s="339"/>
      <c r="AC170" s="339"/>
      <c r="AD170" s="339"/>
      <c r="AE170" s="339"/>
      <c r="AF170" s="339"/>
      <c r="AG170" s="405"/>
      <c r="AH170" s="339"/>
      <c r="AI170" s="339"/>
      <c r="AJ170" s="339"/>
      <c r="AK170" s="339"/>
      <c r="AL170" s="339"/>
      <c r="AM170" s="339"/>
      <c r="AN170" s="339"/>
      <c r="AO170" s="339"/>
      <c r="AP170" s="339"/>
      <c r="AQ170" s="339"/>
      <c r="AR170" s="339"/>
      <c r="AS170" s="339"/>
      <c r="AT170" s="339"/>
      <c r="AU170" s="339"/>
      <c r="AV170" s="339"/>
      <c r="AW170" s="339"/>
      <c r="AX170" s="339"/>
      <c r="AY170" s="339"/>
      <c r="AZ170" s="339"/>
      <c r="BA170" s="339"/>
      <c r="BB170" s="339"/>
      <c r="BC170" s="339"/>
      <c r="BD170" s="339"/>
      <c r="BE170" s="339"/>
      <c r="BF170" s="339"/>
      <c r="BG170" s="339"/>
      <c r="BH170" s="339"/>
      <c r="BI170" s="339"/>
      <c r="BJ170" s="339"/>
      <c r="BK170" s="339"/>
      <c r="BL170" s="339"/>
      <c r="BM170" s="339"/>
      <c r="BN170" s="339"/>
      <c r="BO170" s="339"/>
      <c r="BP170" s="339"/>
      <c r="BQ170" s="339"/>
      <c r="BR170" s="339"/>
      <c r="BS170" s="339"/>
      <c r="BT170" s="339"/>
      <c r="BU170" s="339"/>
      <c r="BV170" s="339"/>
      <c r="BW170" s="339"/>
      <c r="BX170" s="339"/>
      <c r="BY170" s="339"/>
      <c r="BZ170" s="339"/>
      <c r="CA170" s="339"/>
      <c r="CB170" s="339"/>
      <c r="CC170" s="339"/>
      <c r="CD170" s="339"/>
      <c r="CE170" s="339"/>
      <c r="CF170" s="339"/>
      <c r="CG170" s="339"/>
      <c r="CH170" s="339"/>
      <c r="CI170" s="339"/>
      <c r="CJ170" s="339"/>
      <c r="CK170" s="339"/>
      <c r="CL170" s="339"/>
      <c r="CM170" s="339"/>
      <c r="CN170" s="339"/>
      <c r="CO170" s="339"/>
      <c r="CP170" s="339"/>
      <c r="CQ170" s="339"/>
      <c r="CR170" s="339"/>
      <c r="CS170" s="339"/>
      <c r="CT170" s="339"/>
      <c r="CU170" s="339"/>
      <c r="CV170" s="339"/>
      <c r="CW170" s="339"/>
      <c r="CX170" s="339"/>
    </row>
    <row r="171" spans="1:102" s="23" customFormat="1" ht="10.5" customHeight="1" x14ac:dyDescent="0.15">
      <c r="A171" s="1063" t="s">
        <v>173</v>
      </c>
      <c r="B171" s="1064" t="s">
        <v>174</v>
      </c>
      <c r="C171" s="1067" t="s">
        <v>175</v>
      </c>
      <c r="D171" s="1069" t="s">
        <v>176</v>
      </c>
      <c r="E171" s="1070"/>
      <c r="F171" s="1070"/>
      <c r="G171" s="1070"/>
      <c r="H171" s="1070"/>
      <c r="I171" s="1071"/>
      <c r="J171" s="1069" t="s">
        <v>57</v>
      </c>
      <c r="K171" s="1071"/>
      <c r="L171" s="1072" t="s">
        <v>177</v>
      </c>
      <c r="M171" s="337"/>
      <c r="N171" s="337"/>
      <c r="O171" s="337"/>
      <c r="P171" s="337"/>
      <c r="Q171" s="337"/>
      <c r="R171" s="337"/>
      <c r="S171" s="337"/>
      <c r="T171" s="337"/>
      <c r="U171" s="337"/>
      <c r="V171" s="337"/>
      <c r="W171" s="337"/>
      <c r="X171" s="337"/>
      <c r="Y171" s="337"/>
      <c r="Z171" s="337"/>
      <c r="AA171" s="337"/>
      <c r="AB171" s="337"/>
      <c r="AC171" s="337"/>
      <c r="AD171" s="337"/>
      <c r="AE171" s="337"/>
      <c r="AF171" s="337"/>
      <c r="AG171" s="616"/>
      <c r="AH171" s="337"/>
      <c r="AI171" s="337"/>
      <c r="AJ171" s="337"/>
      <c r="AK171" s="337"/>
      <c r="AL171" s="431"/>
      <c r="AM171" s="431"/>
      <c r="AN171" s="431"/>
      <c r="AO171" s="431"/>
      <c r="AP171" s="431"/>
      <c r="AQ171" s="431"/>
      <c r="AR171" s="431"/>
      <c r="AS171" s="431"/>
      <c r="AT171" s="431"/>
      <c r="AU171" s="431"/>
      <c r="AV171" s="431"/>
      <c r="AW171" s="431"/>
      <c r="AX171" s="431"/>
      <c r="AY171" s="431"/>
      <c r="AZ171" s="431"/>
      <c r="BA171" s="337"/>
      <c r="BB171" s="337"/>
      <c r="BC171" s="337"/>
      <c r="BD171" s="337"/>
      <c r="BE171" s="337"/>
      <c r="BF171" s="337"/>
      <c r="BG171" s="337"/>
      <c r="BH171" s="337"/>
      <c r="BI171" s="337"/>
      <c r="BJ171" s="337"/>
      <c r="BK171" s="337"/>
      <c r="BL171" s="337"/>
      <c r="BM171" s="337"/>
      <c r="BN171" s="337"/>
      <c r="BO171" s="337"/>
      <c r="BP171" s="337"/>
      <c r="BQ171" s="337"/>
      <c r="BR171" s="337"/>
      <c r="BS171" s="337"/>
      <c r="BT171" s="337"/>
      <c r="BU171" s="337"/>
      <c r="BV171" s="337"/>
      <c r="BW171" s="337"/>
      <c r="BX171" s="337"/>
      <c r="BY171" s="337"/>
      <c r="BZ171" s="337"/>
      <c r="CA171" s="337"/>
      <c r="CB171" s="431"/>
      <c r="CC171" s="431"/>
      <c r="CD171" s="431"/>
      <c r="CE171" s="431"/>
      <c r="CF171" s="431"/>
      <c r="CG171" s="431"/>
      <c r="CH171" s="431"/>
      <c r="CI171" s="431"/>
      <c r="CJ171" s="431"/>
      <c r="CK171" s="431"/>
      <c r="CL171" s="431"/>
      <c r="CM171" s="431"/>
      <c r="CN171" s="431"/>
      <c r="CO171" s="431"/>
      <c r="CP171" s="431"/>
      <c r="CQ171" s="431"/>
      <c r="CR171" s="431"/>
      <c r="CS171" s="431"/>
      <c r="CT171" s="431"/>
      <c r="CU171" s="431"/>
      <c r="CV171" s="431"/>
      <c r="CW171" s="431"/>
      <c r="CX171" s="431"/>
    </row>
    <row r="172" spans="1:102" s="23" customFormat="1" ht="21" x14ac:dyDescent="0.15">
      <c r="A172" s="1065"/>
      <c r="B172" s="1066"/>
      <c r="C172" s="1068"/>
      <c r="D172" s="420" t="s">
        <v>178</v>
      </c>
      <c r="E172" s="421" t="s">
        <v>179</v>
      </c>
      <c r="F172" s="421" t="s">
        <v>70</v>
      </c>
      <c r="G172" s="421" t="s">
        <v>8</v>
      </c>
      <c r="H172" s="421" t="s">
        <v>180</v>
      </c>
      <c r="I172" s="422" t="s">
        <v>181</v>
      </c>
      <c r="J172" s="423" t="s">
        <v>182</v>
      </c>
      <c r="K172" s="424" t="s">
        <v>64</v>
      </c>
      <c r="L172" s="1073"/>
      <c r="M172" s="337"/>
      <c r="N172" s="337"/>
      <c r="O172" s="337"/>
      <c r="P172" s="337"/>
      <c r="Q172" s="337"/>
      <c r="R172" s="337"/>
      <c r="S172" s="337"/>
      <c r="T172" s="337"/>
      <c r="U172" s="337"/>
      <c r="V172" s="337"/>
      <c r="W172" s="337"/>
      <c r="X172" s="337"/>
      <c r="Y172" s="337"/>
      <c r="Z172" s="337"/>
      <c r="AA172" s="337"/>
      <c r="AB172" s="337"/>
      <c r="AC172" s="337"/>
      <c r="AD172" s="337"/>
      <c r="AE172" s="337"/>
      <c r="AF172" s="337"/>
      <c r="AG172" s="616"/>
      <c r="AH172" s="337"/>
      <c r="AI172" s="337"/>
      <c r="AJ172" s="337"/>
      <c r="AK172" s="337"/>
      <c r="AL172" s="431"/>
      <c r="AM172" s="431"/>
      <c r="AN172" s="431"/>
      <c r="AO172" s="431"/>
      <c r="AP172" s="431"/>
      <c r="AQ172" s="431"/>
      <c r="AR172" s="431"/>
      <c r="AS172" s="431"/>
      <c r="AT172" s="431"/>
      <c r="AU172" s="431"/>
      <c r="AV172" s="431"/>
      <c r="AW172" s="431"/>
      <c r="AX172" s="431"/>
      <c r="AY172" s="431"/>
      <c r="AZ172" s="431"/>
      <c r="BA172" s="337"/>
      <c r="BB172" s="337"/>
      <c r="BC172" s="337"/>
      <c r="BD172" s="337"/>
      <c r="BE172" s="337"/>
      <c r="BF172" s="337"/>
      <c r="BG172" s="337"/>
      <c r="BH172" s="337"/>
      <c r="BI172" s="337"/>
      <c r="BJ172" s="337"/>
      <c r="BK172" s="337"/>
      <c r="BL172" s="337"/>
      <c r="BM172" s="337"/>
      <c r="BN172" s="337"/>
      <c r="BO172" s="337"/>
      <c r="BP172" s="337"/>
      <c r="BQ172" s="337"/>
      <c r="BR172" s="337"/>
      <c r="BS172" s="337"/>
      <c r="BT172" s="337"/>
      <c r="BU172" s="337"/>
      <c r="BV172" s="337"/>
      <c r="BW172" s="337"/>
      <c r="BX172" s="337"/>
      <c r="BY172" s="337"/>
      <c r="BZ172" s="337"/>
      <c r="CA172" s="337"/>
      <c r="CB172" s="431"/>
      <c r="CC172" s="431"/>
      <c r="CD172" s="431"/>
      <c r="CE172" s="431"/>
      <c r="CF172" s="431"/>
      <c r="CG172" s="431"/>
      <c r="CH172" s="431"/>
      <c r="CI172" s="431"/>
      <c r="CJ172" s="431"/>
      <c r="CK172" s="431"/>
      <c r="CL172" s="431"/>
      <c r="CM172" s="431"/>
      <c r="CN172" s="431"/>
      <c r="CO172" s="431"/>
      <c r="CP172" s="431"/>
      <c r="CQ172" s="431"/>
      <c r="CR172" s="431"/>
      <c r="CS172" s="431"/>
      <c r="CT172" s="431"/>
      <c r="CU172" s="431"/>
      <c r="CV172" s="431"/>
      <c r="CW172" s="431"/>
      <c r="CX172" s="431"/>
    </row>
    <row r="173" spans="1:102" s="23" customFormat="1" ht="10.5" customHeight="1" x14ac:dyDescent="0.15">
      <c r="A173" s="1055" t="s">
        <v>183</v>
      </c>
      <c r="B173" s="451" t="s">
        <v>184</v>
      </c>
      <c r="C173" s="528">
        <v>0</v>
      </c>
      <c r="D173" s="497"/>
      <c r="E173" s="498"/>
      <c r="F173" s="498"/>
      <c r="G173" s="498"/>
      <c r="H173" s="498"/>
      <c r="I173" s="499"/>
      <c r="J173" s="498"/>
      <c r="K173" s="499"/>
      <c r="L173" s="604"/>
      <c r="M173" s="607" t="s">
        <v>230</v>
      </c>
      <c r="N173" s="337"/>
      <c r="O173" s="337"/>
      <c r="P173" s="337"/>
      <c r="Q173" s="337"/>
      <c r="R173" s="337"/>
      <c r="S173" s="337"/>
      <c r="T173" s="337"/>
      <c r="U173" s="337"/>
      <c r="V173" s="337"/>
      <c r="W173" s="337"/>
      <c r="X173" s="337"/>
      <c r="Y173" s="337"/>
      <c r="Z173" s="337"/>
      <c r="AA173" s="337"/>
      <c r="AB173" s="337"/>
      <c r="AC173" s="337"/>
      <c r="AD173" s="337"/>
      <c r="AE173" s="337"/>
      <c r="AF173" s="337"/>
      <c r="AG173" s="616"/>
      <c r="AH173" s="337"/>
      <c r="AI173" s="337"/>
      <c r="AJ173" s="337"/>
      <c r="AK173" s="337"/>
      <c r="AL173" s="431"/>
      <c r="AM173" s="431"/>
      <c r="AN173" s="431"/>
      <c r="AO173" s="431"/>
      <c r="AP173" s="431"/>
      <c r="AQ173" s="431"/>
      <c r="AR173" s="431"/>
      <c r="AS173" s="431"/>
      <c r="AT173" s="431"/>
      <c r="AU173" s="431"/>
      <c r="AV173" s="431"/>
      <c r="AW173" s="431"/>
      <c r="AX173" s="431"/>
      <c r="AY173" s="431"/>
      <c r="AZ173" s="431"/>
      <c r="BA173" s="433" t="s">
        <v>227</v>
      </c>
      <c r="BB173" s="368" t="s">
        <v>227</v>
      </c>
      <c r="BC173" s="368" t="s">
        <v>227</v>
      </c>
      <c r="BD173" s="431"/>
      <c r="BE173" s="337"/>
      <c r="BF173" s="337"/>
      <c r="BG173" s="337"/>
      <c r="BH173" s="337"/>
      <c r="BI173" s="337"/>
      <c r="BJ173" s="337"/>
      <c r="BK173" s="337"/>
      <c r="BL173" s="337"/>
      <c r="BM173" s="337"/>
      <c r="BN173" s="337"/>
      <c r="BO173" s="337"/>
      <c r="BP173" s="337"/>
      <c r="BQ173" s="337"/>
      <c r="BR173" s="337"/>
      <c r="BS173" s="337"/>
      <c r="BT173" s="613">
        <v>0</v>
      </c>
      <c r="BU173" s="613" t="s">
        <v>227</v>
      </c>
      <c r="BV173" s="613">
        <v>0</v>
      </c>
      <c r="BW173" s="337"/>
      <c r="BX173" s="337"/>
      <c r="BY173" s="337"/>
      <c r="BZ173" s="337"/>
      <c r="CA173" s="337"/>
      <c r="CB173" s="431"/>
      <c r="CC173" s="431"/>
      <c r="CD173" s="431"/>
      <c r="CE173" s="431"/>
      <c r="CF173" s="431"/>
      <c r="CG173" s="431"/>
      <c r="CH173" s="431"/>
      <c r="CI173" s="431"/>
      <c r="CJ173" s="431"/>
      <c r="CK173" s="431"/>
      <c r="CL173" s="431"/>
      <c r="CM173" s="431"/>
      <c r="CN173" s="431"/>
      <c r="CO173" s="431"/>
      <c r="CP173" s="431"/>
      <c r="CQ173" s="431"/>
      <c r="CR173" s="431"/>
      <c r="CS173" s="431"/>
      <c r="CT173" s="431"/>
      <c r="CU173" s="431"/>
      <c r="CV173" s="431"/>
      <c r="CW173" s="431"/>
      <c r="CX173" s="431"/>
    </row>
    <row r="174" spans="1:102" s="23" customFormat="1" ht="10.5" x14ac:dyDescent="0.15">
      <c r="A174" s="1056"/>
      <c r="B174" s="452" t="s">
        <v>185</v>
      </c>
      <c r="C174" s="474">
        <v>0</v>
      </c>
      <c r="D174" s="468"/>
      <c r="E174" s="469"/>
      <c r="F174" s="469"/>
      <c r="G174" s="469"/>
      <c r="H174" s="469"/>
      <c r="I174" s="471"/>
      <c r="J174" s="468"/>
      <c r="K174" s="471"/>
      <c r="L174" s="512"/>
      <c r="M174" s="607" t="s">
        <v>230</v>
      </c>
      <c r="N174" s="337"/>
      <c r="O174" s="337"/>
      <c r="P174" s="337"/>
      <c r="Q174" s="337"/>
      <c r="R174" s="337"/>
      <c r="S174" s="337"/>
      <c r="T174" s="337"/>
      <c r="U174" s="337"/>
      <c r="V174" s="337"/>
      <c r="W174" s="337"/>
      <c r="X174" s="337"/>
      <c r="Y174" s="337"/>
      <c r="Z174" s="337"/>
      <c r="AA174" s="337"/>
      <c r="AB174" s="337"/>
      <c r="AC174" s="337"/>
      <c r="AD174" s="337"/>
      <c r="AE174" s="337"/>
      <c r="AF174" s="337"/>
      <c r="AG174" s="616"/>
      <c r="AH174" s="337"/>
      <c r="AI174" s="337"/>
      <c r="AJ174" s="337"/>
      <c r="AK174" s="337"/>
      <c r="AL174" s="431"/>
      <c r="AM174" s="431"/>
      <c r="AN174" s="431"/>
      <c r="AO174" s="431"/>
      <c r="AP174" s="431"/>
      <c r="AQ174" s="431"/>
      <c r="AR174" s="431"/>
      <c r="AS174" s="431"/>
      <c r="AT174" s="431"/>
      <c r="AU174" s="431"/>
      <c r="AV174" s="431"/>
      <c r="AW174" s="431"/>
      <c r="AX174" s="431"/>
      <c r="AY174" s="431"/>
      <c r="AZ174" s="431"/>
      <c r="BA174" s="433" t="s">
        <v>227</v>
      </c>
      <c r="BB174" s="368" t="s">
        <v>227</v>
      </c>
      <c r="BC174" s="368" t="s">
        <v>227</v>
      </c>
      <c r="BD174" s="431"/>
      <c r="BE174" s="337"/>
      <c r="BF174" s="337"/>
      <c r="BG174" s="337"/>
      <c r="BH174" s="337"/>
      <c r="BI174" s="337"/>
      <c r="BJ174" s="337"/>
      <c r="BK174" s="337"/>
      <c r="BL174" s="337"/>
      <c r="BM174" s="337"/>
      <c r="BN174" s="337"/>
      <c r="BO174" s="337"/>
      <c r="BP174" s="337"/>
      <c r="BQ174" s="337"/>
      <c r="BR174" s="337"/>
      <c r="BS174" s="337"/>
      <c r="BT174" s="613">
        <v>0</v>
      </c>
      <c r="BU174" s="613" t="s">
        <v>227</v>
      </c>
      <c r="BV174" s="613">
        <v>0</v>
      </c>
      <c r="BW174" s="337"/>
      <c r="BX174" s="337"/>
      <c r="BY174" s="337"/>
      <c r="BZ174" s="337"/>
      <c r="CA174" s="337"/>
      <c r="CB174" s="431"/>
      <c r="CC174" s="431"/>
      <c r="CD174" s="431"/>
      <c r="CE174" s="431"/>
      <c r="CF174" s="431"/>
      <c r="CG174" s="431"/>
      <c r="CH174" s="431"/>
      <c r="CI174" s="431"/>
      <c r="CJ174" s="431"/>
      <c r="CK174" s="431"/>
      <c r="CL174" s="431"/>
      <c r="CM174" s="431"/>
      <c r="CN174" s="431"/>
      <c r="CO174" s="431"/>
      <c r="CP174" s="431"/>
      <c r="CQ174" s="431"/>
      <c r="CR174" s="431"/>
      <c r="CS174" s="431"/>
      <c r="CT174" s="431"/>
      <c r="CU174" s="431"/>
      <c r="CV174" s="431"/>
      <c r="CW174" s="431"/>
      <c r="CX174" s="431"/>
    </row>
    <row r="175" spans="1:102" s="23" customFormat="1" ht="10.5" customHeight="1" x14ac:dyDescent="0.15">
      <c r="A175" s="1055" t="s">
        <v>186</v>
      </c>
      <c r="B175" s="451" t="s">
        <v>184</v>
      </c>
      <c r="C175" s="528">
        <v>0</v>
      </c>
      <c r="D175" s="497"/>
      <c r="E175" s="498"/>
      <c r="F175" s="498"/>
      <c r="G175" s="498"/>
      <c r="H175" s="498"/>
      <c r="I175" s="499"/>
      <c r="J175" s="498"/>
      <c r="K175" s="499"/>
      <c r="L175" s="604"/>
      <c r="M175" s="607" t="s">
        <v>230</v>
      </c>
      <c r="N175" s="337"/>
      <c r="O175" s="337"/>
      <c r="P175" s="337"/>
      <c r="Q175" s="337"/>
      <c r="R175" s="337"/>
      <c r="S175" s="337"/>
      <c r="T175" s="337"/>
      <c r="U175" s="337"/>
      <c r="V175" s="337"/>
      <c r="W175" s="337"/>
      <c r="X175" s="337"/>
      <c r="Y175" s="337"/>
      <c r="Z175" s="337"/>
      <c r="AA175" s="337"/>
      <c r="AB175" s="337"/>
      <c r="AC175" s="337"/>
      <c r="AD175" s="337"/>
      <c r="AE175" s="337"/>
      <c r="AF175" s="337"/>
      <c r="AG175" s="616"/>
      <c r="AH175" s="337"/>
      <c r="AI175" s="337"/>
      <c r="AJ175" s="337"/>
      <c r="AK175" s="337"/>
      <c r="AL175" s="431"/>
      <c r="AM175" s="431"/>
      <c r="AN175" s="431"/>
      <c r="AO175" s="431"/>
      <c r="AP175" s="431"/>
      <c r="AQ175" s="431"/>
      <c r="AR175" s="431"/>
      <c r="AS175" s="431"/>
      <c r="AT175" s="431"/>
      <c r="AU175" s="431"/>
      <c r="AV175" s="431"/>
      <c r="AW175" s="431"/>
      <c r="AX175" s="431"/>
      <c r="AY175" s="431"/>
      <c r="AZ175" s="431"/>
      <c r="BA175" s="433" t="s">
        <v>227</v>
      </c>
      <c r="BB175" s="368" t="s">
        <v>227</v>
      </c>
      <c r="BC175" s="368" t="s">
        <v>227</v>
      </c>
      <c r="BD175" s="431"/>
      <c r="BE175" s="337"/>
      <c r="BF175" s="337"/>
      <c r="BG175" s="337"/>
      <c r="BH175" s="337"/>
      <c r="BI175" s="337"/>
      <c r="BJ175" s="337"/>
      <c r="BK175" s="337"/>
      <c r="BL175" s="337"/>
      <c r="BM175" s="337"/>
      <c r="BN175" s="337"/>
      <c r="BO175" s="337"/>
      <c r="BP175" s="337"/>
      <c r="BQ175" s="337"/>
      <c r="BR175" s="337"/>
      <c r="BS175" s="337"/>
      <c r="BT175" s="613">
        <v>0</v>
      </c>
      <c r="BU175" s="613" t="s">
        <v>227</v>
      </c>
      <c r="BV175" s="613">
        <v>0</v>
      </c>
      <c r="BW175" s="337"/>
      <c r="BX175" s="337"/>
      <c r="BY175" s="337"/>
      <c r="BZ175" s="337"/>
      <c r="CA175" s="337"/>
      <c r="CB175" s="431"/>
      <c r="CC175" s="431"/>
      <c r="CD175" s="431"/>
      <c r="CE175" s="431"/>
      <c r="CF175" s="431"/>
      <c r="CG175" s="431"/>
      <c r="CH175" s="431"/>
      <c r="CI175" s="431"/>
      <c r="CJ175" s="431"/>
      <c r="CK175" s="431"/>
      <c r="CL175" s="431"/>
      <c r="CM175" s="431"/>
      <c r="CN175" s="431"/>
      <c r="CO175" s="431"/>
      <c r="CP175" s="431"/>
      <c r="CQ175" s="431"/>
      <c r="CR175" s="431"/>
      <c r="CS175" s="431"/>
      <c r="CT175" s="431"/>
      <c r="CU175" s="431"/>
      <c r="CV175" s="431"/>
      <c r="CW175" s="431"/>
      <c r="CX175" s="431"/>
    </row>
    <row r="176" spans="1:102" s="23" customFormat="1" ht="10.5" x14ac:dyDescent="0.15">
      <c r="A176" s="1056"/>
      <c r="B176" s="452" t="s">
        <v>185</v>
      </c>
      <c r="C176" s="474">
        <v>0</v>
      </c>
      <c r="D176" s="468"/>
      <c r="E176" s="469"/>
      <c r="F176" s="469"/>
      <c r="G176" s="469"/>
      <c r="H176" s="469"/>
      <c r="I176" s="471"/>
      <c r="J176" s="468"/>
      <c r="K176" s="471"/>
      <c r="L176" s="512"/>
      <c r="M176" s="607" t="s">
        <v>230</v>
      </c>
      <c r="N176" s="337"/>
      <c r="O176" s="337"/>
      <c r="P176" s="337"/>
      <c r="Q176" s="337"/>
      <c r="R176" s="337"/>
      <c r="S176" s="337"/>
      <c r="T176" s="337"/>
      <c r="U176" s="337"/>
      <c r="V176" s="337"/>
      <c r="W176" s="337"/>
      <c r="X176" s="337"/>
      <c r="Y176" s="337"/>
      <c r="Z176" s="337"/>
      <c r="AA176" s="337"/>
      <c r="AB176" s="337"/>
      <c r="AC176" s="337"/>
      <c r="AD176" s="337"/>
      <c r="AE176" s="337"/>
      <c r="AF176" s="337"/>
      <c r="AG176" s="616"/>
      <c r="AH176" s="337"/>
      <c r="AI176" s="337"/>
      <c r="AJ176" s="337"/>
      <c r="AK176" s="337"/>
      <c r="AL176" s="431"/>
      <c r="AM176" s="431"/>
      <c r="AN176" s="431"/>
      <c r="AO176" s="431"/>
      <c r="AP176" s="431"/>
      <c r="AQ176" s="431"/>
      <c r="AR176" s="431"/>
      <c r="AS176" s="431"/>
      <c r="AT176" s="431"/>
      <c r="AU176" s="431"/>
      <c r="AV176" s="431"/>
      <c r="AW176" s="431"/>
      <c r="AX176" s="431"/>
      <c r="AY176" s="431"/>
      <c r="AZ176" s="431"/>
      <c r="BA176" s="433" t="s">
        <v>227</v>
      </c>
      <c r="BB176" s="368" t="s">
        <v>227</v>
      </c>
      <c r="BC176" s="368" t="s">
        <v>227</v>
      </c>
      <c r="BD176" s="431"/>
      <c r="BE176" s="337"/>
      <c r="BF176" s="337"/>
      <c r="BG176" s="337"/>
      <c r="BH176" s="337"/>
      <c r="BI176" s="337"/>
      <c r="BJ176" s="337"/>
      <c r="BK176" s="337"/>
      <c r="BL176" s="337"/>
      <c r="BM176" s="337"/>
      <c r="BN176" s="337"/>
      <c r="BO176" s="337"/>
      <c r="BP176" s="337"/>
      <c r="BQ176" s="337"/>
      <c r="BR176" s="337"/>
      <c r="BS176" s="337"/>
      <c r="BT176" s="613">
        <v>0</v>
      </c>
      <c r="BU176" s="613" t="s">
        <v>227</v>
      </c>
      <c r="BV176" s="613">
        <v>0</v>
      </c>
      <c r="BW176" s="337"/>
      <c r="BX176" s="337"/>
      <c r="BY176" s="337"/>
      <c r="BZ176" s="337"/>
      <c r="CA176" s="337"/>
      <c r="CB176" s="431"/>
      <c r="CC176" s="431"/>
      <c r="CD176" s="431"/>
      <c r="CE176" s="431"/>
      <c r="CF176" s="431"/>
      <c r="CG176" s="431"/>
      <c r="CH176" s="431"/>
      <c r="CI176" s="431"/>
      <c r="CJ176" s="431"/>
      <c r="CK176" s="431"/>
      <c r="CL176" s="431"/>
      <c r="CM176" s="431"/>
      <c r="CN176" s="431"/>
      <c r="CO176" s="431"/>
      <c r="CP176" s="431"/>
      <c r="CQ176" s="431"/>
      <c r="CR176" s="431"/>
      <c r="CS176" s="431"/>
      <c r="CT176" s="431"/>
      <c r="CU176" s="431"/>
      <c r="CV176" s="431"/>
      <c r="CW176" s="431"/>
      <c r="CX176" s="431"/>
    </row>
    <row r="177" spans="1:87" s="9" customFormat="1" ht="15" x14ac:dyDescent="0.2">
      <c r="A177" s="389" t="s">
        <v>187</v>
      </c>
      <c r="B177" s="389"/>
      <c r="C177" s="389"/>
      <c r="D177" s="389"/>
      <c r="E177" s="389"/>
      <c r="F177" s="389"/>
      <c r="G177" s="389"/>
      <c r="H177" s="339"/>
      <c r="I177" s="339"/>
      <c r="J177" s="339"/>
      <c r="K177" s="339"/>
      <c r="L177" s="339"/>
      <c r="M177" s="341"/>
      <c r="N177" s="339"/>
      <c r="O177" s="339"/>
      <c r="P177" s="339"/>
      <c r="Q177" s="339"/>
      <c r="R177" s="339"/>
      <c r="S177" s="339"/>
      <c r="T177" s="339"/>
      <c r="U177" s="339"/>
      <c r="V177" s="339"/>
      <c r="W177" s="339"/>
      <c r="X177" s="339"/>
      <c r="Y177" s="339"/>
      <c r="Z177" s="339"/>
      <c r="AA177" s="339"/>
      <c r="AB177" s="339"/>
      <c r="AC177" s="339"/>
      <c r="AD177" s="339"/>
      <c r="AE177" s="339"/>
      <c r="AF177" s="339"/>
      <c r="AG177" s="405"/>
      <c r="AH177" s="339"/>
      <c r="AI177" s="339"/>
      <c r="AJ177" s="339"/>
      <c r="AK177" s="339"/>
      <c r="AL177" s="339"/>
      <c r="AM177" s="339"/>
      <c r="AN177" s="339"/>
      <c r="AO177" s="339"/>
      <c r="AP177" s="339"/>
      <c r="AQ177" s="339"/>
      <c r="AR177" s="339"/>
      <c r="AS177" s="339"/>
      <c r="AT177" s="339"/>
      <c r="AU177" s="339"/>
      <c r="AV177" s="339"/>
      <c r="AW177" s="339"/>
      <c r="AX177" s="339"/>
      <c r="AY177" s="339"/>
      <c r="AZ177" s="339"/>
      <c r="BA177" s="339"/>
      <c r="BB177" s="339"/>
      <c r="BC177" s="339"/>
      <c r="BD177" s="339"/>
      <c r="BE177" s="339"/>
      <c r="BF177" s="339"/>
      <c r="BG177" s="339"/>
      <c r="BH177" s="339"/>
      <c r="BI177" s="339"/>
      <c r="BJ177" s="339"/>
      <c r="BK177" s="339"/>
      <c r="BL177" s="339"/>
      <c r="BM177" s="339"/>
      <c r="BN177" s="339"/>
      <c r="BO177" s="339"/>
      <c r="BP177" s="339"/>
      <c r="BQ177" s="339"/>
      <c r="BR177" s="339"/>
      <c r="BS177" s="339"/>
      <c r="BT177" s="339"/>
      <c r="BU177" s="339"/>
      <c r="BV177" s="339"/>
      <c r="BW177" s="339"/>
      <c r="BX177" s="339"/>
      <c r="BY177" s="339"/>
      <c r="BZ177" s="339"/>
      <c r="CA177" s="339"/>
      <c r="CB177" s="339"/>
      <c r="CC177" s="339"/>
      <c r="CD177" s="339"/>
      <c r="CE177" s="339"/>
      <c r="CF177" s="339"/>
      <c r="CG177" s="339"/>
      <c r="CH177" s="339"/>
      <c r="CI177" s="339"/>
    </row>
    <row r="178" spans="1:87" s="23" customFormat="1" ht="10.5" customHeight="1" x14ac:dyDescent="0.15">
      <c r="A178" s="1009" t="s">
        <v>188</v>
      </c>
      <c r="B178" s="1010"/>
      <c r="C178" s="1015" t="s">
        <v>189</v>
      </c>
      <c r="D178" s="1015"/>
      <c r="E178" s="1015"/>
      <c r="F178" s="1016" t="s">
        <v>190</v>
      </c>
      <c r="G178" s="1017"/>
      <c r="H178" s="1017"/>
      <c r="I178" s="1017"/>
      <c r="J178" s="1017"/>
      <c r="K178" s="1017"/>
      <c r="L178" s="1017"/>
      <c r="M178" s="1017"/>
      <c r="N178" s="1017"/>
      <c r="O178" s="1017"/>
      <c r="P178" s="1017"/>
      <c r="Q178" s="1018"/>
      <c r="R178" s="1057" t="s">
        <v>191</v>
      </c>
      <c r="S178" s="1060" t="s">
        <v>103</v>
      </c>
      <c r="T178" s="1049" t="s">
        <v>192</v>
      </c>
      <c r="U178" s="1052" t="s">
        <v>164</v>
      </c>
      <c r="V178" s="337"/>
      <c r="W178" s="337"/>
      <c r="X178" s="337"/>
      <c r="Y178" s="337"/>
      <c r="Z178" s="337"/>
      <c r="AA178" s="337"/>
      <c r="AB178" s="337"/>
      <c r="AC178" s="337"/>
      <c r="AD178" s="337"/>
      <c r="AE178" s="337"/>
      <c r="AF178" s="337"/>
      <c r="AG178" s="337"/>
      <c r="AH178" s="337"/>
      <c r="AI178" s="337"/>
      <c r="AJ178" s="337"/>
      <c r="AK178" s="337"/>
      <c r="AL178" s="431"/>
      <c r="AM178" s="431"/>
      <c r="AN178" s="431"/>
      <c r="AO178" s="431"/>
      <c r="AP178" s="431"/>
      <c r="AQ178" s="431"/>
      <c r="AR178" s="431"/>
      <c r="AS178" s="431"/>
      <c r="AT178" s="431"/>
      <c r="AU178" s="431"/>
      <c r="AV178" s="431"/>
      <c r="AW178" s="431"/>
      <c r="AX178" s="431"/>
      <c r="AY178" s="431"/>
      <c r="AZ178" s="431"/>
      <c r="BA178" s="337"/>
      <c r="BB178" s="337"/>
      <c r="BC178" s="337"/>
      <c r="BD178" s="616"/>
      <c r="BE178" s="337"/>
      <c r="BF178" s="337"/>
      <c r="BG178" s="337"/>
      <c r="BH178" s="337"/>
      <c r="BI178" s="337"/>
      <c r="BJ178" s="337"/>
      <c r="BK178" s="337"/>
      <c r="BL178" s="337"/>
      <c r="BM178" s="337"/>
      <c r="BN178" s="337"/>
      <c r="BO178" s="337"/>
      <c r="BP178" s="337"/>
      <c r="BQ178" s="337"/>
      <c r="BR178" s="337"/>
      <c r="BS178" s="337"/>
      <c r="BT178" s="337"/>
      <c r="BU178" s="337"/>
      <c r="BV178" s="337"/>
      <c r="BW178" s="337"/>
      <c r="BX178" s="337"/>
      <c r="BY178" s="337"/>
      <c r="BZ178" s="337"/>
      <c r="CA178" s="337"/>
      <c r="CB178" s="337"/>
      <c r="CC178" s="337"/>
      <c r="CD178" s="337"/>
      <c r="CE178" s="337"/>
      <c r="CF178" s="337"/>
      <c r="CG178" s="337"/>
      <c r="CH178" s="337"/>
      <c r="CI178" s="337"/>
    </row>
    <row r="179" spans="1:87" s="23" customFormat="1" ht="10.5" x14ac:dyDescent="0.15">
      <c r="A179" s="1011"/>
      <c r="B179" s="1012"/>
      <c r="C179" s="1015"/>
      <c r="D179" s="1015"/>
      <c r="E179" s="1015"/>
      <c r="F179" s="1026" t="s">
        <v>193</v>
      </c>
      <c r="G179" s="1028"/>
      <c r="H179" s="1026" t="s">
        <v>179</v>
      </c>
      <c r="I179" s="1028"/>
      <c r="J179" s="1026" t="s">
        <v>70</v>
      </c>
      <c r="K179" s="1028"/>
      <c r="L179" s="1026" t="s">
        <v>8</v>
      </c>
      <c r="M179" s="1028"/>
      <c r="N179" s="1026" t="s">
        <v>180</v>
      </c>
      <c r="O179" s="1028"/>
      <c r="P179" s="1026" t="s">
        <v>181</v>
      </c>
      <c r="Q179" s="1027"/>
      <c r="R179" s="1058"/>
      <c r="S179" s="1061"/>
      <c r="T179" s="1050"/>
      <c r="U179" s="1053"/>
      <c r="V179" s="337"/>
      <c r="W179" s="337"/>
      <c r="X179" s="337"/>
      <c r="Y179" s="337"/>
      <c r="Z179" s="337"/>
      <c r="AA179" s="337"/>
      <c r="AB179" s="337"/>
      <c r="AC179" s="337"/>
      <c r="AD179" s="337"/>
      <c r="AE179" s="337"/>
      <c r="AF179" s="337"/>
      <c r="AG179" s="337"/>
      <c r="AH179" s="337"/>
      <c r="AI179" s="337"/>
      <c r="AJ179" s="337"/>
      <c r="AK179" s="337"/>
      <c r="AL179" s="431"/>
      <c r="AM179" s="431"/>
      <c r="AN179" s="431"/>
      <c r="AO179" s="431"/>
      <c r="AP179" s="431"/>
      <c r="AQ179" s="431"/>
      <c r="AR179" s="431"/>
      <c r="AS179" s="431"/>
      <c r="AT179" s="431"/>
      <c r="AU179" s="431"/>
      <c r="AV179" s="431"/>
      <c r="AW179" s="431"/>
      <c r="AX179" s="431"/>
      <c r="AY179" s="431"/>
      <c r="AZ179" s="431"/>
      <c r="BA179" s="337"/>
      <c r="BB179" s="337"/>
      <c r="BC179" s="337"/>
      <c r="BD179" s="616"/>
      <c r="BE179" s="337"/>
      <c r="BF179" s="337"/>
      <c r="BG179" s="337"/>
      <c r="BH179" s="337"/>
      <c r="BI179" s="337"/>
      <c r="BJ179" s="337"/>
      <c r="BK179" s="337"/>
      <c r="BL179" s="337"/>
      <c r="BM179" s="337"/>
      <c r="BN179" s="337"/>
      <c r="BO179" s="337"/>
      <c r="BP179" s="337"/>
      <c r="BQ179" s="337"/>
      <c r="BR179" s="337"/>
      <c r="BS179" s="337"/>
      <c r="BT179" s="337"/>
      <c r="BU179" s="337"/>
      <c r="BV179" s="337"/>
      <c r="BW179" s="337"/>
      <c r="BX179" s="337"/>
      <c r="BY179" s="337"/>
      <c r="BZ179" s="337"/>
      <c r="CA179" s="337"/>
      <c r="CB179" s="337"/>
      <c r="CC179" s="337"/>
      <c r="CD179" s="337"/>
      <c r="CE179" s="337"/>
      <c r="CF179" s="337"/>
      <c r="CG179" s="337"/>
      <c r="CH179" s="337"/>
      <c r="CI179" s="337"/>
    </row>
    <row r="180" spans="1:87" s="23" customFormat="1" ht="21" x14ac:dyDescent="0.15">
      <c r="A180" s="1013"/>
      <c r="B180" s="1014"/>
      <c r="C180" s="366" t="s">
        <v>167</v>
      </c>
      <c r="D180" s="366" t="s">
        <v>43</v>
      </c>
      <c r="E180" s="428" t="s">
        <v>64</v>
      </c>
      <c r="F180" s="343" t="s">
        <v>182</v>
      </c>
      <c r="G180" s="365" t="s">
        <v>64</v>
      </c>
      <c r="H180" s="343" t="s">
        <v>182</v>
      </c>
      <c r="I180" s="365" t="s">
        <v>64</v>
      </c>
      <c r="J180" s="343" t="s">
        <v>182</v>
      </c>
      <c r="K180" s="365" t="s">
        <v>64</v>
      </c>
      <c r="L180" s="343" t="s">
        <v>182</v>
      </c>
      <c r="M180" s="365" t="s">
        <v>64</v>
      </c>
      <c r="N180" s="343" t="s">
        <v>182</v>
      </c>
      <c r="O180" s="430" t="s">
        <v>64</v>
      </c>
      <c r="P180" s="343" t="s">
        <v>182</v>
      </c>
      <c r="Q180" s="430" t="s">
        <v>64</v>
      </c>
      <c r="R180" s="1059"/>
      <c r="S180" s="1062"/>
      <c r="T180" s="1051"/>
      <c r="U180" s="1054"/>
      <c r="V180" s="337"/>
      <c r="W180" s="337"/>
      <c r="X180" s="337"/>
      <c r="Y180" s="337"/>
      <c r="Z180" s="337"/>
      <c r="AA180" s="337"/>
      <c r="AB180" s="337"/>
      <c r="AC180" s="337"/>
      <c r="AD180" s="337"/>
      <c r="AE180" s="337"/>
      <c r="AF180" s="337"/>
      <c r="AG180" s="337"/>
      <c r="AH180" s="337"/>
      <c r="AI180" s="337"/>
      <c r="AJ180" s="337"/>
      <c r="AK180" s="337"/>
      <c r="AL180" s="431"/>
      <c r="AM180" s="431"/>
      <c r="AN180" s="431"/>
      <c r="AO180" s="431"/>
      <c r="AP180" s="431"/>
      <c r="AQ180" s="431"/>
      <c r="AR180" s="431"/>
      <c r="AS180" s="431"/>
      <c r="AT180" s="431"/>
      <c r="AU180" s="431"/>
      <c r="AV180" s="431"/>
      <c r="AW180" s="431"/>
      <c r="AX180" s="431"/>
      <c r="AY180" s="431"/>
      <c r="AZ180" s="431"/>
      <c r="BA180" s="337"/>
      <c r="BB180" s="337"/>
      <c r="BC180" s="337"/>
      <c r="BD180" s="616"/>
      <c r="BE180" s="337"/>
      <c r="BF180" s="337"/>
      <c r="BG180" s="337"/>
      <c r="BH180" s="337"/>
      <c r="BI180" s="337"/>
      <c r="BJ180" s="337"/>
      <c r="BK180" s="337"/>
      <c r="BL180" s="337"/>
      <c r="BM180" s="337"/>
      <c r="BN180" s="337"/>
      <c r="BO180" s="337"/>
      <c r="BP180" s="337"/>
      <c r="BQ180" s="337"/>
      <c r="BR180" s="337"/>
      <c r="BS180" s="337"/>
      <c r="BT180" s="337"/>
      <c r="BU180" s="337"/>
      <c r="BV180" s="337"/>
      <c r="BW180" s="337"/>
      <c r="BX180" s="337"/>
      <c r="BY180" s="337"/>
      <c r="BZ180" s="337"/>
      <c r="CA180" s="337"/>
      <c r="CB180" s="337"/>
      <c r="CC180" s="337"/>
      <c r="CD180" s="337"/>
      <c r="CE180" s="337"/>
      <c r="CF180" s="337"/>
      <c r="CG180" s="337"/>
      <c r="CH180" s="337"/>
      <c r="CI180" s="337"/>
    </row>
    <row r="181" spans="1:87" s="23" customFormat="1" ht="10.5" x14ac:dyDescent="0.15">
      <c r="A181" s="1045" t="s">
        <v>194</v>
      </c>
      <c r="B181" s="1046"/>
      <c r="C181" s="595">
        <v>15</v>
      </c>
      <c r="D181" s="595">
        <v>4</v>
      </c>
      <c r="E181" s="595">
        <v>11</v>
      </c>
      <c r="F181" s="596">
        <v>0</v>
      </c>
      <c r="G181" s="597">
        <v>0</v>
      </c>
      <c r="H181" s="596">
        <v>0</v>
      </c>
      <c r="I181" s="597">
        <v>0</v>
      </c>
      <c r="J181" s="596">
        <v>0</v>
      </c>
      <c r="K181" s="597">
        <v>1</v>
      </c>
      <c r="L181" s="596">
        <v>1</v>
      </c>
      <c r="M181" s="597">
        <v>4</v>
      </c>
      <c r="N181" s="596">
        <v>1</v>
      </c>
      <c r="O181" s="597">
        <v>6</v>
      </c>
      <c r="P181" s="630">
        <v>2</v>
      </c>
      <c r="Q181" s="597">
        <v>0</v>
      </c>
      <c r="R181" s="612">
        <v>0</v>
      </c>
      <c r="S181" s="611">
        <v>0</v>
      </c>
      <c r="T181" s="595">
        <v>0</v>
      </c>
      <c r="U181" s="595">
        <v>0</v>
      </c>
      <c r="V181" s="619" t="s">
        <v>230</v>
      </c>
      <c r="W181" s="337"/>
      <c r="X181" s="337"/>
      <c r="Y181" s="337"/>
      <c r="Z181" s="337"/>
      <c r="AA181" s="337"/>
      <c r="AB181" s="337"/>
      <c r="AC181" s="337"/>
      <c r="AD181" s="337"/>
      <c r="AE181" s="337"/>
      <c r="AF181" s="337"/>
      <c r="AG181" s="337"/>
      <c r="AH181" s="337"/>
      <c r="AI181" s="337"/>
      <c r="AJ181" s="337"/>
      <c r="AK181" s="337"/>
      <c r="AL181" s="431"/>
      <c r="AM181" s="431"/>
      <c r="AN181" s="431"/>
      <c r="AO181" s="431"/>
      <c r="AP181" s="431"/>
      <c r="AQ181" s="431"/>
      <c r="AR181" s="431"/>
      <c r="AS181" s="431"/>
      <c r="AT181" s="431"/>
      <c r="AU181" s="431"/>
      <c r="AV181" s="431"/>
      <c r="AW181" s="431"/>
      <c r="AX181" s="431"/>
      <c r="AY181" s="431"/>
      <c r="AZ181" s="431"/>
      <c r="BA181" s="433" t="s">
        <v>227</v>
      </c>
      <c r="BB181" s="433" t="s">
        <v>227</v>
      </c>
      <c r="BC181" s="433" t="s">
        <v>227</v>
      </c>
      <c r="BD181" s="433" t="s">
        <v>227</v>
      </c>
      <c r="BE181" s="433" t="s">
        <v>227</v>
      </c>
      <c r="BF181" s="433" t="s">
        <v>227</v>
      </c>
      <c r="BG181" s="337"/>
      <c r="BH181" s="337"/>
      <c r="BI181" s="337"/>
      <c r="BJ181" s="337"/>
      <c r="BK181" s="337"/>
      <c r="BL181" s="337"/>
      <c r="BM181" s="337"/>
      <c r="BN181" s="337"/>
      <c r="BO181" s="337"/>
      <c r="BP181" s="337"/>
      <c r="BQ181" s="337"/>
      <c r="BR181" s="337"/>
      <c r="BS181" s="337"/>
      <c r="BT181" s="613">
        <v>0</v>
      </c>
      <c r="BU181" s="613">
        <v>0</v>
      </c>
      <c r="BV181" s="613">
        <v>0</v>
      </c>
      <c r="BW181" s="613">
        <v>0</v>
      </c>
      <c r="BX181" s="613">
        <v>0</v>
      </c>
      <c r="BY181" s="613">
        <v>0</v>
      </c>
      <c r="BZ181" s="337"/>
      <c r="CA181" s="337"/>
      <c r="CB181" s="337"/>
      <c r="CC181" s="337"/>
      <c r="CD181" s="337"/>
      <c r="CE181" s="337"/>
      <c r="CF181" s="337"/>
      <c r="CG181" s="337"/>
      <c r="CH181" s="337"/>
      <c r="CI181" s="337"/>
    </row>
    <row r="182" spans="1:87" s="23" customFormat="1" ht="10.5" x14ac:dyDescent="0.15">
      <c r="A182" s="1047" t="s">
        <v>195</v>
      </c>
      <c r="B182" s="454" t="s">
        <v>122</v>
      </c>
      <c r="C182" s="598">
        <v>0</v>
      </c>
      <c r="D182" s="651"/>
      <c r="E182" s="599">
        <v>0</v>
      </c>
      <c r="F182" s="485"/>
      <c r="G182" s="476"/>
      <c r="H182" s="485"/>
      <c r="I182" s="460"/>
      <c r="J182" s="485"/>
      <c r="K182" s="460"/>
      <c r="L182" s="485"/>
      <c r="M182" s="460"/>
      <c r="N182" s="485"/>
      <c r="O182" s="460"/>
      <c r="P182" s="485"/>
      <c r="Q182" s="480"/>
      <c r="R182" s="529"/>
      <c r="S182" s="567"/>
      <c r="T182" s="479"/>
      <c r="U182" s="457"/>
      <c r="V182" s="619" t="s">
        <v>230</v>
      </c>
      <c r="W182" s="337"/>
      <c r="X182" s="337"/>
      <c r="Y182" s="337"/>
      <c r="Z182" s="337"/>
      <c r="AA182" s="337"/>
      <c r="AB182" s="337"/>
      <c r="AC182" s="337"/>
      <c r="AD182" s="337"/>
      <c r="AE182" s="337"/>
      <c r="AF182" s="337"/>
      <c r="AG182" s="337"/>
      <c r="AH182" s="337"/>
      <c r="AI182" s="337"/>
      <c r="AJ182" s="337"/>
      <c r="AK182" s="337"/>
      <c r="AL182" s="431"/>
      <c r="AM182" s="431"/>
      <c r="AN182" s="431"/>
      <c r="AO182" s="431"/>
      <c r="AP182" s="431"/>
      <c r="AQ182" s="431"/>
      <c r="AR182" s="431"/>
      <c r="AS182" s="431"/>
      <c r="AT182" s="431"/>
      <c r="AU182" s="431"/>
      <c r="AV182" s="431"/>
      <c r="AW182" s="431"/>
      <c r="AX182" s="431"/>
      <c r="AY182" s="431"/>
      <c r="AZ182" s="431"/>
      <c r="BA182" s="433" t="s">
        <v>227</v>
      </c>
      <c r="BB182" s="356"/>
      <c r="BC182" s="433" t="s">
        <v>227</v>
      </c>
      <c r="BD182" s="433" t="s">
        <v>227</v>
      </c>
      <c r="BE182" s="433" t="s">
        <v>227</v>
      </c>
      <c r="BF182" s="433" t="s">
        <v>227</v>
      </c>
      <c r="BG182" s="337"/>
      <c r="BH182" s="337"/>
      <c r="BI182" s="337"/>
      <c r="BJ182" s="337"/>
      <c r="BK182" s="337"/>
      <c r="BL182" s="337"/>
      <c r="BM182" s="337"/>
      <c r="BN182" s="337"/>
      <c r="BO182" s="337"/>
      <c r="BP182" s="337"/>
      <c r="BQ182" s="337"/>
      <c r="BR182" s="337"/>
      <c r="BS182" s="337"/>
      <c r="BT182" s="613">
        <v>0</v>
      </c>
      <c r="BU182" s="613">
        <v>0</v>
      </c>
      <c r="BV182" s="613">
        <v>0</v>
      </c>
      <c r="BW182" s="613">
        <v>0</v>
      </c>
      <c r="BX182" s="613">
        <v>0</v>
      </c>
      <c r="BY182" s="613">
        <v>0</v>
      </c>
      <c r="BZ182" s="337"/>
      <c r="CA182" s="337"/>
      <c r="CB182" s="337"/>
      <c r="CC182" s="337"/>
      <c r="CD182" s="337"/>
      <c r="CE182" s="337"/>
      <c r="CF182" s="337"/>
      <c r="CG182" s="337"/>
      <c r="CH182" s="337"/>
      <c r="CI182" s="337"/>
    </row>
    <row r="183" spans="1:87" s="23" customFormat="1" ht="10.5" x14ac:dyDescent="0.15">
      <c r="A183" s="1048"/>
      <c r="B183" s="455" t="s">
        <v>196</v>
      </c>
      <c r="C183" s="535">
        <v>2</v>
      </c>
      <c r="D183" s="535">
        <v>2</v>
      </c>
      <c r="E183" s="523">
        <v>0</v>
      </c>
      <c r="F183" s="482"/>
      <c r="G183" s="460"/>
      <c r="H183" s="482"/>
      <c r="I183" s="460"/>
      <c r="J183" s="482"/>
      <c r="K183" s="460"/>
      <c r="L183" s="482"/>
      <c r="M183" s="460"/>
      <c r="N183" s="482"/>
      <c r="O183" s="460"/>
      <c r="P183" s="482">
        <v>2</v>
      </c>
      <c r="Q183" s="479"/>
      <c r="R183" s="529"/>
      <c r="S183" s="567"/>
      <c r="T183" s="479"/>
      <c r="U183" s="457"/>
      <c r="V183" s="619" t="s">
        <v>230</v>
      </c>
      <c r="W183" s="337"/>
      <c r="X183" s="337"/>
      <c r="Y183" s="337"/>
      <c r="Z183" s="337"/>
      <c r="AA183" s="337"/>
      <c r="AB183" s="337"/>
      <c r="AC183" s="337"/>
      <c r="AD183" s="337"/>
      <c r="AE183" s="337"/>
      <c r="AF183" s="337"/>
      <c r="AG183" s="337"/>
      <c r="AH183" s="337"/>
      <c r="AI183" s="337"/>
      <c r="AJ183" s="337"/>
      <c r="AK183" s="337"/>
      <c r="AL183" s="431"/>
      <c r="AM183" s="431"/>
      <c r="AN183" s="431"/>
      <c r="AO183" s="431"/>
      <c r="AP183" s="431"/>
      <c r="AQ183" s="431"/>
      <c r="AR183" s="431"/>
      <c r="AS183" s="431"/>
      <c r="AT183" s="431"/>
      <c r="AU183" s="431"/>
      <c r="AV183" s="431"/>
      <c r="AW183" s="431"/>
      <c r="AX183" s="431"/>
      <c r="AY183" s="431"/>
      <c r="AZ183" s="431"/>
      <c r="BA183" s="433" t="s">
        <v>227</v>
      </c>
      <c r="BB183" s="433" t="s">
        <v>227</v>
      </c>
      <c r="BC183" s="433" t="s">
        <v>227</v>
      </c>
      <c r="BD183" s="433" t="s">
        <v>227</v>
      </c>
      <c r="BE183" s="433" t="s">
        <v>227</v>
      </c>
      <c r="BF183" s="433" t="s">
        <v>227</v>
      </c>
      <c r="BG183" s="337"/>
      <c r="BH183" s="337"/>
      <c r="BI183" s="337"/>
      <c r="BJ183" s="337"/>
      <c r="BK183" s="337"/>
      <c r="BL183" s="337"/>
      <c r="BM183" s="337"/>
      <c r="BN183" s="337"/>
      <c r="BO183" s="337"/>
      <c r="BP183" s="337"/>
      <c r="BQ183" s="337"/>
      <c r="BR183" s="337"/>
      <c r="BS183" s="337"/>
      <c r="BT183" s="613">
        <v>0</v>
      </c>
      <c r="BU183" s="613">
        <v>0</v>
      </c>
      <c r="BV183" s="613">
        <v>0</v>
      </c>
      <c r="BW183" s="613">
        <v>0</v>
      </c>
      <c r="BX183" s="613">
        <v>0</v>
      </c>
      <c r="BY183" s="613">
        <v>0</v>
      </c>
      <c r="BZ183" s="337"/>
      <c r="CA183" s="337"/>
      <c r="CB183" s="337"/>
      <c r="CC183" s="337"/>
      <c r="CD183" s="337"/>
      <c r="CE183" s="337"/>
      <c r="CF183" s="337"/>
      <c r="CG183" s="337"/>
      <c r="CH183" s="337"/>
      <c r="CI183" s="337"/>
    </row>
    <row r="184" spans="1:87" s="23" customFormat="1" ht="10.5" x14ac:dyDescent="0.15">
      <c r="A184" s="1041" t="s">
        <v>197</v>
      </c>
      <c r="B184" s="1042"/>
      <c r="C184" s="536">
        <v>3</v>
      </c>
      <c r="D184" s="536">
        <v>1</v>
      </c>
      <c r="E184" s="523">
        <v>2</v>
      </c>
      <c r="F184" s="482"/>
      <c r="G184" s="461"/>
      <c r="H184" s="482"/>
      <c r="I184" s="461"/>
      <c r="J184" s="482"/>
      <c r="K184" s="461"/>
      <c r="L184" s="482"/>
      <c r="M184" s="461">
        <v>1</v>
      </c>
      <c r="N184" s="482">
        <v>1</v>
      </c>
      <c r="O184" s="461">
        <v>1</v>
      </c>
      <c r="P184" s="482"/>
      <c r="Q184" s="461"/>
      <c r="R184" s="568"/>
      <c r="S184" s="569"/>
      <c r="T184" s="484"/>
      <c r="U184" s="458"/>
      <c r="V184" s="619" t="s">
        <v>230</v>
      </c>
      <c r="W184" s="337"/>
      <c r="X184" s="337"/>
      <c r="Y184" s="337"/>
      <c r="Z184" s="337"/>
      <c r="AA184" s="337"/>
      <c r="AB184" s="337"/>
      <c r="AC184" s="337"/>
      <c r="AD184" s="337"/>
      <c r="AE184" s="337"/>
      <c r="AF184" s="337"/>
      <c r="AG184" s="337"/>
      <c r="AH184" s="337"/>
      <c r="AI184" s="337"/>
      <c r="AJ184" s="337"/>
      <c r="AK184" s="337"/>
      <c r="AL184" s="431"/>
      <c r="AM184" s="431"/>
      <c r="AN184" s="431"/>
      <c r="AO184" s="431"/>
      <c r="AP184" s="431"/>
      <c r="AQ184" s="431"/>
      <c r="AR184" s="431"/>
      <c r="AS184" s="431"/>
      <c r="AT184" s="431"/>
      <c r="AU184" s="431"/>
      <c r="AV184" s="431"/>
      <c r="AW184" s="431"/>
      <c r="AX184" s="431"/>
      <c r="AY184" s="431"/>
      <c r="AZ184" s="431"/>
      <c r="BA184" s="433" t="s">
        <v>227</v>
      </c>
      <c r="BB184" s="433" t="s">
        <v>227</v>
      </c>
      <c r="BC184" s="433" t="s">
        <v>227</v>
      </c>
      <c r="BD184" s="433" t="s">
        <v>227</v>
      </c>
      <c r="BE184" s="433" t="s">
        <v>227</v>
      </c>
      <c r="BF184" s="433" t="s">
        <v>227</v>
      </c>
      <c r="BG184" s="337"/>
      <c r="BH184" s="337"/>
      <c r="BI184" s="337"/>
      <c r="BJ184" s="337"/>
      <c r="BK184" s="337"/>
      <c r="BL184" s="337"/>
      <c r="BM184" s="337"/>
      <c r="BN184" s="337"/>
      <c r="BO184" s="337"/>
      <c r="BP184" s="337"/>
      <c r="BQ184" s="337"/>
      <c r="BR184" s="337"/>
      <c r="BS184" s="337"/>
      <c r="BT184" s="613">
        <v>0</v>
      </c>
      <c r="BU184" s="613">
        <v>0</v>
      </c>
      <c r="BV184" s="613">
        <v>0</v>
      </c>
      <c r="BW184" s="613">
        <v>0</v>
      </c>
      <c r="BX184" s="613">
        <v>0</v>
      </c>
      <c r="BY184" s="613">
        <v>0</v>
      </c>
      <c r="BZ184" s="337"/>
      <c r="CA184" s="337"/>
      <c r="CB184" s="337"/>
      <c r="CC184" s="337"/>
      <c r="CD184" s="337"/>
      <c r="CE184" s="337"/>
      <c r="CF184" s="337"/>
      <c r="CG184" s="337"/>
      <c r="CH184" s="337"/>
      <c r="CI184" s="337"/>
    </row>
    <row r="185" spans="1:87" s="23" customFormat="1" ht="10.5" x14ac:dyDescent="0.15">
      <c r="A185" s="1041" t="s">
        <v>198</v>
      </c>
      <c r="B185" s="1042"/>
      <c r="C185" s="536">
        <v>9</v>
      </c>
      <c r="D185" s="536">
        <v>0</v>
      </c>
      <c r="E185" s="523">
        <v>9</v>
      </c>
      <c r="F185" s="482"/>
      <c r="G185" s="461"/>
      <c r="H185" s="482"/>
      <c r="I185" s="461"/>
      <c r="J185" s="482"/>
      <c r="K185" s="461">
        <v>1</v>
      </c>
      <c r="L185" s="482"/>
      <c r="M185" s="461">
        <v>3</v>
      </c>
      <c r="N185" s="482"/>
      <c r="O185" s="461">
        <v>5</v>
      </c>
      <c r="P185" s="482"/>
      <c r="Q185" s="461"/>
      <c r="R185" s="568"/>
      <c r="S185" s="569"/>
      <c r="T185" s="484"/>
      <c r="U185" s="458"/>
      <c r="V185" s="619" t="s">
        <v>230</v>
      </c>
      <c r="W185" s="361"/>
      <c r="X185" s="348"/>
      <c r="Y185" s="348"/>
      <c r="Z185" s="348"/>
      <c r="AA185" s="348"/>
      <c r="AB185" s="348"/>
      <c r="AC185" s="348"/>
      <c r="AD185" s="348"/>
      <c r="AE185" s="348"/>
      <c r="AF185" s="337"/>
      <c r="AG185" s="337"/>
      <c r="AH185" s="337"/>
      <c r="AI185" s="337"/>
      <c r="AJ185" s="337"/>
      <c r="AK185" s="337"/>
      <c r="AL185" s="431"/>
      <c r="AM185" s="431"/>
      <c r="AN185" s="431"/>
      <c r="AO185" s="431"/>
      <c r="AP185" s="431"/>
      <c r="AQ185" s="431"/>
      <c r="AR185" s="431"/>
      <c r="AS185" s="431"/>
      <c r="AT185" s="431"/>
      <c r="AU185" s="431"/>
      <c r="AV185" s="431"/>
      <c r="AW185" s="431"/>
      <c r="AX185" s="431"/>
      <c r="AY185" s="431"/>
      <c r="AZ185" s="431"/>
      <c r="BA185" s="433" t="s">
        <v>227</v>
      </c>
      <c r="BB185" s="433" t="s">
        <v>227</v>
      </c>
      <c r="BC185" s="433" t="s">
        <v>227</v>
      </c>
      <c r="BD185" s="433" t="s">
        <v>227</v>
      </c>
      <c r="BE185" s="433" t="s">
        <v>227</v>
      </c>
      <c r="BF185" s="433" t="s">
        <v>227</v>
      </c>
      <c r="BG185" s="337"/>
      <c r="BH185" s="337"/>
      <c r="BI185" s="337"/>
      <c r="BJ185" s="337"/>
      <c r="BK185" s="337"/>
      <c r="BL185" s="337"/>
      <c r="BM185" s="337"/>
      <c r="BN185" s="337"/>
      <c r="BO185" s="337"/>
      <c r="BP185" s="337"/>
      <c r="BQ185" s="337"/>
      <c r="BR185" s="337"/>
      <c r="BS185" s="337"/>
      <c r="BT185" s="613">
        <v>0</v>
      </c>
      <c r="BU185" s="613">
        <v>0</v>
      </c>
      <c r="BV185" s="613">
        <v>0</v>
      </c>
      <c r="BW185" s="613">
        <v>0</v>
      </c>
      <c r="BX185" s="613">
        <v>0</v>
      </c>
      <c r="BY185" s="613">
        <v>0</v>
      </c>
      <c r="BZ185" s="337"/>
      <c r="CA185" s="337"/>
      <c r="CB185" s="337"/>
      <c r="CC185" s="337"/>
      <c r="CD185" s="337"/>
      <c r="CE185" s="337"/>
      <c r="CF185" s="337"/>
      <c r="CG185" s="337"/>
      <c r="CH185" s="337"/>
      <c r="CI185" s="337"/>
    </row>
    <row r="186" spans="1:87" s="23" customFormat="1" ht="10.5" x14ac:dyDescent="0.15">
      <c r="A186" s="1041" t="s">
        <v>199</v>
      </c>
      <c r="B186" s="1042"/>
      <c r="C186" s="536">
        <v>0</v>
      </c>
      <c r="D186" s="536">
        <v>0</v>
      </c>
      <c r="E186" s="523">
        <v>0</v>
      </c>
      <c r="F186" s="465"/>
      <c r="G186" s="460"/>
      <c r="H186" s="465"/>
      <c r="I186" s="460"/>
      <c r="J186" s="465"/>
      <c r="K186" s="460"/>
      <c r="L186" s="465"/>
      <c r="M186" s="460"/>
      <c r="N186" s="465"/>
      <c r="O186" s="460"/>
      <c r="P186" s="465"/>
      <c r="Q186" s="460"/>
      <c r="R186" s="529"/>
      <c r="S186" s="567"/>
      <c r="T186" s="479"/>
      <c r="U186" s="457"/>
      <c r="V186" s="619" t="s">
        <v>230</v>
      </c>
      <c r="W186" s="361"/>
      <c r="X186" s="348"/>
      <c r="Y186" s="348"/>
      <c r="Z186" s="348"/>
      <c r="AA186" s="348"/>
      <c r="AB186" s="348"/>
      <c r="AC186" s="348"/>
      <c r="AD186" s="348"/>
      <c r="AE186" s="348"/>
      <c r="AF186" s="337"/>
      <c r="AG186" s="337"/>
      <c r="AH186" s="337"/>
      <c r="AI186" s="337"/>
      <c r="AJ186" s="337"/>
      <c r="AK186" s="337"/>
      <c r="AL186" s="431"/>
      <c r="AM186" s="431"/>
      <c r="AN186" s="431"/>
      <c r="AO186" s="431"/>
      <c r="AP186" s="431"/>
      <c r="AQ186" s="431"/>
      <c r="AR186" s="431"/>
      <c r="AS186" s="431"/>
      <c r="AT186" s="431"/>
      <c r="AU186" s="431"/>
      <c r="AV186" s="431"/>
      <c r="AW186" s="431"/>
      <c r="AX186" s="431"/>
      <c r="AY186" s="431"/>
      <c r="AZ186" s="431"/>
      <c r="BA186" s="433" t="s">
        <v>227</v>
      </c>
      <c r="BB186" s="433" t="s">
        <v>227</v>
      </c>
      <c r="BC186" s="433" t="s">
        <v>227</v>
      </c>
      <c r="BD186" s="433" t="s">
        <v>227</v>
      </c>
      <c r="BE186" s="433" t="s">
        <v>227</v>
      </c>
      <c r="BF186" s="433" t="s">
        <v>227</v>
      </c>
      <c r="BG186" s="337"/>
      <c r="BH186" s="337"/>
      <c r="BI186" s="337"/>
      <c r="BJ186" s="337"/>
      <c r="BK186" s="337"/>
      <c r="BL186" s="337"/>
      <c r="BM186" s="337"/>
      <c r="BN186" s="337"/>
      <c r="BO186" s="337"/>
      <c r="BP186" s="337"/>
      <c r="BQ186" s="337"/>
      <c r="BR186" s="337"/>
      <c r="BS186" s="337"/>
      <c r="BT186" s="613">
        <v>0</v>
      </c>
      <c r="BU186" s="613">
        <v>0</v>
      </c>
      <c r="BV186" s="613">
        <v>0</v>
      </c>
      <c r="BW186" s="613">
        <v>0</v>
      </c>
      <c r="BX186" s="613">
        <v>0</v>
      </c>
      <c r="BY186" s="613">
        <v>0</v>
      </c>
      <c r="BZ186" s="337"/>
      <c r="CA186" s="337"/>
      <c r="CB186" s="337"/>
      <c r="CC186" s="337"/>
      <c r="CD186" s="337"/>
      <c r="CE186" s="337"/>
      <c r="CF186" s="337"/>
      <c r="CG186" s="337"/>
      <c r="CH186" s="337"/>
      <c r="CI186" s="337"/>
    </row>
    <row r="187" spans="1:87" s="23" customFormat="1" ht="10.5" x14ac:dyDescent="0.15">
      <c r="A187" s="1041" t="s">
        <v>200</v>
      </c>
      <c r="B187" s="1042"/>
      <c r="C187" s="536">
        <v>0</v>
      </c>
      <c r="D187" s="536">
        <v>0</v>
      </c>
      <c r="E187" s="523">
        <v>0</v>
      </c>
      <c r="F187" s="482"/>
      <c r="G187" s="461"/>
      <c r="H187" s="482"/>
      <c r="I187" s="461"/>
      <c r="J187" s="482"/>
      <c r="K187" s="461"/>
      <c r="L187" s="482"/>
      <c r="M187" s="461"/>
      <c r="N187" s="482"/>
      <c r="O187" s="461"/>
      <c r="P187" s="482"/>
      <c r="Q187" s="461"/>
      <c r="R187" s="568"/>
      <c r="S187" s="569"/>
      <c r="T187" s="484"/>
      <c r="U187" s="458"/>
      <c r="V187" s="619" t="s">
        <v>230</v>
      </c>
      <c r="W187" s="361"/>
      <c r="X187" s="348"/>
      <c r="Y187" s="348"/>
      <c r="Z187" s="348"/>
      <c r="AA187" s="348"/>
      <c r="AB187" s="348"/>
      <c r="AC187" s="348"/>
      <c r="AD187" s="348"/>
      <c r="AE187" s="348"/>
      <c r="AF187" s="337"/>
      <c r="AG187" s="337"/>
      <c r="AH187" s="337"/>
      <c r="AI187" s="337"/>
      <c r="AJ187" s="337"/>
      <c r="AK187" s="337"/>
      <c r="AL187" s="431"/>
      <c r="AM187" s="431"/>
      <c r="AN187" s="431"/>
      <c r="AO187" s="431"/>
      <c r="AP187" s="431"/>
      <c r="AQ187" s="431"/>
      <c r="AR187" s="431"/>
      <c r="AS187" s="431"/>
      <c r="AT187" s="431"/>
      <c r="AU187" s="431"/>
      <c r="AV187" s="431"/>
      <c r="AW187" s="431"/>
      <c r="AX187" s="431"/>
      <c r="AY187" s="431"/>
      <c r="AZ187" s="431"/>
      <c r="BA187" s="433" t="s">
        <v>227</v>
      </c>
      <c r="BB187" s="433" t="s">
        <v>227</v>
      </c>
      <c r="BC187" s="433" t="s">
        <v>227</v>
      </c>
      <c r="BD187" s="433" t="s">
        <v>227</v>
      </c>
      <c r="BE187" s="433" t="s">
        <v>227</v>
      </c>
      <c r="BF187" s="433" t="s">
        <v>227</v>
      </c>
      <c r="BG187" s="337"/>
      <c r="BH187" s="337"/>
      <c r="BI187" s="337"/>
      <c r="BJ187" s="337"/>
      <c r="BK187" s="337"/>
      <c r="BL187" s="337"/>
      <c r="BM187" s="337"/>
      <c r="BN187" s="337"/>
      <c r="BO187" s="337"/>
      <c r="BP187" s="337"/>
      <c r="BQ187" s="337"/>
      <c r="BR187" s="337"/>
      <c r="BS187" s="337"/>
      <c r="BT187" s="613">
        <v>0</v>
      </c>
      <c r="BU187" s="613">
        <v>0</v>
      </c>
      <c r="BV187" s="613">
        <v>0</v>
      </c>
      <c r="BW187" s="613">
        <v>0</v>
      </c>
      <c r="BX187" s="613">
        <v>0</v>
      </c>
      <c r="BY187" s="613">
        <v>0</v>
      </c>
      <c r="BZ187" s="337"/>
      <c r="CA187" s="337"/>
      <c r="CB187" s="337"/>
      <c r="CC187" s="337"/>
      <c r="CD187" s="337"/>
      <c r="CE187" s="337"/>
      <c r="CF187" s="337"/>
      <c r="CG187" s="337"/>
      <c r="CH187" s="337"/>
      <c r="CI187" s="337"/>
    </row>
    <row r="188" spans="1:87" s="23" customFormat="1" ht="10.5" x14ac:dyDescent="0.15">
      <c r="A188" s="1041" t="s">
        <v>201</v>
      </c>
      <c r="B188" s="1042"/>
      <c r="C188" s="536">
        <v>1</v>
      </c>
      <c r="D188" s="536">
        <v>1</v>
      </c>
      <c r="E188" s="523">
        <v>0</v>
      </c>
      <c r="F188" s="482"/>
      <c r="G188" s="461"/>
      <c r="H188" s="482"/>
      <c r="I188" s="461"/>
      <c r="J188" s="482"/>
      <c r="K188" s="461"/>
      <c r="L188" s="482">
        <v>1</v>
      </c>
      <c r="M188" s="461"/>
      <c r="N188" s="482"/>
      <c r="O188" s="461"/>
      <c r="P188" s="482"/>
      <c r="Q188" s="461"/>
      <c r="R188" s="568"/>
      <c r="S188" s="569"/>
      <c r="T188" s="484"/>
      <c r="U188" s="458"/>
      <c r="V188" s="619" t="s">
        <v>230</v>
      </c>
      <c r="W188" s="361"/>
      <c r="X188" s="348"/>
      <c r="Y188" s="348"/>
      <c r="Z188" s="348"/>
      <c r="AA188" s="348"/>
      <c r="AB188" s="348"/>
      <c r="AC188" s="348"/>
      <c r="AD188" s="348"/>
      <c r="AE188" s="348"/>
      <c r="AF188" s="337"/>
      <c r="AG188" s="337"/>
      <c r="AH188" s="337"/>
      <c r="AI188" s="337"/>
      <c r="AJ188" s="337"/>
      <c r="AK188" s="337"/>
      <c r="AL188" s="431"/>
      <c r="AM188" s="431"/>
      <c r="AN188" s="431"/>
      <c r="AO188" s="431"/>
      <c r="AP188" s="431"/>
      <c r="AQ188" s="431"/>
      <c r="AR188" s="431"/>
      <c r="AS188" s="431"/>
      <c r="AT188" s="431"/>
      <c r="AU188" s="431"/>
      <c r="AV188" s="431"/>
      <c r="AW188" s="431"/>
      <c r="AX188" s="431"/>
      <c r="AY188" s="431"/>
      <c r="AZ188" s="431"/>
      <c r="BA188" s="433" t="s">
        <v>227</v>
      </c>
      <c r="BB188" s="433" t="s">
        <v>227</v>
      </c>
      <c r="BC188" s="433" t="s">
        <v>227</v>
      </c>
      <c r="BD188" s="433" t="s">
        <v>227</v>
      </c>
      <c r="BE188" s="433" t="s">
        <v>227</v>
      </c>
      <c r="BF188" s="433" t="s">
        <v>227</v>
      </c>
      <c r="BG188" s="337"/>
      <c r="BH188" s="337"/>
      <c r="BI188" s="337"/>
      <c r="BJ188" s="337"/>
      <c r="BK188" s="337"/>
      <c r="BL188" s="337"/>
      <c r="BM188" s="337"/>
      <c r="BN188" s="337"/>
      <c r="BO188" s="337"/>
      <c r="BP188" s="337"/>
      <c r="BQ188" s="337"/>
      <c r="BR188" s="337"/>
      <c r="BS188" s="337"/>
      <c r="BT188" s="613">
        <v>0</v>
      </c>
      <c r="BU188" s="613">
        <v>0</v>
      </c>
      <c r="BV188" s="613">
        <v>0</v>
      </c>
      <c r="BW188" s="613">
        <v>0</v>
      </c>
      <c r="BX188" s="613">
        <v>0</v>
      </c>
      <c r="BY188" s="613">
        <v>0</v>
      </c>
      <c r="BZ188" s="337"/>
      <c r="CA188" s="337"/>
      <c r="CB188" s="337"/>
      <c r="CC188" s="337"/>
      <c r="CD188" s="337"/>
      <c r="CE188" s="337"/>
      <c r="CF188" s="337"/>
      <c r="CG188" s="337"/>
      <c r="CH188" s="337"/>
      <c r="CI188" s="337"/>
    </row>
    <row r="189" spans="1:87" s="23" customFormat="1" ht="10.5" x14ac:dyDescent="0.15">
      <c r="A189" s="1041" t="s">
        <v>202</v>
      </c>
      <c r="B189" s="1042"/>
      <c r="C189" s="536">
        <v>0</v>
      </c>
      <c r="D189" s="536">
        <v>0</v>
      </c>
      <c r="E189" s="523">
        <v>0</v>
      </c>
      <c r="F189" s="482"/>
      <c r="G189" s="461"/>
      <c r="H189" s="482"/>
      <c r="I189" s="461"/>
      <c r="J189" s="482"/>
      <c r="K189" s="461"/>
      <c r="L189" s="482"/>
      <c r="M189" s="461"/>
      <c r="N189" s="482"/>
      <c r="O189" s="461"/>
      <c r="P189" s="482"/>
      <c r="Q189" s="461"/>
      <c r="R189" s="568"/>
      <c r="S189" s="569"/>
      <c r="T189" s="484"/>
      <c r="U189" s="458"/>
      <c r="V189" s="619" t="s">
        <v>230</v>
      </c>
      <c r="W189" s="361"/>
      <c r="X189" s="348"/>
      <c r="Y189" s="348"/>
      <c r="Z189" s="348"/>
      <c r="AA189" s="348"/>
      <c r="AB189" s="348"/>
      <c r="AC189" s="348"/>
      <c r="AD189" s="348"/>
      <c r="AE189" s="348"/>
      <c r="AF189" s="337"/>
      <c r="AG189" s="337"/>
      <c r="AH189" s="337"/>
      <c r="AI189" s="337"/>
      <c r="AJ189" s="337"/>
      <c r="AK189" s="337"/>
      <c r="AL189" s="431"/>
      <c r="AM189" s="431"/>
      <c r="AN189" s="431"/>
      <c r="AO189" s="431"/>
      <c r="AP189" s="431"/>
      <c r="AQ189" s="431"/>
      <c r="AR189" s="431"/>
      <c r="AS189" s="431"/>
      <c r="AT189" s="431"/>
      <c r="AU189" s="431"/>
      <c r="AV189" s="431"/>
      <c r="AW189" s="431"/>
      <c r="AX189" s="431"/>
      <c r="AY189" s="431"/>
      <c r="AZ189" s="431"/>
      <c r="BA189" s="433" t="s">
        <v>227</v>
      </c>
      <c r="BB189" s="433" t="s">
        <v>227</v>
      </c>
      <c r="BC189" s="433" t="s">
        <v>227</v>
      </c>
      <c r="BD189" s="433" t="s">
        <v>227</v>
      </c>
      <c r="BE189" s="433" t="s">
        <v>227</v>
      </c>
      <c r="BF189" s="433" t="s">
        <v>227</v>
      </c>
      <c r="BG189" s="337"/>
      <c r="BH189" s="337"/>
      <c r="BI189" s="337"/>
      <c r="BJ189" s="337"/>
      <c r="BK189" s="337"/>
      <c r="BL189" s="337"/>
      <c r="BM189" s="337"/>
      <c r="BN189" s="337"/>
      <c r="BO189" s="337"/>
      <c r="BP189" s="337"/>
      <c r="BQ189" s="337"/>
      <c r="BR189" s="337"/>
      <c r="BS189" s="337"/>
      <c r="BT189" s="613">
        <v>0</v>
      </c>
      <c r="BU189" s="613">
        <v>0</v>
      </c>
      <c r="BV189" s="613">
        <v>0</v>
      </c>
      <c r="BW189" s="613">
        <v>0</v>
      </c>
      <c r="BX189" s="613">
        <v>0</v>
      </c>
      <c r="BY189" s="613">
        <v>0</v>
      </c>
      <c r="BZ189" s="337"/>
      <c r="CA189" s="337"/>
      <c r="CB189" s="337"/>
      <c r="CC189" s="337"/>
      <c r="CD189" s="337"/>
      <c r="CE189" s="337"/>
      <c r="CF189" s="337"/>
      <c r="CG189" s="337"/>
      <c r="CH189" s="337"/>
      <c r="CI189" s="337"/>
    </row>
    <row r="190" spans="1:87" s="23" customFormat="1" ht="10.5" x14ac:dyDescent="0.15">
      <c r="A190" s="1041" t="s">
        <v>203</v>
      </c>
      <c r="B190" s="1042"/>
      <c r="C190" s="536">
        <v>0</v>
      </c>
      <c r="D190" s="536">
        <v>0</v>
      </c>
      <c r="E190" s="523">
        <v>0</v>
      </c>
      <c r="F190" s="482"/>
      <c r="G190" s="461"/>
      <c r="H190" s="482"/>
      <c r="I190" s="461"/>
      <c r="J190" s="482"/>
      <c r="K190" s="461"/>
      <c r="L190" s="482"/>
      <c r="M190" s="461"/>
      <c r="N190" s="482"/>
      <c r="O190" s="461"/>
      <c r="P190" s="482"/>
      <c r="Q190" s="461"/>
      <c r="R190" s="568"/>
      <c r="S190" s="569"/>
      <c r="T190" s="484"/>
      <c r="U190" s="458"/>
      <c r="V190" s="619" t="s">
        <v>230</v>
      </c>
      <c r="W190" s="361"/>
      <c r="X190" s="348"/>
      <c r="Y190" s="348"/>
      <c r="Z190" s="348"/>
      <c r="AA190" s="348"/>
      <c r="AB190" s="348"/>
      <c r="AC190" s="348"/>
      <c r="AD190" s="348"/>
      <c r="AE190" s="348"/>
      <c r="AF190" s="337"/>
      <c r="AG190" s="337"/>
      <c r="AH190" s="337"/>
      <c r="AI190" s="337"/>
      <c r="AJ190" s="337"/>
      <c r="AK190" s="337"/>
      <c r="AL190" s="431"/>
      <c r="AM190" s="431"/>
      <c r="AN190" s="431"/>
      <c r="AO190" s="431"/>
      <c r="AP190" s="431"/>
      <c r="AQ190" s="431"/>
      <c r="AR190" s="431"/>
      <c r="AS190" s="431"/>
      <c r="AT190" s="431"/>
      <c r="AU190" s="431"/>
      <c r="AV190" s="431"/>
      <c r="AW190" s="431"/>
      <c r="AX190" s="431"/>
      <c r="AY190" s="431"/>
      <c r="AZ190" s="431"/>
      <c r="BA190" s="433" t="s">
        <v>227</v>
      </c>
      <c r="BB190" s="433" t="s">
        <v>227</v>
      </c>
      <c r="BC190" s="433" t="s">
        <v>227</v>
      </c>
      <c r="BD190" s="433" t="s">
        <v>227</v>
      </c>
      <c r="BE190" s="433" t="s">
        <v>227</v>
      </c>
      <c r="BF190" s="433" t="s">
        <v>227</v>
      </c>
      <c r="BG190" s="337"/>
      <c r="BH190" s="337"/>
      <c r="BI190" s="337"/>
      <c r="BJ190" s="337"/>
      <c r="BK190" s="337"/>
      <c r="BL190" s="337"/>
      <c r="BM190" s="337"/>
      <c r="BN190" s="337"/>
      <c r="BO190" s="337"/>
      <c r="BP190" s="337"/>
      <c r="BQ190" s="337"/>
      <c r="BR190" s="337"/>
      <c r="BS190" s="337"/>
      <c r="BT190" s="613">
        <v>0</v>
      </c>
      <c r="BU190" s="613">
        <v>0</v>
      </c>
      <c r="BV190" s="613">
        <v>0</v>
      </c>
      <c r="BW190" s="613">
        <v>0</v>
      </c>
      <c r="BX190" s="613">
        <v>0</v>
      </c>
      <c r="BY190" s="613">
        <v>0</v>
      </c>
      <c r="BZ190" s="337"/>
      <c r="CA190" s="337"/>
      <c r="CB190" s="337"/>
      <c r="CC190" s="337"/>
      <c r="CD190" s="337"/>
      <c r="CE190" s="337"/>
      <c r="CF190" s="337"/>
      <c r="CG190" s="337"/>
      <c r="CH190" s="337"/>
      <c r="CI190" s="337"/>
    </row>
    <row r="191" spans="1:87" s="23" customFormat="1" ht="10.5" x14ac:dyDescent="0.15">
      <c r="A191" s="1043" t="s">
        <v>204</v>
      </c>
      <c r="B191" s="1044"/>
      <c r="C191" s="538">
        <v>0</v>
      </c>
      <c r="D191" s="538">
        <v>0</v>
      </c>
      <c r="E191" s="524">
        <v>0</v>
      </c>
      <c r="F191" s="468"/>
      <c r="G191" s="471"/>
      <c r="H191" s="468"/>
      <c r="I191" s="471"/>
      <c r="J191" s="468"/>
      <c r="K191" s="471"/>
      <c r="L191" s="468"/>
      <c r="M191" s="471"/>
      <c r="N191" s="468"/>
      <c r="O191" s="471"/>
      <c r="P191" s="468"/>
      <c r="Q191" s="471"/>
      <c r="R191" s="530"/>
      <c r="S191" s="570"/>
      <c r="T191" s="501"/>
      <c r="U191" s="459"/>
      <c r="V191" s="619" t="s">
        <v>230</v>
      </c>
      <c r="W191" s="361"/>
      <c r="X191" s="348"/>
      <c r="Y191" s="348"/>
      <c r="Z191" s="348"/>
      <c r="AA191" s="348"/>
      <c r="AB191" s="348"/>
      <c r="AC191" s="348"/>
      <c r="AD191" s="348"/>
      <c r="AE191" s="348"/>
      <c r="AF191" s="337"/>
      <c r="AG191" s="337"/>
      <c r="AH191" s="337"/>
      <c r="AI191" s="337"/>
      <c r="AJ191" s="337"/>
      <c r="AK191" s="337"/>
      <c r="AL191" s="431"/>
      <c r="AM191" s="431"/>
      <c r="AN191" s="431"/>
      <c r="AO191" s="431"/>
      <c r="AP191" s="431"/>
      <c r="AQ191" s="431"/>
      <c r="AR191" s="431"/>
      <c r="AS191" s="431"/>
      <c r="AT191" s="431"/>
      <c r="AU191" s="431"/>
      <c r="AV191" s="431"/>
      <c r="AW191" s="431"/>
      <c r="AX191" s="431"/>
      <c r="AY191" s="431"/>
      <c r="AZ191" s="431"/>
      <c r="BA191" s="433" t="s">
        <v>227</v>
      </c>
      <c r="BB191" s="433" t="s">
        <v>227</v>
      </c>
      <c r="BC191" s="433" t="s">
        <v>227</v>
      </c>
      <c r="BD191" s="433" t="s">
        <v>227</v>
      </c>
      <c r="BE191" s="433" t="s">
        <v>227</v>
      </c>
      <c r="BF191" s="433" t="s">
        <v>227</v>
      </c>
      <c r="BG191" s="337"/>
      <c r="BH191" s="337"/>
      <c r="BI191" s="337"/>
      <c r="BJ191" s="337"/>
      <c r="BK191" s="337"/>
      <c r="BL191" s="337"/>
      <c r="BM191" s="337"/>
      <c r="BN191" s="337"/>
      <c r="BO191" s="337"/>
      <c r="BP191" s="337"/>
      <c r="BQ191" s="337"/>
      <c r="BR191" s="337"/>
      <c r="BS191" s="337"/>
      <c r="BT191" s="613">
        <v>0</v>
      </c>
      <c r="BU191" s="613">
        <v>0</v>
      </c>
      <c r="BV191" s="613">
        <v>0</v>
      </c>
      <c r="BW191" s="613">
        <v>0</v>
      </c>
      <c r="BX191" s="613">
        <v>0</v>
      </c>
      <c r="BY191" s="613">
        <v>0</v>
      </c>
      <c r="BZ191" s="337"/>
      <c r="CA191" s="337"/>
      <c r="CB191" s="337"/>
      <c r="CC191" s="337"/>
      <c r="CD191" s="337"/>
      <c r="CE191" s="337"/>
      <c r="CF191" s="337"/>
      <c r="CG191" s="337"/>
      <c r="CH191" s="337"/>
      <c r="CI191" s="337"/>
    </row>
    <row r="192" spans="1:87" s="9" customFormat="1" ht="14.25" x14ac:dyDescent="0.2">
      <c r="A192" s="376" t="s">
        <v>205</v>
      </c>
      <c r="B192" s="416"/>
      <c r="C192" s="417"/>
      <c r="D192" s="418"/>
      <c r="E192" s="418"/>
      <c r="F192" s="418"/>
      <c r="G192" s="419"/>
      <c r="H192" s="419"/>
      <c r="I192" s="419"/>
      <c r="J192" s="419"/>
      <c r="K192" s="419"/>
      <c r="L192" s="419"/>
      <c r="M192" s="419"/>
      <c r="N192" s="419"/>
      <c r="O192" s="419"/>
      <c r="P192" s="419"/>
      <c r="Q192" s="419"/>
      <c r="R192" s="419"/>
      <c r="S192" s="419"/>
      <c r="T192" s="425"/>
      <c r="U192" s="443"/>
      <c r="V192" s="443"/>
      <c r="W192" s="443"/>
      <c r="X192" s="339"/>
      <c r="Y192" s="339"/>
      <c r="Z192" s="339"/>
      <c r="AA192" s="339"/>
      <c r="AB192" s="339"/>
      <c r="AC192" s="339"/>
      <c r="AD192" s="339"/>
      <c r="AE192" s="339"/>
      <c r="AF192" s="339"/>
      <c r="AG192" s="405"/>
      <c r="AH192" s="339"/>
      <c r="AI192" s="339"/>
      <c r="AJ192" s="339"/>
      <c r="AK192" s="339"/>
      <c r="AL192" s="339"/>
      <c r="AM192" s="339"/>
      <c r="AN192" s="339"/>
      <c r="AO192" s="339"/>
      <c r="AP192" s="339"/>
      <c r="AQ192" s="339"/>
      <c r="AR192" s="339"/>
      <c r="AS192" s="339"/>
      <c r="AT192" s="339"/>
      <c r="AU192" s="339"/>
      <c r="AV192" s="339"/>
      <c r="AW192" s="339"/>
      <c r="AX192" s="339"/>
      <c r="AY192" s="339"/>
      <c r="AZ192" s="339"/>
      <c r="BA192" s="339"/>
      <c r="BB192" s="339"/>
      <c r="BC192" s="339"/>
      <c r="BD192" s="339"/>
      <c r="BE192" s="339"/>
      <c r="BF192" s="339"/>
      <c r="BG192" s="339"/>
      <c r="BH192" s="339"/>
      <c r="BI192" s="339"/>
      <c r="BJ192" s="339"/>
      <c r="BK192" s="339"/>
      <c r="BL192" s="339"/>
      <c r="BM192" s="339"/>
      <c r="BN192" s="339"/>
      <c r="BO192" s="339"/>
      <c r="BP192" s="339"/>
      <c r="BQ192" s="339"/>
      <c r="BR192" s="339"/>
      <c r="BS192" s="339"/>
      <c r="BT192" s="339"/>
      <c r="BU192" s="339"/>
      <c r="BV192" s="339"/>
      <c r="BW192" s="339"/>
      <c r="BX192" s="339"/>
      <c r="BY192" s="622">
        <v>0</v>
      </c>
      <c r="BZ192" s="624">
        <v>0</v>
      </c>
      <c r="CA192" s="339"/>
      <c r="CB192" s="339"/>
      <c r="CC192" s="339"/>
      <c r="CD192" s="339"/>
      <c r="CE192" s="339"/>
      <c r="CF192" s="339"/>
      <c r="CG192" s="339"/>
      <c r="CH192" s="339"/>
      <c r="CI192" s="339"/>
    </row>
    <row r="193" spans="1:112" s="22" customFormat="1" ht="10.5" x14ac:dyDescent="0.15">
      <c r="A193" s="1009" t="s">
        <v>45</v>
      </c>
      <c r="B193" s="1010"/>
      <c r="C193" s="1015" t="s">
        <v>189</v>
      </c>
      <c r="D193" s="1015"/>
      <c r="E193" s="1015"/>
      <c r="F193" s="1015" t="s">
        <v>206</v>
      </c>
      <c r="G193" s="1015"/>
      <c r="H193" s="1015"/>
      <c r="I193" s="1015"/>
      <c r="J193" s="1015"/>
      <c r="K193" s="1015"/>
      <c r="L193" s="1015"/>
      <c r="M193" s="1015"/>
      <c r="N193" s="1015"/>
      <c r="O193" s="1015"/>
      <c r="P193" s="1015"/>
      <c r="Q193" s="1015"/>
      <c r="R193" s="1015"/>
      <c r="S193" s="1015"/>
      <c r="T193" s="1015"/>
      <c r="U193" s="1035"/>
      <c r="V193" s="1023" t="s">
        <v>122</v>
      </c>
      <c r="W193" s="1036" t="s">
        <v>191</v>
      </c>
      <c r="X193" s="443"/>
      <c r="Y193" s="443"/>
      <c r="Z193" s="337"/>
      <c r="AA193" s="337"/>
      <c r="AB193" s="337"/>
      <c r="AC193" s="337"/>
      <c r="AD193" s="337"/>
      <c r="AE193" s="337"/>
      <c r="AF193" s="337"/>
      <c r="AG193" s="337"/>
      <c r="AH193" s="337"/>
      <c r="AI193" s="337"/>
      <c r="AJ193" s="337"/>
      <c r="AK193" s="337"/>
      <c r="AL193" s="356"/>
      <c r="AM193" s="356"/>
      <c r="AN193" s="356"/>
      <c r="AO193" s="356"/>
      <c r="AP193" s="356"/>
      <c r="AQ193" s="356"/>
      <c r="AR193" s="356"/>
      <c r="AS193" s="356"/>
      <c r="AT193" s="356"/>
      <c r="AU193" s="356"/>
      <c r="AV193" s="356"/>
      <c r="AW193" s="356"/>
      <c r="AX193" s="356"/>
      <c r="AY193" s="356"/>
      <c r="AZ193" s="356"/>
      <c r="BA193" s="337"/>
      <c r="BB193" s="337"/>
      <c r="BC193" s="337"/>
      <c r="BD193" s="337"/>
      <c r="BE193" s="337"/>
      <c r="BF193" s="616"/>
      <c r="BG193" s="337"/>
      <c r="BH193" s="337"/>
      <c r="BI193" s="337"/>
      <c r="BJ193" s="337"/>
      <c r="BK193" s="337"/>
      <c r="BL193" s="337"/>
      <c r="BM193" s="337"/>
      <c r="BN193" s="337"/>
      <c r="BO193" s="337"/>
      <c r="BP193" s="337"/>
      <c r="BQ193" s="337"/>
      <c r="BR193" s="337"/>
      <c r="BS193" s="337"/>
      <c r="BT193" s="337"/>
      <c r="BU193" s="337"/>
      <c r="BV193" s="337"/>
      <c r="BW193" s="337"/>
      <c r="BX193" s="337"/>
      <c r="BY193" s="625">
        <v>0</v>
      </c>
      <c r="BZ193" s="626">
        <v>0</v>
      </c>
      <c r="CA193" s="337"/>
      <c r="CB193" s="337"/>
      <c r="CC193" s="337"/>
      <c r="CD193" s="337"/>
      <c r="CE193" s="337"/>
      <c r="CF193" s="337"/>
      <c r="CG193" s="337"/>
      <c r="CH193" s="337"/>
      <c r="CI193" s="337"/>
      <c r="CJ193" s="337"/>
      <c r="CK193" s="337"/>
      <c r="CL193" s="356"/>
      <c r="CM193" s="356"/>
      <c r="CN193" s="356"/>
      <c r="CO193" s="356"/>
      <c r="CP193" s="356"/>
      <c r="CQ193" s="356"/>
      <c r="CR193" s="356"/>
      <c r="CS193" s="356"/>
      <c r="CT193" s="356"/>
      <c r="CU193" s="356"/>
      <c r="CV193" s="356"/>
      <c r="CW193" s="356"/>
      <c r="CX193" s="356"/>
      <c r="CY193" s="356"/>
      <c r="CZ193" s="356"/>
      <c r="DA193" s="356"/>
      <c r="DB193" s="356"/>
      <c r="DC193" s="356"/>
      <c r="DD193" s="356"/>
      <c r="DE193" s="356"/>
      <c r="DF193" s="356"/>
      <c r="DG193" s="356"/>
      <c r="DH193" s="356"/>
    </row>
    <row r="194" spans="1:112" s="22" customFormat="1" ht="10.5" customHeight="1" x14ac:dyDescent="0.15">
      <c r="A194" s="1011"/>
      <c r="B194" s="1012"/>
      <c r="C194" s="1015"/>
      <c r="D194" s="1015"/>
      <c r="E194" s="1015"/>
      <c r="F194" s="1039" t="s">
        <v>207</v>
      </c>
      <c r="G194" s="1039"/>
      <c r="H194" s="1039" t="s">
        <v>208</v>
      </c>
      <c r="I194" s="1039"/>
      <c r="J194" s="1040" t="s">
        <v>209</v>
      </c>
      <c r="K194" s="1040"/>
      <c r="L194" s="1030" t="s">
        <v>179</v>
      </c>
      <c r="M194" s="1030"/>
      <c r="N194" s="1030" t="s">
        <v>70</v>
      </c>
      <c r="O194" s="1030"/>
      <c r="P194" s="1030" t="s">
        <v>8</v>
      </c>
      <c r="Q194" s="1030"/>
      <c r="R194" s="1030" t="s">
        <v>180</v>
      </c>
      <c r="S194" s="1030"/>
      <c r="T194" s="1030" t="s">
        <v>181</v>
      </c>
      <c r="U194" s="1031"/>
      <c r="V194" s="1024"/>
      <c r="W194" s="1037"/>
      <c r="X194" s="443"/>
      <c r="Y194" s="443"/>
      <c r="Z194" s="337"/>
      <c r="AA194" s="337"/>
      <c r="AB194" s="337"/>
      <c r="AC194" s="337"/>
      <c r="AD194" s="337"/>
      <c r="AE194" s="337"/>
      <c r="AF194" s="337"/>
      <c r="AG194" s="337"/>
      <c r="AH194" s="337"/>
      <c r="AI194" s="337"/>
      <c r="AJ194" s="337"/>
      <c r="AK194" s="337"/>
      <c r="AL194" s="356"/>
      <c r="AM194" s="356"/>
      <c r="AN194" s="356"/>
      <c r="AO194" s="356"/>
      <c r="AP194" s="356"/>
      <c r="AQ194" s="356"/>
      <c r="AR194" s="356"/>
      <c r="AS194" s="356"/>
      <c r="AT194" s="356"/>
      <c r="AU194" s="356"/>
      <c r="AV194" s="356"/>
      <c r="AW194" s="356"/>
      <c r="AX194" s="356"/>
      <c r="AY194" s="356"/>
      <c r="AZ194" s="356"/>
      <c r="BA194" s="337"/>
      <c r="BB194" s="337"/>
      <c r="BC194" s="337"/>
      <c r="BD194" s="337"/>
      <c r="BE194" s="337"/>
      <c r="BF194" s="616"/>
      <c r="BG194" s="337"/>
      <c r="BH194" s="337"/>
      <c r="BI194" s="337"/>
      <c r="BJ194" s="337"/>
      <c r="BK194" s="337"/>
      <c r="BL194" s="337"/>
      <c r="BM194" s="337"/>
      <c r="BN194" s="337"/>
      <c r="BO194" s="337"/>
      <c r="BP194" s="337"/>
      <c r="BQ194" s="337"/>
      <c r="BR194" s="337"/>
      <c r="BS194" s="337"/>
      <c r="BT194" s="337"/>
      <c r="BU194" s="337"/>
      <c r="BV194" s="337"/>
      <c r="BW194" s="337"/>
      <c r="BX194" s="337"/>
      <c r="BY194" s="625">
        <v>0</v>
      </c>
      <c r="BZ194" s="626">
        <v>0</v>
      </c>
      <c r="CA194" s="337"/>
      <c r="CB194" s="337"/>
      <c r="CC194" s="337"/>
      <c r="CD194" s="337"/>
      <c r="CE194" s="337"/>
      <c r="CF194" s="337"/>
      <c r="CG194" s="337"/>
      <c r="CH194" s="337"/>
      <c r="CI194" s="337"/>
      <c r="CJ194" s="337"/>
      <c r="CK194" s="337"/>
      <c r="CL194" s="356"/>
      <c r="CM194" s="356"/>
      <c r="CN194" s="356"/>
      <c r="CO194" s="356"/>
      <c r="CP194" s="356"/>
      <c r="CQ194" s="356"/>
      <c r="CR194" s="356"/>
      <c r="CS194" s="356"/>
      <c r="CT194" s="356"/>
      <c r="CU194" s="356"/>
      <c r="CV194" s="356"/>
      <c r="CW194" s="356"/>
      <c r="CX194" s="356"/>
      <c r="CY194" s="356"/>
      <c r="CZ194" s="356"/>
      <c r="DA194" s="356"/>
      <c r="DB194" s="356"/>
      <c r="DC194" s="356"/>
      <c r="DD194" s="356"/>
      <c r="DE194" s="356"/>
      <c r="DF194" s="356"/>
      <c r="DG194" s="356"/>
      <c r="DH194" s="356"/>
    </row>
    <row r="195" spans="1:112" s="22" customFormat="1" ht="21" x14ac:dyDescent="0.15">
      <c r="A195" s="1013"/>
      <c r="B195" s="1014"/>
      <c r="C195" s="366" t="s">
        <v>167</v>
      </c>
      <c r="D195" s="366" t="s">
        <v>43</v>
      </c>
      <c r="E195" s="428" t="s">
        <v>64</v>
      </c>
      <c r="F195" s="355" t="s">
        <v>182</v>
      </c>
      <c r="G195" s="355" t="s">
        <v>64</v>
      </c>
      <c r="H195" s="355" t="s">
        <v>182</v>
      </c>
      <c r="I195" s="355" t="s">
        <v>64</v>
      </c>
      <c r="J195" s="355" t="s">
        <v>182</v>
      </c>
      <c r="K195" s="355" t="s">
        <v>64</v>
      </c>
      <c r="L195" s="355" t="s">
        <v>182</v>
      </c>
      <c r="M195" s="355" t="s">
        <v>64</v>
      </c>
      <c r="N195" s="355" t="s">
        <v>182</v>
      </c>
      <c r="O195" s="355" t="s">
        <v>64</v>
      </c>
      <c r="P195" s="355" t="s">
        <v>182</v>
      </c>
      <c r="Q195" s="355" t="s">
        <v>64</v>
      </c>
      <c r="R195" s="355" t="s">
        <v>182</v>
      </c>
      <c r="S195" s="355" t="s">
        <v>64</v>
      </c>
      <c r="T195" s="355" t="s">
        <v>182</v>
      </c>
      <c r="U195" s="453" t="s">
        <v>64</v>
      </c>
      <c r="V195" s="1025"/>
      <c r="W195" s="1038"/>
      <c r="X195" s="443"/>
      <c r="Y195" s="443"/>
      <c r="Z195" s="337"/>
      <c r="AA195" s="337"/>
      <c r="AB195" s="337"/>
      <c r="AC195" s="337"/>
      <c r="AD195" s="337"/>
      <c r="AE195" s="337"/>
      <c r="AF195" s="337"/>
      <c r="AG195" s="337"/>
      <c r="AH195" s="337"/>
      <c r="AI195" s="337"/>
      <c r="AJ195" s="337"/>
      <c r="AK195" s="337"/>
      <c r="AL195" s="356"/>
      <c r="AM195" s="356"/>
      <c r="AN195" s="356"/>
      <c r="AO195" s="356"/>
      <c r="AP195" s="356"/>
      <c r="AQ195" s="356"/>
      <c r="AR195" s="356"/>
      <c r="AS195" s="356"/>
      <c r="AT195" s="356"/>
      <c r="AU195" s="356"/>
      <c r="AV195" s="356"/>
      <c r="AW195" s="356"/>
      <c r="AX195" s="356"/>
      <c r="AY195" s="356"/>
      <c r="AZ195" s="356"/>
      <c r="BA195" s="337"/>
      <c r="BB195" s="337"/>
      <c r="BC195" s="337"/>
      <c r="BD195" s="337"/>
      <c r="BE195" s="337"/>
      <c r="BF195" s="616"/>
      <c r="BG195" s="337"/>
      <c r="BH195" s="337"/>
      <c r="BI195" s="337"/>
      <c r="BJ195" s="337"/>
      <c r="BK195" s="337"/>
      <c r="BL195" s="337"/>
      <c r="BM195" s="337"/>
      <c r="BN195" s="337"/>
      <c r="BO195" s="337"/>
      <c r="BP195" s="337"/>
      <c r="BQ195" s="337"/>
      <c r="BR195" s="337"/>
      <c r="BS195" s="337"/>
      <c r="BT195" s="337"/>
      <c r="BU195" s="337"/>
      <c r="BV195" s="337"/>
      <c r="BW195" s="337"/>
      <c r="BX195" s="337"/>
      <c r="BY195" s="625">
        <v>0</v>
      </c>
      <c r="BZ195" s="626">
        <v>0</v>
      </c>
      <c r="CA195" s="337"/>
      <c r="CB195" s="337"/>
      <c r="CC195" s="337"/>
      <c r="CD195" s="337"/>
      <c r="CE195" s="337"/>
      <c r="CF195" s="337"/>
      <c r="CG195" s="337"/>
      <c r="CH195" s="337"/>
      <c r="CI195" s="337"/>
      <c r="CJ195" s="337"/>
      <c r="CK195" s="337"/>
      <c r="CL195" s="356"/>
      <c r="CM195" s="356"/>
      <c r="CN195" s="356"/>
      <c r="CO195" s="356"/>
      <c r="CP195" s="356"/>
      <c r="CQ195" s="356"/>
      <c r="CR195" s="356"/>
      <c r="CS195" s="356"/>
      <c r="CT195" s="356"/>
      <c r="CU195" s="356"/>
      <c r="CV195" s="356"/>
      <c r="CW195" s="356"/>
      <c r="CX195" s="356"/>
      <c r="CY195" s="356"/>
      <c r="CZ195" s="356"/>
      <c r="DA195" s="356"/>
      <c r="DB195" s="356"/>
      <c r="DC195" s="356"/>
      <c r="DD195" s="356"/>
      <c r="DE195" s="356"/>
      <c r="DF195" s="356"/>
      <c r="DG195" s="356"/>
      <c r="DH195" s="356"/>
    </row>
    <row r="196" spans="1:112" s="23" customFormat="1" ht="10.5" x14ac:dyDescent="0.15">
      <c r="A196" s="1032" t="s">
        <v>126</v>
      </c>
      <c r="B196" s="1032"/>
      <c r="C196" s="472">
        <v>0</v>
      </c>
      <c r="D196" s="472">
        <v>0</v>
      </c>
      <c r="E196" s="472">
        <v>0</v>
      </c>
      <c r="F196" s="477"/>
      <c r="G196" s="477"/>
      <c r="H196" s="477"/>
      <c r="I196" s="477"/>
      <c r="J196" s="477"/>
      <c r="K196" s="477"/>
      <c r="L196" s="477"/>
      <c r="M196" s="477"/>
      <c r="N196" s="477"/>
      <c r="O196" s="477"/>
      <c r="P196" s="477"/>
      <c r="Q196" s="477"/>
      <c r="R196" s="477"/>
      <c r="S196" s="477"/>
      <c r="T196" s="571"/>
      <c r="U196" s="520"/>
      <c r="V196" s="500"/>
      <c r="W196" s="456"/>
      <c r="X196" s="619" t="s">
        <v>230</v>
      </c>
      <c r="Y196" s="443"/>
      <c r="Z196" s="443"/>
      <c r="AA196" s="443"/>
      <c r="AB196" s="443"/>
      <c r="AC196" s="443"/>
      <c r="AD196" s="443"/>
      <c r="AE196" s="443"/>
      <c r="AF196" s="443"/>
      <c r="AG196" s="443"/>
      <c r="AH196" s="443"/>
      <c r="AI196" s="443"/>
      <c r="AJ196" s="337"/>
      <c r="AK196" s="337"/>
      <c r="AL196" s="431"/>
      <c r="AM196" s="431"/>
      <c r="AN196" s="431"/>
      <c r="AO196" s="431"/>
      <c r="AP196" s="431"/>
      <c r="AQ196" s="431"/>
      <c r="AR196" s="431"/>
      <c r="AS196" s="431"/>
      <c r="AT196" s="431"/>
      <c r="AU196" s="431"/>
      <c r="AV196" s="431"/>
      <c r="AW196" s="431"/>
      <c r="AX196" s="431"/>
      <c r="AY196" s="431"/>
      <c r="AZ196" s="431"/>
      <c r="BA196" s="433" t="s">
        <v>227</v>
      </c>
      <c r="BB196" s="433" t="s">
        <v>227</v>
      </c>
      <c r="BC196" s="433" t="s">
        <v>227</v>
      </c>
      <c r="BD196" s="433" t="s">
        <v>227</v>
      </c>
      <c r="BE196" s="620" t="s">
        <v>227</v>
      </c>
      <c r="BF196" s="337"/>
      <c r="BG196" s="337"/>
      <c r="BH196" s="337"/>
      <c r="BI196" s="337"/>
      <c r="BJ196" s="337"/>
      <c r="BK196" s="337"/>
      <c r="BL196" s="337"/>
      <c r="BM196" s="337"/>
      <c r="BN196" s="337"/>
      <c r="BO196" s="337"/>
      <c r="BP196" s="337"/>
      <c r="BQ196" s="337"/>
      <c r="BR196" s="337"/>
      <c r="BS196" s="337"/>
      <c r="BT196" s="622">
        <v>0</v>
      </c>
      <c r="BU196" s="623">
        <v>0</v>
      </c>
      <c r="BV196" s="623">
        <v>0</v>
      </c>
      <c r="BW196" s="623">
        <v>0</v>
      </c>
      <c r="BX196" s="623">
        <v>0</v>
      </c>
      <c r="BY196" s="627">
        <v>0</v>
      </c>
      <c r="BZ196" s="629">
        <v>0</v>
      </c>
      <c r="CA196" s="337"/>
      <c r="CB196" s="337"/>
      <c r="CC196" s="337"/>
      <c r="CD196" s="337"/>
      <c r="CE196" s="337"/>
      <c r="CF196" s="337"/>
      <c r="CG196" s="337"/>
      <c r="CH196" s="337"/>
      <c r="CI196" s="337"/>
      <c r="CJ196" s="337"/>
      <c r="CK196" s="337"/>
      <c r="CL196" s="356"/>
      <c r="CM196" s="356"/>
      <c r="CN196" s="356"/>
      <c r="CO196" s="356"/>
      <c r="CP196" s="356"/>
      <c r="CQ196" s="356"/>
      <c r="CR196" s="356"/>
      <c r="CS196" s="356"/>
      <c r="CT196" s="356"/>
      <c r="CU196" s="356"/>
      <c r="CV196" s="356"/>
      <c r="CW196" s="356"/>
      <c r="CX196" s="356"/>
      <c r="CY196" s="356"/>
      <c r="CZ196" s="356"/>
      <c r="DA196" s="356"/>
      <c r="DB196" s="356"/>
      <c r="DC196" s="356"/>
      <c r="DD196" s="356"/>
      <c r="DE196" s="356"/>
      <c r="DF196" s="356"/>
      <c r="DG196" s="356"/>
      <c r="DH196" s="356"/>
    </row>
    <row r="197" spans="1:112" s="23" customFormat="1" ht="11.25" thickBot="1" x14ac:dyDescent="0.2">
      <c r="A197" s="1033" t="s">
        <v>103</v>
      </c>
      <c r="B197" s="1033"/>
      <c r="C197" s="481">
        <v>0</v>
      </c>
      <c r="D197" s="481">
        <v>0</v>
      </c>
      <c r="E197" s="481">
        <v>0</v>
      </c>
      <c r="F197" s="482"/>
      <c r="G197" s="482"/>
      <c r="H197" s="482"/>
      <c r="I197" s="482"/>
      <c r="J197" s="482"/>
      <c r="K197" s="482"/>
      <c r="L197" s="482"/>
      <c r="M197" s="482"/>
      <c r="N197" s="482"/>
      <c r="O197" s="482"/>
      <c r="P197" s="482"/>
      <c r="Q197" s="482"/>
      <c r="R197" s="482"/>
      <c r="S197" s="482"/>
      <c r="T197" s="572"/>
      <c r="U197" s="522"/>
      <c r="V197" s="484"/>
      <c r="W197" s="458"/>
      <c r="X197" s="619" t="s">
        <v>230</v>
      </c>
      <c r="Y197" s="443"/>
      <c r="Z197" s="443"/>
      <c r="AA197" s="443"/>
      <c r="AB197" s="443"/>
      <c r="AC197" s="443"/>
      <c r="AD197" s="443"/>
      <c r="AE197" s="443"/>
      <c r="AF197" s="443"/>
      <c r="AG197" s="443"/>
      <c r="AH197" s="443"/>
      <c r="AI197" s="443"/>
      <c r="AJ197" s="337"/>
      <c r="AK197" s="337"/>
      <c r="AL197" s="431"/>
      <c r="AM197" s="431"/>
      <c r="AN197" s="431"/>
      <c r="AO197" s="431"/>
      <c r="AP197" s="431"/>
      <c r="AQ197" s="431"/>
      <c r="AR197" s="431"/>
      <c r="AS197" s="431"/>
      <c r="AT197" s="431"/>
      <c r="AU197" s="431"/>
      <c r="AV197" s="431"/>
      <c r="AW197" s="431"/>
      <c r="AX197" s="431"/>
      <c r="AY197" s="431"/>
      <c r="AZ197" s="431"/>
      <c r="BA197" s="433" t="s">
        <v>227</v>
      </c>
      <c r="BB197" s="433" t="s">
        <v>227</v>
      </c>
      <c r="BC197" s="433" t="s">
        <v>227</v>
      </c>
      <c r="BD197" s="433" t="s">
        <v>227</v>
      </c>
      <c r="BE197" s="620" t="s">
        <v>227</v>
      </c>
      <c r="BF197" s="433" t="s">
        <v>227</v>
      </c>
      <c r="BG197" s="433" t="s">
        <v>227</v>
      </c>
      <c r="BH197" s="433" t="s">
        <v>227</v>
      </c>
      <c r="BI197" s="433" t="s">
        <v>227</v>
      </c>
      <c r="BJ197" s="433" t="s">
        <v>227</v>
      </c>
      <c r="BK197" s="433" t="s">
        <v>227</v>
      </c>
      <c r="BL197" s="433" t="s">
        <v>227</v>
      </c>
      <c r="BM197" s="433" t="s">
        <v>227</v>
      </c>
      <c r="BN197" s="433" t="s">
        <v>227</v>
      </c>
      <c r="BO197" s="433" t="s">
        <v>227</v>
      </c>
      <c r="BP197" s="433" t="s">
        <v>227</v>
      </c>
      <c r="BQ197" s="433" t="s">
        <v>227</v>
      </c>
      <c r="BR197" s="337"/>
      <c r="BS197" s="337"/>
      <c r="BT197" s="625">
        <v>0</v>
      </c>
      <c r="BU197" s="609">
        <v>0</v>
      </c>
      <c r="BV197" s="609">
        <v>0</v>
      </c>
      <c r="BW197" s="609">
        <v>0</v>
      </c>
      <c r="BX197" s="626">
        <v>0</v>
      </c>
      <c r="BY197" s="622">
        <v>0</v>
      </c>
      <c r="BZ197" s="624">
        <v>0</v>
      </c>
      <c r="CA197" s="337"/>
      <c r="CB197" s="337"/>
      <c r="CC197" s="337"/>
      <c r="CD197" s="337"/>
      <c r="CE197" s="337"/>
      <c r="CF197" s="337"/>
      <c r="CG197" s="337"/>
      <c r="CH197" s="337"/>
      <c r="CI197" s="337"/>
      <c r="CJ197" s="337"/>
      <c r="CK197" s="337"/>
      <c r="CL197" s="356"/>
      <c r="CM197" s="356"/>
      <c r="CN197" s="356"/>
      <c r="CO197" s="356"/>
      <c r="CP197" s="356"/>
      <c r="CQ197" s="356"/>
      <c r="CR197" s="356"/>
      <c r="CS197" s="356"/>
      <c r="CT197" s="356"/>
      <c r="CU197" s="356"/>
      <c r="CV197" s="356"/>
      <c r="CW197" s="356"/>
      <c r="CX197" s="356"/>
      <c r="CY197" s="356"/>
      <c r="CZ197" s="356"/>
      <c r="DA197" s="356"/>
      <c r="DB197" s="356"/>
      <c r="DC197" s="356"/>
      <c r="DD197" s="356"/>
      <c r="DE197" s="356"/>
      <c r="DF197" s="356"/>
      <c r="DG197" s="356"/>
      <c r="DH197" s="356"/>
    </row>
    <row r="198" spans="1:112" s="23" customFormat="1" ht="11.25" thickTop="1" x14ac:dyDescent="0.15">
      <c r="A198" s="1007" t="s">
        <v>210</v>
      </c>
      <c r="B198" s="1007"/>
      <c r="C198" s="605">
        <v>0</v>
      </c>
      <c r="D198" s="605">
        <v>0</v>
      </c>
      <c r="E198" s="605">
        <v>0</v>
      </c>
      <c r="F198" s="573"/>
      <c r="G198" s="573"/>
      <c r="H198" s="573"/>
      <c r="I198" s="573"/>
      <c r="J198" s="574"/>
      <c r="K198" s="574"/>
      <c r="L198" s="574"/>
      <c r="M198" s="574"/>
      <c r="N198" s="574"/>
      <c r="O198" s="574"/>
      <c r="P198" s="574"/>
      <c r="Q198" s="574"/>
      <c r="R198" s="574"/>
      <c r="S198" s="574"/>
      <c r="T198" s="574"/>
      <c r="U198" s="574"/>
      <c r="V198" s="574"/>
      <c r="W198" s="574"/>
      <c r="X198" s="619" t="s">
        <v>230</v>
      </c>
      <c r="Y198" s="443"/>
      <c r="Z198" s="443"/>
      <c r="AA198" s="443"/>
      <c r="AB198" s="443"/>
      <c r="AC198" s="443"/>
      <c r="AD198" s="443"/>
      <c r="AE198" s="443"/>
      <c r="AF198" s="443"/>
      <c r="AG198" s="443"/>
      <c r="AH198" s="443"/>
      <c r="AI198" s="443"/>
      <c r="AJ198" s="337"/>
      <c r="AK198" s="337"/>
      <c r="AL198" s="431"/>
      <c r="AM198" s="431"/>
      <c r="AN198" s="431"/>
      <c r="AO198" s="431"/>
      <c r="AP198" s="431"/>
      <c r="AQ198" s="431"/>
      <c r="AR198" s="431"/>
      <c r="AS198" s="431"/>
      <c r="AT198" s="431"/>
      <c r="AU198" s="431"/>
      <c r="AV198" s="431"/>
      <c r="AW198" s="431"/>
      <c r="AX198" s="431"/>
      <c r="AY198" s="431"/>
      <c r="AZ198" s="431"/>
      <c r="BA198" s="433" t="s">
        <v>227</v>
      </c>
      <c r="BB198" s="433" t="s">
        <v>227</v>
      </c>
      <c r="BC198" s="433" t="s">
        <v>227</v>
      </c>
      <c r="BD198" s="433" t="s">
        <v>227</v>
      </c>
      <c r="BE198" s="620" t="s">
        <v>227</v>
      </c>
      <c r="BF198" s="433" t="s">
        <v>227</v>
      </c>
      <c r="BG198" s="433" t="s">
        <v>227</v>
      </c>
      <c r="BH198" s="433" t="s">
        <v>227</v>
      </c>
      <c r="BI198" s="433" t="s">
        <v>227</v>
      </c>
      <c r="BJ198" s="433" t="s">
        <v>227</v>
      </c>
      <c r="BK198" s="433" t="s">
        <v>227</v>
      </c>
      <c r="BL198" s="433" t="s">
        <v>227</v>
      </c>
      <c r="BM198" s="433" t="s">
        <v>227</v>
      </c>
      <c r="BN198" s="433" t="s">
        <v>227</v>
      </c>
      <c r="BO198" s="433" t="s">
        <v>227</v>
      </c>
      <c r="BP198" s="433" t="s">
        <v>227</v>
      </c>
      <c r="BQ198" s="433" t="s">
        <v>227</v>
      </c>
      <c r="BR198" s="337"/>
      <c r="BS198" s="337"/>
      <c r="BT198" s="625">
        <v>0</v>
      </c>
      <c r="BU198" s="609">
        <v>0</v>
      </c>
      <c r="BV198" s="609">
        <v>0</v>
      </c>
      <c r="BW198" s="609">
        <v>0</v>
      </c>
      <c r="BX198" s="626">
        <v>0</v>
      </c>
      <c r="BY198" s="625">
        <v>0</v>
      </c>
      <c r="BZ198" s="626">
        <v>0</v>
      </c>
      <c r="CA198" s="337"/>
      <c r="CB198" s="337"/>
      <c r="CC198" s="337"/>
      <c r="CD198" s="337"/>
      <c r="CE198" s="337"/>
      <c r="CF198" s="337"/>
      <c r="CG198" s="337"/>
      <c r="CH198" s="337"/>
      <c r="CI198" s="337"/>
      <c r="CJ198" s="337"/>
      <c r="CK198" s="337"/>
      <c r="CL198" s="356"/>
      <c r="CM198" s="356"/>
      <c r="CN198" s="356"/>
      <c r="CO198" s="356"/>
      <c r="CP198" s="356"/>
      <c r="CQ198" s="356"/>
      <c r="CR198" s="356"/>
      <c r="CS198" s="356"/>
      <c r="CT198" s="356"/>
      <c r="CU198" s="356"/>
      <c r="CV198" s="356"/>
      <c r="CW198" s="356"/>
      <c r="CX198" s="356"/>
      <c r="CY198" s="356"/>
      <c r="CZ198" s="356"/>
      <c r="DA198" s="356"/>
      <c r="DB198" s="356"/>
      <c r="DC198" s="356"/>
      <c r="DD198" s="356"/>
      <c r="DE198" s="356"/>
      <c r="DF198" s="356"/>
      <c r="DG198" s="356"/>
      <c r="DH198" s="356"/>
    </row>
    <row r="199" spans="1:112" s="23" customFormat="1" ht="10.5" x14ac:dyDescent="0.15">
      <c r="A199" s="350" t="s">
        <v>211</v>
      </c>
      <c r="B199" s="350"/>
      <c r="C199" s="473">
        <v>0</v>
      </c>
      <c r="D199" s="473">
        <v>0</v>
      </c>
      <c r="E199" s="473">
        <v>0</v>
      </c>
      <c r="F199" s="465"/>
      <c r="G199" s="465"/>
      <c r="H199" s="465"/>
      <c r="I199" s="465"/>
      <c r="J199" s="465"/>
      <c r="K199" s="465"/>
      <c r="L199" s="465"/>
      <c r="M199" s="465"/>
      <c r="N199" s="465"/>
      <c r="O199" s="465"/>
      <c r="P199" s="465"/>
      <c r="Q199" s="465"/>
      <c r="R199" s="465"/>
      <c r="S199" s="465"/>
      <c r="T199" s="550"/>
      <c r="U199" s="521"/>
      <c r="V199" s="479"/>
      <c r="W199" s="457"/>
      <c r="X199" s="619" t="s">
        <v>230</v>
      </c>
      <c r="Y199" s="443"/>
      <c r="Z199" s="443"/>
      <c r="AA199" s="443"/>
      <c r="AB199" s="443"/>
      <c r="AC199" s="443"/>
      <c r="AD199" s="443"/>
      <c r="AE199" s="443"/>
      <c r="AF199" s="443"/>
      <c r="AG199" s="443"/>
      <c r="AH199" s="443"/>
      <c r="AI199" s="443"/>
      <c r="AJ199" s="337"/>
      <c r="AK199" s="337"/>
      <c r="AL199" s="431"/>
      <c r="AM199" s="431"/>
      <c r="AN199" s="431"/>
      <c r="AO199" s="431"/>
      <c r="AP199" s="431"/>
      <c r="AQ199" s="431"/>
      <c r="AR199" s="431"/>
      <c r="AS199" s="431"/>
      <c r="AT199" s="431"/>
      <c r="AU199" s="431"/>
      <c r="AV199" s="431"/>
      <c r="AW199" s="431"/>
      <c r="AX199" s="431"/>
      <c r="AY199" s="431"/>
      <c r="AZ199" s="431"/>
      <c r="BA199" s="433" t="s">
        <v>227</v>
      </c>
      <c r="BB199" s="433" t="s">
        <v>227</v>
      </c>
      <c r="BC199" s="433" t="s">
        <v>227</v>
      </c>
      <c r="BD199" s="433" t="s">
        <v>227</v>
      </c>
      <c r="BE199" s="620" t="s">
        <v>227</v>
      </c>
      <c r="BF199" s="433" t="s">
        <v>227</v>
      </c>
      <c r="BG199" s="433" t="s">
        <v>227</v>
      </c>
      <c r="BH199" s="433" t="s">
        <v>227</v>
      </c>
      <c r="BI199" s="433" t="s">
        <v>227</v>
      </c>
      <c r="BJ199" s="433" t="s">
        <v>227</v>
      </c>
      <c r="BK199" s="433" t="s">
        <v>227</v>
      </c>
      <c r="BL199" s="433" t="s">
        <v>227</v>
      </c>
      <c r="BM199" s="433" t="s">
        <v>227</v>
      </c>
      <c r="BN199" s="433" t="s">
        <v>227</v>
      </c>
      <c r="BO199" s="433" t="s">
        <v>227</v>
      </c>
      <c r="BP199" s="433" t="s">
        <v>227</v>
      </c>
      <c r="BQ199" s="433" t="s">
        <v>227</v>
      </c>
      <c r="BR199" s="337"/>
      <c r="BS199" s="337"/>
      <c r="BT199" s="625">
        <v>0</v>
      </c>
      <c r="BU199" s="609">
        <v>0</v>
      </c>
      <c r="BV199" s="609">
        <v>0</v>
      </c>
      <c r="BW199" s="609">
        <v>0</v>
      </c>
      <c r="BX199" s="626">
        <v>0</v>
      </c>
      <c r="BY199" s="625">
        <v>0</v>
      </c>
      <c r="BZ199" s="626">
        <v>0</v>
      </c>
      <c r="CA199" s="337"/>
      <c r="CB199" s="337"/>
      <c r="CC199" s="337"/>
      <c r="CD199" s="337"/>
      <c r="CE199" s="337"/>
      <c r="CF199" s="337"/>
      <c r="CG199" s="337"/>
      <c r="CH199" s="337"/>
      <c r="CI199" s="337"/>
      <c r="CJ199" s="337"/>
      <c r="CK199" s="337"/>
      <c r="CL199" s="356"/>
      <c r="CM199" s="356"/>
      <c r="CN199" s="356"/>
      <c r="CO199" s="356"/>
      <c r="CP199" s="356"/>
      <c r="CQ199" s="356"/>
      <c r="CR199" s="356"/>
      <c r="CS199" s="356"/>
      <c r="CT199" s="356"/>
      <c r="CU199" s="356"/>
      <c r="CV199" s="356"/>
      <c r="CW199" s="356"/>
      <c r="CX199" s="356"/>
      <c r="CY199" s="356"/>
      <c r="CZ199" s="356"/>
      <c r="DA199" s="356"/>
      <c r="DB199" s="356"/>
      <c r="DC199" s="356"/>
      <c r="DD199" s="356"/>
      <c r="DE199" s="356"/>
      <c r="DF199" s="356"/>
      <c r="DG199" s="356"/>
      <c r="DH199" s="356"/>
    </row>
    <row r="200" spans="1:112" s="23" customFormat="1" ht="10.5" x14ac:dyDescent="0.15">
      <c r="A200" s="1034" t="s">
        <v>212</v>
      </c>
      <c r="B200" s="1034"/>
      <c r="C200" s="473">
        <v>0</v>
      </c>
      <c r="D200" s="473">
        <v>0</v>
      </c>
      <c r="E200" s="473">
        <v>0</v>
      </c>
      <c r="F200" s="465"/>
      <c r="G200" s="465"/>
      <c r="H200" s="465"/>
      <c r="I200" s="465"/>
      <c r="J200" s="465"/>
      <c r="K200" s="465"/>
      <c r="L200" s="465"/>
      <c r="M200" s="465"/>
      <c r="N200" s="465"/>
      <c r="O200" s="465"/>
      <c r="P200" s="465"/>
      <c r="Q200" s="465"/>
      <c r="R200" s="465"/>
      <c r="S200" s="465"/>
      <c r="T200" s="550"/>
      <c r="U200" s="521"/>
      <c r="V200" s="479"/>
      <c r="W200" s="457"/>
      <c r="X200" s="619" t="s">
        <v>230</v>
      </c>
      <c r="Y200" s="443"/>
      <c r="Z200" s="443"/>
      <c r="AA200" s="443"/>
      <c r="AB200" s="443"/>
      <c r="AC200" s="443"/>
      <c r="AD200" s="443"/>
      <c r="AE200" s="443"/>
      <c r="AF200" s="443"/>
      <c r="AG200" s="443"/>
      <c r="AH200" s="443"/>
      <c r="AI200" s="443"/>
      <c r="AJ200" s="337"/>
      <c r="AK200" s="337"/>
      <c r="AL200" s="431"/>
      <c r="AM200" s="431"/>
      <c r="AN200" s="431"/>
      <c r="AO200" s="431"/>
      <c r="AP200" s="431"/>
      <c r="AQ200" s="431"/>
      <c r="AR200" s="431"/>
      <c r="AS200" s="431"/>
      <c r="AT200" s="431"/>
      <c r="AU200" s="431"/>
      <c r="AV200" s="431"/>
      <c r="AW200" s="431"/>
      <c r="AX200" s="431"/>
      <c r="AY200" s="431"/>
      <c r="AZ200" s="431"/>
      <c r="BA200" s="433" t="s">
        <v>227</v>
      </c>
      <c r="BB200" s="433" t="s">
        <v>227</v>
      </c>
      <c r="BC200" s="433" t="s">
        <v>227</v>
      </c>
      <c r="BD200" s="433" t="s">
        <v>227</v>
      </c>
      <c r="BE200" s="620" t="s">
        <v>227</v>
      </c>
      <c r="BF200" s="433" t="s">
        <v>227</v>
      </c>
      <c r="BG200" s="433" t="s">
        <v>227</v>
      </c>
      <c r="BH200" s="433" t="s">
        <v>227</v>
      </c>
      <c r="BI200" s="433" t="s">
        <v>227</v>
      </c>
      <c r="BJ200" s="433" t="s">
        <v>227</v>
      </c>
      <c r="BK200" s="433" t="s">
        <v>227</v>
      </c>
      <c r="BL200" s="433" t="s">
        <v>227</v>
      </c>
      <c r="BM200" s="433" t="s">
        <v>227</v>
      </c>
      <c r="BN200" s="433" t="s">
        <v>227</v>
      </c>
      <c r="BO200" s="433" t="s">
        <v>227</v>
      </c>
      <c r="BP200" s="433" t="s">
        <v>227</v>
      </c>
      <c r="BQ200" s="433" t="s">
        <v>227</v>
      </c>
      <c r="BR200" s="337"/>
      <c r="BS200" s="337"/>
      <c r="BT200" s="625">
        <v>0</v>
      </c>
      <c r="BU200" s="609">
        <v>0</v>
      </c>
      <c r="BV200" s="609">
        <v>0</v>
      </c>
      <c r="BW200" s="609">
        <v>0</v>
      </c>
      <c r="BX200" s="626">
        <v>0</v>
      </c>
      <c r="BY200" s="625">
        <v>0</v>
      </c>
      <c r="BZ200" s="626">
        <v>0</v>
      </c>
      <c r="CA200" s="337"/>
      <c r="CB200" s="337"/>
      <c r="CC200" s="337"/>
      <c r="CD200" s="337"/>
      <c r="CE200" s="337"/>
      <c r="CF200" s="337"/>
      <c r="CG200" s="337"/>
      <c r="CH200" s="337"/>
      <c r="CI200" s="337"/>
      <c r="CJ200" s="337"/>
      <c r="CK200" s="337"/>
      <c r="CL200" s="356"/>
      <c r="CM200" s="356"/>
      <c r="CN200" s="356"/>
      <c r="CO200" s="356"/>
      <c r="CP200" s="356"/>
      <c r="CQ200" s="356"/>
      <c r="CR200" s="356"/>
      <c r="CS200" s="356"/>
      <c r="CT200" s="356"/>
      <c r="CU200" s="356"/>
      <c r="CV200" s="356"/>
      <c r="CW200" s="356"/>
      <c r="CX200" s="356"/>
      <c r="CY200" s="356"/>
      <c r="CZ200" s="356"/>
      <c r="DA200" s="356"/>
      <c r="DB200" s="356"/>
      <c r="DC200" s="356"/>
      <c r="DD200" s="356"/>
      <c r="DE200" s="356"/>
      <c r="DF200" s="356"/>
      <c r="DG200" s="356"/>
      <c r="DH200" s="356"/>
    </row>
    <row r="201" spans="1:112" s="23" customFormat="1" ht="10.5" x14ac:dyDescent="0.15">
      <c r="A201" s="1008" t="s">
        <v>213</v>
      </c>
      <c r="B201" s="1008"/>
      <c r="C201" s="474">
        <v>0</v>
      </c>
      <c r="D201" s="474">
        <v>0</v>
      </c>
      <c r="E201" s="474">
        <v>0</v>
      </c>
      <c r="F201" s="468"/>
      <c r="G201" s="468"/>
      <c r="H201" s="468"/>
      <c r="I201" s="468"/>
      <c r="J201" s="468"/>
      <c r="K201" s="468"/>
      <c r="L201" s="468"/>
      <c r="M201" s="468"/>
      <c r="N201" s="468"/>
      <c r="O201" s="468"/>
      <c r="P201" s="468"/>
      <c r="Q201" s="468"/>
      <c r="R201" s="468"/>
      <c r="S201" s="468"/>
      <c r="T201" s="510"/>
      <c r="U201" s="575"/>
      <c r="V201" s="501"/>
      <c r="W201" s="459"/>
      <c r="X201" s="619" t="s">
        <v>230</v>
      </c>
      <c r="Y201" s="443"/>
      <c r="Z201" s="443"/>
      <c r="AA201" s="443"/>
      <c r="AB201" s="443"/>
      <c r="AC201" s="443"/>
      <c r="AD201" s="443"/>
      <c r="AE201" s="443"/>
      <c r="AF201" s="443"/>
      <c r="AG201" s="443"/>
      <c r="AH201" s="443"/>
      <c r="AI201" s="443"/>
      <c r="AJ201" s="337"/>
      <c r="AK201" s="337"/>
      <c r="AL201" s="431"/>
      <c r="AM201" s="431"/>
      <c r="AN201" s="431"/>
      <c r="AO201" s="431"/>
      <c r="AP201" s="431"/>
      <c r="AQ201" s="431"/>
      <c r="AR201" s="431"/>
      <c r="AS201" s="431"/>
      <c r="AT201" s="431"/>
      <c r="AU201" s="431"/>
      <c r="AV201" s="431"/>
      <c r="AW201" s="431"/>
      <c r="AX201" s="431"/>
      <c r="AY201" s="431"/>
      <c r="AZ201" s="431"/>
      <c r="BA201" s="433" t="s">
        <v>227</v>
      </c>
      <c r="BB201" s="433" t="s">
        <v>227</v>
      </c>
      <c r="BC201" s="433" t="s">
        <v>227</v>
      </c>
      <c r="BD201" s="433" t="s">
        <v>227</v>
      </c>
      <c r="BE201" s="621" t="s">
        <v>227</v>
      </c>
      <c r="BF201" s="433" t="s">
        <v>227</v>
      </c>
      <c r="BG201" s="433" t="s">
        <v>227</v>
      </c>
      <c r="BH201" s="433" t="s">
        <v>227</v>
      </c>
      <c r="BI201" s="433" t="s">
        <v>227</v>
      </c>
      <c r="BJ201" s="433" t="s">
        <v>227</v>
      </c>
      <c r="BK201" s="433" t="s">
        <v>227</v>
      </c>
      <c r="BL201" s="433" t="s">
        <v>227</v>
      </c>
      <c r="BM201" s="433" t="s">
        <v>227</v>
      </c>
      <c r="BN201" s="433" t="s">
        <v>227</v>
      </c>
      <c r="BO201" s="433" t="s">
        <v>227</v>
      </c>
      <c r="BP201" s="433" t="s">
        <v>227</v>
      </c>
      <c r="BQ201" s="433" t="s">
        <v>227</v>
      </c>
      <c r="BR201" s="337"/>
      <c r="BS201" s="337"/>
      <c r="BT201" s="627">
        <v>0</v>
      </c>
      <c r="BU201" s="628">
        <v>0</v>
      </c>
      <c r="BV201" s="628">
        <v>0</v>
      </c>
      <c r="BW201" s="628">
        <v>0</v>
      </c>
      <c r="BX201" s="629">
        <v>0</v>
      </c>
      <c r="BY201" s="627">
        <v>0</v>
      </c>
      <c r="BZ201" s="629">
        <v>0</v>
      </c>
      <c r="CA201" s="337"/>
      <c r="CB201" s="337"/>
      <c r="CC201" s="337"/>
      <c r="CD201" s="337"/>
      <c r="CE201" s="337"/>
      <c r="CF201" s="337"/>
      <c r="CG201" s="337"/>
      <c r="CH201" s="337"/>
      <c r="CI201" s="337"/>
      <c r="CJ201" s="337"/>
      <c r="CK201" s="337"/>
      <c r="CL201" s="356"/>
      <c r="CM201" s="356"/>
      <c r="CN201" s="356"/>
      <c r="CO201" s="356"/>
      <c r="CP201" s="356"/>
      <c r="CQ201" s="356"/>
      <c r="CR201" s="356"/>
      <c r="CS201" s="356"/>
      <c r="CT201" s="356"/>
      <c r="CU201" s="356"/>
      <c r="CV201" s="356"/>
      <c r="CW201" s="356"/>
      <c r="CX201" s="356"/>
      <c r="CY201" s="356"/>
      <c r="CZ201" s="356"/>
      <c r="DA201" s="356"/>
      <c r="DB201" s="356"/>
      <c r="DC201" s="356"/>
      <c r="DD201" s="356"/>
      <c r="DE201" s="356"/>
      <c r="DF201" s="356"/>
      <c r="DG201" s="356"/>
      <c r="DH201" s="356"/>
    </row>
    <row r="202" spans="1:112" s="9" customFormat="1" ht="14.25" x14ac:dyDescent="0.2">
      <c r="A202" s="376" t="s">
        <v>214</v>
      </c>
      <c r="B202" s="416"/>
      <c r="C202" s="417"/>
      <c r="D202" s="418"/>
      <c r="E202" s="418"/>
      <c r="F202" s="418"/>
      <c r="G202" s="419"/>
      <c r="H202" s="419"/>
      <c r="I202" s="419"/>
      <c r="J202" s="419"/>
      <c r="K202" s="419"/>
      <c r="L202" s="419"/>
      <c r="M202" s="419"/>
      <c r="N202" s="419"/>
      <c r="O202" s="419"/>
      <c r="P202" s="419"/>
      <c r="Q202" s="419"/>
      <c r="R202" s="419"/>
      <c r="S202" s="419"/>
      <c r="T202" s="425"/>
      <c r="U202" s="443"/>
      <c r="V202" s="443"/>
      <c r="W202" s="443"/>
      <c r="X202" s="339"/>
      <c r="Y202" s="339"/>
      <c r="Z202" s="339"/>
      <c r="AA202" s="339"/>
      <c r="AB202" s="339"/>
      <c r="AC202" s="339"/>
      <c r="AD202" s="339"/>
      <c r="AE202" s="339"/>
      <c r="AF202" s="339"/>
      <c r="AG202" s="339"/>
      <c r="AH202" s="339"/>
      <c r="AI202" s="339"/>
      <c r="AJ202" s="339"/>
      <c r="AK202" s="339"/>
      <c r="AL202" s="339"/>
      <c r="AM202" s="339"/>
      <c r="AN202" s="339"/>
      <c r="AO202" s="339"/>
      <c r="AP202" s="339"/>
      <c r="AQ202" s="339"/>
      <c r="AR202" s="339"/>
      <c r="AS202" s="339"/>
      <c r="AT202" s="339"/>
      <c r="AU202" s="339"/>
      <c r="AV202" s="339"/>
      <c r="AW202" s="339"/>
      <c r="AX202" s="339"/>
      <c r="AY202" s="339"/>
      <c r="AZ202" s="339"/>
      <c r="BA202" s="339"/>
      <c r="BB202" s="339"/>
      <c r="BC202" s="339"/>
      <c r="BD202" s="339"/>
      <c r="BE202" s="433" t="s">
        <v>227</v>
      </c>
      <c r="BF202" s="433" t="s">
        <v>227</v>
      </c>
      <c r="BG202" s="433" t="s">
        <v>227</v>
      </c>
      <c r="BH202" s="433" t="s">
        <v>227</v>
      </c>
      <c r="BI202" s="339"/>
      <c r="BJ202" s="339"/>
      <c r="BK202" s="339"/>
      <c r="BL202" s="339"/>
      <c r="BM202" s="339"/>
      <c r="BN202" s="339"/>
      <c r="BO202" s="339"/>
      <c r="BP202" s="339"/>
      <c r="BQ202" s="339"/>
      <c r="BR202" s="339"/>
      <c r="BS202" s="339"/>
      <c r="BT202" s="339"/>
      <c r="BU202" s="339"/>
      <c r="BV202" s="339"/>
      <c r="BW202" s="339"/>
      <c r="BX202" s="622">
        <v>0</v>
      </c>
      <c r="BY202" s="624">
        <v>0</v>
      </c>
      <c r="BZ202" s="613">
        <v>0</v>
      </c>
      <c r="CA202" s="339"/>
      <c r="CB202" s="339"/>
      <c r="CC202" s="339"/>
      <c r="CD202" s="339"/>
      <c r="CE202" s="339"/>
      <c r="CF202" s="339"/>
      <c r="CG202" s="339"/>
      <c r="CH202" s="339"/>
      <c r="CI202" s="339"/>
      <c r="CJ202" s="339"/>
      <c r="CK202" s="339"/>
      <c r="CL202" s="339"/>
      <c r="CM202" s="339"/>
      <c r="CN202" s="339"/>
      <c r="CO202" s="339"/>
      <c r="CP202" s="339"/>
      <c r="CQ202" s="339"/>
      <c r="CR202" s="339"/>
      <c r="CS202" s="339"/>
      <c r="CT202" s="339"/>
      <c r="CU202" s="339"/>
      <c r="CV202" s="339"/>
      <c r="CW202" s="339"/>
      <c r="CX202" s="339"/>
      <c r="CY202" s="339"/>
      <c r="CZ202" s="339"/>
      <c r="DA202" s="339"/>
      <c r="DB202" s="339"/>
      <c r="DC202" s="339"/>
      <c r="DD202" s="339"/>
      <c r="DE202" s="339"/>
      <c r="DF202" s="339"/>
      <c r="DG202" s="339"/>
      <c r="DH202" s="339"/>
    </row>
    <row r="203" spans="1:112" s="22" customFormat="1" ht="10.5" x14ac:dyDescent="0.15">
      <c r="A203" s="1009" t="s">
        <v>45</v>
      </c>
      <c r="B203" s="1010"/>
      <c r="C203" s="1015" t="s">
        <v>189</v>
      </c>
      <c r="D203" s="1015"/>
      <c r="E203" s="1015"/>
      <c r="F203" s="1016" t="s">
        <v>56</v>
      </c>
      <c r="G203" s="1017"/>
      <c r="H203" s="1017"/>
      <c r="I203" s="1017"/>
      <c r="J203" s="1017"/>
      <c r="K203" s="1017"/>
      <c r="L203" s="1017"/>
      <c r="M203" s="1022"/>
      <c r="N203" s="1023" t="s">
        <v>191</v>
      </c>
      <c r="O203" s="425"/>
      <c r="P203" s="443"/>
      <c r="Q203" s="443"/>
      <c r="R203" s="443"/>
      <c r="S203" s="337"/>
      <c r="T203" s="337"/>
      <c r="U203" s="337"/>
      <c r="V203" s="337"/>
      <c r="W203" s="337"/>
      <c r="X203" s="337"/>
      <c r="Y203" s="337"/>
      <c r="Z203" s="337"/>
      <c r="AA203" s="337"/>
      <c r="AB203" s="337"/>
      <c r="AC203" s="337"/>
      <c r="AD203" s="337"/>
      <c r="AE203" s="337"/>
      <c r="AF203" s="337"/>
      <c r="AG203" s="337"/>
      <c r="AH203" s="337"/>
      <c r="AI203" s="337"/>
      <c r="AJ203" s="337"/>
      <c r="AK203" s="337"/>
      <c r="AL203" s="356"/>
      <c r="AM203" s="356"/>
      <c r="AN203" s="356"/>
      <c r="AO203" s="356"/>
      <c r="AP203" s="356"/>
      <c r="AQ203" s="356"/>
      <c r="AR203" s="356"/>
      <c r="AS203" s="356"/>
      <c r="AT203" s="356"/>
      <c r="AU203" s="356"/>
      <c r="AV203" s="356"/>
      <c r="AW203" s="356"/>
      <c r="AX203" s="356"/>
      <c r="AY203" s="356"/>
      <c r="AZ203" s="356"/>
      <c r="BA203" s="337"/>
      <c r="BB203" s="337"/>
      <c r="BC203" s="337"/>
      <c r="BD203" s="337"/>
      <c r="BE203" s="433" t="s">
        <v>227</v>
      </c>
      <c r="BF203" s="433" t="s">
        <v>227</v>
      </c>
      <c r="BG203" s="433" t="s">
        <v>227</v>
      </c>
      <c r="BH203" s="433" t="s">
        <v>227</v>
      </c>
      <c r="BI203" s="337"/>
      <c r="BJ203" s="337"/>
      <c r="BK203" s="337"/>
      <c r="BL203" s="337"/>
      <c r="BM203" s="337"/>
      <c r="BN203" s="337"/>
      <c r="BO203" s="337"/>
      <c r="BP203" s="337"/>
      <c r="BQ203" s="337"/>
      <c r="BR203" s="337"/>
      <c r="BS203" s="337"/>
      <c r="BT203" s="337"/>
      <c r="BU203" s="337"/>
      <c r="BV203" s="337"/>
      <c r="BW203" s="337"/>
      <c r="BX203" s="625">
        <v>0</v>
      </c>
      <c r="BY203" s="626">
        <v>0</v>
      </c>
      <c r="BZ203" s="613">
        <v>0</v>
      </c>
      <c r="CA203" s="337"/>
      <c r="CB203" s="337"/>
      <c r="CC203" s="337"/>
      <c r="CD203" s="356"/>
      <c r="CE203" s="356"/>
      <c r="CF203" s="356"/>
      <c r="CG203" s="356"/>
      <c r="CH203" s="356"/>
      <c r="CI203" s="356"/>
      <c r="CJ203" s="356"/>
      <c r="CK203" s="356"/>
      <c r="CL203" s="356"/>
      <c r="CM203" s="356"/>
      <c r="CN203" s="356"/>
      <c r="CO203" s="356"/>
      <c r="CP203" s="356"/>
      <c r="CQ203" s="356"/>
      <c r="CR203" s="356"/>
      <c r="CS203" s="356"/>
      <c r="CT203" s="356"/>
      <c r="CU203" s="356"/>
      <c r="CV203" s="356"/>
      <c r="CW203" s="356"/>
      <c r="CX203" s="356"/>
      <c r="CY203" s="356"/>
      <c r="CZ203" s="356"/>
      <c r="DA203" s="356"/>
      <c r="DB203" s="356"/>
      <c r="DC203" s="356"/>
      <c r="DD203" s="356"/>
      <c r="DE203" s="356"/>
      <c r="DF203" s="356"/>
      <c r="DG203" s="356"/>
      <c r="DH203" s="356"/>
    </row>
    <row r="204" spans="1:112" s="22" customFormat="1" ht="10.5" x14ac:dyDescent="0.15">
      <c r="A204" s="1011"/>
      <c r="B204" s="1012"/>
      <c r="C204" s="1015"/>
      <c r="D204" s="1015"/>
      <c r="E204" s="1015"/>
      <c r="F204" s="1026" t="s">
        <v>70</v>
      </c>
      <c r="G204" s="1027"/>
      <c r="H204" s="1028" t="s">
        <v>8</v>
      </c>
      <c r="I204" s="1028"/>
      <c r="J204" s="1026" t="s">
        <v>180</v>
      </c>
      <c r="K204" s="1027"/>
      <c r="L204" s="1028" t="s">
        <v>181</v>
      </c>
      <c r="M204" s="1029"/>
      <c r="N204" s="1024"/>
      <c r="O204" s="425"/>
      <c r="P204" s="443"/>
      <c r="Q204" s="443"/>
      <c r="R204" s="443"/>
      <c r="S204" s="337"/>
      <c r="T204" s="337"/>
      <c r="U204" s="337"/>
      <c r="V204" s="337"/>
      <c r="W204" s="337"/>
      <c r="X204" s="337"/>
      <c r="Y204" s="337"/>
      <c r="Z204" s="337"/>
      <c r="AA204" s="337"/>
      <c r="AB204" s="337"/>
      <c r="AC204" s="337"/>
      <c r="AD204" s="337"/>
      <c r="AE204" s="337"/>
      <c r="AF204" s="337"/>
      <c r="AG204" s="337"/>
      <c r="AH204" s="337"/>
      <c r="AI204" s="337"/>
      <c r="AJ204" s="337"/>
      <c r="AK204" s="337"/>
      <c r="AL204" s="356"/>
      <c r="AM204" s="356"/>
      <c r="AN204" s="356"/>
      <c r="AO204" s="356"/>
      <c r="AP204" s="356"/>
      <c r="AQ204" s="356"/>
      <c r="AR204" s="356"/>
      <c r="AS204" s="356"/>
      <c r="AT204" s="356"/>
      <c r="AU204" s="356"/>
      <c r="AV204" s="356"/>
      <c r="AW204" s="356"/>
      <c r="AX204" s="356"/>
      <c r="AY204" s="356"/>
      <c r="AZ204" s="356"/>
      <c r="BA204" s="337"/>
      <c r="BB204" s="337"/>
      <c r="BC204" s="337"/>
      <c r="BD204" s="337"/>
      <c r="BE204" s="433" t="s">
        <v>227</v>
      </c>
      <c r="BF204" s="433" t="s">
        <v>227</v>
      </c>
      <c r="BG204" s="433" t="s">
        <v>227</v>
      </c>
      <c r="BH204" s="433" t="s">
        <v>227</v>
      </c>
      <c r="BI204" s="337"/>
      <c r="BJ204" s="337"/>
      <c r="BK204" s="337"/>
      <c r="BL204" s="337"/>
      <c r="BM204" s="337"/>
      <c r="BN204" s="337"/>
      <c r="BO204" s="337"/>
      <c r="BP204" s="337"/>
      <c r="BQ204" s="337"/>
      <c r="BR204" s="337"/>
      <c r="BS204" s="337"/>
      <c r="BT204" s="337"/>
      <c r="BU204" s="337"/>
      <c r="BV204" s="337"/>
      <c r="BW204" s="337"/>
      <c r="BX204" s="625">
        <v>0</v>
      </c>
      <c r="BY204" s="626">
        <v>0</v>
      </c>
      <c r="BZ204" s="613">
        <v>0</v>
      </c>
      <c r="CA204" s="337"/>
      <c r="CB204" s="337"/>
      <c r="CC204" s="337"/>
      <c r="CD204" s="356"/>
      <c r="CE204" s="356"/>
      <c r="CF204" s="356"/>
      <c r="CG204" s="356"/>
      <c r="CH204" s="356"/>
      <c r="CI204" s="356"/>
      <c r="CJ204" s="356"/>
      <c r="CK204" s="356"/>
      <c r="CL204" s="356"/>
      <c r="CM204" s="356"/>
      <c r="CN204" s="356"/>
      <c r="CO204" s="356"/>
      <c r="CP204" s="356"/>
      <c r="CQ204" s="356"/>
      <c r="CR204" s="356"/>
      <c r="CS204" s="356"/>
      <c r="CT204" s="356"/>
      <c r="CU204" s="356"/>
      <c r="CV204" s="356"/>
      <c r="CW204" s="356"/>
      <c r="CX204" s="356"/>
      <c r="CY204" s="356"/>
      <c r="CZ204" s="356"/>
      <c r="DA204" s="356"/>
      <c r="DB204" s="356"/>
      <c r="DC204" s="356"/>
      <c r="DD204" s="356"/>
      <c r="DE204" s="356"/>
      <c r="DF204" s="356"/>
      <c r="DG204" s="356"/>
      <c r="DH204" s="356"/>
    </row>
    <row r="205" spans="1:112" s="23" customFormat="1" ht="21" x14ac:dyDescent="0.15">
      <c r="A205" s="1013"/>
      <c r="B205" s="1014"/>
      <c r="C205" s="366" t="s">
        <v>167</v>
      </c>
      <c r="D205" s="366" t="s">
        <v>43</v>
      </c>
      <c r="E205" s="428" t="s">
        <v>64</v>
      </c>
      <c r="F205" s="343" t="s">
        <v>182</v>
      </c>
      <c r="G205" s="365" t="s">
        <v>64</v>
      </c>
      <c r="H205" s="343" t="s">
        <v>182</v>
      </c>
      <c r="I205" s="365" t="s">
        <v>64</v>
      </c>
      <c r="J205" s="343" t="s">
        <v>182</v>
      </c>
      <c r="K205" s="365" t="s">
        <v>64</v>
      </c>
      <c r="L205" s="343" t="s">
        <v>182</v>
      </c>
      <c r="M205" s="426" t="s">
        <v>64</v>
      </c>
      <c r="N205" s="1025"/>
      <c r="O205" s="443"/>
      <c r="P205" s="443"/>
      <c r="Q205" s="443"/>
      <c r="R205" s="443"/>
      <c r="S205" s="443"/>
      <c r="T205" s="443"/>
      <c r="U205" s="443"/>
      <c r="V205" s="443"/>
      <c r="W205" s="425"/>
      <c r="X205" s="443"/>
      <c r="Y205" s="443"/>
      <c r="Z205" s="443"/>
      <c r="AA205" s="337"/>
      <c r="AB205" s="337"/>
      <c r="AC205" s="337"/>
      <c r="AD205" s="337"/>
      <c r="AE205" s="337"/>
      <c r="AF205" s="337"/>
      <c r="AG205" s="337"/>
      <c r="AH205" s="337"/>
      <c r="AI205" s="337"/>
      <c r="AJ205" s="337"/>
      <c r="AK205" s="337"/>
      <c r="AL205" s="431"/>
      <c r="AM205" s="431"/>
      <c r="AN205" s="431"/>
      <c r="AO205" s="431"/>
      <c r="AP205" s="431"/>
      <c r="AQ205" s="431"/>
      <c r="AR205" s="431"/>
      <c r="AS205" s="431"/>
      <c r="AT205" s="431"/>
      <c r="AU205" s="431"/>
      <c r="AV205" s="431"/>
      <c r="AW205" s="431"/>
      <c r="AX205" s="431"/>
      <c r="AY205" s="431"/>
      <c r="AZ205" s="431"/>
      <c r="BA205" s="337"/>
      <c r="BB205" s="337"/>
      <c r="BC205" s="337"/>
      <c r="BD205" s="337"/>
      <c r="BE205" s="433" t="s">
        <v>227</v>
      </c>
      <c r="BF205" s="433" t="s">
        <v>227</v>
      </c>
      <c r="BG205" s="433" t="s">
        <v>227</v>
      </c>
      <c r="BH205" s="433" t="s">
        <v>227</v>
      </c>
      <c r="BI205" s="337"/>
      <c r="BJ205" s="337"/>
      <c r="BK205" s="337"/>
      <c r="BL205" s="337"/>
      <c r="BM205" s="337"/>
      <c r="BN205" s="337"/>
      <c r="BO205" s="337"/>
      <c r="BP205" s="337"/>
      <c r="BQ205" s="337"/>
      <c r="BR205" s="337"/>
      <c r="BS205" s="337"/>
      <c r="BT205" s="337"/>
      <c r="BU205" s="337"/>
      <c r="BV205" s="337"/>
      <c r="BW205" s="337"/>
      <c r="BX205" s="625">
        <v>0</v>
      </c>
      <c r="BY205" s="626">
        <v>0</v>
      </c>
      <c r="BZ205" s="613">
        <v>0</v>
      </c>
      <c r="CA205" s="337"/>
      <c r="CB205" s="337"/>
      <c r="CC205" s="337"/>
      <c r="CD205" s="356"/>
      <c r="CE205" s="356"/>
      <c r="CF205" s="356"/>
      <c r="CG205" s="356"/>
      <c r="CH205" s="356"/>
      <c r="CI205" s="356"/>
      <c r="CJ205" s="356"/>
      <c r="CK205" s="356"/>
      <c r="CL205" s="356"/>
      <c r="CM205" s="356"/>
      <c r="CN205" s="356"/>
      <c r="CO205" s="356"/>
      <c r="CP205" s="356"/>
      <c r="CQ205" s="356"/>
      <c r="CR205" s="356"/>
      <c r="CS205" s="356"/>
      <c r="CT205" s="356"/>
      <c r="CU205" s="356"/>
      <c r="CV205" s="356"/>
      <c r="CW205" s="356"/>
      <c r="CX205" s="356"/>
      <c r="CY205" s="356"/>
      <c r="CZ205" s="431"/>
      <c r="DA205" s="431"/>
      <c r="DB205" s="431"/>
      <c r="DC205" s="431"/>
      <c r="DD205" s="431"/>
      <c r="DE205" s="431"/>
      <c r="DF205" s="431"/>
      <c r="DG205" s="431"/>
      <c r="DH205" s="431"/>
    </row>
    <row r="206" spans="1:112" s="23" customFormat="1" ht="11.25" thickBot="1" x14ac:dyDescent="0.2">
      <c r="A206" s="1006" t="s">
        <v>126</v>
      </c>
      <c r="B206" s="1006"/>
      <c r="C206" s="495">
        <v>0</v>
      </c>
      <c r="D206" s="495">
        <v>0</v>
      </c>
      <c r="E206" s="579">
        <v>0</v>
      </c>
      <c r="F206" s="526"/>
      <c r="G206" s="544"/>
      <c r="H206" s="544"/>
      <c r="I206" s="547"/>
      <c r="J206" s="526"/>
      <c r="K206" s="544"/>
      <c r="L206" s="547"/>
      <c r="M206" s="556"/>
      <c r="N206" s="544"/>
      <c r="O206" s="619" t="s">
        <v>230</v>
      </c>
      <c r="P206" s="443"/>
      <c r="Q206" s="443"/>
      <c r="R206" s="443"/>
      <c r="S206" s="443"/>
      <c r="T206" s="443"/>
      <c r="U206" s="443"/>
      <c r="V206" s="443"/>
      <c r="W206" s="425"/>
      <c r="X206" s="443"/>
      <c r="Y206" s="443"/>
      <c r="Z206" s="443"/>
      <c r="AA206" s="337"/>
      <c r="AB206" s="337"/>
      <c r="AC206" s="337"/>
      <c r="AD206" s="337"/>
      <c r="AE206" s="337"/>
      <c r="AF206" s="337"/>
      <c r="AG206" s="337"/>
      <c r="AH206" s="337"/>
      <c r="AI206" s="337"/>
      <c r="AJ206" s="337"/>
      <c r="AK206" s="337"/>
      <c r="AL206" s="431"/>
      <c r="AM206" s="431"/>
      <c r="AN206" s="431"/>
      <c r="AO206" s="431"/>
      <c r="AP206" s="431"/>
      <c r="AQ206" s="431"/>
      <c r="AR206" s="431"/>
      <c r="AS206" s="431"/>
      <c r="AT206" s="431"/>
      <c r="AU206" s="431"/>
      <c r="AV206" s="431"/>
      <c r="AW206" s="431"/>
      <c r="AX206" s="431"/>
      <c r="AY206" s="431"/>
      <c r="AZ206" s="431"/>
      <c r="BA206" s="433" t="s">
        <v>227</v>
      </c>
      <c r="BB206" s="433" t="s">
        <v>227</v>
      </c>
      <c r="BC206" s="433" t="s">
        <v>227</v>
      </c>
      <c r="BD206" s="433" t="s">
        <v>227</v>
      </c>
      <c r="BE206" s="433" t="s">
        <v>227</v>
      </c>
      <c r="BF206" s="433" t="s">
        <v>227</v>
      </c>
      <c r="BG206" s="433" t="s">
        <v>227</v>
      </c>
      <c r="BH206" s="433" t="s">
        <v>227</v>
      </c>
      <c r="BI206" s="337"/>
      <c r="BJ206" s="337"/>
      <c r="BK206" s="337"/>
      <c r="BL206" s="337"/>
      <c r="BM206" s="337"/>
      <c r="BN206" s="337"/>
      <c r="BO206" s="337"/>
      <c r="BP206" s="337"/>
      <c r="BQ206" s="337"/>
      <c r="BR206" s="337"/>
      <c r="BS206" s="337"/>
      <c r="BT206" s="613">
        <v>0</v>
      </c>
      <c r="BU206" s="613">
        <v>0</v>
      </c>
      <c r="BV206" s="613">
        <v>0</v>
      </c>
      <c r="BW206" s="613">
        <v>0</v>
      </c>
      <c r="BX206" s="627">
        <v>0</v>
      </c>
      <c r="BY206" s="629">
        <v>0</v>
      </c>
      <c r="BZ206" s="613">
        <v>0</v>
      </c>
      <c r="CA206" s="337"/>
      <c r="CB206" s="337"/>
      <c r="CC206" s="337"/>
      <c r="CD206" s="356"/>
      <c r="CE206" s="356"/>
      <c r="CF206" s="356"/>
      <c r="CG206" s="356"/>
      <c r="CH206" s="356"/>
      <c r="CI206" s="356"/>
      <c r="CJ206" s="356"/>
      <c r="CK206" s="356"/>
      <c r="CL206" s="356"/>
      <c r="CM206" s="356"/>
      <c r="CN206" s="356"/>
      <c r="CO206" s="356"/>
      <c r="CP206" s="356"/>
      <c r="CQ206" s="356"/>
      <c r="CR206" s="356"/>
      <c r="CS206" s="356"/>
      <c r="CT206" s="356"/>
      <c r="CU206" s="356"/>
      <c r="CV206" s="356"/>
      <c r="CW206" s="356"/>
      <c r="CX206" s="356"/>
      <c r="CY206" s="356"/>
      <c r="CZ206" s="431"/>
      <c r="DA206" s="431"/>
      <c r="DB206" s="431"/>
      <c r="DC206" s="431"/>
      <c r="DD206" s="431"/>
      <c r="DE206" s="431"/>
      <c r="DF206" s="431"/>
      <c r="DG206" s="431"/>
      <c r="DH206" s="431"/>
    </row>
    <row r="207" spans="1:112" s="23" customFormat="1" ht="11.25" thickTop="1" x14ac:dyDescent="0.15">
      <c r="A207" s="1007" t="s">
        <v>103</v>
      </c>
      <c r="B207" s="1007"/>
      <c r="C207" s="605">
        <v>0</v>
      </c>
      <c r="D207" s="605">
        <v>0</v>
      </c>
      <c r="E207" s="600">
        <v>0</v>
      </c>
      <c r="F207" s="573"/>
      <c r="G207" s="576"/>
      <c r="H207" s="576"/>
      <c r="I207" s="577"/>
      <c r="J207" s="573"/>
      <c r="K207" s="576"/>
      <c r="L207" s="577"/>
      <c r="M207" s="578"/>
      <c r="N207" s="576"/>
      <c r="O207" s="619" t="s">
        <v>230</v>
      </c>
      <c r="P207" s="443"/>
      <c r="Q207" s="443"/>
      <c r="R207" s="443"/>
      <c r="S207" s="443"/>
      <c r="T207" s="443"/>
      <c r="U207" s="443"/>
      <c r="V207" s="443"/>
      <c r="W207" s="425"/>
      <c r="X207" s="443"/>
      <c r="Y207" s="443"/>
      <c r="Z207" s="443"/>
      <c r="AA207" s="337"/>
      <c r="AB207" s="337"/>
      <c r="AC207" s="337"/>
      <c r="AD207" s="337"/>
      <c r="AE207" s="337"/>
      <c r="AF207" s="337"/>
      <c r="AG207" s="337"/>
      <c r="AH207" s="337"/>
      <c r="AI207" s="337"/>
      <c r="AJ207" s="337"/>
      <c r="AK207" s="337"/>
      <c r="AL207" s="431"/>
      <c r="AM207" s="431"/>
      <c r="AN207" s="431"/>
      <c r="AO207" s="431"/>
      <c r="AP207" s="431"/>
      <c r="AQ207" s="431"/>
      <c r="AR207" s="431"/>
      <c r="AS207" s="431"/>
      <c r="AT207" s="431"/>
      <c r="AU207" s="431"/>
      <c r="AV207" s="431"/>
      <c r="AW207" s="431"/>
      <c r="AX207" s="431"/>
      <c r="AY207" s="431"/>
      <c r="AZ207" s="431"/>
      <c r="BA207" s="433" t="s">
        <v>227</v>
      </c>
      <c r="BB207" s="433" t="s">
        <v>227</v>
      </c>
      <c r="BC207" s="433" t="s">
        <v>227</v>
      </c>
      <c r="BD207" s="433" t="s">
        <v>227</v>
      </c>
      <c r="BE207" s="337"/>
      <c r="BF207" s="337"/>
      <c r="BG207" s="337"/>
      <c r="BH207" s="337"/>
      <c r="BI207" s="337"/>
      <c r="BJ207" s="337"/>
      <c r="BK207" s="337"/>
      <c r="BL207" s="337"/>
      <c r="BM207" s="337"/>
      <c r="BN207" s="337"/>
      <c r="BO207" s="337"/>
      <c r="BP207" s="337"/>
      <c r="BQ207" s="337"/>
      <c r="BR207" s="337"/>
      <c r="BS207" s="337"/>
      <c r="BT207" s="613">
        <v>0</v>
      </c>
      <c r="BU207" s="613">
        <v>0</v>
      </c>
      <c r="BV207" s="613">
        <v>0</v>
      </c>
      <c r="BW207" s="613">
        <v>0</v>
      </c>
      <c r="BX207" s="337"/>
      <c r="BY207" s="337"/>
      <c r="BZ207" s="337"/>
      <c r="CA207" s="337"/>
      <c r="CB207" s="337"/>
      <c r="CC207" s="337"/>
      <c r="CD207" s="356"/>
      <c r="CE207" s="356"/>
      <c r="CF207" s="356"/>
      <c r="CG207" s="356"/>
      <c r="CH207" s="356"/>
      <c r="CI207" s="356"/>
      <c r="CJ207" s="356"/>
      <c r="CK207" s="356"/>
      <c r="CL207" s="356"/>
      <c r="CM207" s="356"/>
      <c r="CN207" s="356"/>
      <c r="CO207" s="356"/>
      <c r="CP207" s="356"/>
      <c r="CQ207" s="356"/>
      <c r="CR207" s="356"/>
      <c r="CS207" s="356"/>
      <c r="CT207" s="356"/>
      <c r="CU207" s="356"/>
      <c r="CV207" s="356"/>
      <c r="CW207" s="356"/>
      <c r="CX207" s="356"/>
      <c r="CY207" s="356"/>
      <c r="CZ207" s="431"/>
      <c r="DA207" s="431"/>
      <c r="DB207" s="431"/>
      <c r="DC207" s="431"/>
      <c r="DD207" s="431"/>
      <c r="DE207" s="431"/>
      <c r="DF207" s="431"/>
      <c r="DG207" s="431"/>
      <c r="DH207" s="431"/>
    </row>
    <row r="208" spans="1:112" s="23" customFormat="1" ht="10.5" x14ac:dyDescent="0.15">
      <c r="A208" s="1008" t="s">
        <v>164</v>
      </c>
      <c r="B208" s="1008"/>
      <c r="C208" s="474">
        <v>0</v>
      </c>
      <c r="D208" s="474">
        <v>0</v>
      </c>
      <c r="E208" s="503">
        <v>0</v>
      </c>
      <c r="F208" s="468"/>
      <c r="G208" s="501"/>
      <c r="H208" s="501"/>
      <c r="I208" s="546"/>
      <c r="J208" s="468"/>
      <c r="K208" s="501"/>
      <c r="L208" s="546"/>
      <c r="M208" s="562"/>
      <c r="N208" s="501"/>
      <c r="O208" s="619" t="s">
        <v>230</v>
      </c>
      <c r="P208" s="443"/>
      <c r="Q208" s="443"/>
      <c r="R208" s="443"/>
      <c r="S208" s="443"/>
      <c r="T208" s="443"/>
      <c r="U208" s="443"/>
      <c r="V208" s="443"/>
      <c r="W208" s="425"/>
      <c r="X208" s="443"/>
      <c r="Y208" s="443"/>
      <c r="Z208" s="443"/>
      <c r="AA208" s="337"/>
      <c r="AB208" s="337"/>
      <c r="AC208" s="337"/>
      <c r="AD208" s="337"/>
      <c r="AE208" s="337"/>
      <c r="AF208" s="337"/>
      <c r="AG208" s="337"/>
      <c r="AH208" s="337"/>
      <c r="AI208" s="337"/>
      <c r="AJ208" s="337"/>
      <c r="AK208" s="337"/>
      <c r="AL208" s="431"/>
      <c r="AM208" s="431"/>
      <c r="AN208" s="431"/>
      <c r="AO208" s="431"/>
      <c r="AP208" s="431"/>
      <c r="AQ208" s="431"/>
      <c r="AR208" s="431"/>
      <c r="AS208" s="431"/>
      <c r="AT208" s="431"/>
      <c r="AU208" s="431"/>
      <c r="AV208" s="431"/>
      <c r="AW208" s="431"/>
      <c r="AX208" s="431"/>
      <c r="AY208" s="431"/>
      <c r="AZ208" s="431"/>
      <c r="BA208" s="433" t="s">
        <v>227</v>
      </c>
      <c r="BB208" s="433" t="s">
        <v>227</v>
      </c>
      <c r="BC208" s="433" t="s">
        <v>227</v>
      </c>
      <c r="BD208" s="433" t="s">
        <v>227</v>
      </c>
      <c r="BE208" s="433" t="s">
        <v>227</v>
      </c>
      <c r="BF208" s="433" t="s">
        <v>227</v>
      </c>
      <c r="BG208" s="356"/>
      <c r="BH208" s="356"/>
      <c r="BI208" s="431"/>
      <c r="BJ208" s="431"/>
      <c r="BK208" s="431"/>
      <c r="BL208" s="431"/>
      <c r="BM208" s="337"/>
      <c r="BN208" s="337"/>
      <c r="BO208" s="337"/>
      <c r="BP208" s="337"/>
      <c r="BQ208" s="337"/>
      <c r="BR208" s="337"/>
      <c r="BS208" s="337"/>
      <c r="BT208" s="613">
        <v>0</v>
      </c>
      <c r="BU208" s="613">
        <v>0</v>
      </c>
      <c r="BV208" s="613">
        <v>0</v>
      </c>
      <c r="BW208" s="613">
        <v>0</v>
      </c>
      <c r="BX208" s="613">
        <v>0</v>
      </c>
      <c r="BY208" s="613">
        <v>0</v>
      </c>
      <c r="BZ208" s="613">
        <v>0</v>
      </c>
      <c r="CA208" s="337"/>
      <c r="CB208" s="337"/>
      <c r="CC208" s="337"/>
      <c r="CD208" s="356"/>
      <c r="CE208" s="356"/>
      <c r="CF208" s="356"/>
      <c r="CG208" s="356"/>
      <c r="CH208" s="356"/>
      <c r="CI208" s="356"/>
      <c r="CJ208" s="356"/>
      <c r="CK208" s="356"/>
      <c r="CL208" s="356"/>
      <c r="CM208" s="356"/>
      <c r="CN208" s="356"/>
      <c r="CO208" s="356"/>
      <c r="CP208" s="356"/>
      <c r="CQ208" s="356"/>
      <c r="CR208" s="356"/>
      <c r="CS208" s="356"/>
      <c r="CT208" s="356"/>
      <c r="CU208" s="356"/>
      <c r="CV208" s="356"/>
      <c r="CW208" s="356"/>
      <c r="CX208" s="356"/>
      <c r="CY208" s="356"/>
      <c r="CZ208" s="431"/>
      <c r="DA208" s="431"/>
      <c r="DB208" s="431"/>
      <c r="DC208" s="431"/>
      <c r="DD208" s="431"/>
      <c r="DE208" s="431"/>
      <c r="DF208" s="431"/>
      <c r="DG208" s="431"/>
      <c r="DH208" s="431"/>
    </row>
    <row r="209" spans="1:118" s="9" customFormat="1" ht="30" customHeight="1" x14ac:dyDescent="0.2">
      <c r="A209" s="376" t="s">
        <v>215</v>
      </c>
      <c r="B209" s="416"/>
      <c r="C209" s="417"/>
      <c r="D209" s="418"/>
      <c r="E209" s="418"/>
      <c r="F209" s="418"/>
      <c r="G209" s="419"/>
      <c r="H209" s="419"/>
      <c r="I209" s="419"/>
      <c r="J209" s="419"/>
      <c r="K209" s="419"/>
      <c r="L209" s="419"/>
      <c r="M209" s="419"/>
      <c r="N209" s="419"/>
      <c r="O209" s="419"/>
      <c r="P209" s="419"/>
      <c r="Q209" s="419"/>
      <c r="R209" s="419"/>
      <c r="S209" s="419"/>
      <c r="T209" s="425"/>
      <c r="U209" s="443"/>
      <c r="V209" s="443"/>
      <c r="W209" s="443"/>
      <c r="X209" s="339"/>
      <c r="Y209" s="339"/>
      <c r="Z209" s="339"/>
      <c r="AA209" s="339"/>
      <c r="AB209" s="339"/>
      <c r="AC209" s="339"/>
      <c r="AD209" s="339"/>
      <c r="AE209" s="339"/>
      <c r="AF209" s="339"/>
      <c r="AG209" s="339"/>
      <c r="AH209" s="339"/>
      <c r="AI209" s="339"/>
      <c r="AJ209" s="339"/>
      <c r="AK209" s="339"/>
      <c r="AL209" s="339"/>
      <c r="AM209" s="339"/>
      <c r="AN209" s="339"/>
      <c r="AO209" s="339"/>
      <c r="AP209" s="339"/>
      <c r="AQ209" s="339"/>
      <c r="AR209" s="339"/>
      <c r="AS209" s="339"/>
      <c r="AT209" s="339"/>
      <c r="AU209" s="339"/>
      <c r="AV209" s="339"/>
      <c r="AW209" s="339"/>
      <c r="AX209" s="339"/>
      <c r="AY209" s="339"/>
      <c r="AZ209" s="339"/>
      <c r="BA209" s="433" t="s">
        <v>227</v>
      </c>
      <c r="BB209" s="433" t="s">
        <v>227</v>
      </c>
      <c r="BC209" s="433" t="s">
        <v>227</v>
      </c>
      <c r="BD209" s="433" t="s">
        <v>227</v>
      </c>
      <c r="BE209" s="433" t="s">
        <v>227</v>
      </c>
      <c r="BF209" s="433" t="s">
        <v>227</v>
      </c>
      <c r="BG209" s="339"/>
      <c r="BH209" s="339"/>
      <c r="BI209" s="339"/>
      <c r="BJ209" s="339"/>
      <c r="BK209" s="339"/>
      <c r="BL209" s="339"/>
      <c r="BM209" s="339"/>
      <c r="BN209" s="339"/>
      <c r="BO209" s="339"/>
      <c r="BP209" s="339"/>
      <c r="BQ209" s="339"/>
      <c r="BR209" s="339"/>
      <c r="BS209" s="339"/>
      <c r="BT209" s="613">
        <v>0</v>
      </c>
      <c r="BU209" s="613">
        <v>0</v>
      </c>
      <c r="BV209" s="613">
        <v>0</v>
      </c>
      <c r="BW209" s="613">
        <v>0</v>
      </c>
      <c r="BX209" s="613"/>
      <c r="BY209" s="339">
        <v>0</v>
      </c>
      <c r="BZ209" s="339"/>
      <c r="CA209" s="339"/>
      <c r="CB209" s="339"/>
      <c r="CC209" s="339"/>
      <c r="CD209" s="339"/>
      <c r="CE209" s="339"/>
      <c r="CF209" s="339"/>
      <c r="CG209" s="339"/>
      <c r="CH209" s="339"/>
      <c r="CI209" s="339"/>
      <c r="CJ209" s="339"/>
      <c r="CK209" s="339"/>
      <c r="CL209" s="339"/>
      <c r="CM209" s="339"/>
      <c r="CN209" s="339"/>
      <c r="CO209" s="339"/>
      <c r="CP209" s="339"/>
      <c r="CQ209" s="339"/>
      <c r="CR209" s="339"/>
      <c r="CS209" s="339"/>
      <c r="CT209" s="339"/>
      <c r="CU209" s="339"/>
      <c r="CV209" s="339"/>
      <c r="CW209" s="339"/>
      <c r="CX209" s="339"/>
      <c r="CY209" s="339"/>
      <c r="CZ209" s="339"/>
      <c r="DA209" s="339"/>
      <c r="DB209" s="339"/>
      <c r="DC209" s="339"/>
      <c r="DD209" s="339"/>
      <c r="DE209" s="339"/>
      <c r="DF209" s="339"/>
      <c r="DG209" s="339"/>
      <c r="DH209" s="339"/>
      <c r="DI209" s="339"/>
      <c r="DJ209" s="339"/>
      <c r="DK209" s="339"/>
      <c r="DL209" s="339"/>
      <c r="DM209" s="339"/>
      <c r="DN209" s="339"/>
    </row>
    <row r="210" spans="1:118" s="3" customFormat="1" ht="10.5" x14ac:dyDescent="0.15">
      <c r="A210" s="1009" t="s">
        <v>45</v>
      </c>
      <c r="B210" s="1010"/>
      <c r="C210" s="1015" t="s">
        <v>189</v>
      </c>
      <c r="D210" s="1015"/>
      <c r="E210" s="1015"/>
      <c r="F210" s="1016" t="s">
        <v>56</v>
      </c>
      <c r="G210" s="1017"/>
      <c r="H210" s="1017"/>
      <c r="I210" s="1017"/>
      <c r="J210" s="1017"/>
      <c r="K210" s="1017"/>
      <c r="L210" s="1017"/>
      <c r="M210" s="1018"/>
      <c r="N210" s="337"/>
      <c r="O210" s="337"/>
      <c r="P210" s="337"/>
      <c r="Q210" s="337"/>
      <c r="R210" s="337"/>
      <c r="S210" s="337"/>
      <c r="T210" s="337"/>
      <c r="U210" s="337"/>
      <c r="V210" s="337"/>
      <c r="W210" s="337"/>
      <c r="X210" s="337"/>
      <c r="Y210" s="337"/>
      <c r="Z210" s="337"/>
      <c r="AA210" s="337"/>
      <c r="AB210" s="337"/>
      <c r="AC210" s="337"/>
      <c r="AD210" s="337"/>
      <c r="AE210" s="337"/>
      <c r="AF210" s="337"/>
      <c r="AG210" s="337"/>
      <c r="AH210" s="337"/>
      <c r="AI210" s="337"/>
      <c r="AJ210" s="337"/>
      <c r="AK210" s="337"/>
      <c r="AL210" s="337"/>
      <c r="AM210" s="337"/>
      <c r="AN210" s="337"/>
      <c r="AO210" s="337"/>
      <c r="AP210" s="337"/>
      <c r="AQ210" s="337"/>
      <c r="AR210" s="337"/>
      <c r="AS210" s="337"/>
      <c r="AT210" s="337"/>
      <c r="AU210" s="337"/>
      <c r="AV210" s="337"/>
      <c r="AW210" s="337"/>
      <c r="AX210" s="337"/>
      <c r="AY210" s="337"/>
      <c r="AZ210" s="337"/>
      <c r="BA210" s="337"/>
      <c r="BB210" s="337"/>
      <c r="BC210" s="337"/>
      <c r="BD210" s="337"/>
      <c r="BE210" s="337"/>
      <c r="BF210" s="337"/>
      <c r="BG210" s="337"/>
      <c r="BH210" s="337"/>
      <c r="BI210" s="337"/>
      <c r="BJ210" s="337"/>
      <c r="BK210" s="337"/>
      <c r="BL210" s="337"/>
      <c r="BM210" s="337"/>
      <c r="BN210" s="337"/>
      <c r="BO210" s="337"/>
      <c r="BP210" s="337"/>
      <c r="BQ210" s="337"/>
      <c r="BR210" s="337"/>
      <c r="BS210" s="337"/>
      <c r="BT210" s="337"/>
      <c r="BU210" s="337"/>
      <c r="BV210" s="337"/>
      <c r="BW210" s="337"/>
      <c r="BX210" s="337"/>
      <c r="BY210" s="337"/>
      <c r="BZ210" s="337"/>
      <c r="CA210" s="337"/>
      <c r="CB210" s="337"/>
      <c r="CC210" s="337"/>
      <c r="CD210" s="337"/>
      <c r="CE210" s="337"/>
      <c r="CF210" s="337"/>
      <c r="CG210" s="337"/>
      <c r="CH210" s="337"/>
      <c r="CI210" s="337"/>
      <c r="CJ210" s="337"/>
      <c r="CK210" s="337"/>
      <c r="CL210" s="337"/>
      <c r="CM210" s="337"/>
      <c r="CN210" s="337"/>
      <c r="CO210" s="337"/>
      <c r="CP210" s="337"/>
      <c r="CQ210" s="337"/>
      <c r="CR210" s="337"/>
      <c r="CS210" s="337"/>
      <c r="CT210" s="337"/>
      <c r="CU210" s="337"/>
      <c r="CV210" s="337"/>
      <c r="CW210" s="337"/>
      <c r="CX210" s="337"/>
      <c r="CY210" s="337"/>
      <c r="CZ210" s="337"/>
      <c r="DA210" s="337"/>
      <c r="DB210" s="337"/>
      <c r="DC210" s="337"/>
      <c r="DD210" s="337"/>
      <c r="DE210" s="337"/>
      <c r="DF210" s="337"/>
      <c r="DG210" s="337"/>
      <c r="DH210" s="337"/>
      <c r="DI210" s="337"/>
      <c r="DJ210" s="337"/>
      <c r="DK210" s="337"/>
      <c r="DL210" s="337"/>
      <c r="DM210" s="337"/>
      <c r="DN210" s="337"/>
    </row>
    <row r="211" spans="1:118" s="3" customFormat="1" ht="10.5" x14ac:dyDescent="0.15">
      <c r="A211" s="1011"/>
      <c r="B211" s="1012"/>
      <c r="C211" s="1015"/>
      <c r="D211" s="1015"/>
      <c r="E211" s="1015"/>
      <c r="F211" s="1019" t="s">
        <v>216</v>
      </c>
      <c r="G211" s="1020"/>
      <c r="H211" s="1019" t="s">
        <v>217</v>
      </c>
      <c r="I211" s="1020"/>
      <c r="J211" s="1019" t="s">
        <v>218</v>
      </c>
      <c r="K211" s="1020"/>
      <c r="L211" s="1021" t="s">
        <v>219</v>
      </c>
      <c r="M211" s="1020"/>
      <c r="N211" s="337"/>
      <c r="O211" s="337"/>
      <c r="P211" s="337"/>
      <c r="Q211" s="337"/>
      <c r="R211" s="337"/>
      <c r="S211" s="337"/>
      <c r="T211" s="337"/>
      <c r="U211" s="337"/>
      <c r="V211" s="337"/>
      <c r="W211" s="337"/>
      <c r="X211" s="337"/>
      <c r="Y211" s="337"/>
      <c r="Z211" s="337"/>
      <c r="AA211" s="337"/>
      <c r="AB211" s="337"/>
      <c r="AC211" s="337"/>
      <c r="AD211" s="337"/>
      <c r="AE211" s="337"/>
      <c r="AF211" s="337"/>
      <c r="AG211" s="337"/>
      <c r="AH211" s="337"/>
      <c r="AI211" s="337"/>
      <c r="AJ211" s="337"/>
      <c r="AK211" s="337"/>
      <c r="AL211" s="337"/>
      <c r="AM211" s="337"/>
      <c r="AN211" s="337"/>
      <c r="AO211" s="337"/>
      <c r="AP211" s="337"/>
      <c r="AQ211" s="337"/>
      <c r="AR211" s="337"/>
      <c r="AS211" s="337"/>
      <c r="AT211" s="337"/>
      <c r="AU211" s="337"/>
      <c r="AV211" s="337"/>
      <c r="AW211" s="337"/>
      <c r="AX211" s="337"/>
      <c r="AY211" s="337"/>
      <c r="AZ211" s="337"/>
      <c r="BA211" s="337"/>
      <c r="BB211" s="337"/>
      <c r="BC211" s="337"/>
      <c r="BD211" s="337"/>
      <c r="BE211" s="337"/>
      <c r="BF211" s="337"/>
      <c r="BG211" s="337"/>
      <c r="BH211" s="337"/>
      <c r="BI211" s="337"/>
      <c r="BJ211" s="337"/>
      <c r="BK211" s="337"/>
      <c r="BL211" s="337"/>
      <c r="BM211" s="337"/>
      <c r="BN211" s="337"/>
      <c r="BO211" s="337"/>
      <c r="BP211" s="337"/>
      <c r="BQ211" s="337"/>
      <c r="BR211" s="337"/>
      <c r="BS211" s="337"/>
      <c r="BT211" s="337"/>
      <c r="BU211" s="337"/>
      <c r="BV211" s="337"/>
      <c r="BW211" s="337"/>
      <c r="BX211" s="337"/>
      <c r="BY211" s="337"/>
      <c r="BZ211" s="337"/>
      <c r="CA211" s="337"/>
      <c r="CB211" s="337"/>
      <c r="CC211" s="337"/>
      <c r="CD211" s="337"/>
      <c r="CE211" s="337"/>
      <c r="CF211" s="337"/>
      <c r="CG211" s="337"/>
      <c r="CH211" s="337"/>
      <c r="CI211" s="337"/>
      <c r="CJ211" s="337"/>
      <c r="CK211" s="337"/>
      <c r="CL211" s="337"/>
      <c r="CM211" s="337"/>
      <c r="CN211" s="337"/>
      <c r="CO211" s="337"/>
      <c r="CP211" s="337"/>
      <c r="CQ211" s="337"/>
      <c r="CR211" s="337"/>
      <c r="CS211" s="337"/>
      <c r="CT211" s="337"/>
      <c r="CU211" s="337"/>
      <c r="CV211" s="337"/>
      <c r="CW211" s="337"/>
      <c r="CX211" s="337"/>
      <c r="CY211" s="337"/>
      <c r="CZ211" s="337"/>
      <c r="DA211" s="337"/>
      <c r="DB211" s="337"/>
      <c r="DC211" s="337"/>
      <c r="DD211" s="337"/>
      <c r="DE211" s="337"/>
      <c r="DF211" s="337"/>
      <c r="DG211" s="337"/>
      <c r="DH211" s="337"/>
      <c r="DI211" s="337"/>
      <c r="DJ211" s="337"/>
      <c r="DK211" s="337"/>
      <c r="DL211" s="337"/>
      <c r="DM211" s="337"/>
      <c r="DN211" s="337"/>
    </row>
    <row r="212" spans="1:118" s="3" customFormat="1" ht="21" x14ac:dyDescent="0.15">
      <c r="A212" s="1013"/>
      <c r="B212" s="1014"/>
      <c r="C212" s="366" t="s">
        <v>167</v>
      </c>
      <c r="D212" s="366" t="s">
        <v>43</v>
      </c>
      <c r="E212" s="428" t="s">
        <v>64</v>
      </c>
      <c r="F212" s="355" t="s">
        <v>182</v>
      </c>
      <c r="G212" s="355" t="s">
        <v>64</v>
      </c>
      <c r="H212" s="355" t="s">
        <v>182</v>
      </c>
      <c r="I212" s="355" t="s">
        <v>64</v>
      </c>
      <c r="J212" s="355" t="s">
        <v>182</v>
      </c>
      <c r="K212" s="355" t="s">
        <v>64</v>
      </c>
      <c r="L212" s="430" t="s">
        <v>182</v>
      </c>
      <c r="M212" s="355" t="s">
        <v>64</v>
      </c>
      <c r="N212" s="337"/>
      <c r="O212" s="337"/>
      <c r="P212" s="337"/>
      <c r="Q212" s="337"/>
      <c r="R212" s="337"/>
      <c r="S212" s="337"/>
      <c r="T212" s="337"/>
      <c r="U212" s="337"/>
      <c r="V212" s="337"/>
      <c r="W212" s="337"/>
      <c r="X212" s="337"/>
      <c r="Y212" s="337"/>
      <c r="Z212" s="337"/>
      <c r="AA212" s="337"/>
      <c r="AB212" s="337"/>
      <c r="AC212" s="337"/>
      <c r="AD212" s="337"/>
      <c r="AE212" s="337"/>
      <c r="AF212" s="337"/>
      <c r="AG212" s="337"/>
      <c r="AH212" s="337"/>
      <c r="AI212" s="337"/>
      <c r="AJ212" s="337"/>
      <c r="AK212" s="337"/>
      <c r="AL212" s="337"/>
      <c r="AM212" s="337"/>
      <c r="AN212" s="337"/>
      <c r="AO212" s="337"/>
      <c r="AP212" s="337"/>
      <c r="AQ212" s="337"/>
      <c r="AR212" s="337"/>
      <c r="AS212" s="337"/>
      <c r="AT212" s="337"/>
      <c r="AU212" s="337"/>
      <c r="AV212" s="337"/>
      <c r="AW212" s="337"/>
      <c r="AX212" s="337"/>
      <c r="AY212" s="337"/>
      <c r="AZ212" s="337"/>
      <c r="BA212" s="337"/>
      <c r="BB212" s="337"/>
      <c r="BC212" s="337"/>
      <c r="BD212" s="337"/>
      <c r="BE212" s="337"/>
      <c r="BF212" s="337"/>
      <c r="BG212" s="337"/>
      <c r="BH212" s="337"/>
      <c r="BI212" s="337"/>
      <c r="BJ212" s="337"/>
      <c r="BK212" s="337"/>
      <c r="BL212" s="337"/>
      <c r="BM212" s="337"/>
      <c r="BN212" s="337"/>
      <c r="BO212" s="337"/>
      <c r="BP212" s="337"/>
      <c r="BQ212" s="337"/>
      <c r="BR212" s="337"/>
      <c r="BS212" s="337"/>
      <c r="BT212" s="356"/>
      <c r="BU212" s="356"/>
      <c r="BV212" s="356"/>
      <c r="BW212" s="337"/>
      <c r="BX212" s="337"/>
      <c r="BY212" s="337"/>
      <c r="BZ212" s="337"/>
      <c r="CA212" s="337"/>
      <c r="CB212" s="337"/>
      <c r="CC212" s="337"/>
      <c r="CD212" s="337"/>
      <c r="CE212" s="337"/>
      <c r="CF212" s="337"/>
      <c r="CG212" s="337"/>
      <c r="CH212" s="337"/>
      <c r="CI212" s="337"/>
      <c r="CJ212" s="337"/>
      <c r="CK212" s="337"/>
      <c r="CL212" s="337"/>
      <c r="CM212" s="337"/>
      <c r="CN212" s="337"/>
      <c r="CO212" s="337"/>
      <c r="CP212" s="337"/>
      <c r="CQ212" s="337"/>
      <c r="CR212" s="337"/>
      <c r="CS212" s="337"/>
      <c r="CT212" s="337"/>
      <c r="CU212" s="337"/>
      <c r="CV212" s="337"/>
      <c r="CW212" s="337"/>
      <c r="CX212" s="337"/>
      <c r="CY212" s="337"/>
      <c r="CZ212" s="337"/>
      <c r="DA212" s="337"/>
      <c r="DB212" s="337"/>
      <c r="DC212" s="337"/>
      <c r="DD212" s="337"/>
      <c r="DE212" s="337"/>
      <c r="DF212" s="337"/>
      <c r="DG212" s="337"/>
      <c r="DH212" s="337"/>
      <c r="DI212" s="337"/>
      <c r="DJ212" s="337"/>
      <c r="DK212" s="337"/>
      <c r="DL212" s="337"/>
      <c r="DM212" s="337"/>
      <c r="DN212" s="337"/>
    </row>
    <row r="213" spans="1:118" s="3" customFormat="1" ht="15" customHeight="1" x14ac:dyDescent="0.15">
      <c r="A213" s="1000" t="s">
        <v>126</v>
      </c>
      <c r="B213" s="1001"/>
      <c r="C213" s="636"/>
      <c r="D213" s="636"/>
      <c r="E213" s="637"/>
      <c r="F213" s="638"/>
      <c r="G213" s="639"/>
      <c r="H213" s="638"/>
      <c r="I213" s="639"/>
      <c r="J213" s="638"/>
      <c r="K213" s="639"/>
      <c r="L213" s="640"/>
      <c r="M213" s="639"/>
      <c r="N213" s="619"/>
      <c r="O213" s="337"/>
      <c r="P213" s="337"/>
      <c r="Q213" s="337"/>
      <c r="R213" s="337"/>
      <c r="S213" s="337"/>
      <c r="T213" s="337"/>
      <c r="U213" s="337"/>
      <c r="V213" s="337"/>
      <c r="W213" s="337"/>
      <c r="X213" s="337"/>
      <c r="Y213" s="337"/>
      <c r="Z213" s="337"/>
      <c r="AA213" s="337"/>
      <c r="AB213" s="337"/>
      <c r="AC213" s="337"/>
      <c r="AD213" s="337"/>
      <c r="AE213" s="337"/>
      <c r="AF213" s="337"/>
      <c r="AG213" s="337"/>
      <c r="AH213" s="337"/>
      <c r="AI213" s="337"/>
      <c r="AJ213" s="337"/>
      <c r="AK213" s="337"/>
      <c r="AL213" s="337"/>
      <c r="AM213" s="337"/>
      <c r="AN213" s="337"/>
      <c r="AO213" s="337"/>
      <c r="AP213" s="337"/>
      <c r="AQ213" s="337"/>
      <c r="AR213" s="337"/>
      <c r="AS213" s="337"/>
      <c r="AT213" s="337"/>
      <c r="AU213" s="337"/>
      <c r="AV213" s="337"/>
      <c r="AW213" s="337"/>
      <c r="AX213" s="337"/>
      <c r="AY213" s="337"/>
      <c r="AZ213" s="337"/>
      <c r="BA213" s="356"/>
      <c r="BB213" s="356"/>
      <c r="BC213" s="356"/>
      <c r="BD213" s="337"/>
      <c r="BE213" s="337"/>
      <c r="BF213" s="337"/>
      <c r="BG213" s="337"/>
      <c r="BH213" s="337"/>
      <c r="BI213" s="337"/>
      <c r="BJ213" s="337"/>
      <c r="BK213" s="337"/>
      <c r="BL213" s="337"/>
      <c r="BM213" s="337"/>
      <c r="BN213" s="337"/>
      <c r="BO213" s="337"/>
      <c r="BP213" s="337"/>
      <c r="BQ213" s="337"/>
      <c r="BR213" s="337"/>
      <c r="BS213" s="337"/>
      <c r="BT213" s="356"/>
      <c r="BU213" s="356"/>
      <c r="BV213" s="356"/>
      <c r="BW213" s="337"/>
      <c r="BX213" s="337"/>
      <c r="BY213" s="337"/>
      <c r="BZ213" s="337"/>
      <c r="CA213" s="337"/>
      <c r="CB213" s="337"/>
      <c r="CC213" s="337"/>
      <c r="CD213" s="337"/>
      <c r="CE213" s="337"/>
      <c r="CF213" s="337"/>
      <c r="CG213" s="337"/>
      <c r="CH213" s="337"/>
      <c r="CI213" s="337"/>
      <c r="CJ213" s="337"/>
      <c r="CK213" s="337"/>
      <c r="CL213" s="337"/>
      <c r="CM213" s="337"/>
      <c r="CN213" s="337"/>
      <c r="CO213" s="337"/>
      <c r="CP213" s="337"/>
      <c r="CQ213" s="337"/>
      <c r="CR213" s="337"/>
      <c r="CS213" s="337"/>
      <c r="CT213" s="337"/>
      <c r="CU213" s="337"/>
      <c r="CV213" s="337"/>
      <c r="CW213" s="337"/>
      <c r="CX213" s="337"/>
      <c r="CY213" s="337"/>
      <c r="CZ213" s="337"/>
      <c r="DA213" s="337"/>
      <c r="DB213" s="337"/>
      <c r="DC213" s="337"/>
      <c r="DD213" s="337"/>
      <c r="DE213" s="337"/>
      <c r="DF213" s="337"/>
      <c r="DG213" s="337"/>
      <c r="DH213" s="337"/>
      <c r="DI213" s="337"/>
      <c r="DJ213" s="337"/>
      <c r="DK213" s="337"/>
      <c r="DL213" s="337"/>
      <c r="DM213" s="337"/>
      <c r="DN213" s="337"/>
    </row>
    <row r="214" spans="1:118" s="3" customFormat="1" ht="15" customHeight="1" thickBot="1" x14ac:dyDescent="0.2">
      <c r="A214" s="1000" t="s">
        <v>220</v>
      </c>
      <c r="B214" s="1001"/>
      <c r="C214" s="636"/>
      <c r="D214" s="636"/>
      <c r="E214" s="637"/>
      <c r="F214" s="641"/>
      <c r="G214" s="631"/>
      <c r="H214" s="641"/>
      <c r="I214" s="631"/>
      <c r="J214" s="641"/>
      <c r="K214" s="631"/>
      <c r="L214" s="632"/>
      <c r="M214" s="631"/>
      <c r="N214" s="619"/>
      <c r="O214" s="337"/>
      <c r="P214" s="337"/>
      <c r="Q214" s="337"/>
      <c r="R214" s="337"/>
      <c r="S214" s="337"/>
      <c r="T214" s="337"/>
      <c r="U214" s="337"/>
      <c r="V214" s="337"/>
      <c r="W214" s="337"/>
      <c r="X214" s="337"/>
      <c r="Y214" s="337"/>
      <c r="Z214" s="337"/>
      <c r="AA214" s="337"/>
      <c r="AB214" s="337"/>
      <c r="AC214" s="337"/>
      <c r="AD214" s="337"/>
      <c r="AE214" s="337"/>
      <c r="AF214" s="337"/>
      <c r="AG214" s="337"/>
      <c r="AH214" s="337"/>
      <c r="AI214" s="337"/>
      <c r="AJ214" s="337"/>
      <c r="AK214" s="337"/>
      <c r="AL214" s="337"/>
      <c r="AM214" s="337"/>
      <c r="AN214" s="337"/>
      <c r="AO214" s="337"/>
      <c r="AP214" s="337"/>
      <c r="AQ214" s="337"/>
      <c r="AR214" s="337"/>
      <c r="AS214" s="337"/>
      <c r="AT214" s="337"/>
      <c r="AU214" s="337"/>
      <c r="AV214" s="337"/>
      <c r="AW214" s="337"/>
      <c r="AX214" s="337"/>
      <c r="AY214" s="337"/>
      <c r="AZ214" s="337"/>
      <c r="BA214" s="356"/>
      <c r="BB214" s="356"/>
      <c r="BC214" s="356"/>
      <c r="BD214" s="337"/>
      <c r="BE214" s="337"/>
      <c r="BF214" s="337"/>
      <c r="BG214" s="337"/>
      <c r="BH214" s="337"/>
      <c r="BI214" s="337"/>
      <c r="BJ214" s="337"/>
      <c r="BK214" s="337"/>
      <c r="BL214" s="337"/>
      <c r="BM214" s="337"/>
      <c r="BN214" s="337"/>
      <c r="BO214" s="337"/>
      <c r="BP214" s="337"/>
      <c r="BQ214" s="337"/>
      <c r="BR214" s="337"/>
      <c r="BS214" s="337"/>
      <c r="BT214" s="356"/>
      <c r="BU214" s="356"/>
      <c r="BV214" s="356"/>
      <c r="BW214" s="337"/>
      <c r="BX214" s="337"/>
      <c r="BY214" s="337"/>
      <c r="BZ214" s="337"/>
      <c r="CA214" s="337"/>
      <c r="CB214" s="337"/>
      <c r="CC214" s="337"/>
      <c r="CD214" s="337"/>
      <c r="CE214" s="337"/>
      <c r="CF214" s="337"/>
      <c r="CG214" s="337"/>
      <c r="CH214" s="337"/>
      <c r="CI214" s="337"/>
      <c r="CJ214" s="337"/>
      <c r="CK214" s="337"/>
      <c r="CL214" s="337"/>
      <c r="CM214" s="337"/>
      <c r="CN214" s="337"/>
      <c r="CO214" s="337"/>
      <c r="CP214" s="337"/>
      <c r="CQ214" s="337"/>
      <c r="CR214" s="337"/>
      <c r="CS214" s="337"/>
      <c r="CT214" s="337"/>
      <c r="CU214" s="337"/>
      <c r="CV214" s="337"/>
      <c r="CW214" s="337"/>
      <c r="CX214" s="337"/>
      <c r="CY214" s="337"/>
      <c r="CZ214" s="337"/>
      <c r="DA214" s="337"/>
      <c r="DB214" s="337"/>
      <c r="DC214" s="337"/>
      <c r="DD214" s="337"/>
      <c r="DE214" s="337"/>
      <c r="DF214" s="337"/>
      <c r="DG214" s="337"/>
      <c r="DH214" s="337"/>
      <c r="DI214" s="337"/>
      <c r="DJ214" s="337"/>
      <c r="DK214" s="337"/>
      <c r="DL214" s="337"/>
      <c r="DM214" s="337"/>
      <c r="DN214" s="337"/>
    </row>
    <row r="215" spans="1:118" s="3" customFormat="1" ht="15" customHeight="1" thickTop="1" x14ac:dyDescent="0.15">
      <c r="A215" s="1002" t="s">
        <v>221</v>
      </c>
      <c r="B215" s="1003"/>
      <c r="C215" s="642"/>
      <c r="D215" s="642"/>
      <c r="E215" s="643"/>
      <c r="F215" s="644"/>
      <c r="G215" s="645"/>
      <c r="H215" s="646"/>
      <c r="I215" s="645"/>
      <c r="J215" s="646"/>
      <c r="K215" s="645"/>
      <c r="L215" s="647"/>
      <c r="M215" s="645"/>
      <c r="N215" s="619"/>
      <c r="O215" s="337"/>
      <c r="P215" s="337"/>
      <c r="Q215" s="337"/>
      <c r="R215" s="337"/>
      <c r="S215" s="337"/>
      <c r="T215" s="337"/>
      <c r="U215" s="337"/>
      <c r="V215" s="337"/>
      <c r="W215" s="337"/>
      <c r="X215" s="337"/>
      <c r="Y215" s="337"/>
      <c r="Z215" s="337"/>
      <c r="AA215" s="337"/>
      <c r="AB215" s="337"/>
      <c r="AC215" s="337"/>
      <c r="AD215" s="337"/>
      <c r="AE215" s="337"/>
      <c r="AF215" s="337"/>
      <c r="AG215" s="337"/>
      <c r="AH215" s="337"/>
      <c r="AI215" s="337"/>
      <c r="AJ215" s="337"/>
      <c r="AK215" s="337"/>
      <c r="AL215" s="337"/>
      <c r="AM215" s="337"/>
      <c r="AN215" s="337"/>
      <c r="AO215" s="337"/>
      <c r="AP215" s="337"/>
      <c r="AQ215" s="337"/>
      <c r="AR215" s="337"/>
      <c r="AS215" s="337"/>
      <c r="AT215" s="337"/>
      <c r="AU215" s="337"/>
      <c r="AV215" s="337"/>
      <c r="AW215" s="337"/>
      <c r="AX215" s="337"/>
      <c r="AY215" s="337"/>
      <c r="AZ215" s="337"/>
      <c r="BA215" s="356"/>
      <c r="BB215" s="356"/>
      <c r="BC215" s="356"/>
      <c r="BD215" s="356"/>
      <c r="BE215" s="356"/>
      <c r="BF215" s="356"/>
      <c r="BG215" s="356"/>
      <c r="BH215" s="356"/>
      <c r="BI215" s="356"/>
      <c r="BJ215" s="337"/>
      <c r="BK215" s="337"/>
      <c r="BL215" s="337"/>
      <c r="BM215" s="337"/>
      <c r="BN215" s="337"/>
      <c r="BO215" s="337"/>
      <c r="BP215" s="337"/>
      <c r="BQ215" s="337"/>
      <c r="BR215" s="337"/>
      <c r="BS215" s="337"/>
      <c r="BT215" s="356"/>
      <c r="BU215" s="356"/>
      <c r="BV215" s="356"/>
      <c r="BW215" s="356"/>
      <c r="BX215" s="356"/>
      <c r="BY215" s="356"/>
      <c r="BZ215" s="356"/>
      <c r="CA215" s="356"/>
      <c r="CB215" s="356"/>
      <c r="CC215" s="337"/>
      <c r="CD215" s="337"/>
      <c r="CE215" s="337"/>
      <c r="CF215" s="337"/>
      <c r="CG215" s="337"/>
      <c r="CH215" s="337"/>
      <c r="CI215" s="337"/>
      <c r="CJ215" s="337"/>
      <c r="CK215" s="337"/>
      <c r="CL215" s="337"/>
      <c r="CM215" s="337"/>
      <c r="CN215" s="337"/>
      <c r="CO215" s="337"/>
      <c r="CP215" s="337"/>
      <c r="CQ215" s="337"/>
      <c r="CR215" s="337"/>
      <c r="CS215" s="337"/>
      <c r="CT215" s="337"/>
      <c r="CU215" s="337"/>
      <c r="CV215" s="337"/>
      <c r="CW215" s="337"/>
      <c r="CX215" s="337"/>
      <c r="CY215" s="337"/>
      <c r="CZ215" s="337"/>
      <c r="DA215" s="337"/>
      <c r="DB215" s="337"/>
      <c r="DC215" s="337"/>
      <c r="DD215" s="337"/>
      <c r="DE215" s="337"/>
      <c r="DF215" s="337"/>
      <c r="DG215" s="337"/>
      <c r="DH215" s="337"/>
      <c r="DI215" s="337"/>
      <c r="DJ215" s="337"/>
      <c r="DK215" s="337"/>
      <c r="DL215" s="337"/>
      <c r="DM215" s="337"/>
      <c r="DN215" s="337"/>
    </row>
    <row r="216" spans="1:118" s="3" customFormat="1" ht="15" customHeight="1" x14ac:dyDescent="0.15">
      <c r="A216" s="1004" t="s">
        <v>222</v>
      </c>
      <c r="B216" s="1005"/>
      <c r="C216" s="635"/>
      <c r="D216" s="635"/>
      <c r="E216" s="648"/>
      <c r="F216" s="649"/>
      <c r="G216" s="650"/>
      <c r="H216" s="649"/>
      <c r="I216" s="634"/>
      <c r="J216" s="649"/>
      <c r="K216" s="634"/>
      <c r="L216" s="633"/>
      <c r="M216" s="634"/>
      <c r="N216" s="619"/>
      <c r="O216" s="337"/>
      <c r="P216" s="337"/>
      <c r="Q216" s="337"/>
      <c r="R216" s="337"/>
      <c r="S216" s="337"/>
      <c r="T216" s="337"/>
      <c r="U216" s="337"/>
      <c r="V216" s="337"/>
      <c r="W216" s="337"/>
      <c r="X216" s="337"/>
      <c r="Y216" s="337"/>
      <c r="Z216" s="337"/>
      <c r="AA216" s="337"/>
      <c r="AB216" s="337"/>
      <c r="AC216" s="337"/>
      <c r="AD216" s="337"/>
      <c r="AE216" s="337"/>
      <c r="AF216" s="337"/>
      <c r="AG216" s="337"/>
      <c r="AH216" s="337"/>
      <c r="AI216" s="337"/>
      <c r="AJ216" s="337"/>
      <c r="AK216" s="337"/>
      <c r="AL216" s="337"/>
      <c r="AM216" s="337"/>
      <c r="AN216" s="337"/>
      <c r="AO216" s="337"/>
      <c r="AP216" s="337"/>
      <c r="AQ216" s="337"/>
      <c r="AR216" s="337"/>
      <c r="AS216" s="337"/>
      <c r="AT216" s="337"/>
      <c r="AU216" s="337"/>
      <c r="AV216" s="337"/>
      <c r="AW216" s="337"/>
      <c r="AX216" s="337"/>
      <c r="AY216" s="337"/>
      <c r="AZ216" s="337"/>
      <c r="BA216" s="356"/>
      <c r="BB216" s="356"/>
      <c r="BC216" s="356"/>
      <c r="BD216" s="356"/>
      <c r="BE216" s="356"/>
      <c r="BF216" s="356"/>
      <c r="BG216" s="356"/>
      <c r="BH216" s="356"/>
      <c r="BI216" s="337"/>
      <c r="BJ216" s="337"/>
      <c r="BK216" s="337"/>
      <c r="BL216" s="337"/>
      <c r="BM216" s="337"/>
      <c r="BN216" s="337"/>
      <c r="BO216" s="337"/>
      <c r="BP216" s="337"/>
      <c r="BQ216" s="337"/>
      <c r="BR216" s="337"/>
      <c r="BS216" s="337"/>
      <c r="BT216" s="356"/>
      <c r="BU216" s="356"/>
      <c r="BV216" s="356"/>
      <c r="BW216" s="356"/>
      <c r="BX216" s="356"/>
      <c r="BY216" s="356"/>
      <c r="BZ216" s="356"/>
      <c r="CA216" s="337"/>
      <c r="CB216" s="337"/>
      <c r="CC216" s="337"/>
      <c r="CD216" s="337"/>
      <c r="CE216" s="337"/>
      <c r="CF216" s="337"/>
      <c r="CG216" s="337"/>
      <c r="CH216" s="337"/>
      <c r="CI216" s="337"/>
      <c r="CJ216" s="337"/>
      <c r="CK216" s="337"/>
      <c r="CL216" s="337"/>
      <c r="CM216" s="337"/>
      <c r="CN216" s="337"/>
      <c r="CO216" s="337"/>
      <c r="CP216" s="337"/>
      <c r="CQ216" s="337"/>
      <c r="CR216" s="337"/>
      <c r="CS216" s="337"/>
      <c r="CT216" s="337"/>
      <c r="CU216" s="337"/>
      <c r="CV216" s="337"/>
      <c r="CW216" s="337"/>
      <c r="CX216" s="337"/>
      <c r="CY216" s="337"/>
      <c r="CZ216" s="337"/>
      <c r="DA216" s="337"/>
      <c r="DB216" s="337"/>
      <c r="DC216" s="337"/>
      <c r="DD216" s="337"/>
      <c r="DE216" s="337"/>
      <c r="DF216" s="337"/>
      <c r="DG216" s="337"/>
      <c r="DH216" s="337"/>
      <c r="DI216" s="337"/>
      <c r="DJ216" s="337"/>
      <c r="DK216" s="337"/>
      <c r="DL216" s="337"/>
      <c r="DM216" s="337"/>
      <c r="DN216" s="337"/>
    </row>
    <row r="217" spans="1:118" s="9" customFormat="1" x14ac:dyDescent="0.2">
      <c r="A217" s="363"/>
      <c r="B217" s="337"/>
      <c r="C217" s="337"/>
      <c r="D217" s="337"/>
      <c r="E217" s="337"/>
      <c r="F217" s="337"/>
      <c r="G217" s="337"/>
      <c r="H217" s="337"/>
      <c r="I217" s="337"/>
      <c r="J217" s="337"/>
      <c r="K217" s="337"/>
      <c r="L217" s="337"/>
      <c r="M217" s="337"/>
      <c r="N217" s="337"/>
      <c r="O217" s="337"/>
      <c r="P217" s="337"/>
      <c r="Q217" s="337"/>
      <c r="R217" s="337"/>
      <c r="S217" s="337"/>
      <c r="T217" s="337"/>
      <c r="U217" s="337"/>
      <c r="V217" s="337"/>
      <c r="W217" s="337"/>
      <c r="X217" s="337"/>
      <c r="Y217" s="337"/>
      <c r="Z217" s="337"/>
      <c r="AA217" s="337"/>
      <c r="AB217" s="337"/>
      <c r="AC217" s="337"/>
      <c r="AD217" s="337"/>
      <c r="AE217" s="337"/>
      <c r="AF217" s="337"/>
      <c r="AG217" s="337"/>
      <c r="AH217" s="337"/>
      <c r="AI217" s="337"/>
      <c r="AJ217" s="337"/>
      <c r="AK217" s="337"/>
      <c r="AL217" s="339"/>
      <c r="AM217" s="339"/>
      <c r="AN217" s="339"/>
      <c r="AO217" s="339"/>
      <c r="AP217" s="339"/>
      <c r="AQ217" s="339"/>
      <c r="AR217" s="339"/>
      <c r="AS217" s="339"/>
      <c r="AT217" s="339"/>
      <c r="AU217" s="339"/>
      <c r="AV217" s="339"/>
      <c r="AW217" s="339"/>
      <c r="AX217" s="339"/>
      <c r="AY217" s="339"/>
      <c r="AZ217" s="339"/>
      <c r="BA217" s="337"/>
      <c r="BB217" s="337"/>
      <c r="BC217" s="337"/>
      <c r="BD217" s="337"/>
      <c r="BE217" s="337"/>
      <c r="BF217" s="337"/>
      <c r="BG217" s="337"/>
      <c r="BH217" s="337"/>
      <c r="BI217" s="337"/>
      <c r="BJ217" s="337"/>
      <c r="BK217" s="337"/>
      <c r="BL217" s="337"/>
      <c r="BM217" s="337"/>
      <c r="BN217" s="337"/>
      <c r="BO217" s="337"/>
      <c r="BP217" s="337"/>
      <c r="BQ217" s="337"/>
      <c r="BR217" s="337"/>
      <c r="BS217" s="337"/>
      <c r="BT217" s="337"/>
      <c r="BU217" s="337"/>
      <c r="BV217" s="337"/>
      <c r="BW217" s="337"/>
      <c r="BX217" s="337"/>
      <c r="BY217" s="337"/>
      <c r="BZ217" s="337"/>
      <c r="CA217" s="337"/>
      <c r="CB217" s="337"/>
      <c r="CC217" s="337"/>
      <c r="CD217" s="337"/>
      <c r="CE217" s="337"/>
      <c r="CF217" s="337"/>
      <c r="CG217" s="337"/>
      <c r="CH217" s="337"/>
      <c r="CI217" s="337"/>
      <c r="CJ217" s="337"/>
      <c r="CK217" s="337"/>
      <c r="CL217" s="337"/>
      <c r="CM217" s="337"/>
      <c r="CN217" s="337"/>
      <c r="CO217" s="337"/>
      <c r="CP217" s="337"/>
      <c r="CQ217" s="337"/>
      <c r="CR217" s="337"/>
      <c r="CS217" s="337"/>
      <c r="CT217" s="337"/>
      <c r="CU217" s="337"/>
      <c r="CV217" s="337"/>
      <c r="CW217" s="337"/>
      <c r="CX217" s="337"/>
      <c r="CY217" s="337"/>
      <c r="CZ217" s="337"/>
      <c r="DA217" s="337"/>
      <c r="DB217" s="337"/>
      <c r="DC217" s="337"/>
      <c r="DD217" s="337"/>
      <c r="DE217" s="337"/>
      <c r="DF217" s="337"/>
      <c r="DG217" s="337"/>
      <c r="DH217" s="337"/>
      <c r="DI217" s="337"/>
      <c r="DJ217" s="337"/>
      <c r="DK217" s="337"/>
      <c r="DL217" s="337"/>
      <c r="DM217" s="337"/>
      <c r="DN217" s="337"/>
    </row>
    <row r="218" spans="1:118" s="9" customFormat="1" x14ac:dyDescent="0.2">
      <c r="A218" s="363"/>
      <c r="B218" s="337"/>
      <c r="C218" s="337"/>
      <c r="D218" s="337"/>
      <c r="E218" s="337"/>
      <c r="F218" s="337"/>
      <c r="G218" s="337"/>
      <c r="H218" s="337"/>
      <c r="I218" s="337"/>
      <c r="J218" s="337"/>
      <c r="K218" s="337"/>
      <c r="L218" s="337"/>
      <c r="M218" s="337"/>
      <c r="N218" s="337"/>
      <c r="O218" s="337"/>
      <c r="P218" s="337"/>
      <c r="Q218" s="337"/>
      <c r="R218" s="337"/>
      <c r="S218" s="337"/>
      <c r="T218" s="337"/>
      <c r="U218" s="337"/>
      <c r="V218" s="337"/>
      <c r="W218" s="337"/>
      <c r="X218" s="337"/>
      <c r="Y218" s="337"/>
      <c r="Z218" s="337"/>
      <c r="AA218" s="337"/>
      <c r="AB218" s="337"/>
      <c r="AC218" s="337"/>
      <c r="AD218" s="337"/>
      <c r="AE218" s="337"/>
      <c r="AF218" s="337"/>
      <c r="AG218" s="337"/>
      <c r="AH218" s="337"/>
      <c r="AI218" s="337"/>
      <c r="AJ218" s="337"/>
      <c r="AK218" s="337"/>
      <c r="AL218" s="339"/>
      <c r="AM218" s="339"/>
      <c r="AN218" s="339"/>
      <c r="AO218" s="339"/>
      <c r="AP218" s="339"/>
      <c r="AQ218" s="339"/>
      <c r="AR218" s="339"/>
      <c r="AS218" s="339"/>
      <c r="AT218" s="339"/>
      <c r="AU218" s="339"/>
      <c r="AV218" s="339"/>
      <c r="AW218" s="339"/>
      <c r="AX218" s="339"/>
      <c r="AY218" s="339"/>
      <c r="AZ218" s="339"/>
      <c r="BA218" s="337"/>
      <c r="BB218" s="337"/>
      <c r="BC218" s="337"/>
      <c r="BD218" s="337"/>
      <c r="BE218" s="337"/>
      <c r="BF218" s="337"/>
      <c r="BG218" s="337"/>
      <c r="BH218" s="337"/>
      <c r="BI218" s="337"/>
      <c r="BJ218" s="337"/>
      <c r="BK218" s="337"/>
      <c r="BL218" s="337"/>
      <c r="BM218" s="337"/>
      <c r="BN218" s="337"/>
      <c r="BO218" s="337"/>
      <c r="BP218" s="337"/>
      <c r="BQ218" s="337"/>
      <c r="BR218" s="337"/>
      <c r="BS218" s="337"/>
      <c r="BT218" s="337"/>
      <c r="BU218" s="337"/>
      <c r="BV218" s="337"/>
      <c r="BW218" s="337"/>
      <c r="BX218" s="337"/>
      <c r="BY218" s="337"/>
      <c r="BZ218" s="337"/>
      <c r="CA218" s="337"/>
      <c r="CB218" s="337"/>
      <c r="CC218" s="337"/>
      <c r="CD218" s="337"/>
      <c r="CE218" s="337"/>
      <c r="CF218" s="337"/>
      <c r="CG218" s="337"/>
      <c r="CH218" s="337"/>
      <c r="CI218" s="337"/>
      <c r="CJ218" s="337"/>
      <c r="CK218" s="337"/>
      <c r="CL218" s="337"/>
      <c r="CM218" s="337"/>
      <c r="CN218" s="337"/>
      <c r="CO218" s="337"/>
      <c r="CP218" s="337"/>
      <c r="CQ218" s="337"/>
      <c r="CR218" s="337"/>
      <c r="CS218" s="337"/>
      <c r="CT218" s="337"/>
      <c r="CU218" s="337"/>
      <c r="CV218" s="337"/>
      <c r="CW218" s="337"/>
      <c r="CX218" s="337"/>
      <c r="CY218" s="337"/>
      <c r="CZ218" s="337"/>
      <c r="DA218" s="337"/>
      <c r="DB218" s="337"/>
      <c r="DC218" s="337"/>
      <c r="DD218" s="337"/>
      <c r="DE218" s="337"/>
      <c r="DF218" s="337"/>
      <c r="DG218" s="337"/>
      <c r="DH218" s="337"/>
      <c r="DI218" s="337"/>
      <c r="DJ218" s="337"/>
      <c r="DK218" s="337"/>
      <c r="DL218" s="337"/>
      <c r="DM218" s="337"/>
      <c r="DN218" s="337"/>
    </row>
    <row r="219" spans="1:118" s="9" customFormat="1" x14ac:dyDescent="0.2">
      <c r="A219" s="363"/>
      <c r="B219" s="337"/>
      <c r="C219" s="337"/>
      <c r="D219" s="337"/>
      <c r="E219" s="337"/>
      <c r="F219" s="337"/>
      <c r="G219" s="337"/>
      <c r="H219" s="337"/>
      <c r="I219" s="337"/>
      <c r="J219" s="337"/>
      <c r="K219" s="337"/>
      <c r="L219" s="337"/>
      <c r="M219" s="337"/>
      <c r="N219" s="337"/>
      <c r="O219" s="337"/>
      <c r="P219" s="337"/>
      <c r="Q219" s="337"/>
      <c r="R219" s="337"/>
      <c r="S219" s="337"/>
      <c r="T219" s="337"/>
      <c r="U219" s="337"/>
      <c r="V219" s="337"/>
      <c r="W219" s="337"/>
      <c r="X219" s="337"/>
      <c r="Y219" s="337"/>
      <c r="Z219" s="337"/>
      <c r="AA219" s="337"/>
      <c r="AB219" s="337"/>
      <c r="AC219" s="337"/>
      <c r="AD219" s="337"/>
      <c r="AE219" s="337"/>
      <c r="AF219" s="337"/>
      <c r="AG219" s="337"/>
      <c r="AH219" s="337"/>
      <c r="AI219" s="337"/>
      <c r="AJ219" s="337"/>
      <c r="AK219" s="337"/>
      <c r="AL219" s="339"/>
      <c r="AM219" s="339"/>
      <c r="AN219" s="339"/>
      <c r="AO219" s="339"/>
      <c r="AP219" s="339"/>
      <c r="AQ219" s="339"/>
      <c r="AR219" s="339"/>
      <c r="AS219" s="339"/>
      <c r="AT219" s="339"/>
      <c r="AU219" s="339"/>
      <c r="AV219" s="339"/>
      <c r="AW219" s="339"/>
      <c r="AX219" s="339"/>
      <c r="AY219" s="339"/>
      <c r="AZ219" s="339"/>
      <c r="BA219" s="337"/>
      <c r="BB219" s="337"/>
      <c r="BC219" s="337"/>
      <c r="BD219" s="337"/>
      <c r="BE219" s="337"/>
      <c r="BF219" s="337"/>
      <c r="BG219" s="337"/>
      <c r="BH219" s="337"/>
      <c r="BI219" s="337"/>
      <c r="BJ219" s="337"/>
      <c r="BK219" s="337"/>
      <c r="BL219" s="337"/>
      <c r="BM219" s="337"/>
      <c r="BN219" s="337"/>
      <c r="BO219" s="337"/>
      <c r="BP219" s="337"/>
      <c r="BQ219" s="337"/>
      <c r="BR219" s="337"/>
      <c r="BS219" s="337"/>
      <c r="BT219" s="337"/>
      <c r="BU219" s="337"/>
      <c r="BV219" s="337"/>
      <c r="BW219" s="337"/>
      <c r="BX219" s="337"/>
      <c r="BY219" s="337"/>
      <c r="BZ219" s="337"/>
      <c r="CA219" s="337"/>
      <c r="CB219" s="337"/>
      <c r="CC219" s="337"/>
      <c r="CD219" s="337"/>
      <c r="CE219" s="337"/>
      <c r="CF219" s="337"/>
      <c r="CG219" s="337"/>
      <c r="CH219" s="337"/>
      <c r="CI219" s="337"/>
      <c r="CJ219" s="337"/>
      <c r="CK219" s="337"/>
      <c r="CL219" s="337"/>
      <c r="CM219" s="337"/>
      <c r="CN219" s="337"/>
      <c r="CO219" s="337"/>
      <c r="CP219" s="337"/>
      <c r="CQ219" s="337"/>
      <c r="CR219" s="337"/>
      <c r="CS219" s="337"/>
      <c r="CT219" s="337"/>
      <c r="CU219" s="337"/>
      <c r="CV219" s="337"/>
      <c r="CW219" s="337"/>
      <c r="CX219" s="337"/>
      <c r="CY219" s="337"/>
      <c r="CZ219" s="337"/>
      <c r="DA219" s="337"/>
      <c r="DB219" s="337"/>
      <c r="DC219" s="337"/>
      <c r="DD219" s="337"/>
      <c r="DE219" s="337"/>
      <c r="DF219" s="337"/>
      <c r="DG219" s="337"/>
      <c r="DH219" s="337"/>
      <c r="DI219" s="337"/>
      <c r="DJ219" s="337"/>
      <c r="DK219" s="337"/>
      <c r="DL219" s="337"/>
      <c r="DM219" s="337"/>
      <c r="DN219" s="337"/>
    </row>
    <row r="220" spans="1:118" s="9" customFormat="1" x14ac:dyDescent="0.2">
      <c r="A220" s="363"/>
      <c r="B220" s="337"/>
      <c r="C220" s="337"/>
      <c r="D220" s="337"/>
      <c r="E220" s="337"/>
      <c r="F220" s="337"/>
      <c r="G220" s="337"/>
      <c r="H220" s="337"/>
      <c r="I220" s="337"/>
      <c r="J220" s="337"/>
      <c r="K220" s="337"/>
      <c r="L220" s="337"/>
      <c r="M220" s="337"/>
      <c r="N220" s="337"/>
      <c r="O220" s="337"/>
      <c r="P220" s="337"/>
      <c r="Q220" s="337"/>
      <c r="R220" s="337"/>
      <c r="S220" s="337"/>
      <c r="T220" s="337"/>
      <c r="U220" s="337"/>
      <c r="V220" s="337"/>
      <c r="W220" s="337"/>
      <c r="X220" s="337"/>
      <c r="Y220" s="337"/>
      <c r="Z220" s="337"/>
      <c r="AA220" s="337"/>
      <c r="AB220" s="337"/>
      <c r="AC220" s="337"/>
      <c r="AD220" s="337"/>
      <c r="AE220" s="337"/>
      <c r="AF220" s="337"/>
      <c r="AG220" s="337"/>
      <c r="AH220" s="337"/>
      <c r="AI220" s="337"/>
      <c r="AJ220" s="337"/>
      <c r="AK220" s="337"/>
      <c r="AL220" s="339"/>
      <c r="AM220" s="339"/>
      <c r="AN220" s="339"/>
      <c r="AO220" s="339"/>
      <c r="AP220" s="339"/>
      <c r="AQ220" s="339"/>
      <c r="AR220" s="339"/>
      <c r="AS220" s="339"/>
      <c r="AT220" s="339"/>
      <c r="AU220" s="339"/>
      <c r="AV220" s="339"/>
      <c r="AW220" s="339"/>
      <c r="AX220" s="339"/>
      <c r="AY220" s="339"/>
      <c r="AZ220" s="339"/>
      <c r="BA220" s="337"/>
      <c r="BB220" s="337"/>
      <c r="BC220" s="337"/>
      <c r="BD220" s="337"/>
      <c r="BE220" s="337"/>
      <c r="BF220" s="337"/>
      <c r="BG220" s="337"/>
      <c r="BH220" s="337"/>
      <c r="BI220" s="337"/>
      <c r="BJ220" s="337"/>
      <c r="BK220" s="337"/>
      <c r="BL220" s="337"/>
      <c r="BM220" s="337"/>
      <c r="BN220" s="337"/>
      <c r="BO220" s="337"/>
      <c r="BP220" s="337"/>
      <c r="BQ220" s="337"/>
      <c r="BR220" s="337"/>
      <c r="BS220" s="337"/>
      <c r="BT220" s="613">
        <v>0</v>
      </c>
      <c r="BU220" s="622">
        <v>0</v>
      </c>
      <c r="BV220" s="624">
        <v>0</v>
      </c>
      <c r="BW220" s="622">
        <v>0</v>
      </c>
      <c r="BX220" s="624">
        <v>0</v>
      </c>
      <c r="BY220" s="622">
        <v>0</v>
      </c>
      <c r="BZ220" s="624">
        <v>0</v>
      </c>
      <c r="CA220" s="337"/>
      <c r="CB220" s="337"/>
      <c r="CC220" s="337"/>
      <c r="CD220" s="337"/>
      <c r="CE220" s="337"/>
      <c r="CF220" s="337"/>
      <c r="CG220" s="337"/>
      <c r="CH220" s="337"/>
      <c r="CI220" s="337"/>
      <c r="CJ220" s="337"/>
      <c r="CK220" s="337"/>
      <c r="CL220" s="337"/>
      <c r="CM220" s="337"/>
      <c r="CN220" s="337"/>
      <c r="CO220" s="337"/>
      <c r="CP220" s="337"/>
      <c r="CQ220" s="337"/>
      <c r="CR220" s="337"/>
      <c r="CS220" s="337"/>
      <c r="CT220" s="337"/>
      <c r="CU220" s="337"/>
      <c r="CV220" s="337"/>
      <c r="CW220" s="337"/>
      <c r="CX220" s="337"/>
      <c r="CY220" s="337"/>
      <c r="CZ220" s="337"/>
      <c r="DA220" s="337"/>
      <c r="DB220" s="337"/>
      <c r="DC220" s="337"/>
      <c r="DD220" s="337"/>
      <c r="DE220" s="337"/>
      <c r="DF220" s="337"/>
      <c r="DG220" s="337"/>
      <c r="DH220" s="337"/>
      <c r="DI220" s="337"/>
      <c r="DJ220" s="337"/>
      <c r="DK220" s="337"/>
      <c r="DL220" s="337"/>
      <c r="DM220" s="337"/>
      <c r="DN220" s="337"/>
    </row>
    <row r="221" spans="1:118" s="9" customFormat="1" x14ac:dyDescent="0.2">
      <c r="A221" s="363"/>
      <c r="B221" s="337"/>
      <c r="C221" s="337"/>
      <c r="D221" s="337"/>
      <c r="E221" s="337"/>
      <c r="F221" s="337"/>
      <c r="G221" s="337"/>
      <c r="H221" s="337"/>
      <c r="I221" s="337"/>
      <c r="J221" s="337"/>
      <c r="K221" s="337"/>
      <c r="L221" s="337"/>
      <c r="M221" s="337"/>
      <c r="N221" s="337"/>
      <c r="O221" s="337"/>
      <c r="P221" s="337"/>
      <c r="Q221" s="337"/>
      <c r="R221" s="337"/>
      <c r="S221" s="337"/>
      <c r="T221" s="337"/>
      <c r="U221" s="337"/>
      <c r="V221" s="337"/>
      <c r="W221" s="337"/>
      <c r="X221" s="337"/>
      <c r="Y221" s="337"/>
      <c r="Z221" s="337"/>
      <c r="AA221" s="337"/>
      <c r="AB221" s="337"/>
      <c r="AC221" s="337"/>
      <c r="AD221" s="337"/>
      <c r="AE221" s="337"/>
      <c r="AF221" s="337"/>
      <c r="AG221" s="337"/>
      <c r="AH221" s="337"/>
      <c r="AI221" s="337"/>
      <c r="AJ221" s="337"/>
      <c r="AK221" s="337"/>
      <c r="AL221" s="339"/>
      <c r="AM221" s="339"/>
      <c r="AN221" s="339"/>
      <c r="AO221" s="339"/>
      <c r="AP221" s="339"/>
      <c r="AQ221" s="339"/>
      <c r="AR221" s="339"/>
      <c r="AS221" s="339"/>
      <c r="AT221" s="339"/>
      <c r="AU221" s="339"/>
      <c r="AV221" s="339"/>
      <c r="AW221" s="339"/>
      <c r="AX221" s="339"/>
      <c r="AY221" s="339"/>
      <c r="AZ221" s="339"/>
      <c r="BA221" s="337"/>
      <c r="BB221" s="337"/>
      <c r="BC221" s="337"/>
      <c r="BD221" s="337"/>
      <c r="BE221" s="337"/>
      <c r="BF221" s="337"/>
      <c r="BG221" s="337"/>
      <c r="BH221" s="337"/>
      <c r="BI221" s="337"/>
      <c r="BJ221" s="337"/>
      <c r="BK221" s="337"/>
      <c r="BL221" s="337"/>
      <c r="BM221" s="337"/>
      <c r="BN221" s="337"/>
      <c r="BO221" s="337"/>
      <c r="BP221" s="337"/>
      <c r="BQ221" s="337"/>
      <c r="BR221" s="337"/>
      <c r="BS221" s="337"/>
      <c r="BT221" s="613">
        <v>0</v>
      </c>
      <c r="BU221" s="625">
        <v>0</v>
      </c>
      <c r="BV221" s="626">
        <v>0</v>
      </c>
      <c r="BW221" s="625">
        <v>0</v>
      </c>
      <c r="BX221" s="626">
        <v>0</v>
      </c>
      <c r="BY221" s="625">
        <v>0</v>
      </c>
      <c r="BZ221" s="626">
        <v>0</v>
      </c>
      <c r="CA221" s="337"/>
      <c r="CB221" s="337"/>
      <c r="CC221" s="337"/>
      <c r="CD221" s="337"/>
      <c r="CE221" s="337"/>
      <c r="CF221" s="337"/>
      <c r="CG221" s="337"/>
      <c r="CH221" s="337"/>
      <c r="CI221" s="337"/>
      <c r="CJ221" s="337"/>
      <c r="CK221" s="337"/>
      <c r="CL221" s="337"/>
      <c r="CM221" s="337"/>
      <c r="CN221" s="337"/>
      <c r="CO221" s="337"/>
      <c r="CP221" s="337"/>
      <c r="CQ221" s="337"/>
      <c r="CR221" s="337"/>
      <c r="CS221" s="337"/>
      <c r="CT221" s="337"/>
      <c r="CU221" s="337"/>
      <c r="CV221" s="337"/>
      <c r="CW221" s="337"/>
      <c r="CX221" s="337"/>
      <c r="CY221" s="337"/>
      <c r="CZ221" s="337"/>
      <c r="DA221" s="337"/>
      <c r="DB221" s="337"/>
      <c r="DC221" s="337"/>
      <c r="DD221" s="337"/>
      <c r="DE221" s="337"/>
      <c r="DF221" s="337"/>
      <c r="DG221" s="337"/>
      <c r="DH221" s="337"/>
      <c r="DI221" s="337"/>
      <c r="DJ221" s="337"/>
      <c r="DK221" s="337"/>
      <c r="DL221" s="337"/>
      <c r="DM221" s="337"/>
      <c r="DN221" s="337"/>
    </row>
    <row r="222" spans="1:118" s="9" customFormat="1" x14ac:dyDescent="0.2">
      <c r="A222" s="363"/>
      <c r="B222" s="337"/>
      <c r="C222" s="337"/>
      <c r="D222" s="337"/>
      <c r="E222" s="337"/>
      <c r="F222" s="337"/>
      <c r="G222" s="337"/>
      <c r="H222" s="337"/>
      <c r="I222" s="337"/>
      <c r="J222" s="337"/>
      <c r="K222" s="337"/>
      <c r="L222" s="337"/>
      <c r="M222" s="337"/>
      <c r="N222" s="337"/>
      <c r="O222" s="337"/>
      <c r="P222" s="337"/>
      <c r="Q222" s="337"/>
      <c r="R222" s="337"/>
      <c r="S222" s="337"/>
      <c r="T222" s="337"/>
      <c r="U222" s="337"/>
      <c r="V222" s="337"/>
      <c r="W222" s="337"/>
      <c r="X222" s="337"/>
      <c r="Y222" s="337"/>
      <c r="Z222" s="337"/>
      <c r="AA222" s="337"/>
      <c r="AB222" s="337"/>
      <c r="AC222" s="337"/>
      <c r="AD222" s="337"/>
      <c r="AE222" s="337"/>
      <c r="AF222" s="337"/>
      <c r="AG222" s="337"/>
      <c r="AH222" s="337"/>
      <c r="AI222" s="337"/>
      <c r="AJ222" s="337"/>
      <c r="AK222" s="337"/>
      <c r="AL222" s="339"/>
      <c r="AM222" s="339"/>
      <c r="AN222" s="339"/>
      <c r="AO222" s="339"/>
      <c r="AP222" s="339"/>
      <c r="AQ222" s="339"/>
      <c r="AR222" s="339"/>
      <c r="AS222" s="339"/>
      <c r="AT222" s="339"/>
      <c r="AU222" s="339"/>
      <c r="AV222" s="339"/>
      <c r="AW222" s="339"/>
      <c r="AX222" s="339"/>
      <c r="AY222" s="339"/>
      <c r="AZ222" s="339"/>
      <c r="BA222" s="337"/>
      <c r="BB222" s="337"/>
      <c r="BC222" s="337"/>
      <c r="BD222" s="337"/>
      <c r="BE222" s="337"/>
      <c r="BF222" s="337"/>
      <c r="BG222" s="337"/>
      <c r="BH222" s="337"/>
      <c r="BI222" s="337"/>
      <c r="BJ222" s="337"/>
      <c r="BK222" s="337"/>
      <c r="BL222" s="337"/>
      <c r="BM222" s="337"/>
      <c r="BN222" s="337"/>
      <c r="BO222" s="337"/>
      <c r="BP222" s="337"/>
      <c r="BQ222" s="337"/>
      <c r="BR222" s="337"/>
      <c r="BS222" s="337"/>
      <c r="BT222" s="613">
        <v>0</v>
      </c>
      <c r="BU222" s="625">
        <v>0</v>
      </c>
      <c r="BV222" s="626">
        <v>0</v>
      </c>
      <c r="BW222" s="625">
        <v>0</v>
      </c>
      <c r="BX222" s="626">
        <v>0</v>
      </c>
      <c r="BY222" s="625">
        <v>0</v>
      </c>
      <c r="BZ222" s="626">
        <v>0</v>
      </c>
      <c r="CA222" s="337"/>
      <c r="CB222" s="337"/>
      <c r="CC222" s="337"/>
      <c r="CD222" s="337"/>
      <c r="CE222" s="337"/>
      <c r="CF222" s="337"/>
      <c r="CG222" s="337"/>
      <c r="CH222" s="337"/>
      <c r="CI222" s="337"/>
      <c r="CJ222" s="337"/>
      <c r="CK222" s="337"/>
      <c r="CL222" s="337"/>
      <c r="CM222" s="337"/>
      <c r="CN222" s="337"/>
      <c r="CO222" s="337"/>
      <c r="CP222" s="337"/>
      <c r="CQ222" s="337"/>
      <c r="CR222" s="337"/>
      <c r="CS222" s="337"/>
      <c r="CT222" s="337"/>
      <c r="CU222" s="337"/>
      <c r="CV222" s="337"/>
      <c r="CW222" s="337"/>
      <c r="CX222" s="337"/>
      <c r="CY222" s="337"/>
      <c r="CZ222" s="337"/>
      <c r="DA222" s="337"/>
      <c r="DB222" s="337"/>
      <c r="DC222" s="337"/>
      <c r="DD222" s="337"/>
      <c r="DE222" s="337"/>
      <c r="DF222" s="337"/>
      <c r="DG222" s="337"/>
      <c r="DH222" s="337"/>
      <c r="DI222" s="337"/>
      <c r="DJ222" s="337"/>
      <c r="DK222" s="337"/>
      <c r="DL222" s="337"/>
      <c r="DM222" s="337"/>
      <c r="DN222" s="337"/>
    </row>
    <row r="223" spans="1:118" s="9" customFormat="1" x14ac:dyDescent="0.2">
      <c r="A223" s="363"/>
      <c r="B223" s="337"/>
      <c r="C223" s="337"/>
      <c r="D223" s="337"/>
      <c r="E223" s="337"/>
      <c r="F223" s="337"/>
      <c r="G223" s="337"/>
      <c r="H223" s="337"/>
      <c r="I223" s="337"/>
      <c r="J223" s="337"/>
      <c r="K223" s="337"/>
      <c r="L223" s="337"/>
      <c r="M223" s="337"/>
      <c r="N223" s="337"/>
      <c r="O223" s="337"/>
      <c r="P223" s="337"/>
      <c r="Q223" s="337"/>
      <c r="R223" s="337"/>
      <c r="S223" s="337"/>
      <c r="T223" s="337"/>
      <c r="U223" s="337"/>
      <c r="V223" s="337"/>
      <c r="W223" s="337"/>
      <c r="X223" s="337"/>
      <c r="Y223" s="337"/>
      <c r="Z223" s="337"/>
      <c r="AA223" s="337"/>
      <c r="AB223" s="337"/>
      <c r="AC223" s="337"/>
      <c r="AD223" s="337"/>
      <c r="AE223" s="337"/>
      <c r="AF223" s="337"/>
      <c r="AG223" s="337"/>
      <c r="AH223" s="337"/>
      <c r="AI223" s="337"/>
      <c r="AJ223" s="337"/>
      <c r="AK223" s="337"/>
      <c r="AL223" s="339"/>
      <c r="AM223" s="339"/>
      <c r="AN223" s="339"/>
      <c r="AO223" s="339"/>
      <c r="AP223" s="339"/>
      <c r="AQ223" s="339"/>
      <c r="AR223" s="339"/>
      <c r="AS223" s="339"/>
      <c r="AT223" s="339"/>
      <c r="AU223" s="339"/>
      <c r="AV223" s="339"/>
      <c r="AW223" s="339"/>
      <c r="AX223" s="339"/>
      <c r="AY223" s="339"/>
      <c r="AZ223" s="339"/>
      <c r="BA223" s="337"/>
      <c r="BB223" s="337"/>
      <c r="BC223" s="337"/>
      <c r="BD223" s="337"/>
      <c r="BE223" s="337"/>
      <c r="BF223" s="337"/>
      <c r="BG223" s="337"/>
      <c r="BH223" s="337"/>
      <c r="BI223" s="337"/>
      <c r="BJ223" s="337"/>
      <c r="BK223" s="337"/>
      <c r="BL223" s="337"/>
      <c r="BM223" s="337"/>
      <c r="BN223" s="337"/>
      <c r="BO223" s="337"/>
      <c r="BP223" s="337"/>
      <c r="BQ223" s="337"/>
      <c r="BR223" s="337"/>
      <c r="BS223" s="337"/>
      <c r="BT223" s="613">
        <v>0</v>
      </c>
      <c r="BU223" s="625">
        <v>0</v>
      </c>
      <c r="BV223" s="626">
        <v>0</v>
      </c>
      <c r="BW223" s="625">
        <v>0</v>
      </c>
      <c r="BX223" s="626">
        <v>0</v>
      </c>
      <c r="BY223" s="625">
        <v>0</v>
      </c>
      <c r="BZ223" s="626">
        <v>0</v>
      </c>
      <c r="CA223" s="337"/>
      <c r="CB223" s="337"/>
      <c r="CC223" s="337"/>
      <c r="CD223" s="337"/>
      <c r="CE223" s="337"/>
      <c r="CF223" s="337"/>
      <c r="CG223" s="337"/>
      <c r="CH223" s="337"/>
      <c r="CI223" s="337"/>
      <c r="CJ223" s="337"/>
      <c r="CK223" s="337"/>
      <c r="CL223" s="337"/>
      <c r="CM223" s="337"/>
      <c r="CN223" s="337"/>
      <c r="CO223" s="337"/>
      <c r="CP223" s="337"/>
      <c r="CQ223" s="337"/>
      <c r="CR223" s="337"/>
      <c r="CS223" s="337"/>
      <c r="CT223" s="337"/>
      <c r="CU223" s="337"/>
      <c r="CV223" s="337"/>
      <c r="CW223" s="337"/>
      <c r="CX223" s="337"/>
      <c r="CY223" s="337"/>
      <c r="CZ223" s="337"/>
      <c r="DA223" s="337"/>
      <c r="DB223" s="337"/>
      <c r="DC223" s="337"/>
      <c r="DD223" s="337"/>
      <c r="DE223" s="337"/>
      <c r="DF223" s="337"/>
      <c r="DG223" s="337"/>
      <c r="DH223" s="337"/>
      <c r="DI223" s="337"/>
      <c r="DJ223" s="337"/>
      <c r="DK223" s="337"/>
      <c r="DL223" s="337"/>
      <c r="DM223" s="337"/>
      <c r="DN223" s="337"/>
    </row>
    <row r="224" spans="1:118" s="9" customFormat="1" x14ac:dyDescent="0.2">
      <c r="A224" s="363"/>
      <c r="B224" s="337"/>
      <c r="C224" s="337"/>
      <c r="D224" s="337"/>
      <c r="E224" s="337"/>
      <c r="F224" s="337"/>
      <c r="G224" s="337"/>
      <c r="H224" s="337"/>
      <c r="I224" s="337"/>
      <c r="J224" s="337"/>
      <c r="K224" s="337"/>
      <c r="L224" s="337"/>
      <c r="M224" s="337"/>
      <c r="N224" s="337"/>
      <c r="O224" s="337"/>
      <c r="P224" s="337"/>
      <c r="Q224" s="337"/>
      <c r="R224" s="337"/>
      <c r="S224" s="337"/>
      <c r="T224" s="337"/>
      <c r="U224" s="337"/>
      <c r="V224" s="337"/>
      <c r="W224" s="337"/>
      <c r="X224" s="337"/>
      <c r="Y224" s="337"/>
      <c r="Z224" s="337"/>
      <c r="AA224" s="337"/>
      <c r="AB224" s="337"/>
      <c r="AC224" s="337"/>
      <c r="AD224" s="337"/>
      <c r="AE224" s="337"/>
      <c r="AF224" s="337"/>
      <c r="AG224" s="337"/>
      <c r="AH224" s="337"/>
      <c r="AI224" s="337"/>
      <c r="AJ224" s="337"/>
      <c r="AK224" s="337"/>
      <c r="AL224" s="339"/>
      <c r="AM224" s="339"/>
      <c r="AN224" s="339"/>
      <c r="AO224" s="339"/>
      <c r="AP224" s="339"/>
      <c r="AQ224" s="339"/>
      <c r="AR224" s="339"/>
      <c r="AS224" s="339"/>
      <c r="AT224" s="339"/>
      <c r="AU224" s="339"/>
      <c r="AV224" s="339"/>
      <c r="AW224" s="339"/>
      <c r="AX224" s="339"/>
      <c r="AY224" s="339"/>
      <c r="AZ224" s="339"/>
      <c r="BA224" s="337"/>
      <c r="BB224" s="337"/>
      <c r="BC224" s="337"/>
      <c r="BD224" s="337"/>
      <c r="BE224" s="337"/>
      <c r="BF224" s="337"/>
      <c r="BG224" s="337"/>
      <c r="BH224" s="337"/>
      <c r="BI224" s="337"/>
      <c r="BJ224" s="337"/>
      <c r="BK224" s="337"/>
      <c r="BL224" s="337"/>
      <c r="BM224" s="337"/>
      <c r="BN224" s="337"/>
      <c r="BO224" s="337"/>
      <c r="BP224" s="337"/>
      <c r="BQ224" s="337"/>
      <c r="BR224" s="337"/>
      <c r="BS224" s="337"/>
      <c r="BT224" s="613">
        <v>0</v>
      </c>
      <c r="BU224" s="625">
        <v>0</v>
      </c>
      <c r="BV224" s="629">
        <v>0</v>
      </c>
      <c r="BW224" s="627">
        <v>0</v>
      </c>
      <c r="BX224" s="629">
        <v>0</v>
      </c>
      <c r="BY224" s="627">
        <v>0</v>
      </c>
      <c r="BZ224" s="629">
        <v>0</v>
      </c>
      <c r="CA224" s="337"/>
      <c r="CB224" s="337"/>
      <c r="CC224" s="337"/>
      <c r="CD224" s="337"/>
      <c r="CE224" s="337"/>
      <c r="CF224" s="337"/>
      <c r="CG224" s="337"/>
      <c r="CH224" s="337"/>
      <c r="CI224" s="337"/>
      <c r="CJ224" s="337"/>
      <c r="CK224" s="337"/>
      <c r="CL224" s="337"/>
      <c r="CM224" s="337"/>
      <c r="CN224" s="337"/>
      <c r="CO224" s="337"/>
      <c r="CP224" s="337"/>
      <c r="CQ224" s="337"/>
      <c r="CR224" s="337"/>
      <c r="CS224" s="337"/>
      <c r="CT224" s="337"/>
      <c r="CU224" s="337"/>
      <c r="CV224" s="337"/>
      <c r="CW224" s="337"/>
      <c r="CX224" s="337"/>
      <c r="CY224" s="337"/>
      <c r="CZ224" s="337"/>
      <c r="DA224" s="337"/>
      <c r="DB224" s="337"/>
      <c r="DC224" s="337"/>
      <c r="DD224" s="337"/>
      <c r="DE224" s="337"/>
      <c r="DF224" s="337"/>
      <c r="DG224" s="337"/>
      <c r="DH224" s="337"/>
      <c r="DI224" s="337"/>
      <c r="DJ224" s="337"/>
      <c r="DK224" s="337"/>
      <c r="DL224" s="337"/>
      <c r="DM224" s="337"/>
      <c r="DN224" s="337"/>
    </row>
    <row r="225" spans="1:118" s="9" customFormat="1" x14ac:dyDescent="0.2">
      <c r="A225" s="363"/>
      <c r="B225" s="337"/>
      <c r="C225" s="337"/>
      <c r="D225" s="337"/>
      <c r="E225" s="337"/>
      <c r="F225" s="337"/>
      <c r="G225" s="337"/>
      <c r="H225" s="337"/>
      <c r="I225" s="337"/>
      <c r="J225" s="337"/>
      <c r="K225" s="337"/>
      <c r="L225" s="337"/>
      <c r="M225" s="337"/>
      <c r="N225" s="337"/>
      <c r="O225" s="337"/>
      <c r="P225" s="337"/>
      <c r="Q225" s="337"/>
      <c r="R225" s="337"/>
      <c r="S225" s="337"/>
      <c r="T225" s="337"/>
      <c r="U225" s="337"/>
      <c r="V225" s="337"/>
      <c r="W225" s="337"/>
      <c r="X225" s="337"/>
      <c r="Y225" s="337"/>
      <c r="Z225" s="337"/>
      <c r="AA225" s="337"/>
      <c r="AB225" s="337"/>
      <c r="AC225" s="337"/>
      <c r="AD225" s="337"/>
      <c r="AE225" s="337"/>
      <c r="AF225" s="337"/>
      <c r="AG225" s="337"/>
      <c r="AH225" s="337"/>
      <c r="AI225" s="337"/>
      <c r="AJ225" s="337"/>
      <c r="AK225" s="337"/>
      <c r="AL225" s="339"/>
      <c r="AM225" s="339"/>
      <c r="AN225" s="339"/>
      <c r="AO225" s="339"/>
      <c r="AP225" s="339"/>
      <c r="AQ225" s="339"/>
      <c r="AR225" s="339"/>
      <c r="AS225" s="339"/>
      <c r="AT225" s="339"/>
      <c r="AU225" s="339"/>
      <c r="AV225" s="339"/>
      <c r="AW225" s="339"/>
      <c r="AX225" s="339"/>
      <c r="AY225" s="339"/>
      <c r="AZ225" s="339"/>
      <c r="BA225" s="337"/>
      <c r="BB225" s="337"/>
      <c r="BC225" s="337"/>
      <c r="BD225" s="337"/>
      <c r="BE225" s="337"/>
      <c r="BF225" s="337"/>
      <c r="BG225" s="337"/>
      <c r="BH225" s="337"/>
      <c r="BI225" s="337"/>
      <c r="BJ225" s="337"/>
      <c r="BK225" s="337"/>
      <c r="BL225" s="337"/>
      <c r="BM225" s="337"/>
      <c r="BN225" s="337"/>
      <c r="BO225" s="337"/>
      <c r="BP225" s="337"/>
      <c r="BQ225" s="337"/>
      <c r="BR225" s="337"/>
      <c r="BS225" s="337"/>
      <c r="BT225" s="622">
        <v>0</v>
      </c>
      <c r="BU225" s="624">
        <v>0</v>
      </c>
      <c r="BV225" s="337"/>
      <c r="BW225" s="337"/>
      <c r="BX225" s="337"/>
      <c r="BY225" s="337"/>
      <c r="BZ225" s="337"/>
      <c r="CA225" s="337"/>
      <c r="CB225" s="337"/>
      <c r="CC225" s="337"/>
      <c r="CD225" s="337"/>
      <c r="CE225" s="337"/>
      <c r="CF225" s="337"/>
      <c r="CG225" s="337"/>
      <c r="CH225" s="337"/>
      <c r="CI225" s="337"/>
      <c r="CJ225" s="337"/>
      <c r="CK225" s="337"/>
      <c r="CL225" s="337"/>
      <c r="CM225" s="337"/>
      <c r="CN225" s="337"/>
      <c r="CO225" s="337"/>
      <c r="CP225" s="337"/>
      <c r="CQ225" s="337"/>
      <c r="CR225" s="337"/>
      <c r="CS225" s="337"/>
      <c r="CT225" s="337"/>
      <c r="CU225" s="337"/>
      <c r="CV225" s="337"/>
      <c r="CW225" s="337"/>
      <c r="CX225" s="337"/>
      <c r="CY225" s="337"/>
      <c r="CZ225" s="337"/>
      <c r="DA225" s="337"/>
      <c r="DB225" s="337"/>
      <c r="DC225" s="337"/>
      <c r="DD225" s="337"/>
      <c r="DE225" s="337"/>
      <c r="DF225" s="337"/>
      <c r="DG225" s="337"/>
      <c r="DH225" s="337"/>
      <c r="DI225" s="337"/>
      <c r="DJ225" s="337"/>
      <c r="DK225" s="337"/>
      <c r="DL225" s="337"/>
      <c r="DM225" s="337"/>
      <c r="DN225" s="337"/>
    </row>
    <row r="226" spans="1:118" s="9" customFormat="1" x14ac:dyDescent="0.2">
      <c r="A226" s="363"/>
      <c r="B226" s="337"/>
      <c r="C226" s="337"/>
      <c r="D226" s="337"/>
      <c r="E226" s="337"/>
      <c r="F226" s="337"/>
      <c r="G226" s="337"/>
      <c r="H226" s="337"/>
      <c r="I226" s="337"/>
      <c r="J226" s="337"/>
      <c r="K226" s="337"/>
      <c r="L226" s="337"/>
      <c r="M226" s="337"/>
      <c r="N226" s="337"/>
      <c r="O226" s="337"/>
      <c r="P226" s="337"/>
      <c r="Q226" s="337"/>
      <c r="R226" s="337"/>
      <c r="S226" s="337"/>
      <c r="T226" s="337"/>
      <c r="U226" s="337"/>
      <c r="V226" s="337"/>
      <c r="W226" s="337"/>
      <c r="X226" s="337"/>
      <c r="Y226" s="337"/>
      <c r="Z226" s="337"/>
      <c r="AA226" s="337"/>
      <c r="AB226" s="337"/>
      <c r="AC226" s="337"/>
      <c r="AD226" s="337"/>
      <c r="AE226" s="337"/>
      <c r="AF226" s="337"/>
      <c r="AG226" s="337"/>
      <c r="AH226" s="337"/>
      <c r="AI226" s="337"/>
      <c r="AJ226" s="337"/>
      <c r="AK226" s="337"/>
      <c r="AL226" s="339"/>
      <c r="AM226" s="339"/>
      <c r="AN226" s="339"/>
      <c r="AO226" s="339"/>
      <c r="AP226" s="339"/>
      <c r="AQ226" s="339"/>
      <c r="AR226" s="339"/>
      <c r="AS226" s="339"/>
      <c r="AT226" s="339"/>
      <c r="AU226" s="339"/>
      <c r="AV226" s="339"/>
      <c r="AW226" s="339"/>
      <c r="AX226" s="339"/>
      <c r="AY226" s="339"/>
      <c r="AZ226" s="339"/>
      <c r="BA226" s="337"/>
      <c r="BB226" s="337"/>
      <c r="BC226" s="337"/>
      <c r="BD226" s="337"/>
      <c r="BE226" s="337"/>
      <c r="BF226" s="337"/>
      <c r="BG226" s="337"/>
      <c r="BH226" s="337"/>
      <c r="BI226" s="337"/>
      <c r="BJ226" s="337"/>
      <c r="BK226" s="337"/>
      <c r="BL226" s="337"/>
      <c r="BM226" s="337"/>
      <c r="BN226" s="337"/>
      <c r="BO226" s="337"/>
      <c r="BP226" s="337"/>
      <c r="BQ226" s="337"/>
      <c r="BR226" s="337"/>
      <c r="BS226" s="337"/>
      <c r="BT226" s="625">
        <v>0</v>
      </c>
      <c r="BU226" s="626">
        <v>0</v>
      </c>
      <c r="BV226" s="337"/>
      <c r="BW226" s="337"/>
      <c r="BX226" s="337"/>
      <c r="BY226" s="337"/>
      <c r="BZ226" s="337"/>
      <c r="CA226" s="337"/>
      <c r="CB226" s="337"/>
      <c r="CC226" s="337"/>
      <c r="CD226" s="337"/>
      <c r="CE226" s="337"/>
      <c r="CF226" s="337"/>
      <c r="CG226" s="337"/>
      <c r="CH226" s="337"/>
      <c r="CI226" s="337"/>
      <c r="CJ226" s="337"/>
      <c r="CK226" s="337"/>
      <c r="CL226" s="337"/>
      <c r="CM226" s="337"/>
      <c r="CN226" s="337"/>
      <c r="CO226" s="337"/>
      <c r="CP226" s="337"/>
      <c r="CQ226" s="337"/>
      <c r="CR226" s="337"/>
      <c r="CS226" s="337"/>
      <c r="CT226" s="337"/>
      <c r="CU226" s="337"/>
      <c r="CV226" s="337"/>
      <c r="CW226" s="337"/>
      <c r="CX226" s="337"/>
      <c r="CY226" s="337"/>
      <c r="CZ226" s="337"/>
      <c r="DA226" s="337"/>
      <c r="DB226" s="337"/>
      <c r="DC226" s="337"/>
      <c r="DD226" s="337"/>
      <c r="DE226" s="337"/>
      <c r="DF226" s="337"/>
      <c r="DG226" s="337"/>
      <c r="DH226" s="337"/>
      <c r="DI226" s="337"/>
      <c r="DJ226" s="337"/>
      <c r="DK226" s="337"/>
      <c r="DL226" s="337"/>
      <c r="DM226" s="337"/>
      <c r="DN226" s="337"/>
    </row>
    <row r="227" spans="1:118" s="9" customFormat="1" x14ac:dyDescent="0.2">
      <c r="A227" s="363"/>
      <c r="B227" s="337"/>
      <c r="C227" s="337"/>
      <c r="D227" s="337"/>
      <c r="E227" s="337"/>
      <c r="F227" s="337"/>
      <c r="G227" s="337"/>
      <c r="H227" s="337"/>
      <c r="I227" s="337"/>
      <c r="J227" s="337"/>
      <c r="K227" s="337"/>
      <c r="L227" s="337"/>
      <c r="M227" s="337"/>
      <c r="N227" s="337"/>
      <c r="O227" s="337"/>
      <c r="P227" s="337"/>
      <c r="Q227" s="337"/>
      <c r="R227" s="337"/>
      <c r="S227" s="337"/>
      <c r="T227" s="337"/>
      <c r="U227" s="337"/>
      <c r="V227" s="337"/>
      <c r="W227" s="337"/>
      <c r="X227" s="337"/>
      <c r="Y227" s="337"/>
      <c r="Z227" s="337"/>
      <c r="AA227" s="337"/>
      <c r="AB227" s="337"/>
      <c r="AC227" s="337"/>
      <c r="AD227" s="337"/>
      <c r="AE227" s="337"/>
      <c r="AF227" s="337"/>
      <c r="AG227" s="337"/>
      <c r="AH227" s="337"/>
      <c r="AI227" s="337"/>
      <c r="AJ227" s="337"/>
      <c r="AK227" s="337"/>
      <c r="AL227" s="339"/>
      <c r="AM227" s="339"/>
      <c r="AN227" s="339"/>
      <c r="AO227" s="339"/>
      <c r="AP227" s="339"/>
      <c r="AQ227" s="339"/>
      <c r="AR227" s="339"/>
      <c r="AS227" s="339"/>
      <c r="AT227" s="339"/>
      <c r="AU227" s="339"/>
      <c r="AV227" s="339"/>
      <c r="AW227" s="339"/>
      <c r="AX227" s="339"/>
      <c r="AY227" s="339"/>
      <c r="AZ227" s="339"/>
      <c r="BA227" s="337"/>
      <c r="BB227" s="337"/>
      <c r="BC227" s="337"/>
      <c r="BD227" s="337"/>
      <c r="BE227" s="337"/>
      <c r="BF227" s="337"/>
      <c r="BG227" s="337"/>
      <c r="BH227" s="337"/>
      <c r="BI227" s="337"/>
      <c r="BJ227" s="337"/>
      <c r="BK227" s="337"/>
      <c r="BL227" s="337"/>
      <c r="BM227" s="337"/>
      <c r="BN227" s="337"/>
      <c r="BO227" s="337"/>
      <c r="BP227" s="337"/>
      <c r="BQ227" s="337"/>
      <c r="BR227" s="337"/>
      <c r="BS227" s="337"/>
      <c r="BT227" s="625">
        <v>0</v>
      </c>
      <c r="BU227" s="626">
        <v>0</v>
      </c>
      <c r="BV227" s="337"/>
      <c r="BW227" s="337"/>
      <c r="BX227" s="337"/>
      <c r="BY227" s="337"/>
      <c r="BZ227" s="337"/>
      <c r="CA227" s="337"/>
      <c r="CB227" s="337"/>
      <c r="CC227" s="337"/>
      <c r="CD227" s="337"/>
      <c r="CE227" s="337"/>
      <c r="CF227" s="337"/>
      <c r="CG227" s="337"/>
      <c r="CH227" s="337"/>
      <c r="CI227" s="337"/>
      <c r="CJ227" s="337"/>
      <c r="CK227" s="337"/>
      <c r="CL227" s="337"/>
      <c r="CM227" s="337"/>
      <c r="CN227" s="337"/>
      <c r="CO227" s="337"/>
      <c r="CP227" s="337"/>
      <c r="CQ227" s="337"/>
      <c r="CR227" s="337"/>
      <c r="CS227" s="337"/>
      <c r="CT227" s="337"/>
      <c r="CU227" s="337"/>
      <c r="CV227" s="337"/>
      <c r="CW227" s="337"/>
      <c r="CX227" s="337"/>
      <c r="CY227" s="337"/>
      <c r="CZ227" s="337"/>
      <c r="DA227" s="337"/>
      <c r="DB227" s="337"/>
      <c r="DC227" s="337"/>
      <c r="DD227" s="337"/>
      <c r="DE227" s="337"/>
      <c r="DF227" s="337"/>
      <c r="DG227" s="337"/>
      <c r="DH227" s="337"/>
      <c r="DI227" s="337"/>
      <c r="DJ227" s="337"/>
      <c r="DK227" s="337"/>
      <c r="DL227" s="337"/>
      <c r="DM227" s="337"/>
      <c r="DN227" s="337"/>
    </row>
    <row r="228" spans="1:118" s="9" customFormat="1" x14ac:dyDescent="0.2">
      <c r="A228" s="363"/>
      <c r="B228" s="337"/>
      <c r="C228" s="337"/>
      <c r="D228" s="337"/>
      <c r="E228" s="337"/>
      <c r="F228" s="337"/>
      <c r="G228" s="337"/>
      <c r="H228" s="337"/>
      <c r="I228" s="337"/>
      <c r="J228" s="337"/>
      <c r="K228" s="337"/>
      <c r="L228" s="337"/>
      <c r="M228" s="337"/>
      <c r="N228" s="337"/>
      <c r="O228" s="337"/>
      <c r="P228" s="337"/>
      <c r="Q228" s="337"/>
      <c r="R228" s="337"/>
      <c r="S228" s="337"/>
      <c r="T228" s="337"/>
      <c r="U228" s="337"/>
      <c r="V228" s="337"/>
      <c r="W228" s="337"/>
      <c r="X228" s="337"/>
      <c r="Y228" s="337"/>
      <c r="Z228" s="337"/>
      <c r="AA228" s="337"/>
      <c r="AB228" s="337"/>
      <c r="AC228" s="337"/>
      <c r="AD228" s="337"/>
      <c r="AE228" s="337"/>
      <c r="AF228" s="337"/>
      <c r="AG228" s="337"/>
      <c r="AH228" s="337"/>
      <c r="AI228" s="337"/>
      <c r="AJ228" s="337"/>
      <c r="AK228" s="337"/>
      <c r="AL228" s="339"/>
      <c r="AM228" s="339"/>
      <c r="AN228" s="339"/>
      <c r="AO228" s="339"/>
      <c r="AP228" s="339"/>
      <c r="AQ228" s="339"/>
      <c r="AR228" s="339"/>
      <c r="AS228" s="339"/>
      <c r="AT228" s="339"/>
      <c r="AU228" s="339"/>
      <c r="AV228" s="339"/>
      <c r="AW228" s="339"/>
      <c r="AX228" s="339"/>
      <c r="AY228" s="339"/>
      <c r="AZ228" s="339"/>
      <c r="BA228" s="337"/>
      <c r="BB228" s="337"/>
      <c r="BC228" s="337"/>
      <c r="BD228" s="337"/>
      <c r="BE228" s="337"/>
      <c r="BF228" s="337"/>
      <c r="BG228" s="337"/>
      <c r="BH228" s="337"/>
      <c r="BI228" s="337"/>
      <c r="BJ228" s="337"/>
      <c r="BK228" s="337"/>
      <c r="BL228" s="337"/>
      <c r="BM228" s="337"/>
      <c r="BN228" s="337"/>
      <c r="BO228" s="337"/>
      <c r="BP228" s="337"/>
      <c r="BQ228" s="337"/>
      <c r="BR228" s="337"/>
      <c r="BS228" s="337"/>
      <c r="BT228" s="625">
        <v>0</v>
      </c>
      <c r="BU228" s="626">
        <v>0</v>
      </c>
      <c r="BV228" s="337"/>
      <c r="BW228" s="337"/>
      <c r="BX228" s="337"/>
      <c r="BY228" s="337"/>
      <c r="BZ228" s="337"/>
      <c r="CA228" s="337"/>
      <c r="CB228" s="337"/>
      <c r="CC228" s="337"/>
      <c r="CD228" s="337"/>
      <c r="CE228" s="337"/>
      <c r="CF228" s="337"/>
      <c r="CG228" s="337"/>
      <c r="CH228" s="337"/>
      <c r="CI228" s="337"/>
      <c r="CJ228" s="337"/>
      <c r="CK228" s="337"/>
      <c r="CL228" s="337"/>
      <c r="CM228" s="337"/>
      <c r="CN228" s="337"/>
      <c r="CO228" s="337"/>
      <c r="CP228" s="337"/>
      <c r="CQ228" s="337"/>
      <c r="CR228" s="337"/>
      <c r="CS228" s="337"/>
      <c r="CT228" s="337"/>
      <c r="CU228" s="337"/>
      <c r="CV228" s="337"/>
      <c r="CW228" s="337"/>
      <c r="CX228" s="337"/>
      <c r="CY228" s="337"/>
      <c r="CZ228" s="337"/>
      <c r="DA228" s="337"/>
      <c r="DB228" s="337"/>
      <c r="DC228" s="337"/>
      <c r="DD228" s="337"/>
      <c r="DE228" s="337"/>
      <c r="DF228" s="337"/>
      <c r="DG228" s="337"/>
      <c r="DH228" s="337"/>
      <c r="DI228" s="337"/>
      <c r="DJ228" s="337"/>
      <c r="DK228" s="337"/>
      <c r="DL228" s="337"/>
      <c r="DM228" s="337"/>
      <c r="DN228" s="337"/>
    </row>
    <row r="229" spans="1:118" s="9" customFormat="1" x14ac:dyDescent="0.2">
      <c r="A229" s="363"/>
      <c r="B229" s="337"/>
      <c r="C229" s="337"/>
      <c r="D229" s="337"/>
      <c r="E229" s="337"/>
      <c r="F229" s="337"/>
      <c r="G229" s="337"/>
      <c r="H229" s="337"/>
      <c r="I229" s="337"/>
      <c r="J229" s="337"/>
      <c r="K229" s="337"/>
      <c r="L229" s="337"/>
      <c r="M229" s="337"/>
      <c r="N229" s="337"/>
      <c r="O229" s="337"/>
      <c r="P229" s="337"/>
      <c r="Q229" s="337"/>
      <c r="R229" s="337"/>
      <c r="S229" s="337"/>
      <c r="T229" s="337"/>
      <c r="U229" s="337"/>
      <c r="V229" s="337"/>
      <c r="W229" s="337"/>
      <c r="X229" s="337"/>
      <c r="Y229" s="337"/>
      <c r="Z229" s="337"/>
      <c r="AA229" s="337"/>
      <c r="AB229" s="337"/>
      <c r="AC229" s="337"/>
      <c r="AD229" s="337"/>
      <c r="AE229" s="337"/>
      <c r="AF229" s="337"/>
      <c r="AG229" s="337"/>
      <c r="AH229" s="337"/>
      <c r="AI229" s="337"/>
      <c r="AJ229" s="337"/>
      <c r="AK229" s="337"/>
      <c r="AL229" s="339"/>
      <c r="AM229" s="339"/>
      <c r="AN229" s="339"/>
      <c r="AO229" s="339"/>
      <c r="AP229" s="339"/>
      <c r="AQ229" s="339"/>
      <c r="AR229" s="339"/>
      <c r="AS229" s="339"/>
      <c r="AT229" s="339"/>
      <c r="AU229" s="339"/>
      <c r="AV229" s="339"/>
      <c r="AW229" s="339"/>
      <c r="AX229" s="339"/>
      <c r="AY229" s="339"/>
      <c r="AZ229" s="339"/>
      <c r="BA229" s="337"/>
      <c r="BB229" s="337"/>
      <c r="BC229" s="337"/>
      <c r="BD229" s="337"/>
      <c r="BE229" s="337"/>
      <c r="BF229" s="337"/>
      <c r="BG229" s="337"/>
      <c r="BH229" s="337"/>
      <c r="BI229" s="337"/>
      <c r="BJ229" s="337"/>
      <c r="BK229" s="337"/>
      <c r="BL229" s="337"/>
      <c r="BM229" s="337"/>
      <c r="BN229" s="337"/>
      <c r="BO229" s="337"/>
      <c r="BP229" s="337"/>
      <c r="BQ229" s="337"/>
      <c r="BR229" s="337"/>
      <c r="BS229" s="337"/>
      <c r="BT229" s="627">
        <v>0</v>
      </c>
      <c r="BU229" s="629">
        <v>0</v>
      </c>
      <c r="BV229" s="337"/>
      <c r="BW229" s="337"/>
      <c r="BX229" s="337"/>
      <c r="BY229" s="337"/>
      <c r="BZ229" s="337"/>
      <c r="CA229" s="337"/>
      <c r="CB229" s="337"/>
      <c r="CC229" s="337"/>
      <c r="CD229" s="337"/>
      <c r="CE229" s="337"/>
      <c r="CF229" s="337"/>
      <c r="CG229" s="337"/>
      <c r="CH229" s="337"/>
      <c r="CI229" s="337"/>
      <c r="CJ229" s="337"/>
      <c r="CK229" s="337"/>
      <c r="CL229" s="337"/>
      <c r="CM229" s="337"/>
      <c r="CN229" s="337"/>
      <c r="CO229" s="337"/>
      <c r="CP229" s="337"/>
      <c r="CQ229" s="337"/>
      <c r="CR229" s="337"/>
      <c r="CS229" s="337"/>
      <c r="CT229" s="337"/>
      <c r="CU229" s="337"/>
      <c r="CV229" s="337"/>
      <c r="CW229" s="337"/>
      <c r="CX229" s="337"/>
      <c r="CY229" s="337"/>
      <c r="CZ229" s="337"/>
      <c r="DA229" s="337"/>
      <c r="DB229" s="337"/>
      <c r="DC229" s="337"/>
      <c r="DD229" s="337"/>
      <c r="DE229" s="337"/>
      <c r="DF229" s="337"/>
      <c r="DG229" s="337"/>
      <c r="DH229" s="337"/>
      <c r="DI229" s="337"/>
      <c r="DJ229" s="337"/>
      <c r="DK229" s="337"/>
      <c r="DL229" s="337"/>
      <c r="DM229" s="337"/>
      <c r="DN229" s="337"/>
    </row>
    <row r="230" spans="1:118" s="9" customFormat="1" x14ac:dyDescent="0.2">
      <c r="A230" s="363"/>
      <c r="B230" s="337"/>
      <c r="C230" s="337"/>
      <c r="D230" s="337"/>
      <c r="E230" s="337"/>
      <c r="F230" s="337"/>
      <c r="G230" s="337"/>
      <c r="H230" s="337"/>
      <c r="I230" s="337"/>
      <c r="J230" s="337"/>
      <c r="K230" s="337"/>
      <c r="L230" s="337"/>
      <c r="M230" s="337"/>
      <c r="N230" s="337"/>
      <c r="O230" s="337"/>
      <c r="P230" s="337"/>
      <c r="Q230" s="337"/>
      <c r="R230" s="337"/>
      <c r="S230" s="337"/>
      <c r="T230" s="337"/>
      <c r="U230" s="337"/>
      <c r="V230" s="337"/>
      <c r="W230" s="337"/>
      <c r="X230" s="337"/>
      <c r="Y230" s="337"/>
      <c r="Z230" s="337"/>
      <c r="AA230" s="337"/>
      <c r="AB230" s="337"/>
      <c r="AC230" s="337"/>
      <c r="AD230" s="337"/>
      <c r="AE230" s="337"/>
      <c r="AF230" s="337"/>
      <c r="AG230" s="337"/>
      <c r="AH230" s="337"/>
      <c r="AI230" s="337"/>
      <c r="AJ230" s="337"/>
      <c r="AK230" s="337"/>
      <c r="AL230" s="339"/>
      <c r="AM230" s="339"/>
      <c r="AN230" s="339"/>
      <c r="AO230" s="339"/>
      <c r="AP230" s="339"/>
      <c r="AQ230" s="339"/>
      <c r="AR230" s="339"/>
      <c r="AS230" s="339"/>
      <c r="AT230" s="339"/>
      <c r="AU230" s="339"/>
      <c r="AV230" s="339"/>
      <c r="AW230" s="339"/>
      <c r="AX230" s="339"/>
      <c r="AY230" s="339"/>
      <c r="AZ230" s="339"/>
      <c r="BA230" s="337"/>
      <c r="BB230" s="337"/>
      <c r="BC230" s="337"/>
      <c r="BD230" s="337"/>
      <c r="BE230" s="337"/>
      <c r="BF230" s="337"/>
      <c r="BG230" s="337"/>
      <c r="BH230" s="337"/>
      <c r="BI230" s="337"/>
      <c r="BJ230" s="337"/>
      <c r="BK230" s="337"/>
      <c r="BL230" s="337"/>
      <c r="BM230" s="337"/>
      <c r="BN230" s="337"/>
      <c r="BO230" s="337"/>
      <c r="BP230" s="337"/>
      <c r="BQ230" s="337"/>
      <c r="BR230" s="337"/>
      <c r="BS230" s="337"/>
      <c r="BT230" s="337"/>
      <c r="BU230" s="337"/>
      <c r="BV230" s="337"/>
      <c r="BW230" s="337"/>
      <c r="BX230" s="337"/>
      <c r="BY230" s="337"/>
      <c r="BZ230" s="337"/>
      <c r="CA230" s="337"/>
      <c r="CB230" s="337"/>
      <c r="CC230" s="337"/>
      <c r="CD230" s="337"/>
      <c r="CE230" s="337"/>
      <c r="CF230" s="337"/>
      <c r="CG230" s="337"/>
      <c r="CH230" s="337"/>
      <c r="CI230" s="337"/>
      <c r="CJ230" s="337"/>
      <c r="CK230" s="337"/>
      <c r="CL230" s="337"/>
      <c r="CM230" s="337"/>
      <c r="CN230" s="337"/>
      <c r="CO230" s="337"/>
      <c r="CP230" s="337"/>
      <c r="CQ230" s="337"/>
      <c r="CR230" s="337"/>
      <c r="CS230" s="337"/>
      <c r="CT230" s="337"/>
      <c r="CU230" s="337"/>
      <c r="CV230" s="337"/>
      <c r="CW230" s="337"/>
      <c r="CX230" s="337"/>
      <c r="CY230" s="337"/>
      <c r="CZ230" s="337"/>
      <c r="DA230" s="337"/>
      <c r="DB230" s="337"/>
      <c r="DC230" s="337"/>
      <c r="DD230" s="337"/>
      <c r="DE230" s="337"/>
      <c r="DF230" s="337"/>
      <c r="DG230" s="337"/>
      <c r="DH230" s="337"/>
      <c r="DI230" s="337"/>
      <c r="DJ230" s="337"/>
      <c r="DK230" s="337"/>
      <c r="DL230" s="337"/>
      <c r="DM230" s="337"/>
      <c r="DN230" s="337"/>
    </row>
    <row r="231" spans="1:118" s="9" customFormat="1" x14ac:dyDescent="0.2">
      <c r="A231" s="363"/>
      <c r="B231" s="337"/>
      <c r="C231" s="337"/>
      <c r="D231" s="337"/>
      <c r="E231" s="337"/>
      <c r="F231" s="337"/>
      <c r="G231" s="337"/>
      <c r="H231" s="337"/>
      <c r="I231" s="337"/>
      <c r="J231" s="337"/>
      <c r="K231" s="337"/>
      <c r="L231" s="337"/>
      <c r="M231" s="337"/>
      <c r="N231" s="337"/>
      <c r="O231" s="337"/>
      <c r="P231" s="337"/>
      <c r="Q231" s="337"/>
      <c r="R231" s="337"/>
      <c r="S231" s="337"/>
      <c r="T231" s="337"/>
      <c r="U231" s="337"/>
      <c r="V231" s="337"/>
      <c r="W231" s="337"/>
      <c r="X231" s="337"/>
      <c r="Y231" s="337"/>
      <c r="Z231" s="337"/>
      <c r="AA231" s="337"/>
      <c r="AB231" s="337"/>
      <c r="AC231" s="337"/>
      <c r="AD231" s="337"/>
      <c r="AE231" s="337"/>
      <c r="AF231" s="337"/>
      <c r="AG231" s="337"/>
      <c r="AH231" s="337"/>
      <c r="AI231" s="337"/>
      <c r="AJ231" s="337"/>
      <c r="AK231" s="337"/>
      <c r="AL231" s="339"/>
      <c r="AM231" s="339"/>
      <c r="AN231" s="339"/>
      <c r="AO231" s="339"/>
      <c r="AP231" s="339"/>
      <c r="AQ231" s="339"/>
      <c r="AR231" s="339"/>
      <c r="AS231" s="339"/>
      <c r="AT231" s="339"/>
      <c r="AU231" s="339"/>
      <c r="AV231" s="339"/>
      <c r="AW231" s="339"/>
      <c r="AX231" s="339"/>
      <c r="AY231" s="339"/>
      <c r="AZ231" s="339"/>
      <c r="BA231" s="337"/>
      <c r="BB231" s="337"/>
      <c r="BC231" s="337"/>
      <c r="BD231" s="337"/>
      <c r="BE231" s="337"/>
      <c r="BF231" s="337"/>
      <c r="BG231" s="337"/>
      <c r="BH231" s="337"/>
      <c r="BI231" s="337"/>
      <c r="BJ231" s="337"/>
      <c r="BK231" s="337"/>
      <c r="BL231" s="337"/>
      <c r="BM231" s="337"/>
      <c r="BN231" s="337"/>
      <c r="BO231" s="337"/>
      <c r="BP231" s="337"/>
      <c r="BQ231" s="337"/>
      <c r="BR231" s="337"/>
      <c r="BS231" s="337"/>
      <c r="BT231" s="337"/>
      <c r="BU231" s="337"/>
      <c r="BV231" s="337"/>
      <c r="BW231" s="337"/>
      <c r="BX231" s="337"/>
      <c r="BY231" s="337"/>
      <c r="BZ231" s="337"/>
      <c r="CA231" s="337"/>
      <c r="CB231" s="337"/>
      <c r="CC231" s="337"/>
      <c r="CD231" s="337"/>
      <c r="CE231" s="337"/>
      <c r="CF231" s="337"/>
      <c r="CG231" s="337"/>
      <c r="CH231" s="337"/>
      <c r="CI231" s="337"/>
      <c r="CJ231" s="337"/>
      <c r="CK231" s="337"/>
      <c r="CL231" s="337"/>
      <c r="CM231" s="337"/>
      <c r="CN231" s="337"/>
      <c r="CO231" s="337"/>
      <c r="CP231" s="337"/>
      <c r="CQ231" s="337"/>
      <c r="CR231" s="337"/>
      <c r="CS231" s="337"/>
      <c r="CT231" s="337"/>
      <c r="CU231" s="337"/>
      <c r="CV231" s="337"/>
      <c r="CW231" s="337"/>
      <c r="CX231" s="337"/>
      <c r="CY231" s="337"/>
      <c r="CZ231" s="337"/>
      <c r="DA231" s="337"/>
      <c r="DB231" s="337"/>
      <c r="DC231" s="337"/>
      <c r="DD231" s="337"/>
      <c r="DE231" s="337"/>
      <c r="DF231" s="337"/>
      <c r="DG231" s="337"/>
      <c r="DH231" s="337"/>
      <c r="DI231" s="337"/>
      <c r="DJ231" s="337"/>
      <c r="DK231" s="337"/>
      <c r="DL231" s="337"/>
      <c r="DM231" s="337"/>
      <c r="DN231" s="337"/>
    </row>
    <row r="232" spans="1:118" s="9" customFormat="1" x14ac:dyDescent="0.2">
      <c r="A232" s="363"/>
      <c r="B232" s="337"/>
      <c r="C232" s="337"/>
      <c r="D232" s="337"/>
      <c r="E232" s="337"/>
      <c r="F232" s="337"/>
      <c r="G232" s="337"/>
      <c r="H232" s="337"/>
      <c r="I232" s="337"/>
      <c r="J232" s="337"/>
      <c r="K232" s="337"/>
      <c r="L232" s="337"/>
      <c r="M232" s="337"/>
      <c r="N232" s="337"/>
      <c r="O232" s="337"/>
      <c r="P232" s="337"/>
      <c r="Q232" s="337"/>
      <c r="R232" s="337"/>
      <c r="S232" s="337"/>
      <c r="T232" s="337"/>
      <c r="U232" s="337"/>
      <c r="V232" s="337"/>
      <c r="W232" s="337"/>
      <c r="X232" s="337"/>
      <c r="Y232" s="337"/>
      <c r="Z232" s="337"/>
      <c r="AA232" s="337"/>
      <c r="AB232" s="337"/>
      <c r="AC232" s="337"/>
      <c r="AD232" s="337"/>
      <c r="AE232" s="337"/>
      <c r="AF232" s="337"/>
      <c r="AG232" s="337"/>
      <c r="AH232" s="337"/>
      <c r="AI232" s="337"/>
      <c r="AJ232" s="337"/>
      <c r="AK232" s="337"/>
      <c r="AL232" s="339"/>
      <c r="AM232" s="339"/>
      <c r="AN232" s="339"/>
      <c r="AO232" s="339"/>
      <c r="AP232" s="339"/>
      <c r="AQ232" s="339"/>
      <c r="AR232" s="339"/>
      <c r="AS232" s="339"/>
      <c r="AT232" s="339"/>
      <c r="AU232" s="339"/>
      <c r="AV232" s="339"/>
      <c r="AW232" s="339"/>
      <c r="AX232" s="339"/>
      <c r="AY232" s="339"/>
      <c r="AZ232" s="339"/>
      <c r="BA232" s="337"/>
      <c r="BB232" s="337"/>
      <c r="BC232" s="337"/>
      <c r="BD232" s="337"/>
      <c r="BE232" s="337"/>
      <c r="BF232" s="337"/>
      <c r="BG232" s="337"/>
      <c r="BH232" s="337"/>
      <c r="BI232" s="337"/>
      <c r="BJ232" s="337"/>
      <c r="BK232" s="337"/>
      <c r="BL232" s="337"/>
      <c r="BM232" s="337"/>
      <c r="BN232" s="337"/>
      <c r="BO232" s="337"/>
      <c r="BP232" s="337"/>
      <c r="BQ232" s="337"/>
      <c r="BR232" s="337"/>
      <c r="BS232" s="337"/>
      <c r="BT232" s="337"/>
      <c r="BU232" s="337"/>
      <c r="BV232" s="337"/>
      <c r="BW232" s="337"/>
      <c r="BX232" s="337"/>
      <c r="BY232" s="337"/>
      <c r="BZ232" s="337"/>
      <c r="CA232" s="337"/>
      <c r="CB232" s="337"/>
      <c r="CC232" s="337"/>
      <c r="CD232" s="337"/>
      <c r="CE232" s="337"/>
      <c r="CF232" s="337"/>
      <c r="CG232" s="337"/>
      <c r="CH232" s="337"/>
      <c r="CI232" s="337"/>
      <c r="CJ232" s="337"/>
      <c r="CK232" s="337"/>
      <c r="CL232" s="337"/>
      <c r="CM232" s="337"/>
      <c r="CN232" s="337"/>
      <c r="CO232" s="337"/>
      <c r="CP232" s="337"/>
      <c r="CQ232" s="337"/>
      <c r="CR232" s="337"/>
      <c r="CS232" s="337"/>
      <c r="CT232" s="337"/>
      <c r="CU232" s="337"/>
      <c r="CV232" s="337"/>
      <c r="CW232" s="337"/>
      <c r="CX232" s="337"/>
      <c r="CY232" s="337"/>
      <c r="CZ232" s="337"/>
      <c r="DA232" s="337"/>
      <c r="DB232" s="337"/>
      <c r="DC232" s="337"/>
      <c r="DD232" s="337"/>
      <c r="DE232" s="337"/>
      <c r="DF232" s="337"/>
      <c r="DG232" s="337"/>
      <c r="DH232" s="337"/>
      <c r="DI232" s="337"/>
      <c r="DJ232" s="337"/>
      <c r="DK232" s="337"/>
      <c r="DL232" s="337"/>
      <c r="DM232" s="337"/>
      <c r="DN232" s="337"/>
    </row>
    <row r="233" spans="1:118" s="9" customFormat="1" x14ac:dyDescent="0.2">
      <c r="A233" s="363"/>
      <c r="B233" s="337"/>
      <c r="C233" s="337"/>
      <c r="D233" s="337"/>
      <c r="E233" s="337"/>
      <c r="F233" s="337"/>
      <c r="G233" s="337"/>
      <c r="H233" s="337"/>
      <c r="I233" s="337"/>
      <c r="J233" s="337"/>
      <c r="K233" s="337"/>
      <c r="L233" s="337"/>
      <c r="M233" s="337"/>
      <c r="N233" s="337"/>
      <c r="O233" s="337"/>
      <c r="P233" s="337"/>
      <c r="Q233" s="337"/>
      <c r="R233" s="337"/>
      <c r="S233" s="337"/>
      <c r="T233" s="337"/>
      <c r="U233" s="337"/>
      <c r="V233" s="337"/>
      <c r="W233" s="337"/>
      <c r="X233" s="337"/>
      <c r="Y233" s="337"/>
      <c r="Z233" s="337"/>
      <c r="AA233" s="337"/>
      <c r="AB233" s="337"/>
      <c r="AC233" s="337"/>
      <c r="AD233" s="337"/>
      <c r="AE233" s="337"/>
      <c r="AF233" s="337"/>
      <c r="AG233" s="337"/>
      <c r="AH233" s="337"/>
      <c r="AI233" s="337"/>
      <c r="AJ233" s="337"/>
      <c r="AK233" s="337"/>
      <c r="AL233" s="339"/>
      <c r="AM233" s="339"/>
      <c r="AN233" s="339"/>
      <c r="AO233" s="339"/>
      <c r="AP233" s="339"/>
      <c r="AQ233" s="339"/>
      <c r="AR233" s="339"/>
      <c r="AS233" s="339"/>
      <c r="AT233" s="339"/>
      <c r="AU233" s="339"/>
      <c r="AV233" s="339"/>
      <c r="AW233" s="339"/>
      <c r="AX233" s="339"/>
      <c r="AY233" s="339"/>
      <c r="AZ233" s="339"/>
      <c r="BA233" s="337"/>
      <c r="BB233" s="337"/>
      <c r="BC233" s="337"/>
      <c r="BD233" s="337"/>
      <c r="BE233" s="337"/>
      <c r="BF233" s="337"/>
      <c r="BG233" s="337"/>
      <c r="BH233" s="337"/>
      <c r="BI233" s="337"/>
      <c r="BJ233" s="337"/>
      <c r="BK233" s="337"/>
      <c r="BL233" s="337"/>
      <c r="BM233" s="337"/>
      <c r="BN233" s="337"/>
      <c r="BO233" s="337"/>
      <c r="BP233" s="337"/>
      <c r="BQ233" s="337"/>
      <c r="BR233" s="337"/>
      <c r="BS233" s="337"/>
      <c r="BT233" s="337"/>
      <c r="BU233" s="337"/>
      <c r="BV233" s="337"/>
      <c r="BW233" s="337"/>
      <c r="BX233" s="337"/>
      <c r="BY233" s="337"/>
      <c r="BZ233" s="337"/>
      <c r="CA233" s="337"/>
      <c r="CB233" s="337"/>
      <c r="CC233" s="337"/>
      <c r="CD233" s="337"/>
      <c r="CE233" s="337"/>
      <c r="CF233" s="337"/>
      <c r="CG233" s="337"/>
      <c r="CH233" s="337"/>
      <c r="CI233" s="337"/>
      <c r="CJ233" s="337"/>
      <c r="CK233" s="337"/>
      <c r="CL233" s="337"/>
      <c r="CM233" s="337"/>
      <c r="CN233" s="337"/>
      <c r="CO233" s="337"/>
      <c r="CP233" s="337"/>
      <c r="CQ233" s="337"/>
      <c r="CR233" s="337"/>
      <c r="CS233" s="337"/>
      <c r="CT233" s="337"/>
      <c r="CU233" s="337"/>
      <c r="CV233" s="337"/>
      <c r="CW233" s="337"/>
      <c r="CX233" s="337"/>
      <c r="CY233" s="337"/>
      <c r="CZ233" s="337"/>
      <c r="DA233" s="337"/>
      <c r="DB233" s="337"/>
      <c r="DC233" s="337"/>
      <c r="DD233" s="337"/>
      <c r="DE233" s="337"/>
      <c r="DF233" s="337"/>
      <c r="DG233" s="337"/>
      <c r="DH233" s="337"/>
      <c r="DI233" s="337"/>
      <c r="DJ233" s="337"/>
      <c r="DK233" s="337"/>
      <c r="DL233" s="337"/>
      <c r="DM233" s="337"/>
      <c r="DN233" s="337"/>
    </row>
    <row r="234" spans="1:118" s="9" customFormat="1" x14ac:dyDescent="0.2">
      <c r="A234" s="363"/>
      <c r="B234" s="337"/>
      <c r="C234" s="337"/>
      <c r="D234" s="337"/>
      <c r="E234" s="337"/>
      <c r="F234" s="337"/>
      <c r="G234" s="337"/>
      <c r="H234" s="337"/>
      <c r="I234" s="337"/>
      <c r="J234" s="337"/>
      <c r="K234" s="337"/>
      <c r="L234" s="337"/>
      <c r="M234" s="337"/>
      <c r="N234" s="337"/>
      <c r="O234" s="337"/>
      <c r="P234" s="337"/>
      <c r="Q234" s="337"/>
      <c r="R234" s="337"/>
      <c r="S234" s="337"/>
      <c r="T234" s="337"/>
      <c r="U234" s="337"/>
      <c r="V234" s="337"/>
      <c r="W234" s="337"/>
      <c r="X234" s="337"/>
      <c r="Y234" s="337"/>
      <c r="Z234" s="337"/>
      <c r="AA234" s="337"/>
      <c r="AB234" s="337"/>
      <c r="AC234" s="337"/>
      <c r="AD234" s="337"/>
      <c r="AE234" s="337"/>
      <c r="AF234" s="337"/>
      <c r="AG234" s="337"/>
      <c r="AH234" s="337"/>
      <c r="AI234" s="337"/>
      <c r="AJ234" s="337"/>
      <c r="AK234" s="337"/>
      <c r="AL234" s="339"/>
      <c r="AM234" s="339"/>
      <c r="AN234" s="339"/>
      <c r="AO234" s="339"/>
      <c r="AP234" s="339"/>
      <c r="AQ234" s="339"/>
      <c r="AR234" s="339"/>
      <c r="AS234" s="339"/>
      <c r="AT234" s="339"/>
      <c r="AU234" s="339"/>
      <c r="AV234" s="339"/>
      <c r="AW234" s="339"/>
      <c r="AX234" s="339"/>
      <c r="AY234" s="339"/>
      <c r="AZ234" s="339"/>
      <c r="BA234" s="337"/>
      <c r="BB234" s="337"/>
      <c r="BC234" s="337"/>
      <c r="BD234" s="337"/>
      <c r="BE234" s="337"/>
      <c r="BF234" s="337"/>
      <c r="BG234" s="337"/>
      <c r="BH234" s="337"/>
      <c r="BI234" s="337"/>
      <c r="BJ234" s="337"/>
      <c r="BK234" s="337"/>
      <c r="BL234" s="337"/>
      <c r="BM234" s="337"/>
      <c r="BN234" s="337"/>
      <c r="BO234" s="337"/>
      <c r="BP234" s="337"/>
      <c r="BQ234" s="337"/>
      <c r="BR234" s="337"/>
      <c r="BS234" s="337"/>
      <c r="BT234" s="337"/>
      <c r="BU234" s="337"/>
      <c r="BV234" s="337"/>
      <c r="BW234" s="337"/>
      <c r="BX234" s="337"/>
      <c r="BY234" s="337"/>
      <c r="BZ234" s="337"/>
      <c r="CA234" s="337"/>
      <c r="CB234" s="337"/>
      <c r="CC234" s="337"/>
      <c r="CD234" s="337"/>
      <c r="CE234" s="337"/>
      <c r="CF234" s="337"/>
      <c r="CG234" s="337"/>
      <c r="CH234" s="337"/>
      <c r="CI234" s="337"/>
      <c r="CJ234" s="337"/>
      <c r="CK234" s="337"/>
      <c r="CL234" s="337"/>
      <c r="CM234" s="337"/>
      <c r="CN234" s="337"/>
      <c r="CO234" s="337"/>
      <c r="CP234" s="337"/>
      <c r="CQ234" s="337"/>
      <c r="CR234" s="337"/>
      <c r="CS234" s="337"/>
      <c r="CT234" s="337"/>
      <c r="CU234" s="337"/>
      <c r="CV234" s="337"/>
      <c r="CW234" s="337"/>
      <c r="CX234" s="337"/>
      <c r="CY234" s="337"/>
      <c r="CZ234" s="337"/>
      <c r="DA234" s="337"/>
      <c r="DB234" s="337"/>
      <c r="DC234" s="337"/>
      <c r="DD234" s="337"/>
      <c r="DE234" s="337"/>
      <c r="DF234" s="337"/>
      <c r="DG234" s="337"/>
      <c r="DH234" s="337"/>
      <c r="DI234" s="337"/>
      <c r="DJ234" s="337"/>
      <c r="DK234" s="337"/>
      <c r="DL234" s="337"/>
      <c r="DM234" s="337"/>
      <c r="DN234" s="337"/>
    </row>
    <row r="235" spans="1:118" s="9" customFormat="1" x14ac:dyDescent="0.2">
      <c r="A235" s="363"/>
      <c r="B235" s="337"/>
      <c r="C235" s="337"/>
      <c r="D235" s="337"/>
      <c r="E235" s="337"/>
      <c r="F235" s="337"/>
      <c r="G235" s="337"/>
      <c r="H235" s="337"/>
      <c r="I235" s="337"/>
      <c r="J235" s="337"/>
      <c r="K235" s="337"/>
      <c r="L235" s="337"/>
      <c r="M235" s="337"/>
      <c r="N235" s="337"/>
      <c r="O235" s="337"/>
      <c r="P235" s="337"/>
      <c r="Q235" s="337"/>
      <c r="R235" s="337"/>
      <c r="S235" s="337"/>
      <c r="T235" s="337"/>
      <c r="U235" s="337"/>
      <c r="V235" s="337"/>
      <c r="W235" s="337"/>
      <c r="X235" s="337"/>
      <c r="Y235" s="337"/>
      <c r="Z235" s="337"/>
      <c r="AA235" s="337"/>
      <c r="AB235" s="337"/>
      <c r="AC235" s="337"/>
      <c r="AD235" s="337"/>
      <c r="AE235" s="337"/>
      <c r="AF235" s="337"/>
      <c r="AG235" s="337"/>
      <c r="AH235" s="337"/>
      <c r="AI235" s="337"/>
      <c r="AJ235" s="337"/>
      <c r="AK235" s="337"/>
      <c r="AL235" s="339"/>
      <c r="AM235" s="339"/>
      <c r="AN235" s="339"/>
      <c r="AO235" s="339"/>
      <c r="AP235" s="339"/>
      <c r="AQ235" s="339"/>
      <c r="AR235" s="339"/>
      <c r="AS235" s="339"/>
      <c r="AT235" s="339"/>
      <c r="AU235" s="339"/>
      <c r="AV235" s="339"/>
      <c r="AW235" s="339"/>
      <c r="AX235" s="339"/>
      <c r="AY235" s="339"/>
      <c r="AZ235" s="339"/>
      <c r="BA235" s="337"/>
      <c r="BB235" s="337"/>
      <c r="BC235" s="337"/>
      <c r="BD235" s="337"/>
      <c r="BE235" s="337"/>
      <c r="BF235" s="337"/>
      <c r="BG235" s="337"/>
      <c r="BH235" s="337"/>
      <c r="BI235" s="337"/>
      <c r="BJ235" s="337"/>
      <c r="BK235" s="337"/>
      <c r="BL235" s="337"/>
      <c r="BM235" s="337"/>
      <c r="BN235" s="337"/>
      <c r="BO235" s="337"/>
      <c r="BP235" s="337"/>
      <c r="BQ235" s="337"/>
      <c r="BR235" s="337"/>
      <c r="BS235" s="337"/>
      <c r="BT235" s="337"/>
      <c r="BU235" s="337"/>
      <c r="BV235" s="337"/>
      <c r="BW235" s="337"/>
      <c r="BX235" s="337"/>
      <c r="BY235" s="337"/>
      <c r="BZ235" s="337"/>
      <c r="CA235" s="337"/>
      <c r="CB235" s="337"/>
      <c r="CC235" s="337"/>
      <c r="CD235" s="337"/>
      <c r="CE235" s="337"/>
      <c r="CF235" s="337"/>
      <c r="CG235" s="337"/>
      <c r="CH235" s="337"/>
      <c r="CI235" s="337"/>
      <c r="CJ235" s="337"/>
      <c r="CK235" s="337"/>
      <c r="CL235" s="337"/>
      <c r="CM235" s="337"/>
      <c r="CN235" s="337"/>
      <c r="CO235" s="337"/>
      <c r="CP235" s="337"/>
      <c r="CQ235" s="337"/>
      <c r="CR235" s="337"/>
      <c r="CS235" s="337"/>
      <c r="CT235" s="337"/>
      <c r="CU235" s="337"/>
      <c r="CV235" s="337"/>
      <c r="CW235" s="337"/>
      <c r="CX235" s="337"/>
      <c r="CY235" s="337"/>
      <c r="CZ235" s="337"/>
      <c r="DA235" s="337"/>
      <c r="DB235" s="337"/>
      <c r="DC235" s="337"/>
      <c r="DD235" s="337"/>
      <c r="DE235" s="337"/>
      <c r="DF235" s="337"/>
      <c r="DG235" s="337"/>
      <c r="DH235" s="337"/>
      <c r="DI235" s="337"/>
      <c r="DJ235" s="337"/>
      <c r="DK235" s="337"/>
      <c r="DL235" s="337"/>
      <c r="DM235" s="337"/>
      <c r="DN235" s="337"/>
    </row>
    <row r="236" spans="1:118" s="9" customFormat="1" x14ac:dyDescent="0.2">
      <c r="A236" s="363"/>
      <c r="B236" s="337"/>
      <c r="C236" s="337"/>
      <c r="D236" s="337"/>
      <c r="E236" s="337"/>
      <c r="F236" s="337"/>
      <c r="G236" s="337"/>
      <c r="H236" s="337"/>
      <c r="I236" s="337"/>
      <c r="J236" s="337"/>
      <c r="K236" s="337"/>
      <c r="L236" s="337"/>
      <c r="M236" s="337"/>
      <c r="N236" s="337"/>
      <c r="O236" s="337"/>
      <c r="P236" s="337"/>
      <c r="Q236" s="337"/>
      <c r="R236" s="337"/>
      <c r="S236" s="337"/>
      <c r="T236" s="337"/>
      <c r="U236" s="337"/>
      <c r="V236" s="337"/>
      <c r="W236" s="337"/>
      <c r="X236" s="337"/>
      <c r="Y236" s="337"/>
      <c r="Z236" s="337"/>
      <c r="AA236" s="337"/>
      <c r="AB236" s="337"/>
      <c r="AC236" s="337"/>
      <c r="AD236" s="337"/>
      <c r="AE236" s="337"/>
      <c r="AF236" s="337"/>
      <c r="AG236" s="337"/>
      <c r="AH236" s="337"/>
      <c r="AI236" s="337"/>
      <c r="AJ236" s="337"/>
      <c r="AK236" s="337"/>
      <c r="AL236" s="339"/>
      <c r="AM236" s="339"/>
      <c r="AN236" s="339"/>
      <c r="AO236" s="339"/>
      <c r="AP236" s="339"/>
      <c r="AQ236" s="339"/>
      <c r="AR236" s="339"/>
      <c r="AS236" s="339"/>
      <c r="AT236" s="339"/>
      <c r="AU236" s="339"/>
      <c r="AV236" s="339"/>
      <c r="AW236" s="339"/>
      <c r="AX236" s="339"/>
      <c r="AY236" s="339"/>
      <c r="AZ236" s="339"/>
      <c r="BA236" s="337"/>
      <c r="BB236" s="337"/>
      <c r="BC236" s="337"/>
      <c r="BD236" s="337"/>
      <c r="BE236" s="337"/>
      <c r="BF236" s="337"/>
      <c r="BG236" s="337"/>
      <c r="BH236" s="337"/>
      <c r="BI236" s="337"/>
      <c r="BJ236" s="337"/>
      <c r="BK236" s="337"/>
      <c r="BL236" s="337"/>
      <c r="BM236" s="337"/>
      <c r="BN236" s="337"/>
      <c r="BO236" s="337"/>
      <c r="BP236" s="337"/>
      <c r="BQ236" s="337"/>
      <c r="BR236" s="337"/>
      <c r="BS236" s="337"/>
      <c r="BT236" s="337"/>
      <c r="BU236" s="337"/>
      <c r="BV236" s="337"/>
      <c r="BW236" s="337"/>
      <c r="BX236" s="337"/>
      <c r="BY236" s="337"/>
      <c r="BZ236" s="337"/>
      <c r="CA236" s="337"/>
      <c r="CB236" s="337"/>
      <c r="CC236" s="337"/>
      <c r="CD236" s="337"/>
      <c r="CE236" s="337"/>
      <c r="CF236" s="337"/>
      <c r="CG236" s="337"/>
      <c r="CH236" s="337"/>
      <c r="CI236" s="337"/>
      <c r="CJ236" s="337"/>
      <c r="CK236" s="337"/>
      <c r="CL236" s="337"/>
      <c r="CM236" s="337"/>
      <c r="CN236" s="337"/>
      <c r="CO236" s="337"/>
      <c r="CP236" s="337"/>
      <c r="CQ236" s="337"/>
      <c r="CR236" s="337"/>
      <c r="CS236" s="337"/>
      <c r="CT236" s="337"/>
      <c r="CU236" s="337"/>
      <c r="CV236" s="337"/>
      <c r="CW236" s="337"/>
      <c r="CX236" s="337"/>
      <c r="CY236" s="337"/>
      <c r="CZ236" s="337"/>
      <c r="DA236" s="337"/>
      <c r="DB236" s="337"/>
      <c r="DC236" s="337"/>
      <c r="DD236" s="337"/>
      <c r="DE236" s="337"/>
      <c r="DF236" s="337"/>
      <c r="DG236" s="337"/>
      <c r="DH236" s="337"/>
      <c r="DI236" s="337"/>
      <c r="DJ236" s="337"/>
      <c r="DK236" s="337"/>
      <c r="DL236" s="337"/>
      <c r="DM236" s="337"/>
      <c r="DN236" s="337"/>
    </row>
    <row r="237" spans="1:118" s="9" customFormat="1" x14ac:dyDescent="0.2">
      <c r="A237" s="363"/>
      <c r="B237" s="337"/>
      <c r="C237" s="337"/>
      <c r="D237" s="337"/>
      <c r="E237" s="337"/>
      <c r="F237" s="337"/>
      <c r="G237" s="337"/>
      <c r="H237" s="337"/>
      <c r="I237" s="337"/>
      <c r="J237" s="337"/>
      <c r="K237" s="337"/>
      <c r="L237" s="337"/>
      <c r="M237" s="337"/>
      <c r="N237" s="337"/>
      <c r="O237" s="337"/>
      <c r="P237" s="337"/>
      <c r="Q237" s="337"/>
      <c r="R237" s="337"/>
      <c r="S237" s="337"/>
      <c r="T237" s="337"/>
      <c r="U237" s="337"/>
      <c r="V237" s="337"/>
      <c r="W237" s="337"/>
      <c r="X237" s="337"/>
      <c r="Y237" s="337"/>
      <c r="Z237" s="337"/>
      <c r="AA237" s="337"/>
      <c r="AB237" s="337"/>
      <c r="AC237" s="337"/>
      <c r="AD237" s="337"/>
      <c r="AE237" s="337"/>
      <c r="AF237" s="337"/>
      <c r="AG237" s="337"/>
      <c r="AH237" s="337"/>
      <c r="AI237" s="337"/>
      <c r="AJ237" s="337"/>
      <c r="AK237" s="337"/>
      <c r="AL237" s="339"/>
      <c r="AM237" s="339"/>
      <c r="AN237" s="339"/>
      <c r="AO237" s="339"/>
      <c r="AP237" s="339"/>
      <c r="AQ237" s="339"/>
      <c r="AR237" s="339"/>
      <c r="AS237" s="339"/>
      <c r="AT237" s="339"/>
      <c r="AU237" s="339"/>
      <c r="AV237" s="339"/>
      <c r="AW237" s="339"/>
      <c r="AX237" s="339"/>
      <c r="AY237" s="339"/>
      <c r="AZ237" s="339"/>
      <c r="BA237" s="337"/>
      <c r="BB237" s="337"/>
      <c r="BC237" s="337"/>
      <c r="BD237" s="337"/>
      <c r="BE237" s="337"/>
      <c r="BF237" s="337"/>
      <c r="BG237" s="337"/>
      <c r="BH237" s="337"/>
      <c r="BI237" s="337"/>
      <c r="BJ237" s="337"/>
      <c r="BK237" s="337"/>
      <c r="BL237" s="337"/>
      <c r="BM237" s="337"/>
      <c r="BN237" s="337"/>
      <c r="BO237" s="337"/>
      <c r="BP237" s="337"/>
      <c r="BQ237" s="337"/>
      <c r="BR237" s="337"/>
      <c r="BS237" s="337"/>
      <c r="BT237" s="337"/>
      <c r="BU237" s="337"/>
      <c r="BV237" s="337"/>
      <c r="BW237" s="337"/>
      <c r="BX237" s="337"/>
      <c r="BY237" s="337"/>
      <c r="BZ237" s="337"/>
      <c r="CA237" s="337"/>
      <c r="CB237" s="337"/>
      <c r="CC237" s="337"/>
      <c r="CD237" s="337"/>
      <c r="CE237" s="337"/>
      <c r="CF237" s="337"/>
      <c r="CG237" s="337"/>
      <c r="CH237" s="337"/>
      <c r="CI237" s="337"/>
      <c r="CJ237" s="337"/>
      <c r="CK237" s="337"/>
      <c r="CL237" s="337"/>
      <c r="CM237" s="337"/>
      <c r="CN237" s="337"/>
      <c r="CO237" s="337"/>
      <c r="CP237" s="337"/>
      <c r="CQ237" s="337"/>
      <c r="CR237" s="337"/>
      <c r="CS237" s="337"/>
      <c r="CT237" s="337"/>
      <c r="CU237" s="337"/>
      <c r="CV237" s="337"/>
      <c r="CW237" s="337"/>
      <c r="CX237" s="337"/>
      <c r="CY237" s="337"/>
      <c r="CZ237" s="337"/>
      <c r="DA237" s="337"/>
      <c r="DB237" s="337"/>
      <c r="DC237" s="337"/>
      <c r="DD237" s="337"/>
      <c r="DE237" s="337"/>
      <c r="DF237" s="337"/>
      <c r="DG237" s="337"/>
      <c r="DH237" s="337"/>
      <c r="DI237" s="337"/>
      <c r="DJ237" s="337"/>
      <c r="DK237" s="337"/>
      <c r="DL237" s="337"/>
      <c r="DM237" s="337"/>
      <c r="DN237" s="337"/>
    </row>
    <row r="238" spans="1:118" s="9" customFormat="1" x14ac:dyDescent="0.2">
      <c r="A238" s="363"/>
      <c r="B238" s="337"/>
      <c r="C238" s="337"/>
      <c r="D238" s="337"/>
      <c r="E238" s="337"/>
      <c r="F238" s="337"/>
      <c r="G238" s="337"/>
      <c r="H238" s="337"/>
      <c r="I238" s="337"/>
      <c r="J238" s="337"/>
      <c r="K238" s="337"/>
      <c r="L238" s="337"/>
      <c r="M238" s="337"/>
      <c r="N238" s="337"/>
      <c r="O238" s="337"/>
      <c r="P238" s="337"/>
      <c r="Q238" s="337"/>
      <c r="R238" s="337"/>
      <c r="S238" s="337"/>
      <c r="T238" s="337"/>
      <c r="U238" s="337"/>
      <c r="V238" s="337"/>
      <c r="W238" s="337"/>
      <c r="X238" s="337"/>
      <c r="Y238" s="337"/>
      <c r="Z238" s="337"/>
      <c r="AA238" s="337"/>
      <c r="AB238" s="337"/>
      <c r="AC238" s="337"/>
      <c r="AD238" s="337"/>
      <c r="AE238" s="337"/>
      <c r="AF238" s="337"/>
      <c r="AG238" s="337"/>
      <c r="AH238" s="337"/>
      <c r="AI238" s="337"/>
      <c r="AJ238" s="337"/>
      <c r="AK238" s="337"/>
      <c r="AL238" s="339"/>
      <c r="AM238" s="339"/>
      <c r="AN238" s="339"/>
      <c r="AO238" s="339"/>
      <c r="AP238" s="339"/>
      <c r="AQ238" s="339"/>
      <c r="AR238" s="339"/>
      <c r="AS238" s="339"/>
      <c r="AT238" s="339"/>
      <c r="AU238" s="339"/>
      <c r="AV238" s="339"/>
      <c r="AW238" s="339"/>
      <c r="AX238" s="339"/>
      <c r="AY238" s="339"/>
      <c r="AZ238" s="339"/>
      <c r="BA238" s="337"/>
      <c r="BB238" s="337"/>
      <c r="BC238" s="337"/>
      <c r="BD238" s="337"/>
      <c r="BE238" s="337"/>
      <c r="BF238" s="337"/>
      <c r="BG238" s="337"/>
      <c r="BH238" s="337"/>
      <c r="BI238" s="337"/>
      <c r="BJ238" s="337"/>
      <c r="BK238" s="337"/>
      <c r="BL238" s="337"/>
      <c r="BM238" s="337"/>
      <c r="BN238" s="337"/>
      <c r="BO238" s="337"/>
      <c r="BP238" s="337"/>
      <c r="BQ238" s="337"/>
      <c r="BR238" s="337"/>
      <c r="BS238" s="337"/>
      <c r="BT238" s="337"/>
      <c r="BU238" s="337"/>
      <c r="BV238" s="337"/>
      <c r="BW238" s="337"/>
      <c r="BX238" s="337"/>
      <c r="BY238" s="337"/>
      <c r="BZ238" s="337"/>
      <c r="CA238" s="337"/>
      <c r="CB238" s="337"/>
      <c r="CC238" s="337"/>
      <c r="CD238" s="337"/>
      <c r="CE238" s="337"/>
      <c r="CF238" s="337"/>
      <c r="CG238" s="337"/>
      <c r="CH238" s="337"/>
      <c r="CI238" s="337"/>
      <c r="CJ238" s="337"/>
      <c r="CK238" s="337"/>
      <c r="CL238" s="337"/>
      <c r="CM238" s="337"/>
      <c r="CN238" s="337"/>
      <c r="CO238" s="337"/>
      <c r="CP238" s="337"/>
      <c r="CQ238" s="337"/>
      <c r="CR238" s="337"/>
      <c r="CS238" s="337"/>
      <c r="CT238" s="337"/>
      <c r="CU238" s="337"/>
      <c r="CV238" s="337"/>
      <c r="CW238" s="337"/>
      <c r="CX238" s="337"/>
      <c r="CY238" s="337"/>
      <c r="CZ238" s="337"/>
      <c r="DA238" s="337"/>
      <c r="DB238" s="337"/>
      <c r="DC238" s="337"/>
      <c r="DD238" s="337"/>
      <c r="DE238" s="337"/>
      <c r="DF238" s="337"/>
      <c r="DG238" s="337"/>
      <c r="DH238" s="337"/>
      <c r="DI238" s="337"/>
      <c r="DJ238" s="337"/>
      <c r="DK238" s="337"/>
      <c r="DL238" s="337"/>
      <c r="DM238" s="337"/>
      <c r="DN238" s="337"/>
    </row>
    <row r="239" spans="1:118" s="9" customFormat="1" x14ac:dyDescent="0.2">
      <c r="A239" s="363"/>
      <c r="B239" s="337"/>
      <c r="C239" s="337"/>
      <c r="D239" s="337"/>
      <c r="E239" s="337"/>
      <c r="F239" s="337"/>
      <c r="G239" s="337"/>
      <c r="H239" s="337"/>
      <c r="I239" s="337"/>
      <c r="J239" s="337"/>
      <c r="K239" s="337"/>
      <c r="L239" s="337"/>
      <c r="M239" s="337"/>
      <c r="N239" s="337"/>
      <c r="O239" s="337"/>
      <c r="P239" s="337"/>
      <c r="Q239" s="337"/>
      <c r="R239" s="337"/>
      <c r="S239" s="337"/>
      <c r="T239" s="337"/>
      <c r="U239" s="337"/>
      <c r="V239" s="337"/>
      <c r="W239" s="337"/>
      <c r="X239" s="337"/>
      <c r="Y239" s="337"/>
      <c r="Z239" s="337"/>
      <c r="AA239" s="337"/>
      <c r="AB239" s="337"/>
      <c r="AC239" s="337"/>
      <c r="AD239" s="337"/>
      <c r="AE239" s="337"/>
      <c r="AF239" s="337"/>
      <c r="AG239" s="337"/>
      <c r="AH239" s="337"/>
      <c r="AI239" s="337"/>
      <c r="AJ239" s="337"/>
      <c r="AK239" s="337"/>
      <c r="AL239" s="339"/>
      <c r="AM239" s="339"/>
      <c r="AN239" s="339"/>
      <c r="AO239" s="339"/>
      <c r="AP239" s="339"/>
      <c r="AQ239" s="339"/>
      <c r="AR239" s="339"/>
      <c r="AS239" s="339"/>
      <c r="AT239" s="339"/>
      <c r="AU239" s="339"/>
      <c r="AV239" s="339"/>
      <c r="AW239" s="339"/>
      <c r="AX239" s="339"/>
      <c r="AY239" s="339"/>
      <c r="AZ239" s="339"/>
      <c r="BA239" s="337"/>
      <c r="BB239" s="337"/>
      <c r="BC239" s="337"/>
      <c r="BD239" s="337"/>
      <c r="BE239" s="337"/>
      <c r="BF239" s="337"/>
      <c r="BG239" s="337"/>
      <c r="BH239" s="337"/>
      <c r="BI239" s="337"/>
      <c r="BJ239" s="337"/>
      <c r="BK239" s="337"/>
      <c r="BL239" s="337"/>
      <c r="BM239" s="337"/>
      <c r="BN239" s="337"/>
      <c r="BO239" s="337"/>
      <c r="BP239" s="337"/>
      <c r="BQ239" s="337"/>
      <c r="BR239" s="337"/>
      <c r="BS239" s="337"/>
      <c r="BT239" s="337"/>
      <c r="BU239" s="337"/>
      <c r="BV239" s="337"/>
      <c r="BW239" s="337"/>
      <c r="BX239" s="337"/>
      <c r="BY239" s="337"/>
      <c r="BZ239" s="337"/>
      <c r="CA239" s="337"/>
      <c r="CB239" s="337"/>
      <c r="CC239" s="337"/>
      <c r="CD239" s="337"/>
      <c r="CE239" s="337"/>
      <c r="CF239" s="337"/>
      <c r="CG239" s="337"/>
      <c r="CH239" s="337"/>
      <c r="CI239" s="337"/>
      <c r="CJ239" s="337"/>
      <c r="CK239" s="337"/>
      <c r="CL239" s="337"/>
      <c r="CM239" s="337"/>
      <c r="CN239" s="337"/>
      <c r="CO239" s="337"/>
      <c r="CP239" s="337"/>
      <c r="CQ239" s="337"/>
      <c r="CR239" s="337"/>
      <c r="CS239" s="337"/>
      <c r="CT239" s="337"/>
      <c r="CU239" s="337"/>
      <c r="CV239" s="337"/>
      <c r="CW239" s="337"/>
      <c r="CX239" s="337"/>
      <c r="CY239" s="337"/>
      <c r="CZ239" s="337"/>
      <c r="DA239" s="337"/>
      <c r="DB239" s="337"/>
      <c r="DC239" s="337"/>
      <c r="DD239" s="337"/>
      <c r="DE239" s="337"/>
      <c r="DF239" s="337"/>
      <c r="DG239" s="337"/>
      <c r="DH239" s="337"/>
      <c r="DI239" s="337"/>
      <c r="DJ239" s="337"/>
      <c r="DK239" s="337"/>
      <c r="DL239" s="337"/>
      <c r="DM239" s="337"/>
      <c r="DN239" s="337"/>
    </row>
    <row r="240" spans="1:118" s="9" customFormat="1" x14ac:dyDescent="0.2">
      <c r="A240" s="363"/>
      <c r="B240" s="337"/>
      <c r="C240" s="337"/>
      <c r="D240" s="337"/>
      <c r="E240" s="337"/>
      <c r="F240" s="337"/>
      <c r="G240" s="337"/>
      <c r="H240" s="337"/>
      <c r="I240" s="337"/>
      <c r="J240" s="337"/>
      <c r="K240" s="337"/>
      <c r="L240" s="337"/>
      <c r="M240" s="337"/>
      <c r="N240" s="337"/>
      <c r="O240" s="337"/>
      <c r="P240" s="337"/>
      <c r="Q240" s="337"/>
      <c r="R240" s="337"/>
      <c r="S240" s="337"/>
      <c r="T240" s="337"/>
      <c r="U240" s="337"/>
      <c r="V240" s="337"/>
      <c r="W240" s="337"/>
      <c r="X240" s="337"/>
      <c r="Y240" s="337"/>
      <c r="Z240" s="337"/>
      <c r="AA240" s="337"/>
      <c r="AB240" s="337"/>
      <c r="AC240" s="337"/>
      <c r="AD240" s="337"/>
      <c r="AE240" s="337"/>
      <c r="AF240" s="337"/>
      <c r="AG240" s="337"/>
      <c r="AH240" s="337"/>
      <c r="AI240" s="337"/>
      <c r="AJ240" s="337"/>
      <c r="AK240" s="337"/>
      <c r="AL240" s="339"/>
      <c r="AM240" s="339"/>
      <c r="AN240" s="339"/>
      <c r="AO240" s="339"/>
      <c r="AP240" s="339"/>
      <c r="AQ240" s="339"/>
      <c r="AR240" s="339"/>
      <c r="AS240" s="339"/>
      <c r="AT240" s="339"/>
      <c r="AU240" s="339"/>
      <c r="AV240" s="339"/>
      <c r="AW240" s="339"/>
      <c r="AX240" s="339"/>
      <c r="AY240" s="339"/>
      <c r="AZ240" s="339"/>
      <c r="BA240" s="337"/>
      <c r="BB240" s="337"/>
      <c r="BC240" s="337"/>
      <c r="BD240" s="337"/>
      <c r="BE240" s="337"/>
      <c r="BF240" s="337"/>
      <c r="BG240" s="337"/>
      <c r="BH240" s="337"/>
      <c r="BI240" s="337"/>
      <c r="BJ240" s="337"/>
      <c r="BK240" s="337"/>
      <c r="BL240" s="337"/>
      <c r="BM240" s="337"/>
      <c r="BN240" s="337"/>
      <c r="BO240" s="337"/>
      <c r="BP240" s="337"/>
      <c r="BQ240" s="337"/>
      <c r="BR240" s="337"/>
      <c r="BS240" s="337"/>
      <c r="BT240" s="337"/>
      <c r="BU240" s="337"/>
      <c r="BV240" s="337"/>
      <c r="BW240" s="337"/>
      <c r="BX240" s="337"/>
      <c r="BY240" s="337"/>
      <c r="BZ240" s="337"/>
      <c r="CA240" s="337"/>
      <c r="CB240" s="337"/>
      <c r="CC240" s="337"/>
      <c r="CD240" s="337"/>
      <c r="CE240" s="337"/>
      <c r="CF240" s="337"/>
      <c r="CG240" s="337"/>
      <c r="CH240" s="337"/>
      <c r="CI240" s="337"/>
      <c r="CJ240" s="337"/>
      <c r="CK240" s="337"/>
      <c r="CL240" s="337"/>
      <c r="CM240" s="337"/>
      <c r="CN240" s="337"/>
      <c r="CO240" s="337"/>
      <c r="CP240" s="337"/>
      <c r="CQ240" s="337"/>
      <c r="CR240" s="337"/>
      <c r="CS240" s="337"/>
      <c r="CT240" s="337"/>
      <c r="CU240" s="337"/>
      <c r="CV240" s="337"/>
      <c r="CW240" s="337"/>
      <c r="CX240" s="337"/>
      <c r="CY240" s="337"/>
      <c r="CZ240" s="337"/>
      <c r="DA240" s="337"/>
      <c r="DB240" s="337"/>
      <c r="DC240" s="337"/>
      <c r="DD240" s="337"/>
      <c r="DE240" s="337"/>
      <c r="DF240" s="337"/>
      <c r="DG240" s="337"/>
      <c r="DH240" s="337"/>
      <c r="DI240" s="337"/>
      <c r="DJ240" s="337"/>
      <c r="DK240" s="337"/>
      <c r="DL240" s="337"/>
      <c r="DM240" s="337"/>
      <c r="DN240" s="337"/>
    </row>
    <row r="241" spans="1:118" s="9" customFormat="1" x14ac:dyDescent="0.2">
      <c r="A241" s="363"/>
      <c r="B241" s="337"/>
      <c r="C241" s="337"/>
      <c r="D241" s="337"/>
      <c r="E241" s="337"/>
      <c r="F241" s="337"/>
      <c r="G241" s="337"/>
      <c r="H241" s="337"/>
      <c r="I241" s="337"/>
      <c r="J241" s="337"/>
      <c r="K241" s="337"/>
      <c r="L241" s="337"/>
      <c r="M241" s="337"/>
      <c r="N241" s="337"/>
      <c r="O241" s="337"/>
      <c r="P241" s="337"/>
      <c r="Q241" s="337"/>
      <c r="R241" s="337"/>
      <c r="S241" s="337"/>
      <c r="T241" s="337"/>
      <c r="U241" s="337"/>
      <c r="V241" s="337"/>
      <c r="W241" s="337"/>
      <c r="X241" s="337"/>
      <c r="Y241" s="337"/>
      <c r="Z241" s="337"/>
      <c r="AA241" s="337"/>
      <c r="AB241" s="337"/>
      <c r="AC241" s="337"/>
      <c r="AD241" s="337"/>
      <c r="AE241" s="337"/>
      <c r="AF241" s="337"/>
      <c r="AG241" s="337"/>
      <c r="AH241" s="337"/>
      <c r="AI241" s="337"/>
      <c r="AJ241" s="337"/>
      <c r="AK241" s="337"/>
      <c r="AL241" s="339"/>
      <c r="AM241" s="339"/>
      <c r="AN241" s="339"/>
      <c r="AO241" s="339"/>
      <c r="AP241" s="339"/>
      <c r="AQ241" s="339"/>
      <c r="AR241" s="339"/>
      <c r="AS241" s="339"/>
      <c r="AT241" s="339"/>
      <c r="AU241" s="339"/>
      <c r="AV241" s="339"/>
      <c r="AW241" s="339"/>
      <c r="AX241" s="339"/>
      <c r="AY241" s="339"/>
      <c r="AZ241" s="339"/>
      <c r="BA241" s="337"/>
      <c r="BB241" s="337"/>
      <c r="BC241" s="337"/>
      <c r="BD241" s="337"/>
      <c r="BE241" s="337"/>
      <c r="BF241" s="337"/>
      <c r="BG241" s="337"/>
      <c r="BH241" s="337"/>
      <c r="BI241" s="337"/>
      <c r="BJ241" s="337"/>
      <c r="BK241" s="337"/>
      <c r="BL241" s="337"/>
      <c r="BM241" s="337"/>
      <c r="BN241" s="337"/>
      <c r="BO241" s="337"/>
      <c r="BP241" s="337"/>
      <c r="BQ241" s="337"/>
      <c r="BR241" s="337"/>
      <c r="BS241" s="337"/>
      <c r="BT241" s="337"/>
      <c r="BU241" s="337"/>
      <c r="BV241" s="337"/>
      <c r="BW241" s="337"/>
      <c r="BX241" s="337"/>
      <c r="BY241" s="337"/>
      <c r="BZ241" s="337"/>
      <c r="CA241" s="337"/>
      <c r="CB241" s="337"/>
      <c r="CC241" s="337"/>
      <c r="CD241" s="337"/>
      <c r="CE241" s="337"/>
      <c r="CF241" s="337"/>
      <c r="CG241" s="337"/>
      <c r="CH241" s="337"/>
      <c r="CI241" s="337"/>
      <c r="CJ241" s="337"/>
      <c r="CK241" s="337"/>
      <c r="CL241" s="337"/>
      <c r="CM241" s="337"/>
      <c r="CN241" s="337"/>
      <c r="CO241" s="337"/>
      <c r="CP241" s="337"/>
      <c r="CQ241" s="337"/>
      <c r="CR241" s="337"/>
      <c r="CS241" s="337"/>
      <c r="CT241" s="337"/>
      <c r="CU241" s="337"/>
      <c r="CV241" s="337"/>
      <c r="CW241" s="337"/>
      <c r="CX241" s="337"/>
      <c r="CY241" s="337"/>
      <c r="CZ241" s="337"/>
      <c r="DA241" s="337"/>
      <c r="DB241" s="337"/>
      <c r="DC241" s="337"/>
      <c r="DD241" s="337"/>
      <c r="DE241" s="337"/>
      <c r="DF241" s="337"/>
      <c r="DG241" s="337"/>
      <c r="DH241" s="337"/>
      <c r="DI241" s="337"/>
      <c r="DJ241" s="337"/>
      <c r="DK241" s="337"/>
      <c r="DL241" s="337"/>
      <c r="DM241" s="337"/>
      <c r="DN241" s="337"/>
    </row>
    <row r="242" spans="1:118" s="9" customFormat="1" x14ac:dyDescent="0.2">
      <c r="A242" s="363"/>
      <c r="B242" s="337"/>
      <c r="C242" s="337"/>
      <c r="D242" s="337"/>
      <c r="E242" s="337"/>
      <c r="F242" s="337"/>
      <c r="G242" s="337"/>
      <c r="H242" s="337"/>
      <c r="I242" s="337"/>
      <c r="J242" s="337"/>
      <c r="K242" s="337"/>
      <c r="L242" s="337"/>
      <c r="M242" s="337"/>
      <c r="N242" s="337"/>
      <c r="O242" s="337"/>
      <c r="P242" s="337"/>
      <c r="Q242" s="337"/>
      <c r="R242" s="337"/>
      <c r="S242" s="337"/>
      <c r="T242" s="337"/>
      <c r="U242" s="337"/>
      <c r="V242" s="337"/>
      <c r="W242" s="337"/>
      <c r="X242" s="337"/>
      <c r="Y242" s="337"/>
      <c r="Z242" s="337"/>
      <c r="AA242" s="337"/>
      <c r="AB242" s="337"/>
      <c r="AC242" s="337"/>
      <c r="AD242" s="337"/>
      <c r="AE242" s="337"/>
      <c r="AF242" s="337"/>
      <c r="AG242" s="337"/>
      <c r="AH242" s="337"/>
      <c r="AI242" s="337"/>
      <c r="AJ242" s="337"/>
      <c r="AK242" s="337"/>
      <c r="AL242" s="339"/>
      <c r="AM242" s="339"/>
      <c r="AN242" s="339"/>
      <c r="AO242" s="339"/>
      <c r="AP242" s="339"/>
      <c r="AQ242" s="339"/>
      <c r="AR242" s="339"/>
      <c r="AS242" s="339"/>
      <c r="AT242" s="339"/>
      <c r="AU242" s="339"/>
      <c r="AV242" s="339"/>
      <c r="AW242" s="339"/>
      <c r="AX242" s="339"/>
      <c r="AY242" s="339"/>
      <c r="AZ242" s="339"/>
      <c r="BA242" s="337"/>
      <c r="BB242" s="337"/>
      <c r="BC242" s="337"/>
      <c r="BD242" s="337"/>
      <c r="BE242" s="337"/>
      <c r="BF242" s="337"/>
      <c r="BG242" s="337"/>
      <c r="BH242" s="337"/>
      <c r="BI242" s="337"/>
      <c r="BJ242" s="337"/>
      <c r="BK242" s="337"/>
      <c r="BL242" s="337"/>
      <c r="BM242" s="337"/>
      <c r="BN242" s="337"/>
      <c r="BO242" s="337"/>
      <c r="BP242" s="337"/>
      <c r="BQ242" s="337"/>
      <c r="BR242" s="337"/>
      <c r="BS242" s="337"/>
      <c r="BT242" s="337"/>
      <c r="BU242" s="337"/>
      <c r="BV242" s="337"/>
      <c r="BW242" s="337"/>
      <c r="BX242" s="337"/>
      <c r="BY242" s="337"/>
      <c r="BZ242" s="337"/>
      <c r="CA242" s="337"/>
      <c r="CB242" s="337"/>
      <c r="CC242" s="337"/>
      <c r="CD242" s="337"/>
      <c r="CE242" s="337"/>
      <c r="CF242" s="337"/>
      <c r="CG242" s="337"/>
      <c r="CH242" s="337"/>
      <c r="CI242" s="337"/>
      <c r="CJ242" s="337"/>
      <c r="CK242" s="337"/>
      <c r="CL242" s="337"/>
      <c r="CM242" s="337"/>
      <c r="CN242" s="337"/>
      <c r="CO242" s="337"/>
      <c r="CP242" s="337"/>
      <c r="CQ242" s="337"/>
      <c r="CR242" s="337"/>
      <c r="CS242" s="337"/>
      <c r="CT242" s="337"/>
      <c r="CU242" s="337"/>
      <c r="CV242" s="337"/>
      <c r="CW242" s="337"/>
      <c r="CX242" s="337"/>
      <c r="CY242" s="337"/>
      <c r="CZ242" s="337"/>
      <c r="DA242" s="337"/>
      <c r="DB242" s="337"/>
      <c r="DC242" s="337"/>
      <c r="DD242" s="337"/>
      <c r="DE242" s="337"/>
      <c r="DF242" s="337"/>
      <c r="DG242" s="337"/>
      <c r="DH242" s="337"/>
      <c r="DI242" s="337"/>
      <c r="DJ242" s="337"/>
      <c r="DK242" s="337"/>
      <c r="DL242" s="337"/>
      <c r="DM242" s="337"/>
      <c r="DN242" s="337"/>
    </row>
    <row r="243" spans="1:118" s="9" customFormat="1" x14ac:dyDescent="0.2">
      <c r="A243" s="363"/>
      <c r="B243" s="337"/>
      <c r="C243" s="337"/>
      <c r="D243" s="337"/>
      <c r="E243" s="337"/>
      <c r="F243" s="337"/>
      <c r="G243" s="337"/>
      <c r="H243" s="337"/>
      <c r="I243" s="337"/>
      <c r="J243" s="337"/>
      <c r="K243" s="337"/>
      <c r="L243" s="337"/>
      <c r="M243" s="337"/>
      <c r="N243" s="337"/>
      <c r="O243" s="337"/>
      <c r="P243" s="337"/>
      <c r="Q243" s="337"/>
      <c r="R243" s="337"/>
      <c r="S243" s="337"/>
      <c r="T243" s="337"/>
      <c r="U243" s="337"/>
      <c r="V243" s="337"/>
      <c r="W243" s="337"/>
      <c r="X243" s="337"/>
      <c r="Y243" s="337"/>
      <c r="Z243" s="337"/>
      <c r="AA243" s="337"/>
      <c r="AB243" s="337"/>
      <c r="AC243" s="337"/>
      <c r="AD243" s="337"/>
      <c r="AE243" s="337"/>
      <c r="AF243" s="337"/>
      <c r="AG243" s="337"/>
      <c r="AH243" s="337"/>
      <c r="AI243" s="337"/>
      <c r="AJ243" s="337"/>
      <c r="AK243" s="337"/>
      <c r="AL243" s="337"/>
      <c r="AM243" s="337"/>
      <c r="AN243" s="337"/>
      <c r="AO243" s="337"/>
      <c r="AP243" s="337"/>
      <c r="AQ243" s="337"/>
      <c r="AR243" s="337"/>
      <c r="AS243" s="337"/>
      <c r="AT243" s="337"/>
      <c r="AU243" s="337"/>
      <c r="AV243" s="337"/>
      <c r="AW243" s="337"/>
      <c r="AX243" s="337"/>
      <c r="AY243" s="337"/>
      <c r="AZ243" s="337"/>
      <c r="BA243" s="337"/>
      <c r="BB243" s="337"/>
      <c r="BC243" s="337"/>
      <c r="BD243" s="337"/>
      <c r="BE243" s="337"/>
      <c r="BF243" s="337"/>
      <c r="BG243" s="337"/>
      <c r="BH243" s="337"/>
      <c r="BI243" s="337"/>
      <c r="BJ243" s="337"/>
      <c r="BK243" s="337"/>
      <c r="BL243" s="337"/>
      <c r="BM243" s="337"/>
      <c r="BN243" s="337"/>
      <c r="BO243" s="337"/>
      <c r="BP243" s="337"/>
      <c r="BQ243" s="337"/>
      <c r="BR243" s="337"/>
      <c r="BS243" s="337"/>
      <c r="BT243" s="337"/>
      <c r="BU243" s="337"/>
      <c r="BV243" s="337"/>
      <c r="BW243" s="337"/>
      <c r="BX243" s="337"/>
      <c r="BY243" s="337"/>
      <c r="BZ243" s="337"/>
      <c r="CA243" s="337"/>
      <c r="CB243" s="337"/>
      <c r="CC243" s="337"/>
      <c r="CD243" s="337"/>
      <c r="CE243" s="337"/>
      <c r="CF243" s="337"/>
      <c r="CG243" s="337"/>
      <c r="CH243" s="337"/>
      <c r="CI243" s="337"/>
      <c r="CJ243" s="337"/>
      <c r="CK243" s="337"/>
      <c r="CL243" s="337"/>
      <c r="CM243" s="337"/>
      <c r="CN243" s="337"/>
      <c r="CO243" s="337"/>
      <c r="CP243" s="337"/>
      <c r="CQ243" s="337"/>
      <c r="CR243" s="337"/>
      <c r="CS243" s="337"/>
      <c r="CT243" s="337"/>
      <c r="CU243" s="337"/>
      <c r="CV243" s="337"/>
      <c r="CW243" s="337"/>
      <c r="CX243" s="337"/>
      <c r="CY243" s="337"/>
      <c r="CZ243" s="337"/>
      <c r="DA243" s="337"/>
      <c r="DB243" s="337"/>
      <c r="DC243" s="337"/>
      <c r="DD243" s="337"/>
      <c r="DE243" s="337"/>
      <c r="DF243" s="337"/>
      <c r="DG243" s="337"/>
      <c r="DH243" s="337"/>
      <c r="DI243" s="337"/>
      <c r="DJ243" s="337"/>
      <c r="DK243" s="337"/>
      <c r="DL243" s="337"/>
      <c r="DM243" s="337"/>
      <c r="DN243" s="337"/>
    </row>
    <row r="244" spans="1:118" s="9" customFormat="1" x14ac:dyDescent="0.2">
      <c r="A244" s="363"/>
      <c r="B244" s="337"/>
      <c r="C244" s="337"/>
      <c r="D244" s="337"/>
      <c r="E244" s="337"/>
      <c r="F244" s="337"/>
      <c r="G244" s="337"/>
      <c r="H244" s="337"/>
      <c r="I244" s="337"/>
      <c r="J244" s="337"/>
      <c r="K244" s="337"/>
      <c r="L244" s="337"/>
      <c r="M244" s="337"/>
      <c r="N244" s="337"/>
      <c r="O244" s="337"/>
      <c r="P244" s="337"/>
      <c r="Q244" s="337"/>
      <c r="R244" s="337"/>
      <c r="S244" s="337"/>
      <c r="T244" s="337"/>
      <c r="U244" s="337"/>
      <c r="V244" s="337"/>
      <c r="W244" s="337"/>
      <c r="X244" s="337"/>
      <c r="Y244" s="337"/>
      <c r="Z244" s="337"/>
      <c r="AA244" s="337"/>
      <c r="AB244" s="337"/>
      <c r="AC244" s="337"/>
      <c r="AD244" s="337"/>
      <c r="AE244" s="337"/>
      <c r="AF244" s="337"/>
      <c r="AG244" s="337"/>
      <c r="AH244" s="337"/>
      <c r="AI244" s="337"/>
      <c r="AJ244" s="337"/>
      <c r="AK244" s="337"/>
      <c r="AL244" s="337"/>
      <c r="AM244" s="337"/>
      <c r="AN244" s="337"/>
      <c r="AO244" s="337"/>
      <c r="AP244" s="337"/>
      <c r="AQ244" s="337"/>
      <c r="AR244" s="337"/>
      <c r="AS244" s="337"/>
      <c r="AT244" s="337"/>
      <c r="AU244" s="337"/>
      <c r="AV244" s="337"/>
      <c r="AW244" s="337"/>
      <c r="AX244" s="337"/>
      <c r="AY244" s="337"/>
      <c r="AZ244" s="337"/>
      <c r="BA244" s="337"/>
      <c r="BB244" s="337"/>
      <c r="BC244" s="337"/>
      <c r="BD244" s="337"/>
      <c r="BE244" s="337"/>
      <c r="BF244" s="337"/>
      <c r="BG244" s="337"/>
      <c r="BH244" s="337"/>
      <c r="BI244" s="337"/>
      <c r="BJ244" s="337"/>
      <c r="BK244" s="337"/>
      <c r="BL244" s="337"/>
      <c r="BM244" s="337"/>
      <c r="BN244" s="337"/>
      <c r="BO244" s="337"/>
      <c r="BP244" s="337"/>
      <c r="BQ244" s="337"/>
      <c r="BR244" s="337"/>
      <c r="BS244" s="337"/>
      <c r="BT244" s="337"/>
      <c r="BU244" s="337"/>
      <c r="BV244" s="337"/>
      <c r="BW244" s="337"/>
      <c r="BX244" s="337"/>
      <c r="BY244" s="337"/>
      <c r="BZ244" s="337"/>
      <c r="CA244" s="337"/>
      <c r="CB244" s="337"/>
      <c r="CC244" s="337"/>
      <c r="CD244" s="337"/>
      <c r="CE244" s="337"/>
      <c r="CF244" s="337"/>
      <c r="CG244" s="337"/>
      <c r="CH244" s="337"/>
      <c r="CI244" s="337"/>
      <c r="CJ244" s="337"/>
      <c r="CK244" s="337"/>
      <c r="CL244" s="337"/>
      <c r="CM244" s="337"/>
      <c r="CN244" s="337"/>
      <c r="CO244" s="337"/>
      <c r="CP244" s="337"/>
      <c r="CQ244" s="337"/>
      <c r="CR244" s="337"/>
      <c r="CS244" s="337"/>
      <c r="CT244" s="337"/>
      <c r="CU244" s="337"/>
      <c r="CV244" s="337"/>
      <c r="CW244" s="337"/>
      <c r="CX244" s="337"/>
      <c r="CY244" s="337"/>
      <c r="CZ244" s="337"/>
      <c r="DA244" s="337"/>
      <c r="DB244" s="337"/>
      <c r="DC244" s="337"/>
      <c r="DD244" s="337"/>
      <c r="DE244" s="337"/>
      <c r="DF244" s="337"/>
      <c r="DG244" s="337"/>
      <c r="DH244" s="337"/>
      <c r="DI244" s="337"/>
      <c r="DJ244" s="337"/>
      <c r="DK244" s="337"/>
      <c r="DL244" s="337"/>
      <c r="DM244" s="337"/>
      <c r="DN244" s="337"/>
    </row>
    <row r="245" spans="1:118" s="9" customFormat="1" x14ac:dyDescent="0.2">
      <c r="A245" s="363"/>
      <c r="B245" s="337"/>
      <c r="C245" s="337"/>
      <c r="D245" s="337"/>
      <c r="E245" s="337"/>
      <c r="F245" s="337"/>
      <c r="G245" s="337"/>
      <c r="H245" s="337"/>
      <c r="I245" s="337"/>
      <c r="J245" s="337"/>
      <c r="K245" s="337"/>
      <c r="L245" s="337"/>
      <c r="M245" s="337"/>
      <c r="N245" s="337"/>
      <c r="O245" s="337"/>
      <c r="P245" s="337"/>
      <c r="Q245" s="337"/>
      <c r="R245" s="337"/>
      <c r="S245" s="337"/>
      <c r="T245" s="337"/>
      <c r="U245" s="337"/>
      <c r="V245" s="337"/>
      <c r="W245" s="337"/>
      <c r="X245" s="337"/>
      <c r="Y245" s="337"/>
      <c r="Z245" s="337"/>
      <c r="AA245" s="337"/>
      <c r="AB245" s="337"/>
      <c r="AC245" s="337"/>
      <c r="AD245" s="337"/>
      <c r="AE245" s="337"/>
      <c r="AF245" s="337"/>
      <c r="AG245" s="337"/>
      <c r="AH245" s="337"/>
      <c r="AI245" s="337"/>
      <c r="AJ245" s="337"/>
      <c r="AK245" s="337"/>
      <c r="AL245" s="337"/>
      <c r="AM245" s="337"/>
      <c r="AN245" s="337"/>
      <c r="AO245" s="337"/>
      <c r="AP245" s="337"/>
      <c r="AQ245" s="337"/>
      <c r="AR245" s="337"/>
      <c r="AS245" s="337"/>
      <c r="AT245" s="337"/>
      <c r="AU245" s="337"/>
      <c r="AV245" s="337"/>
      <c r="AW245" s="337"/>
      <c r="AX245" s="337"/>
      <c r="AY245" s="337"/>
      <c r="AZ245" s="337"/>
      <c r="BA245" s="337"/>
      <c r="BB245" s="337"/>
      <c r="BC245" s="337"/>
      <c r="BD245" s="337"/>
      <c r="BE245" s="337"/>
      <c r="BF245" s="337"/>
      <c r="BG245" s="337"/>
      <c r="BH245" s="337"/>
      <c r="BI245" s="337"/>
      <c r="BJ245" s="337"/>
      <c r="BK245" s="337"/>
      <c r="BL245" s="337"/>
      <c r="BM245" s="337"/>
      <c r="BN245" s="337"/>
      <c r="BO245" s="337"/>
      <c r="BP245" s="337"/>
      <c r="BQ245" s="337"/>
      <c r="BR245" s="337"/>
      <c r="BS245" s="337"/>
      <c r="BT245" s="337"/>
      <c r="BU245" s="337"/>
      <c r="BV245" s="337"/>
      <c r="BW245" s="337"/>
      <c r="BX245" s="337"/>
      <c r="BY245" s="337"/>
      <c r="BZ245" s="337"/>
      <c r="CA245" s="337"/>
      <c r="CB245" s="337"/>
      <c r="CC245" s="337"/>
      <c r="CD245" s="337"/>
      <c r="CE245" s="337"/>
      <c r="CF245" s="337"/>
      <c r="CG245" s="337"/>
      <c r="CH245" s="337"/>
      <c r="CI245" s="337"/>
      <c r="CJ245" s="337"/>
      <c r="CK245" s="337"/>
      <c r="CL245" s="337"/>
      <c r="CM245" s="337"/>
      <c r="CN245" s="337"/>
      <c r="CO245" s="337"/>
      <c r="CP245" s="337"/>
      <c r="CQ245" s="337"/>
      <c r="CR245" s="337"/>
      <c r="CS245" s="337"/>
      <c r="CT245" s="337"/>
      <c r="CU245" s="337"/>
      <c r="CV245" s="337"/>
      <c r="CW245" s="337"/>
      <c r="CX245" s="337"/>
      <c r="CY245" s="337"/>
      <c r="CZ245" s="337"/>
      <c r="DA245" s="337"/>
      <c r="DB245" s="337"/>
      <c r="DC245" s="337"/>
      <c r="DD245" s="337"/>
      <c r="DE245" s="337"/>
      <c r="DF245" s="337"/>
      <c r="DG245" s="337"/>
      <c r="DH245" s="337"/>
      <c r="DI245" s="337"/>
      <c r="DJ245" s="337"/>
      <c r="DK245" s="337"/>
      <c r="DL245" s="337"/>
      <c r="DM245" s="337"/>
      <c r="DN245" s="337"/>
    </row>
    <row r="246" spans="1:118" s="9" customFormat="1" x14ac:dyDescent="0.2">
      <c r="A246" s="363"/>
      <c r="B246" s="337"/>
      <c r="C246" s="337"/>
      <c r="D246" s="337"/>
      <c r="E246" s="337"/>
      <c r="F246" s="337"/>
      <c r="G246" s="337"/>
      <c r="H246" s="337"/>
      <c r="I246" s="337"/>
      <c r="J246" s="337"/>
      <c r="K246" s="337"/>
      <c r="L246" s="337"/>
      <c r="M246" s="337"/>
      <c r="N246" s="337"/>
      <c r="O246" s="337"/>
      <c r="P246" s="337"/>
      <c r="Q246" s="337"/>
      <c r="R246" s="337"/>
      <c r="S246" s="337"/>
      <c r="T246" s="337"/>
      <c r="U246" s="337"/>
      <c r="V246" s="337"/>
      <c r="W246" s="337"/>
      <c r="X246" s="337"/>
      <c r="Y246" s="337"/>
      <c r="Z246" s="337"/>
      <c r="AA246" s="337"/>
      <c r="AB246" s="337"/>
      <c r="AC246" s="337"/>
      <c r="AD246" s="337"/>
      <c r="AE246" s="337"/>
      <c r="AF246" s="337"/>
      <c r="AG246" s="337"/>
      <c r="AH246" s="337"/>
      <c r="AI246" s="337"/>
      <c r="AJ246" s="337"/>
      <c r="AK246" s="337"/>
      <c r="AL246" s="337"/>
      <c r="AM246" s="337"/>
      <c r="AN246" s="337"/>
      <c r="AO246" s="337"/>
      <c r="AP246" s="337"/>
      <c r="AQ246" s="337"/>
      <c r="AR246" s="337"/>
      <c r="AS246" s="337"/>
      <c r="AT246" s="337"/>
      <c r="AU246" s="337"/>
      <c r="AV246" s="337"/>
      <c r="AW246" s="337"/>
      <c r="AX246" s="337"/>
      <c r="AY246" s="337"/>
      <c r="AZ246" s="337"/>
      <c r="BA246" s="337"/>
      <c r="BB246" s="337"/>
      <c r="BC246" s="337"/>
      <c r="BD246" s="337"/>
      <c r="BE246" s="337"/>
      <c r="BF246" s="337"/>
      <c r="BG246" s="337"/>
      <c r="BH246" s="337"/>
      <c r="BI246" s="337"/>
      <c r="BJ246" s="337"/>
      <c r="BK246" s="337"/>
      <c r="BL246" s="337"/>
      <c r="BM246" s="337"/>
      <c r="BN246" s="337"/>
      <c r="BO246" s="337"/>
      <c r="BP246" s="337"/>
      <c r="BQ246" s="337"/>
      <c r="BR246" s="337"/>
      <c r="BS246" s="337"/>
      <c r="BT246" s="337"/>
      <c r="BU246" s="337"/>
      <c r="BV246" s="337"/>
      <c r="BW246" s="337"/>
      <c r="BX246" s="337"/>
      <c r="BY246" s="337"/>
      <c r="BZ246" s="337"/>
      <c r="CA246" s="337"/>
      <c r="CB246" s="337"/>
      <c r="CC246" s="337"/>
      <c r="CD246" s="337"/>
      <c r="CE246" s="337"/>
      <c r="CF246" s="337"/>
      <c r="CG246" s="337"/>
      <c r="CH246" s="337"/>
      <c r="CI246" s="337"/>
      <c r="CJ246" s="337"/>
      <c r="CK246" s="337"/>
      <c r="CL246" s="337"/>
      <c r="CM246" s="337"/>
      <c r="CN246" s="337"/>
      <c r="CO246" s="337"/>
      <c r="CP246" s="337"/>
      <c r="CQ246" s="337"/>
      <c r="CR246" s="337"/>
      <c r="CS246" s="337"/>
      <c r="CT246" s="337"/>
      <c r="CU246" s="337"/>
      <c r="CV246" s="337"/>
      <c r="CW246" s="337"/>
      <c r="CX246" s="337"/>
      <c r="CY246" s="337"/>
      <c r="CZ246" s="337"/>
      <c r="DA246" s="337"/>
      <c r="DB246" s="337"/>
      <c r="DC246" s="337"/>
      <c r="DD246" s="337"/>
      <c r="DE246" s="337"/>
      <c r="DF246" s="337"/>
      <c r="DG246" s="337"/>
      <c r="DH246" s="337"/>
      <c r="DI246" s="337"/>
      <c r="DJ246" s="337"/>
      <c r="DK246" s="337"/>
      <c r="DL246" s="337"/>
      <c r="DM246" s="337"/>
      <c r="DN246" s="337"/>
    </row>
    <row r="247" spans="1:118" s="9" customFormat="1" x14ac:dyDescent="0.2">
      <c r="A247" s="429"/>
      <c r="B247" s="337"/>
      <c r="C247" s="337"/>
      <c r="D247" s="337"/>
      <c r="E247" s="337"/>
      <c r="F247" s="337"/>
      <c r="G247" s="337"/>
      <c r="H247" s="337"/>
      <c r="I247" s="337"/>
      <c r="J247" s="337"/>
      <c r="K247" s="337"/>
      <c r="L247" s="337"/>
      <c r="M247" s="337"/>
      <c r="N247" s="337"/>
      <c r="O247" s="337"/>
      <c r="P247" s="337"/>
      <c r="Q247" s="337"/>
      <c r="R247" s="337"/>
      <c r="S247" s="337"/>
      <c r="T247" s="337"/>
      <c r="U247" s="337"/>
      <c r="V247" s="337"/>
      <c r="W247" s="337"/>
      <c r="X247" s="337"/>
      <c r="Y247" s="337"/>
      <c r="Z247" s="337"/>
      <c r="AA247" s="337"/>
      <c r="AB247" s="337"/>
      <c r="AC247" s="337"/>
      <c r="AD247" s="337"/>
      <c r="AE247" s="337"/>
      <c r="AF247" s="337"/>
      <c r="AG247" s="337"/>
      <c r="AH247" s="337"/>
      <c r="AI247" s="337"/>
      <c r="AJ247" s="337"/>
      <c r="AK247" s="337"/>
      <c r="AL247" s="337"/>
      <c r="AM247" s="337"/>
      <c r="AN247" s="337"/>
      <c r="AO247" s="337"/>
      <c r="AP247" s="337"/>
      <c r="AQ247" s="337"/>
      <c r="AR247" s="337"/>
      <c r="AS247" s="337"/>
      <c r="AT247" s="337"/>
      <c r="AU247" s="337"/>
      <c r="AV247" s="337"/>
      <c r="AW247" s="337"/>
      <c r="AX247" s="337"/>
      <c r="AY247" s="337"/>
      <c r="AZ247" s="337"/>
      <c r="BA247" s="337"/>
      <c r="BB247" s="337"/>
      <c r="BC247" s="337"/>
      <c r="BD247" s="337"/>
      <c r="BE247" s="337"/>
      <c r="BF247" s="337"/>
      <c r="BG247" s="337"/>
      <c r="BH247" s="337"/>
      <c r="BI247" s="337"/>
      <c r="BJ247" s="337"/>
      <c r="BK247" s="337"/>
      <c r="BL247" s="337"/>
      <c r="BM247" s="337"/>
      <c r="BN247" s="337"/>
      <c r="BO247" s="337"/>
      <c r="BP247" s="337"/>
      <c r="BQ247" s="337"/>
      <c r="BR247" s="337"/>
      <c r="BS247" s="337"/>
      <c r="BT247" s="337"/>
      <c r="BU247" s="337"/>
      <c r="BV247" s="337"/>
      <c r="BW247" s="337"/>
      <c r="BX247" s="337"/>
      <c r="BY247" s="337"/>
      <c r="BZ247" s="337"/>
      <c r="CA247" s="337"/>
      <c r="CB247" s="337"/>
      <c r="CC247" s="337"/>
      <c r="CD247" s="337"/>
      <c r="CE247" s="337"/>
      <c r="CF247" s="337"/>
      <c r="CG247" s="337"/>
      <c r="CH247" s="337"/>
      <c r="CI247" s="337"/>
      <c r="CJ247" s="337"/>
      <c r="CK247" s="337"/>
      <c r="CL247" s="337"/>
      <c r="CM247" s="337"/>
      <c r="CN247" s="337"/>
      <c r="CO247" s="337"/>
      <c r="CP247" s="337"/>
      <c r="CQ247" s="337"/>
      <c r="CR247" s="337"/>
      <c r="CS247" s="337"/>
      <c r="CT247" s="337"/>
      <c r="CU247" s="337"/>
      <c r="CV247" s="337"/>
      <c r="CW247" s="337"/>
      <c r="CX247" s="337"/>
      <c r="CY247" s="337"/>
      <c r="CZ247" s="337"/>
      <c r="DA247" s="337"/>
      <c r="DB247" s="337"/>
      <c r="DC247" s="337"/>
      <c r="DD247" s="337"/>
      <c r="DE247" s="337"/>
      <c r="DF247" s="337"/>
      <c r="DG247" s="337"/>
      <c r="DH247" s="337"/>
      <c r="DI247" s="337"/>
      <c r="DJ247" s="337"/>
      <c r="DK247" s="337"/>
      <c r="DL247" s="337"/>
      <c r="DM247" s="337"/>
      <c r="DN247" s="337"/>
    </row>
    <row r="248" spans="1:118" s="9" customFormat="1" x14ac:dyDescent="0.2">
      <c r="A248" s="363"/>
      <c r="B248" s="337"/>
      <c r="C248" s="337"/>
      <c r="D248" s="337"/>
      <c r="E248" s="337"/>
      <c r="F248" s="337"/>
      <c r="G248" s="337"/>
      <c r="H248" s="337"/>
      <c r="I248" s="337"/>
      <c r="J248" s="337"/>
      <c r="K248" s="337"/>
      <c r="L248" s="337"/>
      <c r="M248" s="337"/>
      <c r="N248" s="337"/>
      <c r="O248" s="337"/>
      <c r="P248" s="337"/>
      <c r="Q248" s="337"/>
      <c r="R248" s="337"/>
      <c r="S248" s="337"/>
      <c r="T248" s="337"/>
      <c r="U248" s="337"/>
      <c r="V248" s="337"/>
      <c r="W248" s="337"/>
      <c r="X248" s="337"/>
      <c r="Y248" s="337"/>
      <c r="Z248" s="337"/>
      <c r="AA248" s="337"/>
      <c r="AB248" s="337"/>
      <c r="AC248" s="337"/>
      <c r="AD248" s="337"/>
      <c r="AE248" s="337"/>
      <c r="AF248" s="337"/>
      <c r="AG248" s="337"/>
      <c r="AH248" s="337"/>
      <c r="AI248" s="337"/>
      <c r="AJ248" s="337"/>
      <c r="AK248" s="337"/>
      <c r="AL248" s="337"/>
      <c r="AM248" s="337"/>
      <c r="AN248" s="337"/>
      <c r="AO248" s="337"/>
      <c r="AP248" s="337"/>
      <c r="AQ248" s="337"/>
      <c r="AR248" s="337"/>
      <c r="AS248" s="337"/>
      <c r="AT248" s="337"/>
      <c r="AU248" s="337"/>
      <c r="AV248" s="337"/>
      <c r="AW248" s="337"/>
      <c r="AX248" s="337"/>
      <c r="AY248" s="337"/>
      <c r="AZ248" s="337"/>
      <c r="BA248" s="337"/>
      <c r="BB248" s="337"/>
      <c r="BC248" s="337"/>
      <c r="BD248" s="337"/>
      <c r="BE248" s="337"/>
      <c r="BF248" s="337"/>
      <c r="BG248" s="337"/>
      <c r="BH248" s="337"/>
      <c r="BI248" s="337"/>
      <c r="BJ248" s="337"/>
      <c r="BK248" s="337"/>
      <c r="BL248" s="337"/>
      <c r="BM248" s="337"/>
      <c r="BN248" s="337"/>
      <c r="BO248" s="337"/>
      <c r="BP248" s="337"/>
      <c r="BQ248" s="337"/>
      <c r="BR248" s="337"/>
      <c r="BS248" s="337"/>
      <c r="BT248" s="337"/>
      <c r="BU248" s="337"/>
      <c r="BV248" s="337"/>
      <c r="BW248" s="337"/>
      <c r="BX248" s="337"/>
      <c r="BY248" s="337"/>
      <c r="BZ248" s="337"/>
      <c r="CA248" s="337"/>
      <c r="CB248" s="337"/>
      <c r="CC248" s="337"/>
      <c r="CD248" s="337"/>
      <c r="CE248" s="337"/>
      <c r="CF248" s="337"/>
      <c r="CG248" s="337"/>
      <c r="CH248" s="337"/>
      <c r="CI248" s="337"/>
      <c r="CJ248" s="337"/>
      <c r="CK248" s="337"/>
      <c r="CL248" s="337"/>
      <c r="CM248" s="337"/>
      <c r="CN248" s="337"/>
      <c r="CO248" s="337"/>
      <c r="CP248" s="337"/>
      <c r="CQ248" s="337"/>
      <c r="CR248" s="337"/>
      <c r="CS248" s="337"/>
      <c r="CT248" s="337"/>
      <c r="CU248" s="337"/>
      <c r="CV248" s="337"/>
      <c r="CW248" s="337"/>
      <c r="CX248" s="337"/>
      <c r="CY248" s="337"/>
      <c r="CZ248" s="337"/>
      <c r="DA248" s="337"/>
      <c r="DB248" s="337"/>
      <c r="DC248" s="337"/>
      <c r="DD248" s="337"/>
      <c r="DE248" s="337"/>
      <c r="DF248" s="337"/>
      <c r="DG248" s="337"/>
      <c r="DH248" s="337"/>
      <c r="DI248" s="337"/>
      <c r="DJ248" s="337"/>
      <c r="DK248" s="337"/>
      <c r="DL248" s="337"/>
      <c r="DM248" s="337"/>
      <c r="DN248" s="337"/>
    </row>
    <row r="249" spans="1:118" s="9" customFormat="1" x14ac:dyDescent="0.2">
      <c r="A249" s="363"/>
      <c r="B249" s="337"/>
      <c r="C249" s="337"/>
      <c r="D249" s="337"/>
      <c r="E249" s="337"/>
      <c r="F249" s="337"/>
      <c r="G249" s="337"/>
      <c r="H249" s="337"/>
      <c r="I249" s="337"/>
      <c r="J249" s="337"/>
      <c r="K249" s="337"/>
      <c r="L249" s="337"/>
      <c r="M249" s="337"/>
      <c r="N249" s="337"/>
      <c r="O249" s="337"/>
      <c r="P249" s="337"/>
      <c r="Q249" s="337"/>
      <c r="R249" s="337"/>
      <c r="S249" s="337"/>
      <c r="T249" s="337"/>
      <c r="U249" s="337"/>
      <c r="V249" s="337"/>
      <c r="W249" s="337"/>
      <c r="X249" s="337"/>
      <c r="Y249" s="337"/>
      <c r="Z249" s="337"/>
      <c r="AA249" s="337"/>
      <c r="AB249" s="337"/>
      <c r="AC249" s="337"/>
      <c r="AD249" s="337"/>
      <c r="AE249" s="337"/>
      <c r="AF249" s="337"/>
      <c r="AG249" s="337"/>
      <c r="AH249" s="337"/>
      <c r="AI249" s="337"/>
      <c r="AJ249" s="337"/>
      <c r="AK249" s="337"/>
      <c r="AL249" s="337"/>
      <c r="AM249" s="337"/>
      <c r="AN249" s="337"/>
      <c r="AO249" s="337"/>
      <c r="AP249" s="337"/>
      <c r="AQ249" s="337"/>
      <c r="AR249" s="337"/>
      <c r="AS249" s="337"/>
      <c r="AT249" s="337"/>
      <c r="AU249" s="337"/>
      <c r="AV249" s="337"/>
      <c r="AW249" s="337"/>
      <c r="AX249" s="337"/>
      <c r="AY249" s="337"/>
      <c r="AZ249" s="337"/>
      <c r="BA249" s="337"/>
      <c r="BB249" s="337"/>
      <c r="BC249" s="337"/>
      <c r="BD249" s="337"/>
      <c r="BE249" s="337"/>
      <c r="BF249" s="337"/>
      <c r="BG249" s="337"/>
      <c r="BH249" s="337"/>
      <c r="BI249" s="337"/>
      <c r="BJ249" s="337"/>
      <c r="BK249" s="337"/>
      <c r="BL249" s="337"/>
      <c r="BM249" s="337"/>
      <c r="BN249" s="337"/>
      <c r="BO249" s="337"/>
      <c r="BP249" s="337"/>
      <c r="BQ249" s="337"/>
      <c r="BR249" s="337"/>
      <c r="BS249" s="337"/>
      <c r="BT249" s="337"/>
      <c r="BU249" s="337"/>
      <c r="BV249" s="337"/>
      <c r="BW249" s="337"/>
      <c r="BX249" s="337"/>
      <c r="BY249" s="337"/>
      <c r="BZ249" s="337"/>
      <c r="CA249" s="337"/>
      <c r="CB249" s="337"/>
      <c r="CC249" s="337"/>
      <c r="CD249" s="337"/>
      <c r="CE249" s="337"/>
      <c r="CF249" s="337"/>
      <c r="CG249" s="337"/>
      <c r="CH249" s="337"/>
      <c r="CI249" s="337"/>
      <c r="CJ249" s="337"/>
      <c r="CK249" s="337"/>
      <c r="CL249" s="337"/>
      <c r="CM249" s="337"/>
      <c r="CN249" s="337"/>
      <c r="CO249" s="337"/>
      <c r="CP249" s="337"/>
      <c r="CQ249" s="337"/>
      <c r="CR249" s="337"/>
      <c r="CS249" s="337"/>
      <c r="CT249" s="337"/>
      <c r="CU249" s="337"/>
      <c r="CV249" s="337"/>
      <c r="CW249" s="337"/>
      <c r="CX249" s="337"/>
      <c r="CY249" s="337"/>
      <c r="CZ249" s="337"/>
      <c r="DA249" s="337"/>
      <c r="DB249" s="337"/>
      <c r="DC249" s="337"/>
      <c r="DD249" s="337"/>
      <c r="DE249" s="337"/>
      <c r="DF249" s="337"/>
      <c r="DG249" s="337"/>
      <c r="DH249" s="337"/>
      <c r="DI249" s="337"/>
      <c r="DJ249" s="337"/>
      <c r="DK249" s="337"/>
      <c r="DL249" s="337"/>
      <c r="DM249" s="337"/>
      <c r="DN249" s="337"/>
    </row>
    <row r="250" spans="1:118" s="9" customFormat="1" x14ac:dyDescent="0.2">
      <c r="A250" s="363"/>
      <c r="B250" s="337"/>
      <c r="C250" s="337"/>
      <c r="D250" s="337"/>
      <c r="E250" s="337"/>
      <c r="F250" s="337"/>
      <c r="G250" s="337"/>
      <c r="H250" s="337"/>
      <c r="I250" s="337"/>
      <c r="J250" s="337"/>
      <c r="K250" s="337"/>
      <c r="L250" s="337"/>
      <c r="M250" s="337"/>
      <c r="N250" s="337"/>
      <c r="O250" s="337"/>
      <c r="P250" s="337"/>
      <c r="Q250" s="337"/>
      <c r="R250" s="337"/>
      <c r="S250" s="337"/>
      <c r="T250" s="337"/>
      <c r="U250" s="337"/>
      <c r="V250" s="337"/>
      <c r="W250" s="337"/>
      <c r="X250" s="337"/>
      <c r="Y250" s="337"/>
      <c r="Z250" s="337"/>
      <c r="AA250" s="337"/>
      <c r="AB250" s="337"/>
      <c r="AC250" s="337"/>
      <c r="AD250" s="337"/>
      <c r="AE250" s="337"/>
      <c r="AF250" s="337"/>
      <c r="AG250" s="337"/>
      <c r="AH250" s="337"/>
      <c r="AI250" s="337"/>
      <c r="AJ250" s="337"/>
      <c r="AK250" s="337"/>
      <c r="AL250" s="337"/>
      <c r="AM250" s="337"/>
      <c r="AN250" s="337"/>
      <c r="AO250" s="337"/>
      <c r="AP250" s="337"/>
      <c r="AQ250" s="337"/>
      <c r="AR250" s="337"/>
      <c r="AS250" s="337"/>
      <c r="AT250" s="337"/>
      <c r="AU250" s="337"/>
      <c r="AV250" s="337"/>
      <c r="AW250" s="337"/>
      <c r="AX250" s="337"/>
      <c r="AY250" s="337"/>
      <c r="AZ250" s="337"/>
      <c r="BA250" s="337"/>
      <c r="BB250" s="337"/>
      <c r="BC250" s="337"/>
      <c r="BD250" s="337"/>
      <c r="BE250" s="337"/>
      <c r="BF250" s="337"/>
      <c r="BG250" s="337"/>
      <c r="BH250" s="337"/>
      <c r="BI250" s="337"/>
      <c r="BJ250" s="337"/>
      <c r="BK250" s="337"/>
      <c r="BL250" s="337"/>
      <c r="BM250" s="337"/>
      <c r="BN250" s="337"/>
      <c r="BO250" s="337"/>
      <c r="BP250" s="337"/>
      <c r="BQ250" s="337"/>
      <c r="BR250" s="337"/>
      <c r="BS250" s="337"/>
      <c r="BT250" s="337"/>
      <c r="BU250" s="337"/>
      <c r="BV250" s="337"/>
      <c r="BW250" s="337"/>
      <c r="BX250" s="337"/>
      <c r="BY250" s="337"/>
      <c r="BZ250" s="337"/>
      <c r="CA250" s="337"/>
      <c r="CB250" s="337"/>
      <c r="CC250" s="337"/>
      <c r="CD250" s="337"/>
      <c r="CE250" s="337"/>
      <c r="CF250" s="337"/>
      <c r="CG250" s="337"/>
      <c r="CH250" s="337"/>
      <c r="CI250" s="337"/>
      <c r="CJ250" s="337"/>
      <c r="CK250" s="337"/>
      <c r="CL250" s="337"/>
      <c r="CM250" s="337"/>
      <c r="CN250" s="337"/>
      <c r="CO250" s="337"/>
      <c r="CP250" s="337"/>
      <c r="CQ250" s="337"/>
      <c r="CR250" s="337"/>
      <c r="CS250" s="337"/>
      <c r="CT250" s="337"/>
      <c r="CU250" s="337"/>
      <c r="CV250" s="337"/>
      <c r="CW250" s="337"/>
      <c r="CX250" s="337"/>
      <c r="CY250" s="337"/>
      <c r="CZ250" s="337"/>
      <c r="DA250" s="337"/>
      <c r="DB250" s="337"/>
      <c r="DC250" s="337"/>
      <c r="DD250" s="337"/>
      <c r="DE250" s="337"/>
      <c r="DF250" s="337"/>
      <c r="DG250" s="337"/>
      <c r="DH250" s="337"/>
      <c r="DI250" s="337"/>
      <c r="DJ250" s="337"/>
      <c r="DK250" s="337"/>
      <c r="DL250" s="337"/>
      <c r="DM250" s="337"/>
      <c r="DN250" s="337"/>
    </row>
    <row r="251" spans="1:118" s="9" customFormat="1" x14ac:dyDescent="0.2">
      <c r="A251" s="363"/>
      <c r="B251" s="337"/>
      <c r="C251" s="337"/>
      <c r="D251" s="337"/>
      <c r="E251" s="337"/>
      <c r="F251" s="337"/>
      <c r="G251" s="337"/>
      <c r="H251" s="337"/>
      <c r="I251" s="337"/>
      <c r="J251" s="337"/>
      <c r="K251" s="337"/>
      <c r="L251" s="337"/>
      <c r="M251" s="337"/>
      <c r="N251" s="337"/>
      <c r="O251" s="337"/>
      <c r="P251" s="337"/>
      <c r="Q251" s="337"/>
      <c r="R251" s="337"/>
      <c r="S251" s="337"/>
      <c r="T251" s="337"/>
      <c r="U251" s="337"/>
      <c r="V251" s="337"/>
      <c r="W251" s="337"/>
      <c r="X251" s="337"/>
      <c r="Y251" s="337"/>
      <c r="Z251" s="337"/>
      <c r="AA251" s="337"/>
      <c r="AB251" s="337"/>
      <c r="AC251" s="337"/>
      <c r="AD251" s="337"/>
      <c r="AE251" s="337"/>
      <c r="AF251" s="337"/>
      <c r="AG251" s="337"/>
      <c r="AH251" s="337"/>
      <c r="AI251" s="337"/>
      <c r="AJ251" s="337"/>
      <c r="AK251" s="337"/>
      <c r="AL251" s="337"/>
      <c r="AM251" s="337"/>
      <c r="AN251" s="337"/>
      <c r="AO251" s="337"/>
      <c r="AP251" s="337"/>
      <c r="AQ251" s="337"/>
      <c r="AR251" s="337"/>
      <c r="AS251" s="337"/>
      <c r="AT251" s="337"/>
      <c r="AU251" s="337"/>
      <c r="AV251" s="337"/>
      <c r="AW251" s="337"/>
      <c r="AX251" s="337"/>
      <c r="AY251" s="337"/>
      <c r="AZ251" s="337"/>
      <c r="BA251" s="337"/>
      <c r="BB251" s="337"/>
      <c r="BC251" s="337"/>
      <c r="BD251" s="337"/>
      <c r="BE251" s="337"/>
      <c r="BF251" s="337"/>
      <c r="BG251" s="337"/>
      <c r="BH251" s="337"/>
      <c r="BI251" s="337"/>
      <c r="BJ251" s="337"/>
      <c r="BK251" s="337"/>
      <c r="BL251" s="337"/>
      <c r="BM251" s="337"/>
      <c r="BN251" s="337"/>
      <c r="BO251" s="337"/>
      <c r="BP251" s="337"/>
      <c r="BQ251" s="337"/>
      <c r="BR251" s="337"/>
      <c r="BS251" s="337"/>
      <c r="BT251" s="337"/>
      <c r="BU251" s="337"/>
      <c r="BV251" s="337"/>
      <c r="BW251" s="337"/>
      <c r="BX251" s="337"/>
      <c r="BY251" s="337"/>
      <c r="BZ251" s="337"/>
      <c r="CA251" s="337"/>
      <c r="CB251" s="337"/>
      <c r="CC251" s="337"/>
      <c r="CD251" s="337"/>
      <c r="CE251" s="337"/>
      <c r="CF251" s="337"/>
      <c r="CG251" s="337"/>
      <c r="CH251" s="337"/>
      <c r="CI251" s="337"/>
      <c r="CJ251" s="337"/>
      <c r="CK251" s="337"/>
      <c r="CL251" s="337"/>
      <c r="CM251" s="337"/>
      <c r="CN251" s="337"/>
      <c r="CO251" s="337"/>
      <c r="CP251" s="337"/>
      <c r="CQ251" s="337"/>
      <c r="CR251" s="337"/>
      <c r="CS251" s="337"/>
      <c r="CT251" s="337"/>
      <c r="CU251" s="337"/>
      <c r="CV251" s="337"/>
      <c r="CW251" s="337"/>
      <c r="CX251" s="337"/>
      <c r="CY251" s="337"/>
      <c r="CZ251" s="337"/>
      <c r="DA251" s="337"/>
      <c r="DB251" s="337"/>
      <c r="DC251" s="337"/>
      <c r="DD251" s="337"/>
      <c r="DE251" s="337"/>
      <c r="DF251" s="337"/>
      <c r="DG251" s="337"/>
      <c r="DH251" s="337"/>
      <c r="DI251" s="337"/>
      <c r="DJ251" s="337"/>
      <c r="DK251" s="337"/>
      <c r="DL251" s="337"/>
      <c r="DM251" s="337"/>
      <c r="DN251" s="337"/>
    </row>
    <row r="252" spans="1:118" s="9" customFormat="1" x14ac:dyDescent="0.2">
      <c r="A252" s="363"/>
      <c r="B252" s="337"/>
      <c r="C252" s="337"/>
      <c r="D252" s="337"/>
      <c r="E252" s="337"/>
      <c r="F252" s="337"/>
      <c r="G252" s="337"/>
      <c r="H252" s="337"/>
      <c r="I252" s="337"/>
      <c r="J252" s="337"/>
      <c r="K252" s="337"/>
      <c r="L252" s="337"/>
      <c r="M252" s="337"/>
      <c r="N252" s="337"/>
      <c r="O252" s="337"/>
      <c r="P252" s="337"/>
      <c r="Q252" s="337"/>
      <c r="R252" s="337"/>
      <c r="S252" s="337"/>
      <c r="T252" s="337"/>
      <c r="U252" s="337"/>
      <c r="V252" s="337"/>
      <c r="W252" s="337"/>
      <c r="X252" s="337"/>
      <c r="Y252" s="337"/>
      <c r="Z252" s="337"/>
      <c r="AA252" s="337"/>
      <c r="AB252" s="337"/>
      <c r="AC252" s="337"/>
      <c r="AD252" s="337"/>
      <c r="AE252" s="337"/>
      <c r="AF252" s="337"/>
      <c r="AG252" s="337"/>
      <c r="AH252" s="337"/>
      <c r="AI252" s="337"/>
      <c r="AJ252" s="337"/>
      <c r="AK252" s="337"/>
      <c r="AL252" s="337"/>
      <c r="AM252" s="337"/>
      <c r="AN252" s="337"/>
      <c r="AO252" s="337"/>
      <c r="AP252" s="337"/>
      <c r="AQ252" s="337"/>
      <c r="AR252" s="337"/>
      <c r="AS252" s="337"/>
      <c r="AT252" s="337"/>
      <c r="AU252" s="337"/>
      <c r="AV252" s="337"/>
      <c r="AW252" s="337"/>
      <c r="AX252" s="337"/>
      <c r="AY252" s="337"/>
      <c r="AZ252" s="337"/>
      <c r="BA252" s="337"/>
      <c r="BB252" s="337"/>
      <c r="BC252" s="337"/>
      <c r="BD252" s="337"/>
      <c r="BE252" s="337"/>
      <c r="BF252" s="337"/>
      <c r="BG252" s="337"/>
      <c r="BH252" s="337"/>
      <c r="BI252" s="337"/>
      <c r="BJ252" s="337"/>
      <c r="BK252" s="337"/>
      <c r="BL252" s="337"/>
      <c r="BM252" s="337"/>
      <c r="BN252" s="337"/>
      <c r="BO252" s="337"/>
      <c r="BP252" s="337"/>
      <c r="BQ252" s="337"/>
      <c r="BR252" s="337"/>
      <c r="BS252" s="337"/>
      <c r="BT252" s="337"/>
      <c r="BU252" s="337"/>
      <c r="BV252" s="337"/>
      <c r="BW252" s="337"/>
      <c r="BX252" s="337"/>
      <c r="BY252" s="337"/>
      <c r="BZ252" s="337"/>
      <c r="CA252" s="337"/>
      <c r="CB252" s="337"/>
      <c r="CC252" s="337"/>
      <c r="CD252" s="337"/>
      <c r="CE252" s="337"/>
      <c r="CF252" s="337"/>
      <c r="CG252" s="337"/>
      <c r="CH252" s="337"/>
      <c r="CI252" s="337"/>
      <c r="CJ252" s="337"/>
      <c r="CK252" s="337"/>
      <c r="CL252" s="337"/>
      <c r="CM252" s="337"/>
      <c r="CN252" s="337"/>
      <c r="CO252" s="337"/>
      <c r="CP252" s="337"/>
      <c r="CQ252" s="337"/>
      <c r="CR252" s="337"/>
      <c r="CS252" s="337"/>
      <c r="CT252" s="337"/>
      <c r="CU252" s="337"/>
      <c r="CV252" s="337"/>
      <c r="CW252" s="337"/>
      <c r="CX252" s="337"/>
      <c r="CY252" s="337"/>
      <c r="CZ252" s="337"/>
      <c r="DA252" s="337"/>
      <c r="DB252" s="337"/>
      <c r="DC252" s="337"/>
      <c r="DD252" s="337"/>
      <c r="DE252" s="337"/>
      <c r="DF252" s="337"/>
      <c r="DG252" s="337"/>
      <c r="DH252" s="337"/>
      <c r="DI252" s="337"/>
      <c r="DJ252" s="337"/>
      <c r="DK252" s="337"/>
      <c r="DL252" s="337"/>
      <c r="DM252" s="337"/>
      <c r="DN252" s="337"/>
    </row>
    <row r="253" spans="1:118" s="9" customFormat="1" x14ac:dyDescent="0.2">
      <c r="A253" s="363"/>
      <c r="B253" s="337"/>
      <c r="C253" s="337"/>
      <c r="D253" s="337"/>
      <c r="E253" s="337"/>
      <c r="F253" s="337"/>
      <c r="G253" s="337"/>
      <c r="H253" s="337"/>
      <c r="I253" s="337"/>
      <c r="J253" s="337"/>
      <c r="K253" s="337"/>
      <c r="L253" s="431"/>
      <c r="M253" s="337"/>
      <c r="N253" s="337"/>
      <c r="O253" s="337"/>
      <c r="P253" s="337"/>
      <c r="Q253" s="337"/>
      <c r="R253" s="337"/>
      <c r="S253" s="337"/>
      <c r="T253" s="337"/>
      <c r="U253" s="337"/>
      <c r="V253" s="337"/>
      <c r="W253" s="337"/>
      <c r="X253" s="337"/>
      <c r="Y253" s="337"/>
      <c r="Z253" s="337"/>
      <c r="AA253" s="337"/>
      <c r="AB253" s="337"/>
      <c r="AC253" s="337"/>
      <c r="AD253" s="337"/>
      <c r="AE253" s="337"/>
      <c r="AF253" s="337"/>
      <c r="AG253" s="337"/>
      <c r="AH253" s="337"/>
      <c r="AI253" s="337"/>
      <c r="AJ253" s="337"/>
      <c r="AK253" s="337"/>
      <c r="AL253" s="337"/>
      <c r="AM253" s="337"/>
      <c r="AN253" s="337"/>
      <c r="AO253" s="337"/>
      <c r="AP253" s="337"/>
      <c r="AQ253" s="337"/>
      <c r="AR253" s="337"/>
      <c r="AS253" s="337"/>
      <c r="AT253" s="337"/>
      <c r="AU253" s="337"/>
      <c r="AV253" s="337"/>
      <c r="AW253" s="337"/>
      <c r="AX253" s="337"/>
      <c r="AY253" s="337"/>
      <c r="AZ253" s="337"/>
      <c r="BA253" s="337"/>
      <c r="BB253" s="337"/>
      <c r="BC253" s="337"/>
      <c r="BD253" s="337"/>
      <c r="BE253" s="337"/>
      <c r="BF253" s="337"/>
      <c r="BG253" s="337"/>
      <c r="BH253" s="337"/>
      <c r="BI253" s="337"/>
      <c r="BJ253" s="337"/>
      <c r="BK253" s="337"/>
      <c r="BL253" s="337"/>
      <c r="BM253" s="337"/>
      <c r="BN253" s="337"/>
      <c r="BO253" s="337"/>
      <c r="BP253" s="337"/>
      <c r="BQ253" s="337"/>
      <c r="BR253" s="337"/>
      <c r="BS253" s="337"/>
      <c r="BT253" s="337"/>
      <c r="BU253" s="337"/>
      <c r="BV253" s="337"/>
      <c r="BW253" s="337"/>
      <c r="BX253" s="337"/>
      <c r="BY253" s="337"/>
      <c r="BZ253" s="337"/>
      <c r="CA253" s="337"/>
      <c r="CB253" s="337"/>
      <c r="CC253" s="337"/>
      <c r="CD253" s="337"/>
      <c r="CE253" s="337"/>
      <c r="CF253" s="337"/>
      <c r="CG253" s="337"/>
      <c r="CH253" s="337"/>
      <c r="CI253" s="337"/>
      <c r="CJ253" s="337"/>
      <c r="CK253" s="337"/>
      <c r="CL253" s="337"/>
      <c r="CM253" s="337"/>
      <c r="CN253" s="337"/>
      <c r="CO253" s="337"/>
      <c r="CP253" s="337"/>
      <c r="CQ253" s="337"/>
      <c r="CR253" s="337"/>
      <c r="CS253" s="337"/>
      <c r="CT253" s="337"/>
      <c r="CU253" s="337"/>
      <c r="CV253" s="337"/>
      <c r="CW253" s="337"/>
      <c r="CX253" s="337"/>
      <c r="CY253" s="337"/>
      <c r="CZ253" s="337"/>
      <c r="DA253" s="337"/>
      <c r="DB253" s="337"/>
      <c r="DC253" s="337"/>
      <c r="DD253" s="337"/>
      <c r="DE253" s="337"/>
      <c r="DF253" s="337"/>
      <c r="DG253" s="337"/>
      <c r="DH253" s="337"/>
      <c r="DI253" s="337"/>
      <c r="DJ253" s="337"/>
      <c r="DK253" s="337"/>
      <c r="DL253" s="337"/>
      <c r="DM253" s="337"/>
      <c r="DN253" s="337"/>
    </row>
    <row r="254" spans="1:118" s="17" customFormat="1" x14ac:dyDescent="0.2">
      <c r="A254" s="615"/>
      <c r="B254" s="431"/>
      <c r="C254" s="431"/>
      <c r="D254" s="431"/>
      <c r="E254" s="431"/>
      <c r="F254" s="431"/>
      <c r="G254" s="431"/>
      <c r="H254" s="431"/>
      <c r="I254" s="431"/>
      <c r="J254" s="431"/>
      <c r="K254" s="431"/>
      <c r="L254" s="431"/>
      <c r="M254" s="431"/>
      <c r="N254" s="431"/>
      <c r="O254" s="431"/>
      <c r="P254" s="431"/>
      <c r="Q254" s="431"/>
      <c r="R254" s="431"/>
      <c r="S254" s="431"/>
      <c r="T254" s="431"/>
      <c r="U254" s="431"/>
      <c r="V254" s="356"/>
      <c r="W254" s="356"/>
      <c r="X254" s="356"/>
      <c r="Y254" s="356"/>
      <c r="Z254" s="356"/>
      <c r="AA254" s="431"/>
      <c r="AB254" s="431"/>
      <c r="AC254" s="431"/>
      <c r="AD254" s="431"/>
      <c r="AE254" s="431"/>
      <c r="AF254" s="431"/>
      <c r="AG254" s="431"/>
      <c r="AH254" s="431"/>
      <c r="AI254" s="431"/>
      <c r="AJ254" s="431"/>
      <c r="AK254" s="356"/>
      <c r="AL254" s="356"/>
      <c r="AM254" s="356"/>
      <c r="AN254" s="356"/>
      <c r="AO254" s="431"/>
      <c r="AP254" s="431"/>
      <c r="AQ254" s="431"/>
      <c r="AR254" s="431"/>
      <c r="AS254" s="431"/>
      <c r="AT254" s="431"/>
      <c r="AU254" s="431"/>
      <c r="AV254" s="431"/>
      <c r="AW254" s="431"/>
      <c r="AX254" s="431"/>
      <c r="AY254" s="431"/>
      <c r="AZ254" s="431"/>
      <c r="BA254" s="431"/>
      <c r="BB254" s="431"/>
      <c r="BC254" s="431"/>
      <c r="BD254" s="431"/>
      <c r="BE254" s="431"/>
      <c r="BF254" s="431"/>
      <c r="BG254" s="431"/>
      <c r="BH254" s="431"/>
      <c r="BI254" s="431"/>
      <c r="BJ254" s="431"/>
      <c r="BK254" s="431"/>
      <c r="BL254" s="431"/>
      <c r="BM254" s="431"/>
      <c r="BN254" s="431"/>
      <c r="BO254" s="431"/>
      <c r="BP254" s="431"/>
      <c r="BQ254" s="431"/>
      <c r="BR254" s="431"/>
      <c r="BS254" s="431"/>
      <c r="BT254" s="431"/>
      <c r="BU254" s="431"/>
      <c r="BV254" s="431"/>
      <c r="BW254" s="431"/>
      <c r="BX254" s="431"/>
      <c r="BY254" s="431"/>
      <c r="BZ254" s="431"/>
      <c r="CA254" s="431"/>
      <c r="CB254" s="431"/>
      <c r="CC254" s="431"/>
      <c r="CD254" s="431"/>
      <c r="CE254" s="431"/>
      <c r="CF254" s="431"/>
      <c r="CG254" s="431"/>
      <c r="CH254" s="431"/>
      <c r="CI254" s="431"/>
      <c r="CJ254" s="431"/>
      <c r="CK254" s="431"/>
      <c r="CL254" s="431"/>
      <c r="CM254" s="431"/>
      <c r="CN254" s="431"/>
      <c r="CO254" s="431"/>
      <c r="CP254" s="431"/>
      <c r="CQ254" s="431"/>
      <c r="CR254" s="431"/>
      <c r="CS254" s="431"/>
      <c r="CT254" s="431"/>
      <c r="CU254" s="431"/>
      <c r="CV254" s="431"/>
      <c r="CW254" s="431"/>
      <c r="CX254" s="431"/>
      <c r="CY254" s="431"/>
      <c r="CZ254" s="431"/>
      <c r="DA254" s="431"/>
      <c r="DB254" s="431"/>
      <c r="DC254" s="431"/>
      <c r="DD254" s="431"/>
      <c r="DE254" s="431"/>
      <c r="DF254" s="431"/>
      <c r="DG254" s="431"/>
      <c r="DH254" s="431"/>
      <c r="DI254" s="431"/>
      <c r="DJ254" s="431"/>
      <c r="DK254" s="431"/>
      <c r="DL254" s="431"/>
      <c r="DM254" s="431"/>
      <c r="DN254" s="431"/>
    </row>
    <row r="255" spans="1:118" s="17" customFormat="1" x14ac:dyDescent="0.2">
      <c r="A255" s="615"/>
      <c r="B255" s="431"/>
      <c r="C255" s="431"/>
      <c r="D255" s="431"/>
      <c r="E255" s="431"/>
      <c r="F255" s="431"/>
      <c r="G255" s="431"/>
      <c r="H255" s="431"/>
      <c r="I255" s="431"/>
      <c r="J255" s="431"/>
      <c r="K255" s="431"/>
      <c r="L255" s="431"/>
      <c r="M255" s="431"/>
      <c r="N255" s="431"/>
      <c r="O255" s="431"/>
      <c r="P255" s="431"/>
      <c r="Q255" s="431"/>
      <c r="R255" s="431"/>
      <c r="S255" s="431"/>
      <c r="T255" s="431"/>
      <c r="U255" s="431"/>
      <c r="V255" s="356"/>
      <c r="W255" s="356"/>
      <c r="X255" s="356"/>
      <c r="Y255" s="356"/>
      <c r="Z255" s="356"/>
      <c r="AA255" s="431"/>
      <c r="AB255" s="431"/>
      <c r="AC255" s="431"/>
      <c r="AD255" s="431"/>
      <c r="AE255" s="431"/>
      <c r="AF255" s="431"/>
      <c r="AG255" s="431"/>
      <c r="AH255" s="431"/>
      <c r="AI255" s="431"/>
      <c r="AJ255" s="431"/>
      <c r="AK255" s="356"/>
      <c r="AL255" s="356"/>
      <c r="AM255" s="356"/>
      <c r="AN255" s="356"/>
      <c r="AO255" s="431"/>
      <c r="AP255" s="431"/>
      <c r="AQ255" s="431"/>
      <c r="AR255" s="431"/>
      <c r="AS255" s="431"/>
      <c r="AT255" s="431"/>
      <c r="AU255" s="431"/>
      <c r="AV255" s="431"/>
      <c r="AW255" s="431"/>
      <c r="AX255" s="431"/>
      <c r="AY255" s="431"/>
      <c r="AZ255" s="431"/>
      <c r="BA255" s="431"/>
      <c r="BB255" s="431"/>
      <c r="BC255" s="431"/>
      <c r="BD255" s="431"/>
      <c r="BE255" s="431"/>
      <c r="BF255" s="431"/>
      <c r="BG255" s="431"/>
      <c r="BH255" s="431"/>
      <c r="BI255" s="431"/>
      <c r="BJ255" s="431"/>
      <c r="BK255" s="431"/>
      <c r="BL255" s="431"/>
      <c r="BM255" s="431"/>
      <c r="BN255" s="431"/>
      <c r="BO255" s="431"/>
      <c r="BP255" s="431"/>
      <c r="BQ255" s="431"/>
      <c r="BR255" s="431"/>
      <c r="BS255" s="431"/>
      <c r="BT255" s="431"/>
      <c r="BU255" s="431"/>
      <c r="BV255" s="431"/>
      <c r="BW255" s="431"/>
      <c r="BX255" s="431"/>
      <c r="BY255" s="431"/>
      <c r="BZ255" s="431"/>
      <c r="CA255" s="431"/>
      <c r="CB255" s="431"/>
      <c r="CC255" s="431"/>
      <c r="CD255" s="431"/>
      <c r="CE255" s="431"/>
      <c r="CF255" s="431"/>
      <c r="CG255" s="431"/>
      <c r="CH255" s="431"/>
      <c r="CI255" s="431"/>
      <c r="CJ255" s="431"/>
      <c r="CK255" s="431"/>
      <c r="CL255" s="431"/>
      <c r="CM255" s="431"/>
      <c r="CN255" s="431"/>
      <c r="CO255" s="431"/>
      <c r="CP255" s="431"/>
      <c r="CQ255" s="431"/>
      <c r="CR255" s="431"/>
      <c r="CS255" s="431"/>
      <c r="CT255" s="431"/>
      <c r="CU255" s="431"/>
      <c r="CV255" s="431"/>
      <c r="CW255" s="431"/>
      <c r="CX255" s="431"/>
      <c r="CY255" s="431"/>
      <c r="CZ255" s="431"/>
      <c r="DA255" s="431"/>
      <c r="DB255" s="431"/>
      <c r="DC255" s="431"/>
      <c r="DD255" s="431"/>
      <c r="DE255" s="431"/>
      <c r="DF255" s="431"/>
      <c r="DG255" s="431"/>
      <c r="DH255" s="431"/>
      <c r="DI255" s="431"/>
      <c r="DJ255" s="431"/>
      <c r="DK255" s="431"/>
      <c r="DL255" s="431"/>
      <c r="DM255" s="431"/>
      <c r="DN255" s="431"/>
    </row>
    <row r="256" spans="1:118" s="17" customFormat="1" x14ac:dyDescent="0.2">
      <c r="A256" s="615"/>
      <c r="B256" s="431"/>
      <c r="C256" s="431"/>
      <c r="D256" s="431"/>
      <c r="E256" s="431"/>
      <c r="F256" s="431"/>
      <c r="G256" s="431"/>
      <c r="H256" s="431"/>
      <c r="I256" s="431"/>
      <c r="J256" s="431"/>
      <c r="K256" s="431"/>
      <c r="L256" s="431"/>
      <c r="M256" s="431"/>
      <c r="N256" s="431"/>
      <c r="O256" s="431"/>
      <c r="P256" s="431"/>
      <c r="Q256" s="431"/>
      <c r="R256" s="431"/>
      <c r="S256" s="431"/>
      <c r="T256" s="431"/>
      <c r="U256" s="431"/>
      <c r="V256" s="356"/>
      <c r="W256" s="356"/>
      <c r="X256" s="356"/>
      <c r="Y256" s="356"/>
      <c r="Z256" s="356"/>
      <c r="AA256" s="431"/>
      <c r="AB256" s="431"/>
      <c r="AC256" s="431"/>
      <c r="AD256" s="431"/>
      <c r="AE256" s="431"/>
      <c r="AF256" s="431"/>
      <c r="AG256" s="431"/>
      <c r="AH256" s="431"/>
      <c r="AI256" s="431"/>
      <c r="AJ256" s="431"/>
      <c r="AK256" s="356"/>
      <c r="AL256" s="356"/>
      <c r="AM256" s="356"/>
      <c r="AN256" s="356"/>
      <c r="AO256" s="431"/>
      <c r="AP256" s="431"/>
      <c r="AQ256" s="431"/>
      <c r="AR256" s="431"/>
      <c r="AS256" s="431"/>
      <c r="AT256" s="431"/>
      <c r="AU256" s="431"/>
      <c r="AV256" s="431"/>
      <c r="AW256" s="431"/>
      <c r="AX256" s="431"/>
      <c r="AY256" s="431"/>
      <c r="AZ256" s="431"/>
      <c r="BA256" s="431"/>
      <c r="BB256" s="431"/>
      <c r="BC256" s="431"/>
      <c r="BD256" s="431"/>
      <c r="BE256" s="431"/>
      <c r="BF256" s="431"/>
      <c r="BG256" s="431"/>
      <c r="BH256" s="431"/>
      <c r="BI256" s="431"/>
      <c r="BJ256" s="431"/>
      <c r="BK256" s="431"/>
      <c r="BL256" s="431"/>
      <c r="BM256" s="431"/>
      <c r="BN256" s="431"/>
      <c r="BO256" s="431"/>
      <c r="BP256" s="431"/>
      <c r="BQ256" s="431"/>
      <c r="BR256" s="431"/>
      <c r="BS256" s="431"/>
      <c r="BT256" s="431"/>
      <c r="BU256" s="431"/>
      <c r="BV256" s="431"/>
      <c r="BW256" s="431"/>
      <c r="BX256" s="431"/>
      <c r="BY256" s="431"/>
      <c r="BZ256" s="431"/>
      <c r="CA256" s="431"/>
      <c r="CB256" s="431"/>
      <c r="CC256" s="431"/>
      <c r="CD256" s="431"/>
      <c r="CE256" s="431"/>
      <c r="CF256" s="431"/>
      <c r="CG256" s="431"/>
      <c r="CH256" s="431"/>
      <c r="CI256" s="431"/>
      <c r="CJ256" s="431"/>
      <c r="CK256" s="431"/>
      <c r="CL256" s="431"/>
      <c r="CM256" s="431"/>
      <c r="CN256" s="431"/>
      <c r="CO256" s="431"/>
      <c r="CP256" s="431"/>
      <c r="CQ256" s="431"/>
      <c r="CR256" s="431"/>
      <c r="CS256" s="431"/>
      <c r="CT256" s="431"/>
      <c r="CU256" s="431"/>
      <c r="CV256" s="431"/>
      <c r="CW256" s="431"/>
      <c r="CX256" s="431"/>
      <c r="CY256" s="431"/>
      <c r="CZ256" s="431"/>
      <c r="DA256" s="431"/>
      <c r="DB256" s="431"/>
      <c r="DC256" s="431"/>
      <c r="DD256" s="431"/>
      <c r="DE256" s="431"/>
      <c r="DF256" s="431"/>
      <c r="DG256" s="431"/>
      <c r="DH256" s="431"/>
      <c r="DI256" s="431"/>
      <c r="DJ256" s="431"/>
      <c r="DK256" s="431"/>
      <c r="DL256" s="431"/>
      <c r="DM256" s="431"/>
      <c r="DN256" s="431"/>
    </row>
    <row r="257" spans="1:118" s="17" customFormat="1" x14ac:dyDescent="0.2">
      <c r="A257" s="615"/>
      <c r="B257" s="431"/>
      <c r="C257" s="431"/>
      <c r="D257" s="431"/>
      <c r="E257" s="431"/>
      <c r="F257" s="431"/>
      <c r="G257" s="431"/>
      <c r="H257" s="431"/>
      <c r="I257" s="431"/>
      <c r="J257" s="431"/>
      <c r="K257" s="431"/>
      <c r="L257" s="431"/>
      <c r="M257" s="431"/>
      <c r="N257" s="431"/>
      <c r="O257" s="431"/>
      <c r="P257" s="431"/>
      <c r="Q257" s="431"/>
      <c r="R257" s="431"/>
      <c r="S257" s="431"/>
      <c r="T257" s="431"/>
      <c r="U257" s="431"/>
      <c r="V257" s="356"/>
      <c r="W257" s="356"/>
      <c r="X257" s="356"/>
      <c r="Y257" s="356"/>
      <c r="Z257" s="356"/>
      <c r="AA257" s="431"/>
      <c r="AB257" s="431"/>
      <c r="AC257" s="431"/>
      <c r="AD257" s="431"/>
      <c r="AE257" s="431"/>
      <c r="AF257" s="431"/>
      <c r="AG257" s="431"/>
      <c r="AH257" s="431"/>
      <c r="AI257" s="431"/>
      <c r="AJ257" s="431"/>
      <c r="AK257" s="356"/>
      <c r="AL257" s="356"/>
      <c r="AM257" s="356"/>
      <c r="AN257" s="356"/>
      <c r="AO257" s="431"/>
      <c r="AP257" s="431"/>
      <c r="AQ257" s="431"/>
      <c r="AR257" s="431"/>
      <c r="AS257" s="431"/>
      <c r="AT257" s="431"/>
      <c r="AU257" s="431"/>
      <c r="AV257" s="431"/>
      <c r="AW257" s="431"/>
      <c r="AX257" s="431"/>
      <c r="AY257" s="431"/>
      <c r="AZ257" s="431"/>
      <c r="BA257" s="431"/>
      <c r="BB257" s="431"/>
      <c r="BC257" s="431"/>
      <c r="BD257" s="431"/>
      <c r="BE257" s="431"/>
      <c r="BF257" s="431"/>
      <c r="BG257" s="431"/>
      <c r="BH257" s="431"/>
      <c r="BI257" s="431"/>
      <c r="BJ257" s="431"/>
      <c r="BK257" s="431"/>
      <c r="BL257" s="431"/>
      <c r="BM257" s="431"/>
      <c r="BN257" s="431"/>
      <c r="BO257" s="431"/>
      <c r="BP257" s="431"/>
      <c r="BQ257" s="431"/>
      <c r="BR257" s="431"/>
      <c r="BS257" s="431"/>
      <c r="BT257" s="431"/>
      <c r="BU257" s="431"/>
      <c r="BV257" s="431"/>
      <c r="BW257" s="431"/>
      <c r="BX257" s="431"/>
      <c r="BY257" s="431"/>
      <c r="BZ257" s="431"/>
      <c r="CA257" s="431"/>
      <c r="CB257" s="431"/>
      <c r="CC257" s="431"/>
      <c r="CD257" s="431"/>
      <c r="CE257" s="431"/>
      <c r="CF257" s="431"/>
      <c r="CG257" s="431"/>
      <c r="CH257" s="431"/>
      <c r="CI257" s="431"/>
      <c r="CJ257" s="431"/>
      <c r="CK257" s="431"/>
      <c r="CL257" s="431"/>
      <c r="CM257" s="431"/>
      <c r="CN257" s="431"/>
      <c r="CO257" s="431"/>
      <c r="CP257" s="431"/>
      <c r="CQ257" s="431"/>
      <c r="CR257" s="431"/>
      <c r="CS257" s="431"/>
      <c r="CT257" s="431"/>
      <c r="CU257" s="431"/>
      <c r="CV257" s="431"/>
      <c r="CW257" s="431"/>
      <c r="CX257" s="431"/>
      <c r="CY257" s="431"/>
      <c r="CZ257" s="431"/>
      <c r="DA257" s="431"/>
      <c r="DB257" s="431"/>
      <c r="DC257" s="431"/>
      <c r="DD257" s="431"/>
      <c r="DE257" s="431"/>
      <c r="DF257" s="431"/>
      <c r="DG257" s="431"/>
      <c r="DH257" s="431"/>
      <c r="DI257" s="431"/>
      <c r="DJ257" s="431"/>
      <c r="DK257" s="431"/>
      <c r="DL257" s="431"/>
      <c r="DM257" s="431"/>
      <c r="DN257" s="431"/>
    </row>
    <row r="258" spans="1:118" s="17" customFormat="1" x14ac:dyDescent="0.2">
      <c r="A258" s="615"/>
      <c r="B258" s="431"/>
      <c r="C258" s="431"/>
      <c r="D258" s="431"/>
      <c r="E258" s="431"/>
      <c r="F258" s="431"/>
      <c r="G258" s="431"/>
      <c r="H258" s="431"/>
      <c r="I258" s="431"/>
      <c r="J258" s="431"/>
      <c r="K258" s="431"/>
      <c r="L258" s="431"/>
      <c r="M258" s="431"/>
      <c r="N258" s="431"/>
      <c r="O258" s="431"/>
      <c r="P258" s="431"/>
      <c r="Q258" s="431"/>
      <c r="R258" s="431"/>
      <c r="S258" s="431"/>
      <c r="T258" s="431"/>
      <c r="U258" s="431"/>
      <c r="V258" s="356"/>
      <c r="W258" s="356"/>
      <c r="X258" s="356"/>
      <c r="Y258" s="356"/>
      <c r="Z258" s="356"/>
      <c r="AA258" s="431"/>
      <c r="AB258" s="431"/>
      <c r="AC258" s="431"/>
      <c r="AD258" s="431"/>
      <c r="AE258" s="431"/>
      <c r="AF258" s="431"/>
      <c r="AG258" s="431"/>
      <c r="AH258" s="431"/>
      <c r="AI258" s="431"/>
      <c r="AJ258" s="431"/>
      <c r="AK258" s="356"/>
      <c r="AL258" s="356"/>
      <c r="AM258" s="356"/>
      <c r="AN258" s="356"/>
      <c r="AO258" s="431"/>
      <c r="AP258" s="431"/>
      <c r="AQ258" s="431"/>
      <c r="AR258" s="431"/>
      <c r="AS258" s="431"/>
      <c r="AT258" s="431"/>
      <c r="AU258" s="431"/>
      <c r="AV258" s="431"/>
      <c r="AW258" s="431"/>
      <c r="AX258" s="431"/>
      <c r="AY258" s="431"/>
      <c r="AZ258" s="431"/>
      <c r="BA258" s="431"/>
      <c r="BB258" s="431"/>
      <c r="BC258" s="431"/>
      <c r="BD258" s="431"/>
      <c r="BE258" s="431"/>
      <c r="BF258" s="431"/>
      <c r="BG258" s="431"/>
      <c r="BH258" s="431"/>
      <c r="BI258" s="431"/>
      <c r="BJ258" s="431"/>
      <c r="BK258" s="431"/>
      <c r="BL258" s="431"/>
      <c r="BM258" s="431"/>
      <c r="BN258" s="431"/>
      <c r="BO258" s="431"/>
      <c r="BP258" s="431"/>
      <c r="BQ258" s="431"/>
      <c r="BR258" s="431"/>
      <c r="BS258" s="431"/>
      <c r="BT258" s="431"/>
      <c r="BU258" s="431"/>
      <c r="BV258" s="431"/>
      <c r="BW258" s="431"/>
      <c r="BX258" s="431"/>
      <c r="BY258" s="431"/>
      <c r="BZ258" s="431"/>
      <c r="CA258" s="431"/>
      <c r="CB258" s="431"/>
      <c r="CC258" s="431"/>
      <c r="CD258" s="431"/>
      <c r="CE258" s="431"/>
      <c r="CF258" s="431"/>
      <c r="CG258" s="431"/>
      <c r="CH258" s="431"/>
      <c r="CI258" s="431"/>
      <c r="CJ258" s="431"/>
      <c r="CK258" s="431"/>
      <c r="CL258" s="431"/>
      <c r="CM258" s="431"/>
      <c r="CN258" s="431"/>
      <c r="CO258" s="431"/>
      <c r="CP258" s="431"/>
      <c r="CQ258" s="431"/>
      <c r="CR258" s="431"/>
      <c r="CS258" s="431"/>
      <c r="CT258" s="431"/>
      <c r="CU258" s="431"/>
      <c r="CV258" s="431"/>
      <c r="CW258" s="431"/>
      <c r="CX258" s="431"/>
      <c r="CY258" s="431"/>
      <c r="CZ258" s="431"/>
      <c r="DA258" s="431"/>
      <c r="DB258" s="431"/>
      <c r="DC258" s="431"/>
      <c r="DD258" s="431"/>
      <c r="DE258" s="431"/>
      <c r="DF258" s="431"/>
      <c r="DG258" s="431"/>
      <c r="DH258" s="431"/>
      <c r="DI258" s="431"/>
      <c r="DJ258" s="431"/>
      <c r="DK258" s="431"/>
      <c r="DL258" s="431"/>
      <c r="DM258" s="431"/>
      <c r="DN258" s="431"/>
    </row>
    <row r="259" spans="1:118" s="17" customFormat="1" x14ac:dyDescent="0.2">
      <c r="A259" s="615"/>
      <c r="B259" s="431"/>
      <c r="C259" s="431"/>
      <c r="D259" s="431"/>
      <c r="E259" s="431"/>
      <c r="F259" s="431"/>
      <c r="G259" s="431"/>
      <c r="H259" s="431"/>
      <c r="I259" s="431"/>
      <c r="J259" s="431"/>
      <c r="K259" s="431"/>
      <c r="L259" s="431"/>
      <c r="M259" s="431"/>
      <c r="N259" s="431"/>
      <c r="O259" s="431"/>
      <c r="P259" s="431"/>
      <c r="Q259" s="431"/>
      <c r="R259" s="431"/>
      <c r="S259" s="431"/>
      <c r="T259" s="431"/>
      <c r="U259" s="431"/>
      <c r="V259" s="356"/>
      <c r="W259" s="356"/>
      <c r="X259" s="356"/>
      <c r="Y259" s="356"/>
      <c r="Z259" s="356"/>
      <c r="AA259" s="431"/>
      <c r="AB259" s="431"/>
      <c r="AC259" s="431"/>
      <c r="AD259" s="431"/>
      <c r="AE259" s="431"/>
      <c r="AF259" s="431"/>
      <c r="AG259" s="431"/>
      <c r="AH259" s="431"/>
      <c r="AI259" s="431"/>
      <c r="AJ259" s="431"/>
      <c r="AK259" s="356"/>
      <c r="AL259" s="356"/>
      <c r="AM259" s="356"/>
      <c r="AN259" s="356"/>
      <c r="AO259" s="431"/>
      <c r="AP259" s="431"/>
      <c r="AQ259" s="431"/>
      <c r="AR259" s="431"/>
      <c r="AS259" s="431"/>
      <c r="AT259" s="431"/>
      <c r="AU259" s="431"/>
      <c r="AV259" s="431"/>
      <c r="AW259" s="431"/>
      <c r="AX259" s="431"/>
      <c r="AY259" s="431"/>
      <c r="AZ259" s="431"/>
      <c r="BA259" s="431"/>
      <c r="BB259" s="431"/>
      <c r="BC259" s="431"/>
      <c r="BD259" s="431"/>
      <c r="BE259" s="431"/>
      <c r="BF259" s="431"/>
      <c r="BG259" s="431"/>
      <c r="BH259" s="431"/>
      <c r="BI259" s="431"/>
      <c r="BJ259" s="431"/>
      <c r="BK259" s="431"/>
      <c r="BL259" s="431"/>
      <c r="BM259" s="431"/>
      <c r="BN259" s="431"/>
      <c r="BO259" s="431"/>
      <c r="BP259" s="431"/>
      <c r="BQ259" s="431"/>
      <c r="BR259" s="431"/>
      <c r="BS259" s="431"/>
      <c r="BT259" s="431"/>
      <c r="BU259" s="431"/>
      <c r="BV259" s="431"/>
      <c r="BW259" s="431"/>
      <c r="BX259" s="431"/>
      <c r="BY259" s="431"/>
      <c r="BZ259" s="431"/>
      <c r="CA259" s="431"/>
      <c r="CB259" s="431"/>
      <c r="CC259" s="431"/>
      <c r="CD259" s="431"/>
      <c r="CE259" s="431"/>
      <c r="CF259" s="431"/>
      <c r="CG259" s="431"/>
      <c r="CH259" s="431"/>
      <c r="CI259" s="431"/>
      <c r="CJ259" s="431"/>
      <c r="CK259" s="431"/>
      <c r="CL259" s="431"/>
      <c r="CM259" s="431"/>
      <c r="CN259" s="431"/>
      <c r="CO259" s="431"/>
      <c r="CP259" s="431"/>
      <c r="CQ259" s="431"/>
      <c r="CR259" s="431"/>
      <c r="CS259" s="431"/>
      <c r="CT259" s="431"/>
      <c r="CU259" s="431"/>
      <c r="CV259" s="431"/>
      <c r="CW259" s="431"/>
      <c r="CX259" s="431"/>
      <c r="CY259" s="431"/>
      <c r="CZ259" s="431"/>
      <c r="DA259" s="431"/>
      <c r="DB259" s="431"/>
      <c r="DC259" s="431"/>
      <c r="DD259" s="431"/>
      <c r="DE259" s="431"/>
      <c r="DF259" s="431"/>
      <c r="DG259" s="431"/>
      <c r="DH259" s="431"/>
      <c r="DI259" s="431"/>
      <c r="DJ259" s="431"/>
      <c r="DK259" s="431"/>
      <c r="DL259" s="431"/>
      <c r="DM259" s="431"/>
      <c r="DN259" s="431"/>
    </row>
    <row r="260" spans="1:118" s="17" customFormat="1" x14ac:dyDescent="0.2">
      <c r="A260" s="615"/>
      <c r="B260" s="431"/>
      <c r="C260" s="431"/>
      <c r="D260" s="431"/>
      <c r="E260" s="431"/>
      <c r="F260" s="431"/>
      <c r="G260" s="431"/>
      <c r="H260" s="431"/>
      <c r="I260" s="431"/>
      <c r="J260" s="431"/>
      <c r="K260" s="431"/>
      <c r="L260" s="431"/>
      <c r="M260" s="431"/>
      <c r="N260" s="431"/>
      <c r="O260" s="431"/>
      <c r="P260" s="431"/>
      <c r="Q260" s="431"/>
      <c r="R260" s="431"/>
      <c r="S260" s="431"/>
      <c r="T260" s="431"/>
      <c r="U260" s="431"/>
      <c r="V260" s="356"/>
      <c r="W260" s="356"/>
      <c r="X260" s="356"/>
      <c r="Y260" s="356"/>
      <c r="Z260" s="356"/>
      <c r="AA260" s="431"/>
      <c r="AB260" s="431"/>
      <c r="AC260" s="431"/>
      <c r="AD260" s="431"/>
      <c r="AE260" s="431"/>
      <c r="AF260" s="431"/>
      <c r="AG260" s="431"/>
      <c r="AH260" s="431"/>
      <c r="AI260" s="431"/>
      <c r="AJ260" s="431"/>
      <c r="AK260" s="356"/>
      <c r="AL260" s="356"/>
      <c r="AM260" s="356"/>
      <c r="AN260" s="356"/>
      <c r="AO260" s="431"/>
      <c r="AP260" s="431"/>
      <c r="AQ260" s="431"/>
      <c r="AR260" s="431"/>
      <c r="AS260" s="431"/>
      <c r="AT260" s="431"/>
      <c r="AU260" s="431"/>
      <c r="AV260" s="431"/>
      <c r="AW260" s="431"/>
      <c r="AX260" s="431"/>
      <c r="AY260" s="431"/>
      <c r="AZ260" s="431"/>
      <c r="BA260" s="431"/>
      <c r="BB260" s="431"/>
      <c r="BC260" s="431"/>
      <c r="BD260" s="431"/>
      <c r="BE260" s="431"/>
      <c r="BF260" s="431"/>
      <c r="BG260" s="431"/>
      <c r="BH260" s="431"/>
      <c r="BI260" s="431"/>
      <c r="BJ260" s="431"/>
      <c r="BK260" s="431"/>
      <c r="BL260" s="431"/>
      <c r="BM260" s="431"/>
      <c r="BN260" s="431"/>
      <c r="BO260" s="431"/>
      <c r="BP260" s="431"/>
      <c r="BQ260" s="431"/>
      <c r="BR260" s="431"/>
      <c r="BS260" s="431"/>
      <c r="BT260" s="431"/>
      <c r="BU260" s="431"/>
      <c r="BV260" s="431"/>
      <c r="BW260" s="431"/>
      <c r="BX260" s="431"/>
      <c r="BY260" s="431"/>
      <c r="BZ260" s="431"/>
      <c r="CA260" s="431"/>
      <c r="CB260" s="431"/>
      <c r="CC260" s="431"/>
      <c r="CD260" s="431"/>
      <c r="CE260" s="431"/>
      <c r="CF260" s="431"/>
      <c r="CG260" s="431"/>
      <c r="CH260" s="431"/>
      <c r="CI260" s="431"/>
      <c r="CJ260" s="431"/>
      <c r="CK260" s="431"/>
      <c r="CL260" s="431"/>
      <c r="CM260" s="431"/>
      <c r="CN260" s="431"/>
      <c r="CO260" s="431"/>
      <c r="CP260" s="431"/>
      <c r="CQ260" s="431"/>
      <c r="CR260" s="431"/>
      <c r="CS260" s="431"/>
      <c r="CT260" s="431"/>
      <c r="CU260" s="431"/>
      <c r="CV260" s="431"/>
      <c r="CW260" s="431"/>
      <c r="CX260" s="431"/>
      <c r="CY260" s="431"/>
      <c r="CZ260" s="431"/>
      <c r="DA260" s="431"/>
      <c r="DB260" s="431"/>
      <c r="DC260" s="431"/>
      <c r="DD260" s="431"/>
      <c r="DE260" s="431"/>
      <c r="DF260" s="431"/>
      <c r="DG260" s="431"/>
      <c r="DH260" s="431"/>
      <c r="DI260" s="431"/>
      <c r="DJ260" s="431"/>
      <c r="DK260" s="431"/>
      <c r="DL260" s="431"/>
      <c r="DM260" s="431"/>
      <c r="DN260" s="431"/>
    </row>
    <row r="300" spans="1:118" ht="15" x14ac:dyDescent="0.25">
      <c r="A300" s="617">
        <v>740</v>
      </c>
      <c r="B300" s="331"/>
      <c r="C300" s="331"/>
      <c r="D300" s="331"/>
      <c r="E300" s="331"/>
      <c r="F300" s="331"/>
      <c r="G300" s="331"/>
      <c r="H300" s="331"/>
      <c r="I300" s="331"/>
      <c r="J300" s="331"/>
      <c r="K300" s="331"/>
      <c r="L300" s="331"/>
      <c r="M300" s="331"/>
      <c r="N300" s="331"/>
      <c r="O300" s="331"/>
      <c r="P300" s="331"/>
      <c r="Q300" s="331"/>
      <c r="R300" s="331"/>
      <c r="S300" s="331"/>
      <c r="T300" s="331"/>
      <c r="U300" s="331"/>
      <c r="V300" s="331"/>
      <c r="W300" s="331"/>
      <c r="X300" s="331"/>
      <c r="Y300" s="331"/>
      <c r="Z300" s="331"/>
      <c r="AA300" s="331"/>
      <c r="AB300" s="331"/>
      <c r="AC300" s="331"/>
      <c r="AD300" s="331"/>
      <c r="AE300" s="331"/>
      <c r="AF300" s="331"/>
      <c r="AG300" s="331"/>
      <c r="AH300" s="331"/>
      <c r="AI300" s="331"/>
      <c r="AJ300" s="331"/>
      <c r="AK300" s="331"/>
      <c r="AL300" s="331"/>
      <c r="AM300" s="331"/>
      <c r="AN300" s="331"/>
      <c r="AO300" s="331"/>
      <c r="AP300" s="331"/>
      <c r="AQ300" s="331"/>
      <c r="AR300" s="331"/>
      <c r="AS300" s="331"/>
      <c r="AT300" s="331"/>
      <c r="AU300" s="331"/>
      <c r="AV300" s="331"/>
      <c r="AW300" s="331"/>
      <c r="AX300" s="331"/>
      <c r="AY300" s="331"/>
      <c r="AZ300" s="331"/>
      <c r="BA300" s="331"/>
      <c r="BB300" s="331"/>
      <c r="BC300" s="331"/>
      <c r="BD300" s="331"/>
      <c r="BE300" s="331"/>
      <c r="BF300" s="331"/>
      <c r="BG300" s="331"/>
      <c r="BH300" s="331"/>
      <c r="BI300" s="331"/>
      <c r="BJ300" s="331"/>
      <c r="BK300" s="331"/>
      <c r="BL300" s="331"/>
      <c r="BM300" s="331"/>
      <c r="BN300" s="331"/>
      <c r="BO300" s="331"/>
      <c r="BP300" s="331"/>
      <c r="BQ300" s="331"/>
      <c r="BR300" s="331"/>
      <c r="BS300" s="331"/>
      <c r="BT300" s="614">
        <v>0</v>
      </c>
      <c r="BU300" s="330"/>
      <c r="BV300" s="330"/>
      <c r="BW300" s="330"/>
      <c r="BX300" s="330"/>
      <c r="BY300" s="330"/>
      <c r="BZ300" s="330"/>
      <c r="CA300" s="330"/>
      <c r="CB300" s="330"/>
      <c r="CC300" s="330"/>
      <c r="CD300" s="330"/>
      <c r="CE300" s="330"/>
      <c r="CF300" s="330"/>
      <c r="CG300" s="330"/>
      <c r="CH300" s="330"/>
      <c r="CI300" s="330"/>
      <c r="CJ300" s="330"/>
      <c r="CK300" s="330"/>
      <c r="CL300" s="330"/>
      <c r="CM300" s="330"/>
      <c r="CN300" s="330"/>
      <c r="CO300" s="330"/>
      <c r="CP300" s="330"/>
      <c r="CQ300" s="330"/>
      <c r="CR300" s="330"/>
      <c r="CS300" s="330"/>
      <c r="CT300" s="330"/>
      <c r="CU300" s="330"/>
      <c r="CV300" s="330"/>
      <c r="CW300" s="330"/>
      <c r="CX300" s="330"/>
      <c r="CY300" s="330"/>
      <c r="CZ300" s="330"/>
      <c r="DA300" s="330"/>
      <c r="DB300" s="330"/>
      <c r="DC300" s="330"/>
      <c r="DD300" s="330"/>
      <c r="DE300" s="330"/>
      <c r="DF300" s="330"/>
      <c r="DG300" s="330"/>
      <c r="DH300" s="330"/>
      <c r="DI300" s="330"/>
      <c r="DJ300" s="330"/>
      <c r="DK300" s="330"/>
      <c r="DL300" s="330"/>
      <c r="DM300" s="330"/>
      <c r="DN300" s="330"/>
    </row>
  </sheetData>
  <mergeCells count="276">
    <mergeCell ref="A201:B201"/>
    <mergeCell ref="A196:B196"/>
    <mergeCell ref="A197:B197"/>
    <mergeCell ref="A198:B198"/>
    <mergeCell ref="F193:U193"/>
    <mergeCell ref="A200:B200"/>
    <mergeCell ref="V193:V195"/>
    <mergeCell ref="W193:W195"/>
    <mergeCell ref="H204:I204"/>
    <mergeCell ref="J204:K204"/>
    <mergeCell ref="L204:M204"/>
    <mergeCell ref="C203:E204"/>
    <mergeCell ref="F203:M203"/>
    <mergeCell ref="A193:B195"/>
    <mergeCell ref="C193:E194"/>
    <mergeCell ref="F194:G194"/>
    <mergeCell ref="H194:I194"/>
    <mergeCell ref="J194:K194"/>
    <mergeCell ref="L194:M194"/>
    <mergeCell ref="N194:O194"/>
    <mergeCell ref="P194:Q194"/>
    <mergeCell ref="R194:S194"/>
    <mergeCell ref="T194:U194"/>
    <mergeCell ref="A191:B191"/>
    <mergeCell ref="A187:B187"/>
    <mergeCell ref="A181:B181"/>
    <mergeCell ref="A182:A183"/>
    <mergeCell ref="A184:B184"/>
    <mergeCell ref="A185:B185"/>
    <mergeCell ref="A186:B186"/>
    <mergeCell ref="A188:B188"/>
    <mergeCell ref="A189:B189"/>
    <mergeCell ref="A190:B190"/>
    <mergeCell ref="A145:A147"/>
    <mergeCell ref="B146:C146"/>
    <mergeCell ref="B147:C147"/>
    <mergeCell ref="A148:C148"/>
    <mergeCell ref="A149:C149"/>
    <mergeCell ref="A150:C150"/>
    <mergeCell ref="A151:C151"/>
    <mergeCell ref="A152:C152"/>
    <mergeCell ref="A171:B172"/>
    <mergeCell ref="C171:C172"/>
    <mergeCell ref="A134:C134"/>
    <mergeCell ref="A135:A136"/>
    <mergeCell ref="B135:C135"/>
    <mergeCell ref="B136:C136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24:C124"/>
    <mergeCell ref="A121:C121"/>
    <mergeCell ref="A122:C122"/>
    <mergeCell ref="A123:C123"/>
    <mergeCell ref="A118:C118"/>
    <mergeCell ref="A119:C119"/>
    <mergeCell ref="A120:C120"/>
    <mergeCell ref="A132:C132"/>
    <mergeCell ref="A133:C133"/>
    <mergeCell ref="A116:C116"/>
    <mergeCell ref="A117:C117"/>
    <mergeCell ref="A112:A114"/>
    <mergeCell ref="B113:C113"/>
    <mergeCell ref="B114:C114"/>
    <mergeCell ref="A115:C115"/>
    <mergeCell ref="B108:C108"/>
    <mergeCell ref="A107:A111"/>
    <mergeCell ref="B107:C107"/>
    <mergeCell ref="B109:C109"/>
    <mergeCell ref="B110:C110"/>
    <mergeCell ref="B111:C111"/>
    <mergeCell ref="A105:C105"/>
    <mergeCell ref="A106:C106"/>
    <mergeCell ref="B98:C98"/>
    <mergeCell ref="A102:A103"/>
    <mergeCell ref="B102:C102"/>
    <mergeCell ref="B103:C103"/>
    <mergeCell ref="B104:C104"/>
    <mergeCell ref="A101:C101"/>
    <mergeCell ref="A99:C99"/>
    <mergeCell ref="A100:C100"/>
    <mergeCell ref="A97:A98"/>
    <mergeCell ref="B97:C97"/>
    <mergeCell ref="D80:D81"/>
    <mergeCell ref="E80:E81"/>
    <mergeCell ref="S93:S94"/>
    <mergeCell ref="A93:C94"/>
    <mergeCell ref="I93:J93"/>
    <mergeCell ref="A96:C96"/>
    <mergeCell ref="T93:T94"/>
    <mergeCell ref="U93:V93"/>
    <mergeCell ref="Q93:R93"/>
    <mergeCell ref="D93:F93"/>
    <mergeCell ref="M93:N93"/>
    <mergeCell ref="K93:L93"/>
    <mergeCell ref="O93:P93"/>
    <mergeCell ref="G93:H93"/>
    <mergeCell ref="A80:B81"/>
    <mergeCell ref="C80:C81"/>
    <mergeCell ref="A91:B91"/>
    <mergeCell ref="A89:B89"/>
    <mergeCell ref="A90:B90"/>
    <mergeCell ref="A88:B88"/>
    <mergeCell ref="A86:B86"/>
    <mergeCell ref="A87:B87"/>
    <mergeCell ref="A82:B82"/>
    <mergeCell ref="A83:B83"/>
    <mergeCell ref="A84:B84"/>
    <mergeCell ref="A85:B85"/>
    <mergeCell ref="R56:S56"/>
    <mergeCell ref="T56:U56"/>
    <mergeCell ref="A51:B51"/>
    <mergeCell ref="A52:B52"/>
    <mergeCell ref="A53:B53"/>
    <mergeCell ref="V63:X63"/>
    <mergeCell ref="F64:G64"/>
    <mergeCell ref="H64:I64"/>
    <mergeCell ref="J64:K64"/>
    <mergeCell ref="L64:M64"/>
    <mergeCell ref="V64:V65"/>
    <mergeCell ref="W64:W65"/>
    <mergeCell ref="X64:X65"/>
    <mergeCell ref="T64:U64"/>
    <mergeCell ref="A67:A69"/>
    <mergeCell ref="A71:B73"/>
    <mergeCell ref="C71:C73"/>
    <mergeCell ref="D71:I71"/>
    <mergeCell ref="A74:B74"/>
    <mergeCell ref="A75:B75"/>
    <mergeCell ref="A76:A77"/>
    <mergeCell ref="A78:B78"/>
    <mergeCell ref="A18:B18"/>
    <mergeCell ref="A11:B11"/>
    <mergeCell ref="A12:B12"/>
    <mergeCell ref="A13:B13"/>
    <mergeCell ref="A27:B27"/>
    <mergeCell ref="A28:B28"/>
    <mergeCell ref="A30:B31"/>
    <mergeCell ref="C30:C31"/>
    <mergeCell ref="D30:I30"/>
    <mergeCell ref="A24:B24"/>
    <mergeCell ref="A25:B25"/>
    <mergeCell ref="A26:B26"/>
    <mergeCell ref="F210:M210"/>
    <mergeCell ref="F211:G211"/>
    <mergeCell ref="H211:I211"/>
    <mergeCell ref="J211:K211"/>
    <mergeCell ref="L211:M211"/>
    <mergeCell ref="A203:B205"/>
    <mergeCell ref="N203:N205"/>
    <mergeCell ref="F204:G204"/>
    <mergeCell ref="A19:B19"/>
    <mergeCell ref="A20:B20"/>
    <mergeCell ref="A21:B21"/>
    <mergeCell ref="A22:B22"/>
    <mergeCell ref="A23:B23"/>
    <mergeCell ref="K30:L30"/>
    <mergeCell ref="A32:B32"/>
    <mergeCell ref="A34:A38"/>
    <mergeCell ref="C55:E56"/>
    <mergeCell ref="F55:U55"/>
    <mergeCell ref="F56:G56"/>
    <mergeCell ref="H56:I56"/>
    <mergeCell ref="J56:K56"/>
    <mergeCell ref="L56:M56"/>
    <mergeCell ref="N56:O56"/>
    <mergeCell ref="P56:Q56"/>
    <mergeCell ref="A216:B216"/>
    <mergeCell ref="A208:B208"/>
    <mergeCell ref="A210:B212"/>
    <mergeCell ref="A206:B206"/>
    <mergeCell ref="A207:B207"/>
    <mergeCell ref="A213:B213"/>
    <mergeCell ref="A214:B214"/>
    <mergeCell ref="A215:B215"/>
    <mergeCell ref="C210:E211"/>
    <mergeCell ref="T178:T180"/>
    <mergeCell ref="U178:U180"/>
    <mergeCell ref="F179:G179"/>
    <mergeCell ref="H179:I179"/>
    <mergeCell ref="J179:K179"/>
    <mergeCell ref="L179:M179"/>
    <mergeCell ref="S178:S180"/>
    <mergeCell ref="N179:O179"/>
    <mergeCell ref="R178:R180"/>
    <mergeCell ref="R165:R166"/>
    <mergeCell ref="A167:B167"/>
    <mergeCell ref="A168:B168"/>
    <mergeCell ref="A169:B169"/>
    <mergeCell ref="A165:B166"/>
    <mergeCell ref="F165:G165"/>
    <mergeCell ref="F159:G159"/>
    <mergeCell ref="N159:O159"/>
    <mergeCell ref="L159:M159"/>
    <mergeCell ref="A163:B163"/>
    <mergeCell ref="C159:E159"/>
    <mergeCell ref="A159:B160"/>
    <mergeCell ref="A161:B161"/>
    <mergeCell ref="P165:Q165"/>
    <mergeCell ref="H159:I159"/>
    <mergeCell ref="J159:K159"/>
    <mergeCell ref="H165:I165"/>
    <mergeCell ref="P159:Q159"/>
    <mergeCell ref="C165:E165"/>
    <mergeCell ref="J165:K165"/>
    <mergeCell ref="L171:L172"/>
    <mergeCell ref="F178:Q178"/>
    <mergeCell ref="P179:Q179"/>
    <mergeCell ref="A153:C153"/>
    <mergeCell ref="A154:C154"/>
    <mergeCell ref="A157:C157"/>
    <mergeCell ref="A162:B162"/>
    <mergeCell ref="A155:C155"/>
    <mergeCell ref="A156:C156"/>
    <mergeCell ref="N165:O165"/>
    <mergeCell ref="L165:M165"/>
    <mergeCell ref="D171:I171"/>
    <mergeCell ref="J171:K171"/>
    <mergeCell ref="A173:A174"/>
    <mergeCell ref="A175:A176"/>
    <mergeCell ref="C178:E179"/>
    <mergeCell ref="A178:B180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A126:C127"/>
    <mergeCell ref="D126:F126"/>
    <mergeCell ref="G126:H126"/>
    <mergeCell ref="I126:J126"/>
    <mergeCell ref="K126:L126"/>
    <mergeCell ref="J71:J73"/>
    <mergeCell ref="D72:E72"/>
    <mergeCell ref="F72:G72"/>
    <mergeCell ref="H72:I72"/>
    <mergeCell ref="A66:B66"/>
    <mergeCell ref="A58:B58"/>
    <mergeCell ref="A59:A61"/>
    <mergeCell ref="A63:B65"/>
    <mergeCell ref="C63:E64"/>
    <mergeCell ref="N64:O64"/>
    <mergeCell ref="P64:Q64"/>
    <mergeCell ref="R64:S64"/>
    <mergeCell ref="F63:U63"/>
    <mergeCell ref="A55:B57"/>
    <mergeCell ref="J48:K48"/>
    <mergeCell ref="A50:B50"/>
    <mergeCell ref="A39:A40"/>
    <mergeCell ref="A45:B45"/>
    <mergeCell ref="A46:B46"/>
    <mergeCell ref="A48:B49"/>
    <mergeCell ref="C48:C49"/>
    <mergeCell ref="D48:I48"/>
    <mergeCell ref="A10:B10"/>
    <mergeCell ref="A14:B14"/>
    <mergeCell ref="A16:B17"/>
    <mergeCell ref="C16:C17"/>
    <mergeCell ref="A6:P6"/>
    <mergeCell ref="A8:B9"/>
    <mergeCell ref="C8:C9"/>
    <mergeCell ref="D8:I8"/>
    <mergeCell ref="J8:K8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workbookViewId="0">
      <selection activeCell="G22" sqref="G22"/>
    </sheetView>
  </sheetViews>
  <sheetFormatPr baseColWidth="10" defaultRowHeight="12.75" x14ac:dyDescent="0.2"/>
  <cols>
    <col min="1" max="1" width="22.7109375" style="615" customWidth="1"/>
    <col min="2" max="2" width="22.140625" style="431" customWidth="1"/>
    <col min="3" max="4" width="10.28515625" style="431" customWidth="1"/>
    <col min="5" max="5" width="10.85546875" style="431" customWidth="1"/>
    <col min="6" max="9" width="10.28515625" style="431" customWidth="1"/>
    <col min="10" max="10" width="11.42578125" style="431"/>
    <col min="11" max="11" width="10.28515625" style="431" customWidth="1"/>
    <col min="12" max="12" width="11" style="431" customWidth="1"/>
    <col min="13" max="13" width="13" style="431" customWidth="1"/>
    <col min="14" max="15" width="10.28515625" style="431" customWidth="1"/>
    <col min="16" max="16" width="11" style="431" customWidth="1"/>
    <col min="17" max="20" width="10.28515625" style="431" customWidth="1"/>
    <col min="21" max="21" width="10.28515625" style="327" customWidth="1"/>
    <col min="22" max="22" width="12.28515625" style="328" bestFit="1" customWidth="1"/>
    <col min="23" max="26" width="12.140625" style="328" customWidth="1"/>
    <col min="27" max="36" width="12.140625" style="327" customWidth="1"/>
    <col min="37" max="40" width="12.140625" style="328" customWidth="1"/>
    <col min="41" max="51" width="12.140625" style="327" customWidth="1"/>
    <col min="52" max="52" width="12.28515625" style="327" customWidth="1"/>
    <col min="53" max="78" width="12.140625" style="327" hidden="1" customWidth="1"/>
    <col min="79" max="93" width="12.140625" style="327" customWidth="1"/>
    <col min="94" max="118" width="11.42578125" style="327"/>
    <col min="119" max="256" width="11.42578125" style="330"/>
    <col min="257" max="257" width="22.7109375" style="330" customWidth="1"/>
    <col min="258" max="258" width="22.140625" style="330" customWidth="1"/>
    <col min="259" max="260" width="10.28515625" style="330" customWidth="1"/>
    <col min="261" max="261" width="10.85546875" style="330" customWidth="1"/>
    <col min="262" max="265" width="10.28515625" style="330" customWidth="1"/>
    <col min="266" max="266" width="11.42578125" style="330"/>
    <col min="267" max="267" width="10.28515625" style="330" customWidth="1"/>
    <col min="268" max="268" width="11" style="330" customWidth="1"/>
    <col min="269" max="269" width="13" style="330" customWidth="1"/>
    <col min="270" max="271" width="10.28515625" style="330" customWidth="1"/>
    <col min="272" max="272" width="11" style="330" customWidth="1"/>
    <col min="273" max="277" width="10.28515625" style="330" customWidth="1"/>
    <col min="278" max="278" width="12.28515625" style="330" bestFit="1" customWidth="1"/>
    <col min="279" max="307" width="12.140625" style="330" customWidth="1"/>
    <col min="308" max="308" width="12.28515625" style="330" customWidth="1"/>
    <col min="309" max="334" width="0" style="330" hidden="1" customWidth="1"/>
    <col min="335" max="349" width="12.140625" style="330" customWidth="1"/>
    <col min="350" max="512" width="11.42578125" style="330"/>
    <col min="513" max="513" width="22.7109375" style="330" customWidth="1"/>
    <col min="514" max="514" width="22.140625" style="330" customWidth="1"/>
    <col min="515" max="516" width="10.28515625" style="330" customWidth="1"/>
    <col min="517" max="517" width="10.85546875" style="330" customWidth="1"/>
    <col min="518" max="521" width="10.28515625" style="330" customWidth="1"/>
    <col min="522" max="522" width="11.42578125" style="330"/>
    <col min="523" max="523" width="10.28515625" style="330" customWidth="1"/>
    <col min="524" max="524" width="11" style="330" customWidth="1"/>
    <col min="525" max="525" width="13" style="330" customWidth="1"/>
    <col min="526" max="527" width="10.28515625" style="330" customWidth="1"/>
    <col min="528" max="528" width="11" style="330" customWidth="1"/>
    <col min="529" max="533" width="10.28515625" style="330" customWidth="1"/>
    <col min="534" max="534" width="12.28515625" style="330" bestFit="1" customWidth="1"/>
    <col min="535" max="563" width="12.140625" style="330" customWidth="1"/>
    <col min="564" max="564" width="12.28515625" style="330" customWidth="1"/>
    <col min="565" max="590" width="0" style="330" hidden="1" customWidth="1"/>
    <col min="591" max="605" width="12.140625" style="330" customWidth="1"/>
    <col min="606" max="768" width="11.42578125" style="330"/>
    <col min="769" max="769" width="22.7109375" style="330" customWidth="1"/>
    <col min="770" max="770" width="22.140625" style="330" customWidth="1"/>
    <col min="771" max="772" width="10.28515625" style="330" customWidth="1"/>
    <col min="773" max="773" width="10.85546875" style="330" customWidth="1"/>
    <col min="774" max="777" width="10.28515625" style="330" customWidth="1"/>
    <col min="778" max="778" width="11.42578125" style="330"/>
    <col min="779" max="779" width="10.28515625" style="330" customWidth="1"/>
    <col min="780" max="780" width="11" style="330" customWidth="1"/>
    <col min="781" max="781" width="13" style="330" customWidth="1"/>
    <col min="782" max="783" width="10.28515625" style="330" customWidth="1"/>
    <col min="784" max="784" width="11" style="330" customWidth="1"/>
    <col min="785" max="789" width="10.28515625" style="330" customWidth="1"/>
    <col min="790" max="790" width="12.28515625" style="330" bestFit="1" customWidth="1"/>
    <col min="791" max="819" width="12.140625" style="330" customWidth="1"/>
    <col min="820" max="820" width="12.28515625" style="330" customWidth="1"/>
    <col min="821" max="846" width="0" style="330" hidden="1" customWidth="1"/>
    <col min="847" max="861" width="12.140625" style="330" customWidth="1"/>
    <col min="862" max="1024" width="11.42578125" style="330"/>
    <col min="1025" max="1025" width="22.7109375" style="330" customWidth="1"/>
    <col min="1026" max="1026" width="22.140625" style="330" customWidth="1"/>
    <col min="1027" max="1028" width="10.28515625" style="330" customWidth="1"/>
    <col min="1029" max="1029" width="10.85546875" style="330" customWidth="1"/>
    <col min="1030" max="1033" width="10.28515625" style="330" customWidth="1"/>
    <col min="1034" max="1034" width="11.42578125" style="330"/>
    <col min="1035" max="1035" width="10.28515625" style="330" customWidth="1"/>
    <col min="1036" max="1036" width="11" style="330" customWidth="1"/>
    <col min="1037" max="1037" width="13" style="330" customWidth="1"/>
    <col min="1038" max="1039" width="10.28515625" style="330" customWidth="1"/>
    <col min="1040" max="1040" width="11" style="330" customWidth="1"/>
    <col min="1041" max="1045" width="10.28515625" style="330" customWidth="1"/>
    <col min="1046" max="1046" width="12.28515625" style="330" bestFit="1" customWidth="1"/>
    <col min="1047" max="1075" width="12.140625" style="330" customWidth="1"/>
    <col min="1076" max="1076" width="12.28515625" style="330" customWidth="1"/>
    <col min="1077" max="1102" width="0" style="330" hidden="1" customWidth="1"/>
    <col min="1103" max="1117" width="12.140625" style="330" customWidth="1"/>
    <col min="1118" max="1280" width="11.42578125" style="330"/>
    <col min="1281" max="1281" width="22.7109375" style="330" customWidth="1"/>
    <col min="1282" max="1282" width="22.140625" style="330" customWidth="1"/>
    <col min="1283" max="1284" width="10.28515625" style="330" customWidth="1"/>
    <col min="1285" max="1285" width="10.85546875" style="330" customWidth="1"/>
    <col min="1286" max="1289" width="10.28515625" style="330" customWidth="1"/>
    <col min="1290" max="1290" width="11.42578125" style="330"/>
    <col min="1291" max="1291" width="10.28515625" style="330" customWidth="1"/>
    <col min="1292" max="1292" width="11" style="330" customWidth="1"/>
    <col min="1293" max="1293" width="13" style="330" customWidth="1"/>
    <col min="1294" max="1295" width="10.28515625" style="330" customWidth="1"/>
    <col min="1296" max="1296" width="11" style="330" customWidth="1"/>
    <col min="1297" max="1301" width="10.28515625" style="330" customWidth="1"/>
    <col min="1302" max="1302" width="12.28515625" style="330" bestFit="1" customWidth="1"/>
    <col min="1303" max="1331" width="12.140625" style="330" customWidth="1"/>
    <col min="1332" max="1332" width="12.28515625" style="330" customWidth="1"/>
    <col min="1333" max="1358" width="0" style="330" hidden="1" customWidth="1"/>
    <col min="1359" max="1373" width="12.140625" style="330" customWidth="1"/>
    <col min="1374" max="1536" width="11.42578125" style="330"/>
    <col min="1537" max="1537" width="22.7109375" style="330" customWidth="1"/>
    <col min="1538" max="1538" width="22.140625" style="330" customWidth="1"/>
    <col min="1539" max="1540" width="10.28515625" style="330" customWidth="1"/>
    <col min="1541" max="1541" width="10.85546875" style="330" customWidth="1"/>
    <col min="1542" max="1545" width="10.28515625" style="330" customWidth="1"/>
    <col min="1546" max="1546" width="11.42578125" style="330"/>
    <col min="1547" max="1547" width="10.28515625" style="330" customWidth="1"/>
    <col min="1548" max="1548" width="11" style="330" customWidth="1"/>
    <col min="1549" max="1549" width="13" style="330" customWidth="1"/>
    <col min="1550" max="1551" width="10.28515625" style="330" customWidth="1"/>
    <col min="1552" max="1552" width="11" style="330" customWidth="1"/>
    <col min="1553" max="1557" width="10.28515625" style="330" customWidth="1"/>
    <col min="1558" max="1558" width="12.28515625" style="330" bestFit="1" customWidth="1"/>
    <col min="1559" max="1587" width="12.140625" style="330" customWidth="1"/>
    <col min="1588" max="1588" width="12.28515625" style="330" customWidth="1"/>
    <col min="1589" max="1614" width="0" style="330" hidden="1" customWidth="1"/>
    <col min="1615" max="1629" width="12.140625" style="330" customWidth="1"/>
    <col min="1630" max="1792" width="11.42578125" style="330"/>
    <col min="1793" max="1793" width="22.7109375" style="330" customWidth="1"/>
    <col min="1794" max="1794" width="22.140625" style="330" customWidth="1"/>
    <col min="1795" max="1796" width="10.28515625" style="330" customWidth="1"/>
    <col min="1797" max="1797" width="10.85546875" style="330" customWidth="1"/>
    <col min="1798" max="1801" width="10.28515625" style="330" customWidth="1"/>
    <col min="1802" max="1802" width="11.42578125" style="330"/>
    <col min="1803" max="1803" width="10.28515625" style="330" customWidth="1"/>
    <col min="1804" max="1804" width="11" style="330" customWidth="1"/>
    <col min="1805" max="1805" width="13" style="330" customWidth="1"/>
    <col min="1806" max="1807" width="10.28515625" style="330" customWidth="1"/>
    <col min="1808" max="1808" width="11" style="330" customWidth="1"/>
    <col min="1809" max="1813" width="10.28515625" style="330" customWidth="1"/>
    <col min="1814" max="1814" width="12.28515625" style="330" bestFit="1" customWidth="1"/>
    <col min="1815" max="1843" width="12.140625" style="330" customWidth="1"/>
    <col min="1844" max="1844" width="12.28515625" style="330" customWidth="1"/>
    <col min="1845" max="1870" width="0" style="330" hidden="1" customWidth="1"/>
    <col min="1871" max="1885" width="12.140625" style="330" customWidth="1"/>
    <col min="1886" max="2048" width="11.42578125" style="330"/>
    <col min="2049" max="2049" width="22.7109375" style="330" customWidth="1"/>
    <col min="2050" max="2050" width="22.140625" style="330" customWidth="1"/>
    <col min="2051" max="2052" width="10.28515625" style="330" customWidth="1"/>
    <col min="2053" max="2053" width="10.85546875" style="330" customWidth="1"/>
    <col min="2054" max="2057" width="10.28515625" style="330" customWidth="1"/>
    <col min="2058" max="2058" width="11.42578125" style="330"/>
    <col min="2059" max="2059" width="10.28515625" style="330" customWidth="1"/>
    <col min="2060" max="2060" width="11" style="330" customWidth="1"/>
    <col min="2061" max="2061" width="13" style="330" customWidth="1"/>
    <col min="2062" max="2063" width="10.28515625" style="330" customWidth="1"/>
    <col min="2064" max="2064" width="11" style="330" customWidth="1"/>
    <col min="2065" max="2069" width="10.28515625" style="330" customWidth="1"/>
    <col min="2070" max="2070" width="12.28515625" style="330" bestFit="1" customWidth="1"/>
    <col min="2071" max="2099" width="12.140625" style="330" customWidth="1"/>
    <col min="2100" max="2100" width="12.28515625" style="330" customWidth="1"/>
    <col min="2101" max="2126" width="0" style="330" hidden="1" customWidth="1"/>
    <col min="2127" max="2141" width="12.140625" style="330" customWidth="1"/>
    <col min="2142" max="2304" width="11.42578125" style="330"/>
    <col min="2305" max="2305" width="22.7109375" style="330" customWidth="1"/>
    <col min="2306" max="2306" width="22.140625" style="330" customWidth="1"/>
    <col min="2307" max="2308" width="10.28515625" style="330" customWidth="1"/>
    <col min="2309" max="2309" width="10.85546875" style="330" customWidth="1"/>
    <col min="2310" max="2313" width="10.28515625" style="330" customWidth="1"/>
    <col min="2314" max="2314" width="11.42578125" style="330"/>
    <col min="2315" max="2315" width="10.28515625" style="330" customWidth="1"/>
    <col min="2316" max="2316" width="11" style="330" customWidth="1"/>
    <col min="2317" max="2317" width="13" style="330" customWidth="1"/>
    <col min="2318" max="2319" width="10.28515625" style="330" customWidth="1"/>
    <col min="2320" max="2320" width="11" style="330" customWidth="1"/>
    <col min="2321" max="2325" width="10.28515625" style="330" customWidth="1"/>
    <col min="2326" max="2326" width="12.28515625" style="330" bestFit="1" customWidth="1"/>
    <col min="2327" max="2355" width="12.140625" style="330" customWidth="1"/>
    <col min="2356" max="2356" width="12.28515625" style="330" customWidth="1"/>
    <col min="2357" max="2382" width="0" style="330" hidden="1" customWidth="1"/>
    <col min="2383" max="2397" width="12.140625" style="330" customWidth="1"/>
    <col min="2398" max="2560" width="11.42578125" style="330"/>
    <col min="2561" max="2561" width="22.7109375" style="330" customWidth="1"/>
    <col min="2562" max="2562" width="22.140625" style="330" customWidth="1"/>
    <col min="2563" max="2564" width="10.28515625" style="330" customWidth="1"/>
    <col min="2565" max="2565" width="10.85546875" style="330" customWidth="1"/>
    <col min="2566" max="2569" width="10.28515625" style="330" customWidth="1"/>
    <col min="2570" max="2570" width="11.42578125" style="330"/>
    <col min="2571" max="2571" width="10.28515625" style="330" customWidth="1"/>
    <col min="2572" max="2572" width="11" style="330" customWidth="1"/>
    <col min="2573" max="2573" width="13" style="330" customWidth="1"/>
    <col min="2574" max="2575" width="10.28515625" style="330" customWidth="1"/>
    <col min="2576" max="2576" width="11" style="330" customWidth="1"/>
    <col min="2577" max="2581" width="10.28515625" style="330" customWidth="1"/>
    <col min="2582" max="2582" width="12.28515625" style="330" bestFit="1" customWidth="1"/>
    <col min="2583" max="2611" width="12.140625" style="330" customWidth="1"/>
    <col min="2612" max="2612" width="12.28515625" style="330" customWidth="1"/>
    <col min="2613" max="2638" width="0" style="330" hidden="1" customWidth="1"/>
    <col min="2639" max="2653" width="12.140625" style="330" customWidth="1"/>
    <col min="2654" max="2816" width="11.42578125" style="330"/>
    <col min="2817" max="2817" width="22.7109375" style="330" customWidth="1"/>
    <col min="2818" max="2818" width="22.140625" style="330" customWidth="1"/>
    <col min="2819" max="2820" width="10.28515625" style="330" customWidth="1"/>
    <col min="2821" max="2821" width="10.85546875" style="330" customWidth="1"/>
    <col min="2822" max="2825" width="10.28515625" style="330" customWidth="1"/>
    <col min="2826" max="2826" width="11.42578125" style="330"/>
    <col min="2827" max="2827" width="10.28515625" style="330" customWidth="1"/>
    <col min="2828" max="2828" width="11" style="330" customWidth="1"/>
    <col min="2829" max="2829" width="13" style="330" customWidth="1"/>
    <col min="2830" max="2831" width="10.28515625" style="330" customWidth="1"/>
    <col min="2832" max="2832" width="11" style="330" customWidth="1"/>
    <col min="2833" max="2837" width="10.28515625" style="330" customWidth="1"/>
    <col min="2838" max="2838" width="12.28515625" style="330" bestFit="1" customWidth="1"/>
    <col min="2839" max="2867" width="12.140625" style="330" customWidth="1"/>
    <col min="2868" max="2868" width="12.28515625" style="330" customWidth="1"/>
    <col min="2869" max="2894" width="0" style="330" hidden="1" customWidth="1"/>
    <col min="2895" max="2909" width="12.140625" style="330" customWidth="1"/>
    <col min="2910" max="3072" width="11.42578125" style="330"/>
    <col min="3073" max="3073" width="22.7109375" style="330" customWidth="1"/>
    <col min="3074" max="3074" width="22.140625" style="330" customWidth="1"/>
    <col min="3075" max="3076" width="10.28515625" style="330" customWidth="1"/>
    <col min="3077" max="3077" width="10.85546875" style="330" customWidth="1"/>
    <col min="3078" max="3081" width="10.28515625" style="330" customWidth="1"/>
    <col min="3082" max="3082" width="11.42578125" style="330"/>
    <col min="3083" max="3083" width="10.28515625" style="330" customWidth="1"/>
    <col min="3084" max="3084" width="11" style="330" customWidth="1"/>
    <col min="3085" max="3085" width="13" style="330" customWidth="1"/>
    <col min="3086" max="3087" width="10.28515625" style="330" customWidth="1"/>
    <col min="3088" max="3088" width="11" style="330" customWidth="1"/>
    <col min="3089" max="3093" width="10.28515625" style="330" customWidth="1"/>
    <col min="3094" max="3094" width="12.28515625" style="330" bestFit="1" customWidth="1"/>
    <col min="3095" max="3123" width="12.140625" style="330" customWidth="1"/>
    <col min="3124" max="3124" width="12.28515625" style="330" customWidth="1"/>
    <col min="3125" max="3150" width="0" style="330" hidden="1" customWidth="1"/>
    <col min="3151" max="3165" width="12.140625" style="330" customWidth="1"/>
    <col min="3166" max="3328" width="11.42578125" style="330"/>
    <col min="3329" max="3329" width="22.7109375" style="330" customWidth="1"/>
    <col min="3330" max="3330" width="22.140625" style="330" customWidth="1"/>
    <col min="3331" max="3332" width="10.28515625" style="330" customWidth="1"/>
    <col min="3333" max="3333" width="10.85546875" style="330" customWidth="1"/>
    <col min="3334" max="3337" width="10.28515625" style="330" customWidth="1"/>
    <col min="3338" max="3338" width="11.42578125" style="330"/>
    <col min="3339" max="3339" width="10.28515625" style="330" customWidth="1"/>
    <col min="3340" max="3340" width="11" style="330" customWidth="1"/>
    <col min="3341" max="3341" width="13" style="330" customWidth="1"/>
    <col min="3342" max="3343" width="10.28515625" style="330" customWidth="1"/>
    <col min="3344" max="3344" width="11" style="330" customWidth="1"/>
    <col min="3345" max="3349" width="10.28515625" style="330" customWidth="1"/>
    <col min="3350" max="3350" width="12.28515625" style="330" bestFit="1" customWidth="1"/>
    <col min="3351" max="3379" width="12.140625" style="330" customWidth="1"/>
    <col min="3380" max="3380" width="12.28515625" style="330" customWidth="1"/>
    <col min="3381" max="3406" width="0" style="330" hidden="1" customWidth="1"/>
    <col min="3407" max="3421" width="12.140625" style="330" customWidth="1"/>
    <col min="3422" max="3584" width="11.42578125" style="330"/>
    <col min="3585" max="3585" width="22.7109375" style="330" customWidth="1"/>
    <col min="3586" max="3586" width="22.140625" style="330" customWidth="1"/>
    <col min="3587" max="3588" width="10.28515625" style="330" customWidth="1"/>
    <col min="3589" max="3589" width="10.85546875" style="330" customWidth="1"/>
    <col min="3590" max="3593" width="10.28515625" style="330" customWidth="1"/>
    <col min="3594" max="3594" width="11.42578125" style="330"/>
    <col min="3595" max="3595" width="10.28515625" style="330" customWidth="1"/>
    <col min="3596" max="3596" width="11" style="330" customWidth="1"/>
    <col min="3597" max="3597" width="13" style="330" customWidth="1"/>
    <col min="3598" max="3599" width="10.28515625" style="330" customWidth="1"/>
    <col min="3600" max="3600" width="11" style="330" customWidth="1"/>
    <col min="3601" max="3605" width="10.28515625" style="330" customWidth="1"/>
    <col min="3606" max="3606" width="12.28515625" style="330" bestFit="1" customWidth="1"/>
    <col min="3607" max="3635" width="12.140625" style="330" customWidth="1"/>
    <col min="3636" max="3636" width="12.28515625" style="330" customWidth="1"/>
    <col min="3637" max="3662" width="0" style="330" hidden="1" customWidth="1"/>
    <col min="3663" max="3677" width="12.140625" style="330" customWidth="1"/>
    <col min="3678" max="3840" width="11.42578125" style="330"/>
    <col min="3841" max="3841" width="22.7109375" style="330" customWidth="1"/>
    <col min="3842" max="3842" width="22.140625" style="330" customWidth="1"/>
    <col min="3843" max="3844" width="10.28515625" style="330" customWidth="1"/>
    <col min="3845" max="3845" width="10.85546875" style="330" customWidth="1"/>
    <col min="3846" max="3849" width="10.28515625" style="330" customWidth="1"/>
    <col min="3850" max="3850" width="11.42578125" style="330"/>
    <col min="3851" max="3851" width="10.28515625" style="330" customWidth="1"/>
    <col min="3852" max="3852" width="11" style="330" customWidth="1"/>
    <col min="3853" max="3853" width="13" style="330" customWidth="1"/>
    <col min="3854" max="3855" width="10.28515625" style="330" customWidth="1"/>
    <col min="3856" max="3856" width="11" style="330" customWidth="1"/>
    <col min="3857" max="3861" width="10.28515625" style="330" customWidth="1"/>
    <col min="3862" max="3862" width="12.28515625" style="330" bestFit="1" customWidth="1"/>
    <col min="3863" max="3891" width="12.140625" style="330" customWidth="1"/>
    <col min="3892" max="3892" width="12.28515625" style="330" customWidth="1"/>
    <col min="3893" max="3918" width="0" style="330" hidden="1" customWidth="1"/>
    <col min="3919" max="3933" width="12.140625" style="330" customWidth="1"/>
    <col min="3934" max="4096" width="11.42578125" style="330"/>
    <col min="4097" max="4097" width="22.7109375" style="330" customWidth="1"/>
    <col min="4098" max="4098" width="22.140625" style="330" customWidth="1"/>
    <col min="4099" max="4100" width="10.28515625" style="330" customWidth="1"/>
    <col min="4101" max="4101" width="10.85546875" style="330" customWidth="1"/>
    <col min="4102" max="4105" width="10.28515625" style="330" customWidth="1"/>
    <col min="4106" max="4106" width="11.42578125" style="330"/>
    <col min="4107" max="4107" width="10.28515625" style="330" customWidth="1"/>
    <col min="4108" max="4108" width="11" style="330" customWidth="1"/>
    <col min="4109" max="4109" width="13" style="330" customWidth="1"/>
    <col min="4110" max="4111" width="10.28515625" style="330" customWidth="1"/>
    <col min="4112" max="4112" width="11" style="330" customWidth="1"/>
    <col min="4113" max="4117" width="10.28515625" style="330" customWidth="1"/>
    <col min="4118" max="4118" width="12.28515625" style="330" bestFit="1" customWidth="1"/>
    <col min="4119" max="4147" width="12.140625" style="330" customWidth="1"/>
    <col min="4148" max="4148" width="12.28515625" style="330" customWidth="1"/>
    <col min="4149" max="4174" width="0" style="330" hidden="1" customWidth="1"/>
    <col min="4175" max="4189" width="12.140625" style="330" customWidth="1"/>
    <col min="4190" max="4352" width="11.42578125" style="330"/>
    <col min="4353" max="4353" width="22.7109375" style="330" customWidth="1"/>
    <col min="4354" max="4354" width="22.140625" style="330" customWidth="1"/>
    <col min="4355" max="4356" width="10.28515625" style="330" customWidth="1"/>
    <col min="4357" max="4357" width="10.85546875" style="330" customWidth="1"/>
    <col min="4358" max="4361" width="10.28515625" style="330" customWidth="1"/>
    <col min="4362" max="4362" width="11.42578125" style="330"/>
    <col min="4363" max="4363" width="10.28515625" style="330" customWidth="1"/>
    <col min="4364" max="4364" width="11" style="330" customWidth="1"/>
    <col min="4365" max="4365" width="13" style="330" customWidth="1"/>
    <col min="4366" max="4367" width="10.28515625" style="330" customWidth="1"/>
    <col min="4368" max="4368" width="11" style="330" customWidth="1"/>
    <col min="4369" max="4373" width="10.28515625" style="330" customWidth="1"/>
    <col min="4374" max="4374" width="12.28515625" style="330" bestFit="1" customWidth="1"/>
    <col min="4375" max="4403" width="12.140625" style="330" customWidth="1"/>
    <col min="4404" max="4404" width="12.28515625" style="330" customWidth="1"/>
    <col min="4405" max="4430" width="0" style="330" hidden="1" customWidth="1"/>
    <col min="4431" max="4445" width="12.140625" style="330" customWidth="1"/>
    <col min="4446" max="4608" width="11.42578125" style="330"/>
    <col min="4609" max="4609" width="22.7109375" style="330" customWidth="1"/>
    <col min="4610" max="4610" width="22.140625" style="330" customWidth="1"/>
    <col min="4611" max="4612" width="10.28515625" style="330" customWidth="1"/>
    <col min="4613" max="4613" width="10.85546875" style="330" customWidth="1"/>
    <col min="4614" max="4617" width="10.28515625" style="330" customWidth="1"/>
    <col min="4618" max="4618" width="11.42578125" style="330"/>
    <col min="4619" max="4619" width="10.28515625" style="330" customWidth="1"/>
    <col min="4620" max="4620" width="11" style="330" customWidth="1"/>
    <col min="4621" max="4621" width="13" style="330" customWidth="1"/>
    <col min="4622" max="4623" width="10.28515625" style="330" customWidth="1"/>
    <col min="4624" max="4624" width="11" style="330" customWidth="1"/>
    <col min="4625" max="4629" width="10.28515625" style="330" customWidth="1"/>
    <col min="4630" max="4630" width="12.28515625" style="330" bestFit="1" customWidth="1"/>
    <col min="4631" max="4659" width="12.140625" style="330" customWidth="1"/>
    <col min="4660" max="4660" width="12.28515625" style="330" customWidth="1"/>
    <col min="4661" max="4686" width="0" style="330" hidden="1" customWidth="1"/>
    <col min="4687" max="4701" width="12.140625" style="330" customWidth="1"/>
    <col min="4702" max="4864" width="11.42578125" style="330"/>
    <col min="4865" max="4865" width="22.7109375" style="330" customWidth="1"/>
    <col min="4866" max="4866" width="22.140625" style="330" customWidth="1"/>
    <col min="4867" max="4868" width="10.28515625" style="330" customWidth="1"/>
    <col min="4869" max="4869" width="10.85546875" style="330" customWidth="1"/>
    <col min="4870" max="4873" width="10.28515625" style="330" customWidth="1"/>
    <col min="4874" max="4874" width="11.42578125" style="330"/>
    <col min="4875" max="4875" width="10.28515625" style="330" customWidth="1"/>
    <col min="4876" max="4876" width="11" style="330" customWidth="1"/>
    <col min="4877" max="4877" width="13" style="330" customWidth="1"/>
    <col min="4878" max="4879" width="10.28515625" style="330" customWidth="1"/>
    <col min="4880" max="4880" width="11" style="330" customWidth="1"/>
    <col min="4881" max="4885" width="10.28515625" style="330" customWidth="1"/>
    <col min="4886" max="4886" width="12.28515625" style="330" bestFit="1" customWidth="1"/>
    <col min="4887" max="4915" width="12.140625" style="330" customWidth="1"/>
    <col min="4916" max="4916" width="12.28515625" style="330" customWidth="1"/>
    <col min="4917" max="4942" width="0" style="330" hidden="1" customWidth="1"/>
    <col min="4943" max="4957" width="12.140625" style="330" customWidth="1"/>
    <col min="4958" max="5120" width="11.42578125" style="330"/>
    <col min="5121" max="5121" width="22.7109375" style="330" customWidth="1"/>
    <col min="5122" max="5122" width="22.140625" style="330" customWidth="1"/>
    <col min="5123" max="5124" width="10.28515625" style="330" customWidth="1"/>
    <col min="5125" max="5125" width="10.85546875" style="330" customWidth="1"/>
    <col min="5126" max="5129" width="10.28515625" style="330" customWidth="1"/>
    <col min="5130" max="5130" width="11.42578125" style="330"/>
    <col min="5131" max="5131" width="10.28515625" style="330" customWidth="1"/>
    <col min="5132" max="5132" width="11" style="330" customWidth="1"/>
    <col min="5133" max="5133" width="13" style="330" customWidth="1"/>
    <col min="5134" max="5135" width="10.28515625" style="330" customWidth="1"/>
    <col min="5136" max="5136" width="11" style="330" customWidth="1"/>
    <col min="5137" max="5141" width="10.28515625" style="330" customWidth="1"/>
    <col min="5142" max="5142" width="12.28515625" style="330" bestFit="1" customWidth="1"/>
    <col min="5143" max="5171" width="12.140625" style="330" customWidth="1"/>
    <col min="5172" max="5172" width="12.28515625" style="330" customWidth="1"/>
    <col min="5173" max="5198" width="0" style="330" hidden="1" customWidth="1"/>
    <col min="5199" max="5213" width="12.140625" style="330" customWidth="1"/>
    <col min="5214" max="5376" width="11.42578125" style="330"/>
    <col min="5377" max="5377" width="22.7109375" style="330" customWidth="1"/>
    <col min="5378" max="5378" width="22.140625" style="330" customWidth="1"/>
    <col min="5379" max="5380" width="10.28515625" style="330" customWidth="1"/>
    <col min="5381" max="5381" width="10.85546875" style="330" customWidth="1"/>
    <col min="5382" max="5385" width="10.28515625" style="330" customWidth="1"/>
    <col min="5386" max="5386" width="11.42578125" style="330"/>
    <col min="5387" max="5387" width="10.28515625" style="330" customWidth="1"/>
    <col min="5388" max="5388" width="11" style="330" customWidth="1"/>
    <col min="5389" max="5389" width="13" style="330" customWidth="1"/>
    <col min="5390" max="5391" width="10.28515625" style="330" customWidth="1"/>
    <col min="5392" max="5392" width="11" style="330" customWidth="1"/>
    <col min="5393" max="5397" width="10.28515625" style="330" customWidth="1"/>
    <col min="5398" max="5398" width="12.28515625" style="330" bestFit="1" customWidth="1"/>
    <col min="5399" max="5427" width="12.140625" style="330" customWidth="1"/>
    <col min="5428" max="5428" width="12.28515625" style="330" customWidth="1"/>
    <col min="5429" max="5454" width="0" style="330" hidden="1" customWidth="1"/>
    <col min="5455" max="5469" width="12.140625" style="330" customWidth="1"/>
    <col min="5470" max="5632" width="11.42578125" style="330"/>
    <col min="5633" max="5633" width="22.7109375" style="330" customWidth="1"/>
    <col min="5634" max="5634" width="22.140625" style="330" customWidth="1"/>
    <col min="5635" max="5636" width="10.28515625" style="330" customWidth="1"/>
    <col min="5637" max="5637" width="10.85546875" style="330" customWidth="1"/>
    <col min="5638" max="5641" width="10.28515625" style="330" customWidth="1"/>
    <col min="5642" max="5642" width="11.42578125" style="330"/>
    <col min="5643" max="5643" width="10.28515625" style="330" customWidth="1"/>
    <col min="5644" max="5644" width="11" style="330" customWidth="1"/>
    <col min="5645" max="5645" width="13" style="330" customWidth="1"/>
    <col min="5646" max="5647" width="10.28515625" style="330" customWidth="1"/>
    <col min="5648" max="5648" width="11" style="330" customWidth="1"/>
    <col min="5649" max="5653" width="10.28515625" style="330" customWidth="1"/>
    <col min="5654" max="5654" width="12.28515625" style="330" bestFit="1" customWidth="1"/>
    <col min="5655" max="5683" width="12.140625" style="330" customWidth="1"/>
    <col min="5684" max="5684" width="12.28515625" style="330" customWidth="1"/>
    <col min="5685" max="5710" width="0" style="330" hidden="1" customWidth="1"/>
    <col min="5711" max="5725" width="12.140625" style="330" customWidth="1"/>
    <col min="5726" max="5888" width="11.42578125" style="330"/>
    <col min="5889" max="5889" width="22.7109375" style="330" customWidth="1"/>
    <col min="5890" max="5890" width="22.140625" style="330" customWidth="1"/>
    <col min="5891" max="5892" width="10.28515625" style="330" customWidth="1"/>
    <col min="5893" max="5893" width="10.85546875" style="330" customWidth="1"/>
    <col min="5894" max="5897" width="10.28515625" style="330" customWidth="1"/>
    <col min="5898" max="5898" width="11.42578125" style="330"/>
    <col min="5899" max="5899" width="10.28515625" style="330" customWidth="1"/>
    <col min="5900" max="5900" width="11" style="330" customWidth="1"/>
    <col min="5901" max="5901" width="13" style="330" customWidth="1"/>
    <col min="5902" max="5903" width="10.28515625" style="330" customWidth="1"/>
    <col min="5904" max="5904" width="11" style="330" customWidth="1"/>
    <col min="5905" max="5909" width="10.28515625" style="330" customWidth="1"/>
    <col min="5910" max="5910" width="12.28515625" style="330" bestFit="1" customWidth="1"/>
    <col min="5911" max="5939" width="12.140625" style="330" customWidth="1"/>
    <col min="5940" max="5940" width="12.28515625" style="330" customWidth="1"/>
    <col min="5941" max="5966" width="0" style="330" hidden="1" customWidth="1"/>
    <col min="5967" max="5981" width="12.140625" style="330" customWidth="1"/>
    <col min="5982" max="6144" width="11.42578125" style="330"/>
    <col min="6145" max="6145" width="22.7109375" style="330" customWidth="1"/>
    <col min="6146" max="6146" width="22.140625" style="330" customWidth="1"/>
    <col min="6147" max="6148" width="10.28515625" style="330" customWidth="1"/>
    <col min="6149" max="6149" width="10.85546875" style="330" customWidth="1"/>
    <col min="6150" max="6153" width="10.28515625" style="330" customWidth="1"/>
    <col min="6154" max="6154" width="11.42578125" style="330"/>
    <col min="6155" max="6155" width="10.28515625" style="330" customWidth="1"/>
    <col min="6156" max="6156" width="11" style="330" customWidth="1"/>
    <col min="6157" max="6157" width="13" style="330" customWidth="1"/>
    <col min="6158" max="6159" width="10.28515625" style="330" customWidth="1"/>
    <col min="6160" max="6160" width="11" style="330" customWidth="1"/>
    <col min="6161" max="6165" width="10.28515625" style="330" customWidth="1"/>
    <col min="6166" max="6166" width="12.28515625" style="330" bestFit="1" customWidth="1"/>
    <col min="6167" max="6195" width="12.140625" style="330" customWidth="1"/>
    <col min="6196" max="6196" width="12.28515625" style="330" customWidth="1"/>
    <col min="6197" max="6222" width="0" style="330" hidden="1" customWidth="1"/>
    <col min="6223" max="6237" width="12.140625" style="330" customWidth="1"/>
    <col min="6238" max="6400" width="11.42578125" style="330"/>
    <col min="6401" max="6401" width="22.7109375" style="330" customWidth="1"/>
    <col min="6402" max="6402" width="22.140625" style="330" customWidth="1"/>
    <col min="6403" max="6404" width="10.28515625" style="330" customWidth="1"/>
    <col min="6405" max="6405" width="10.85546875" style="330" customWidth="1"/>
    <col min="6406" max="6409" width="10.28515625" style="330" customWidth="1"/>
    <col min="6410" max="6410" width="11.42578125" style="330"/>
    <col min="6411" max="6411" width="10.28515625" style="330" customWidth="1"/>
    <col min="6412" max="6412" width="11" style="330" customWidth="1"/>
    <col min="6413" max="6413" width="13" style="330" customWidth="1"/>
    <col min="6414" max="6415" width="10.28515625" style="330" customWidth="1"/>
    <col min="6416" max="6416" width="11" style="330" customWidth="1"/>
    <col min="6417" max="6421" width="10.28515625" style="330" customWidth="1"/>
    <col min="6422" max="6422" width="12.28515625" style="330" bestFit="1" customWidth="1"/>
    <col min="6423" max="6451" width="12.140625" style="330" customWidth="1"/>
    <col min="6452" max="6452" width="12.28515625" style="330" customWidth="1"/>
    <col min="6453" max="6478" width="0" style="330" hidden="1" customWidth="1"/>
    <col min="6479" max="6493" width="12.140625" style="330" customWidth="1"/>
    <col min="6494" max="6656" width="11.42578125" style="330"/>
    <col min="6657" max="6657" width="22.7109375" style="330" customWidth="1"/>
    <col min="6658" max="6658" width="22.140625" style="330" customWidth="1"/>
    <col min="6659" max="6660" width="10.28515625" style="330" customWidth="1"/>
    <col min="6661" max="6661" width="10.85546875" style="330" customWidth="1"/>
    <col min="6662" max="6665" width="10.28515625" style="330" customWidth="1"/>
    <col min="6666" max="6666" width="11.42578125" style="330"/>
    <col min="6667" max="6667" width="10.28515625" style="330" customWidth="1"/>
    <col min="6668" max="6668" width="11" style="330" customWidth="1"/>
    <col min="6669" max="6669" width="13" style="330" customWidth="1"/>
    <col min="6670" max="6671" width="10.28515625" style="330" customWidth="1"/>
    <col min="6672" max="6672" width="11" style="330" customWidth="1"/>
    <col min="6673" max="6677" width="10.28515625" style="330" customWidth="1"/>
    <col min="6678" max="6678" width="12.28515625" style="330" bestFit="1" customWidth="1"/>
    <col min="6679" max="6707" width="12.140625" style="330" customWidth="1"/>
    <col min="6708" max="6708" width="12.28515625" style="330" customWidth="1"/>
    <col min="6709" max="6734" width="0" style="330" hidden="1" customWidth="1"/>
    <col min="6735" max="6749" width="12.140625" style="330" customWidth="1"/>
    <col min="6750" max="6912" width="11.42578125" style="330"/>
    <col min="6913" max="6913" width="22.7109375" style="330" customWidth="1"/>
    <col min="6914" max="6914" width="22.140625" style="330" customWidth="1"/>
    <col min="6915" max="6916" width="10.28515625" style="330" customWidth="1"/>
    <col min="6917" max="6917" width="10.85546875" style="330" customWidth="1"/>
    <col min="6918" max="6921" width="10.28515625" style="330" customWidth="1"/>
    <col min="6922" max="6922" width="11.42578125" style="330"/>
    <col min="6923" max="6923" width="10.28515625" style="330" customWidth="1"/>
    <col min="6924" max="6924" width="11" style="330" customWidth="1"/>
    <col min="6925" max="6925" width="13" style="330" customWidth="1"/>
    <col min="6926" max="6927" width="10.28515625" style="330" customWidth="1"/>
    <col min="6928" max="6928" width="11" style="330" customWidth="1"/>
    <col min="6929" max="6933" width="10.28515625" style="330" customWidth="1"/>
    <col min="6934" max="6934" width="12.28515625" style="330" bestFit="1" customWidth="1"/>
    <col min="6935" max="6963" width="12.140625" style="330" customWidth="1"/>
    <col min="6964" max="6964" width="12.28515625" style="330" customWidth="1"/>
    <col min="6965" max="6990" width="0" style="330" hidden="1" customWidth="1"/>
    <col min="6991" max="7005" width="12.140625" style="330" customWidth="1"/>
    <col min="7006" max="7168" width="11.42578125" style="330"/>
    <col min="7169" max="7169" width="22.7109375" style="330" customWidth="1"/>
    <col min="7170" max="7170" width="22.140625" style="330" customWidth="1"/>
    <col min="7171" max="7172" width="10.28515625" style="330" customWidth="1"/>
    <col min="7173" max="7173" width="10.85546875" style="330" customWidth="1"/>
    <col min="7174" max="7177" width="10.28515625" style="330" customWidth="1"/>
    <col min="7178" max="7178" width="11.42578125" style="330"/>
    <col min="7179" max="7179" width="10.28515625" style="330" customWidth="1"/>
    <col min="7180" max="7180" width="11" style="330" customWidth="1"/>
    <col min="7181" max="7181" width="13" style="330" customWidth="1"/>
    <col min="7182" max="7183" width="10.28515625" style="330" customWidth="1"/>
    <col min="7184" max="7184" width="11" style="330" customWidth="1"/>
    <col min="7185" max="7189" width="10.28515625" style="330" customWidth="1"/>
    <col min="7190" max="7190" width="12.28515625" style="330" bestFit="1" customWidth="1"/>
    <col min="7191" max="7219" width="12.140625" style="330" customWidth="1"/>
    <col min="7220" max="7220" width="12.28515625" style="330" customWidth="1"/>
    <col min="7221" max="7246" width="0" style="330" hidden="1" customWidth="1"/>
    <col min="7247" max="7261" width="12.140625" style="330" customWidth="1"/>
    <col min="7262" max="7424" width="11.42578125" style="330"/>
    <col min="7425" max="7425" width="22.7109375" style="330" customWidth="1"/>
    <col min="7426" max="7426" width="22.140625" style="330" customWidth="1"/>
    <col min="7427" max="7428" width="10.28515625" style="330" customWidth="1"/>
    <col min="7429" max="7429" width="10.85546875" style="330" customWidth="1"/>
    <col min="7430" max="7433" width="10.28515625" style="330" customWidth="1"/>
    <col min="7434" max="7434" width="11.42578125" style="330"/>
    <col min="7435" max="7435" width="10.28515625" style="330" customWidth="1"/>
    <col min="7436" max="7436" width="11" style="330" customWidth="1"/>
    <col min="7437" max="7437" width="13" style="330" customWidth="1"/>
    <col min="7438" max="7439" width="10.28515625" style="330" customWidth="1"/>
    <col min="7440" max="7440" width="11" style="330" customWidth="1"/>
    <col min="7441" max="7445" width="10.28515625" style="330" customWidth="1"/>
    <col min="7446" max="7446" width="12.28515625" style="330" bestFit="1" customWidth="1"/>
    <col min="7447" max="7475" width="12.140625" style="330" customWidth="1"/>
    <col min="7476" max="7476" width="12.28515625" style="330" customWidth="1"/>
    <col min="7477" max="7502" width="0" style="330" hidden="1" customWidth="1"/>
    <col min="7503" max="7517" width="12.140625" style="330" customWidth="1"/>
    <col min="7518" max="7680" width="11.42578125" style="330"/>
    <col min="7681" max="7681" width="22.7109375" style="330" customWidth="1"/>
    <col min="7682" max="7682" width="22.140625" style="330" customWidth="1"/>
    <col min="7683" max="7684" width="10.28515625" style="330" customWidth="1"/>
    <col min="7685" max="7685" width="10.85546875" style="330" customWidth="1"/>
    <col min="7686" max="7689" width="10.28515625" style="330" customWidth="1"/>
    <col min="7690" max="7690" width="11.42578125" style="330"/>
    <col min="7691" max="7691" width="10.28515625" style="330" customWidth="1"/>
    <col min="7692" max="7692" width="11" style="330" customWidth="1"/>
    <col min="7693" max="7693" width="13" style="330" customWidth="1"/>
    <col min="7694" max="7695" width="10.28515625" style="330" customWidth="1"/>
    <col min="7696" max="7696" width="11" style="330" customWidth="1"/>
    <col min="7697" max="7701" width="10.28515625" style="330" customWidth="1"/>
    <col min="7702" max="7702" width="12.28515625" style="330" bestFit="1" customWidth="1"/>
    <col min="7703" max="7731" width="12.140625" style="330" customWidth="1"/>
    <col min="7732" max="7732" width="12.28515625" style="330" customWidth="1"/>
    <col min="7733" max="7758" width="0" style="330" hidden="1" customWidth="1"/>
    <col min="7759" max="7773" width="12.140625" style="330" customWidth="1"/>
    <col min="7774" max="7936" width="11.42578125" style="330"/>
    <col min="7937" max="7937" width="22.7109375" style="330" customWidth="1"/>
    <col min="7938" max="7938" width="22.140625" style="330" customWidth="1"/>
    <col min="7939" max="7940" width="10.28515625" style="330" customWidth="1"/>
    <col min="7941" max="7941" width="10.85546875" style="330" customWidth="1"/>
    <col min="7942" max="7945" width="10.28515625" style="330" customWidth="1"/>
    <col min="7946" max="7946" width="11.42578125" style="330"/>
    <col min="7947" max="7947" width="10.28515625" style="330" customWidth="1"/>
    <col min="7948" max="7948" width="11" style="330" customWidth="1"/>
    <col min="7949" max="7949" width="13" style="330" customWidth="1"/>
    <col min="7950" max="7951" width="10.28515625" style="330" customWidth="1"/>
    <col min="7952" max="7952" width="11" style="330" customWidth="1"/>
    <col min="7953" max="7957" width="10.28515625" style="330" customWidth="1"/>
    <col min="7958" max="7958" width="12.28515625" style="330" bestFit="1" customWidth="1"/>
    <col min="7959" max="7987" width="12.140625" style="330" customWidth="1"/>
    <col min="7988" max="7988" width="12.28515625" style="330" customWidth="1"/>
    <col min="7989" max="8014" width="0" style="330" hidden="1" customWidth="1"/>
    <col min="8015" max="8029" width="12.140625" style="330" customWidth="1"/>
    <col min="8030" max="8192" width="11.42578125" style="330"/>
    <col min="8193" max="8193" width="22.7109375" style="330" customWidth="1"/>
    <col min="8194" max="8194" width="22.140625" style="330" customWidth="1"/>
    <col min="8195" max="8196" width="10.28515625" style="330" customWidth="1"/>
    <col min="8197" max="8197" width="10.85546875" style="330" customWidth="1"/>
    <col min="8198" max="8201" width="10.28515625" style="330" customWidth="1"/>
    <col min="8202" max="8202" width="11.42578125" style="330"/>
    <col min="8203" max="8203" width="10.28515625" style="330" customWidth="1"/>
    <col min="8204" max="8204" width="11" style="330" customWidth="1"/>
    <col min="8205" max="8205" width="13" style="330" customWidth="1"/>
    <col min="8206" max="8207" width="10.28515625" style="330" customWidth="1"/>
    <col min="8208" max="8208" width="11" style="330" customWidth="1"/>
    <col min="8209" max="8213" width="10.28515625" style="330" customWidth="1"/>
    <col min="8214" max="8214" width="12.28515625" style="330" bestFit="1" customWidth="1"/>
    <col min="8215" max="8243" width="12.140625" style="330" customWidth="1"/>
    <col min="8244" max="8244" width="12.28515625" style="330" customWidth="1"/>
    <col min="8245" max="8270" width="0" style="330" hidden="1" customWidth="1"/>
    <col min="8271" max="8285" width="12.140625" style="330" customWidth="1"/>
    <col min="8286" max="8448" width="11.42578125" style="330"/>
    <col min="8449" max="8449" width="22.7109375" style="330" customWidth="1"/>
    <col min="8450" max="8450" width="22.140625" style="330" customWidth="1"/>
    <col min="8451" max="8452" width="10.28515625" style="330" customWidth="1"/>
    <col min="8453" max="8453" width="10.85546875" style="330" customWidth="1"/>
    <col min="8454" max="8457" width="10.28515625" style="330" customWidth="1"/>
    <col min="8458" max="8458" width="11.42578125" style="330"/>
    <col min="8459" max="8459" width="10.28515625" style="330" customWidth="1"/>
    <col min="8460" max="8460" width="11" style="330" customWidth="1"/>
    <col min="8461" max="8461" width="13" style="330" customWidth="1"/>
    <col min="8462" max="8463" width="10.28515625" style="330" customWidth="1"/>
    <col min="8464" max="8464" width="11" style="330" customWidth="1"/>
    <col min="8465" max="8469" width="10.28515625" style="330" customWidth="1"/>
    <col min="8470" max="8470" width="12.28515625" style="330" bestFit="1" customWidth="1"/>
    <col min="8471" max="8499" width="12.140625" style="330" customWidth="1"/>
    <col min="8500" max="8500" width="12.28515625" style="330" customWidth="1"/>
    <col min="8501" max="8526" width="0" style="330" hidden="1" customWidth="1"/>
    <col min="8527" max="8541" width="12.140625" style="330" customWidth="1"/>
    <col min="8542" max="8704" width="11.42578125" style="330"/>
    <col min="8705" max="8705" width="22.7109375" style="330" customWidth="1"/>
    <col min="8706" max="8706" width="22.140625" style="330" customWidth="1"/>
    <col min="8707" max="8708" width="10.28515625" style="330" customWidth="1"/>
    <col min="8709" max="8709" width="10.85546875" style="330" customWidth="1"/>
    <col min="8710" max="8713" width="10.28515625" style="330" customWidth="1"/>
    <col min="8714" max="8714" width="11.42578125" style="330"/>
    <col min="8715" max="8715" width="10.28515625" style="330" customWidth="1"/>
    <col min="8716" max="8716" width="11" style="330" customWidth="1"/>
    <col min="8717" max="8717" width="13" style="330" customWidth="1"/>
    <col min="8718" max="8719" width="10.28515625" style="330" customWidth="1"/>
    <col min="8720" max="8720" width="11" style="330" customWidth="1"/>
    <col min="8721" max="8725" width="10.28515625" style="330" customWidth="1"/>
    <col min="8726" max="8726" width="12.28515625" style="330" bestFit="1" customWidth="1"/>
    <col min="8727" max="8755" width="12.140625" style="330" customWidth="1"/>
    <col min="8756" max="8756" width="12.28515625" style="330" customWidth="1"/>
    <col min="8757" max="8782" width="0" style="330" hidden="1" customWidth="1"/>
    <col min="8783" max="8797" width="12.140625" style="330" customWidth="1"/>
    <col min="8798" max="8960" width="11.42578125" style="330"/>
    <col min="8961" max="8961" width="22.7109375" style="330" customWidth="1"/>
    <col min="8962" max="8962" width="22.140625" style="330" customWidth="1"/>
    <col min="8963" max="8964" width="10.28515625" style="330" customWidth="1"/>
    <col min="8965" max="8965" width="10.85546875" style="330" customWidth="1"/>
    <col min="8966" max="8969" width="10.28515625" style="330" customWidth="1"/>
    <col min="8970" max="8970" width="11.42578125" style="330"/>
    <col min="8971" max="8971" width="10.28515625" style="330" customWidth="1"/>
    <col min="8972" max="8972" width="11" style="330" customWidth="1"/>
    <col min="8973" max="8973" width="13" style="330" customWidth="1"/>
    <col min="8974" max="8975" width="10.28515625" style="330" customWidth="1"/>
    <col min="8976" max="8976" width="11" style="330" customWidth="1"/>
    <col min="8977" max="8981" width="10.28515625" style="330" customWidth="1"/>
    <col min="8982" max="8982" width="12.28515625" style="330" bestFit="1" customWidth="1"/>
    <col min="8983" max="9011" width="12.140625" style="330" customWidth="1"/>
    <col min="9012" max="9012" width="12.28515625" style="330" customWidth="1"/>
    <col min="9013" max="9038" width="0" style="330" hidden="1" customWidth="1"/>
    <col min="9039" max="9053" width="12.140625" style="330" customWidth="1"/>
    <col min="9054" max="9216" width="11.42578125" style="330"/>
    <col min="9217" max="9217" width="22.7109375" style="330" customWidth="1"/>
    <col min="9218" max="9218" width="22.140625" style="330" customWidth="1"/>
    <col min="9219" max="9220" width="10.28515625" style="330" customWidth="1"/>
    <col min="9221" max="9221" width="10.85546875" style="330" customWidth="1"/>
    <col min="9222" max="9225" width="10.28515625" style="330" customWidth="1"/>
    <col min="9226" max="9226" width="11.42578125" style="330"/>
    <col min="9227" max="9227" width="10.28515625" style="330" customWidth="1"/>
    <col min="9228" max="9228" width="11" style="330" customWidth="1"/>
    <col min="9229" max="9229" width="13" style="330" customWidth="1"/>
    <col min="9230" max="9231" width="10.28515625" style="330" customWidth="1"/>
    <col min="9232" max="9232" width="11" style="330" customWidth="1"/>
    <col min="9233" max="9237" width="10.28515625" style="330" customWidth="1"/>
    <col min="9238" max="9238" width="12.28515625" style="330" bestFit="1" customWidth="1"/>
    <col min="9239" max="9267" width="12.140625" style="330" customWidth="1"/>
    <col min="9268" max="9268" width="12.28515625" style="330" customWidth="1"/>
    <col min="9269" max="9294" width="0" style="330" hidden="1" customWidth="1"/>
    <col min="9295" max="9309" width="12.140625" style="330" customWidth="1"/>
    <col min="9310" max="9472" width="11.42578125" style="330"/>
    <col min="9473" max="9473" width="22.7109375" style="330" customWidth="1"/>
    <col min="9474" max="9474" width="22.140625" style="330" customWidth="1"/>
    <col min="9475" max="9476" width="10.28515625" style="330" customWidth="1"/>
    <col min="9477" max="9477" width="10.85546875" style="330" customWidth="1"/>
    <col min="9478" max="9481" width="10.28515625" style="330" customWidth="1"/>
    <col min="9482" max="9482" width="11.42578125" style="330"/>
    <col min="9483" max="9483" width="10.28515625" style="330" customWidth="1"/>
    <col min="9484" max="9484" width="11" style="330" customWidth="1"/>
    <col min="9485" max="9485" width="13" style="330" customWidth="1"/>
    <col min="9486" max="9487" width="10.28515625" style="330" customWidth="1"/>
    <col min="9488" max="9488" width="11" style="330" customWidth="1"/>
    <col min="9489" max="9493" width="10.28515625" style="330" customWidth="1"/>
    <col min="9494" max="9494" width="12.28515625" style="330" bestFit="1" customWidth="1"/>
    <col min="9495" max="9523" width="12.140625" style="330" customWidth="1"/>
    <col min="9524" max="9524" width="12.28515625" style="330" customWidth="1"/>
    <col min="9525" max="9550" width="0" style="330" hidden="1" customWidth="1"/>
    <col min="9551" max="9565" width="12.140625" style="330" customWidth="1"/>
    <col min="9566" max="9728" width="11.42578125" style="330"/>
    <col min="9729" max="9729" width="22.7109375" style="330" customWidth="1"/>
    <col min="9730" max="9730" width="22.140625" style="330" customWidth="1"/>
    <col min="9731" max="9732" width="10.28515625" style="330" customWidth="1"/>
    <col min="9733" max="9733" width="10.85546875" style="330" customWidth="1"/>
    <col min="9734" max="9737" width="10.28515625" style="330" customWidth="1"/>
    <col min="9738" max="9738" width="11.42578125" style="330"/>
    <col min="9739" max="9739" width="10.28515625" style="330" customWidth="1"/>
    <col min="9740" max="9740" width="11" style="330" customWidth="1"/>
    <col min="9741" max="9741" width="13" style="330" customWidth="1"/>
    <col min="9742" max="9743" width="10.28515625" style="330" customWidth="1"/>
    <col min="9744" max="9744" width="11" style="330" customWidth="1"/>
    <col min="9745" max="9749" width="10.28515625" style="330" customWidth="1"/>
    <col min="9750" max="9750" width="12.28515625" style="330" bestFit="1" customWidth="1"/>
    <col min="9751" max="9779" width="12.140625" style="330" customWidth="1"/>
    <col min="9780" max="9780" width="12.28515625" style="330" customWidth="1"/>
    <col min="9781" max="9806" width="0" style="330" hidden="1" customWidth="1"/>
    <col min="9807" max="9821" width="12.140625" style="330" customWidth="1"/>
    <col min="9822" max="9984" width="11.42578125" style="330"/>
    <col min="9985" max="9985" width="22.7109375" style="330" customWidth="1"/>
    <col min="9986" max="9986" width="22.140625" style="330" customWidth="1"/>
    <col min="9987" max="9988" width="10.28515625" style="330" customWidth="1"/>
    <col min="9989" max="9989" width="10.85546875" style="330" customWidth="1"/>
    <col min="9990" max="9993" width="10.28515625" style="330" customWidth="1"/>
    <col min="9994" max="9994" width="11.42578125" style="330"/>
    <col min="9995" max="9995" width="10.28515625" style="330" customWidth="1"/>
    <col min="9996" max="9996" width="11" style="330" customWidth="1"/>
    <col min="9997" max="9997" width="13" style="330" customWidth="1"/>
    <col min="9998" max="9999" width="10.28515625" style="330" customWidth="1"/>
    <col min="10000" max="10000" width="11" style="330" customWidth="1"/>
    <col min="10001" max="10005" width="10.28515625" style="330" customWidth="1"/>
    <col min="10006" max="10006" width="12.28515625" style="330" bestFit="1" customWidth="1"/>
    <col min="10007" max="10035" width="12.140625" style="330" customWidth="1"/>
    <col min="10036" max="10036" width="12.28515625" style="330" customWidth="1"/>
    <col min="10037" max="10062" width="0" style="330" hidden="1" customWidth="1"/>
    <col min="10063" max="10077" width="12.140625" style="330" customWidth="1"/>
    <col min="10078" max="10240" width="11.42578125" style="330"/>
    <col min="10241" max="10241" width="22.7109375" style="330" customWidth="1"/>
    <col min="10242" max="10242" width="22.140625" style="330" customWidth="1"/>
    <col min="10243" max="10244" width="10.28515625" style="330" customWidth="1"/>
    <col min="10245" max="10245" width="10.85546875" style="330" customWidth="1"/>
    <col min="10246" max="10249" width="10.28515625" style="330" customWidth="1"/>
    <col min="10250" max="10250" width="11.42578125" style="330"/>
    <col min="10251" max="10251" width="10.28515625" style="330" customWidth="1"/>
    <col min="10252" max="10252" width="11" style="330" customWidth="1"/>
    <col min="10253" max="10253" width="13" style="330" customWidth="1"/>
    <col min="10254" max="10255" width="10.28515625" style="330" customWidth="1"/>
    <col min="10256" max="10256" width="11" style="330" customWidth="1"/>
    <col min="10257" max="10261" width="10.28515625" style="330" customWidth="1"/>
    <col min="10262" max="10262" width="12.28515625" style="330" bestFit="1" customWidth="1"/>
    <col min="10263" max="10291" width="12.140625" style="330" customWidth="1"/>
    <col min="10292" max="10292" width="12.28515625" style="330" customWidth="1"/>
    <col min="10293" max="10318" width="0" style="330" hidden="1" customWidth="1"/>
    <col min="10319" max="10333" width="12.140625" style="330" customWidth="1"/>
    <col min="10334" max="10496" width="11.42578125" style="330"/>
    <col min="10497" max="10497" width="22.7109375" style="330" customWidth="1"/>
    <col min="10498" max="10498" width="22.140625" style="330" customWidth="1"/>
    <col min="10499" max="10500" width="10.28515625" style="330" customWidth="1"/>
    <col min="10501" max="10501" width="10.85546875" style="330" customWidth="1"/>
    <col min="10502" max="10505" width="10.28515625" style="330" customWidth="1"/>
    <col min="10506" max="10506" width="11.42578125" style="330"/>
    <col min="10507" max="10507" width="10.28515625" style="330" customWidth="1"/>
    <col min="10508" max="10508" width="11" style="330" customWidth="1"/>
    <col min="10509" max="10509" width="13" style="330" customWidth="1"/>
    <col min="10510" max="10511" width="10.28515625" style="330" customWidth="1"/>
    <col min="10512" max="10512" width="11" style="330" customWidth="1"/>
    <col min="10513" max="10517" width="10.28515625" style="330" customWidth="1"/>
    <col min="10518" max="10518" width="12.28515625" style="330" bestFit="1" customWidth="1"/>
    <col min="10519" max="10547" width="12.140625" style="330" customWidth="1"/>
    <col min="10548" max="10548" width="12.28515625" style="330" customWidth="1"/>
    <col min="10549" max="10574" width="0" style="330" hidden="1" customWidth="1"/>
    <col min="10575" max="10589" width="12.140625" style="330" customWidth="1"/>
    <col min="10590" max="10752" width="11.42578125" style="330"/>
    <col min="10753" max="10753" width="22.7109375" style="330" customWidth="1"/>
    <col min="10754" max="10754" width="22.140625" style="330" customWidth="1"/>
    <col min="10755" max="10756" width="10.28515625" style="330" customWidth="1"/>
    <col min="10757" max="10757" width="10.85546875" style="330" customWidth="1"/>
    <col min="10758" max="10761" width="10.28515625" style="330" customWidth="1"/>
    <col min="10762" max="10762" width="11.42578125" style="330"/>
    <col min="10763" max="10763" width="10.28515625" style="330" customWidth="1"/>
    <col min="10764" max="10764" width="11" style="330" customWidth="1"/>
    <col min="10765" max="10765" width="13" style="330" customWidth="1"/>
    <col min="10766" max="10767" width="10.28515625" style="330" customWidth="1"/>
    <col min="10768" max="10768" width="11" style="330" customWidth="1"/>
    <col min="10769" max="10773" width="10.28515625" style="330" customWidth="1"/>
    <col min="10774" max="10774" width="12.28515625" style="330" bestFit="1" customWidth="1"/>
    <col min="10775" max="10803" width="12.140625" style="330" customWidth="1"/>
    <col min="10804" max="10804" width="12.28515625" style="330" customWidth="1"/>
    <col min="10805" max="10830" width="0" style="330" hidden="1" customWidth="1"/>
    <col min="10831" max="10845" width="12.140625" style="330" customWidth="1"/>
    <col min="10846" max="11008" width="11.42578125" style="330"/>
    <col min="11009" max="11009" width="22.7109375" style="330" customWidth="1"/>
    <col min="11010" max="11010" width="22.140625" style="330" customWidth="1"/>
    <col min="11011" max="11012" width="10.28515625" style="330" customWidth="1"/>
    <col min="11013" max="11013" width="10.85546875" style="330" customWidth="1"/>
    <col min="11014" max="11017" width="10.28515625" style="330" customWidth="1"/>
    <col min="11018" max="11018" width="11.42578125" style="330"/>
    <col min="11019" max="11019" width="10.28515625" style="330" customWidth="1"/>
    <col min="11020" max="11020" width="11" style="330" customWidth="1"/>
    <col min="11021" max="11021" width="13" style="330" customWidth="1"/>
    <col min="11022" max="11023" width="10.28515625" style="330" customWidth="1"/>
    <col min="11024" max="11024" width="11" style="330" customWidth="1"/>
    <col min="11025" max="11029" width="10.28515625" style="330" customWidth="1"/>
    <col min="11030" max="11030" width="12.28515625" style="330" bestFit="1" customWidth="1"/>
    <col min="11031" max="11059" width="12.140625" style="330" customWidth="1"/>
    <col min="11060" max="11060" width="12.28515625" style="330" customWidth="1"/>
    <col min="11061" max="11086" width="0" style="330" hidden="1" customWidth="1"/>
    <col min="11087" max="11101" width="12.140625" style="330" customWidth="1"/>
    <col min="11102" max="11264" width="11.42578125" style="330"/>
    <col min="11265" max="11265" width="22.7109375" style="330" customWidth="1"/>
    <col min="11266" max="11266" width="22.140625" style="330" customWidth="1"/>
    <col min="11267" max="11268" width="10.28515625" style="330" customWidth="1"/>
    <col min="11269" max="11269" width="10.85546875" style="330" customWidth="1"/>
    <col min="11270" max="11273" width="10.28515625" style="330" customWidth="1"/>
    <col min="11274" max="11274" width="11.42578125" style="330"/>
    <col min="11275" max="11275" width="10.28515625" style="330" customWidth="1"/>
    <col min="11276" max="11276" width="11" style="330" customWidth="1"/>
    <col min="11277" max="11277" width="13" style="330" customWidth="1"/>
    <col min="11278" max="11279" width="10.28515625" style="330" customWidth="1"/>
    <col min="11280" max="11280" width="11" style="330" customWidth="1"/>
    <col min="11281" max="11285" width="10.28515625" style="330" customWidth="1"/>
    <col min="11286" max="11286" width="12.28515625" style="330" bestFit="1" customWidth="1"/>
    <col min="11287" max="11315" width="12.140625" style="330" customWidth="1"/>
    <col min="11316" max="11316" width="12.28515625" style="330" customWidth="1"/>
    <col min="11317" max="11342" width="0" style="330" hidden="1" customWidth="1"/>
    <col min="11343" max="11357" width="12.140625" style="330" customWidth="1"/>
    <col min="11358" max="11520" width="11.42578125" style="330"/>
    <col min="11521" max="11521" width="22.7109375" style="330" customWidth="1"/>
    <col min="11522" max="11522" width="22.140625" style="330" customWidth="1"/>
    <col min="11523" max="11524" width="10.28515625" style="330" customWidth="1"/>
    <col min="11525" max="11525" width="10.85546875" style="330" customWidth="1"/>
    <col min="11526" max="11529" width="10.28515625" style="330" customWidth="1"/>
    <col min="11530" max="11530" width="11.42578125" style="330"/>
    <col min="11531" max="11531" width="10.28515625" style="330" customWidth="1"/>
    <col min="11532" max="11532" width="11" style="330" customWidth="1"/>
    <col min="11533" max="11533" width="13" style="330" customWidth="1"/>
    <col min="11534" max="11535" width="10.28515625" style="330" customWidth="1"/>
    <col min="11536" max="11536" width="11" style="330" customWidth="1"/>
    <col min="11537" max="11541" width="10.28515625" style="330" customWidth="1"/>
    <col min="11542" max="11542" width="12.28515625" style="330" bestFit="1" customWidth="1"/>
    <col min="11543" max="11571" width="12.140625" style="330" customWidth="1"/>
    <col min="11572" max="11572" width="12.28515625" style="330" customWidth="1"/>
    <col min="11573" max="11598" width="0" style="330" hidden="1" customWidth="1"/>
    <col min="11599" max="11613" width="12.140625" style="330" customWidth="1"/>
    <col min="11614" max="11776" width="11.42578125" style="330"/>
    <col min="11777" max="11777" width="22.7109375" style="330" customWidth="1"/>
    <col min="11778" max="11778" width="22.140625" style="330" customWidth="1"/>
    <col min="11779" max="11780" width="10.28515625" style="330" customWidth="1"/>
    <col min="11781" max="11781" width="10.85546875" style="330" customWidth="1"/>
    <col min="11782" max="11785" width="10.28515625" style="330" customWidth="1"/>
    <col min="11786" max="11786" width="11.42578125" style="330"/>
    <col min="11787" max="11787" width="10.28515625" style="330" customWidth="1"/>
    <col min="11788" max="11788" width="11" style="330" customWidth="1"/>
    <col min="11789" max="11789" width="13" style="330" customWidth="1"/>
    <col min="11790" max="11791" width="10.28515625" style="330" customWidth="1"/>
    <col min="11792" max="11792" width="11" style="330" customWidth="1"/>
    <col min="11793" max="11797" width="10.28515625" style="330" customWidth="1"/>
    <col min="11798" max="11798" width="12.28515625" style="330" bestFit="1" customWidth="1"/>
    <col min="11799" max="11827" width="12.140625" style="330" customWidth="1"/>
    <col min="11828" max="11828" width="12.28515625" style="330" customWidth="1"/>
    <col min="11829" max="11854" width="0" style="330" hidden="1" customWidth="1"/>
    <col min="11855" max="11869" width="12.140625" style="330" customWidth="1"/>
    <col min="11870" max="12032" width="11.42578125" style="330"/>
    <col min="12033" max="12033" width="22.7109375" style="330" customWidth="1"/>
    <col min="12034" max="12034" width="22.140625" style="330" customWidth="1"/>
    <col min="12035" max="12036" width="10.28515625" style="330" customWidth="1"/>
    <col min="12037" max="12037" width="10.85546875" style="330" customWidth="1"/>
    <col min="12038" max="12041" width="10.28515625" style="330" customWidth="1"/>
    <col min="12042" max="12042" width="11.42578125" style="330"/>
    <col min="12043" max="12043" width="10.28515625" style="330" customWidth="1"/>
    <col min="12044" max="12044" width="11" style="330" customWidth="1"/>
    <col min="12045" max="12045" width="13" style="330" customWidth="1"/>
    <col min="12046" max="12047" width="10.28515625" style="330" customWidth="1"/>
    <col min="12048" max="12048" width="11" style="330" customWidth="1"/>
    <col min="12049" max="12053" width="10.28515625" style="330" customWidth="1"/>
    <col min="12054" max="12054" width="12.28515625" style="330" bestFit="1" customWidth="1"/>
    <col min="12055" max="12083" width="12.140625" style="330" customWidth="1"/>
    <col min="12084" max="12084" width="12.28515625" style="330" customWidth="1"/>
    <col min="12085" max="12110" width="0" style="330" hidden="1" customWidth="1"/>
    <col min="12111" max="12125" width="12.140625" style="330" customWidth="1"/>
    <col min="12126" max="12288" width="11.42578125" style="330"/>
    <col min="12289" max="12289" width="22.7109375" style="330" customWidth="1"/>
    <col min="12290" max="12290" width="22.140625" style="330" customWidth="1"/>
    <col min="12291" max="12292" width="10.28515625" style="330" customWidth="1"/>
    <col min="12293" max="12293" width="10.85546875" style="330" customWidth="1"/>
    <col min="12294" max="12297" width="10.28515625" style="330" customWidth="1"/>
    <col min="12298" max="12298" width="11.42578125" style="330"/>
    <col min="12299" max="12299" width="10.28515625" style="330" customWidth="1"/>
    <col min="12300" max="12300" width="11" style="330" customWidth="1"/>
    <col min="12301" max="12301" width="13" style="330" customWidth="1"/>
    <col min="12302" max="12303" width="10.28515625" style="330" customWidth="1"/>
    <col min="12304" max="12304" width="11" style="330" customWidth="1"/>
    <col min="12305" max="12309" width="10.28515625" style="330" customWidth="1"/>
    <col min="12310" max="12310" width="12.28515625" style="330" bestFit="1" customWidth="1"/>
    <col min="12311" max="12339" width="12.140625" style="330" customWidth="1"/>
    <col min="12340" max="12340" width="12.28515625" style="330" customWidth="1"/>
    <col min="12341" max="12366" width="0" style="330" hidden="1" customWidth="1"/>
    <col min="12367" max="12381" width="12.140625" style="330" customWidth="1"/>
    <col min="12382" max="12544" width="11.42578125" style="330"/>
    <col min="12545" max="12545" width="22.7109375" style="330" customWidth="1"/>
    <col min="12546" max="12546" width="22.140625" style="330" customWidth="1"/>
    <col min="12547" max="12548" width="10.28515625" style="330" customWidth="1"/>
    <col min="12549" max="12549" width="10.85546875" style="330" customWidth="1"/>
    <col min="12550" max="12553" width="10.28515625" style="330" customWidth="1"/>
    <col min="12554" max="12554" width="11.42578125" style="330"/>
    <col min="12555" max="12555" width="10.28515625" style="330" customWidth="1"/>
    <col min="12556" max="12556" width="11" style="330" customWidth="1"/>
    <col min="12557" max="12557" width="13" style="330" customWidth="1"/>
    <col min="12558" max="12559" width="10.28515625" style="330" customWidth="1"/>
    <col min="12560" max="12560" width="11" style="330" customWidth="1"/>
    <col min="12561" max="12565" width="10.28515625" style="330" customWidth="1"/>
    <col min="12566" max="12566" width="12.28515625" style="330" bestFit="1" customWidth="1"/>
    <col min="12567" max="12595" width="12.140625" style="330" customWidth="1"/>
    <col min="12596" max="12596" width="12.28515625" style="330" customWidth="1"/>
    <col min="12597" max="12622" width="0" style="330" hidden="1" customWidth="1"/>
    <col min="12623" max="12637" width="12.140625" style="330" customWidth="1"/>
    <col min="12638" max="12800" width="11.42578125" style="330"/>
    <col min="12801" max="12801" width="22.7109375" style="330" customWidth="1"/>
    <col min="12802" max="12802" width="22.140625" style="330" customWidth="1"/>
    <col min="12803" max="12804" width="10.28515625" style="330" customWidth="1"/>
    <col min="12805" max="12805" width="10.85546875" style="330" customWidth="1"/>
    <col min="12806" max="12809" width="10.28515625" style="330" customWidth="1"/>
    <col min="12810" max="12810" width="11.42578125" style="330"/>
    <col min="12811" max="12811" width="10.28515625" style="330" customWidth="1"/>
    <col min="12812" max="12812" width="11" style="330" customWidth="1"/>
    <col min="12813" max="12813" width="13" style="330" customWidth="1"/>
    <col min="12814" max="12815" width="10.28515625" style="330" customWidth="1"/>
    <col min="12816" max="12816" width="11" style="330" customWidth="1"/>
    <col min="12817" max="12821" width="10.28515625" style="330" customWidth="1"/>
    <col min="12822" max="12822" width="12.28515625" style="330" bestFit="1" customWidth="1"/>
    <col min="12823" max="12851" width="12.140625" style="330" customWidth="1"/>
    <col min="12852" max="12852" width="12.28515625" style="330" customWidth="1"/>
    <col min="12853" max="12878" width="0" style="330" hidden="1" customWidth="1"/>
    <col min="12879" max="12893" width="12.140625" style="330" customWidth="1"/>
    <col min="12894" max="13056" width="11.42578125" style="330"/>
    <col min="13057" max="13057" width="22.7109375" style="330" customWidth="1"/>
    <col min="13058" max="13058" width="22.140625" style="330" customWidth="1"/>
    <col min="13059" max="13060" width="10.28515625" style="330" customWidth="1"/>
    <col min="13061" max="13061" width="10.85546875" style="330" customWidth="1"/>
    <col min="13062" max="13065" width="10.28515625" style="330" customWidth="1"/>
    <col min="13066" max="13066" width="11.42578125" style="330"/>
    <col min="13067" max="13067" width="10.28515625" style="330" customWidth="1"/>
    <col min="13068" max="13068" width="11" style="330" customWidth="1"/>
    <col min="13069" max="13069" width="13" style="330" customWidth="1"/>
    <col min="13070" max="13071" width="10.28515625" style="330" customWidth="1"/>
    <col min="13072" max="13072" width="11" style="330" customWidth="1"/>
    <col min="13073" max="13077" width="10.28515625" style="330" customWidth="1"/>
    <col min="13078" max="13078" width="12.28515625" style="330" bestFit="1" customWidth="1"/>
    <col min="13079" max="13107" width="12.140625" style="330" customWidth="1"/>
    <col min="13108" max="13108" width="12.28515625" style="330" customWidth="1"/>
    <col min="13109" max="13134" width="0" style="330" hidden="1" customWidth="1"/>
    <col min="13135" max="13149" width="12.140625" style="330" customWidth="1"/>
    <col min="13150" max="13312" width="11.42578125" style="330"/>
    <col min="13313" max="13313" width="22.7109375" style="330" customWidth="1"/>
    <col min="13314" max="13314" width="22.140625" style="330" customWidth="1"/>
    <col min="13315" max="13316" width="10.28515625" style="330" customWidth="1"/>
    <col min="13317" max="13317" width="10.85546875" style="330" customWidth="1"/>
    <col min="13318" max="13321" width="10.28515625" style="330" customWidth="1"/>
    <col min="13322" max="13322" width="11.42578125" style="330"/>
    <col min="13323" max="13323" width="10.28515625" style="330" customWidth="1"/>
    <col min="13324" max="13324" width="11" style="330" customWidth="1"/>
    <col min="13325" max="13325" width="13" style="330" customWidth="1"/>
    <col min="13326" max="13327" width="10.28515625" style="330" customWidth="1"/>
    <col min="13328" max="13328" width="11" style="330" customWidth="1"/>
    <col min="13329" max="13333" width="10.28515625" style="330" customWidth="1"/>
    <col min="13334" max="13334" width="12.28515625" style="330" bestFit="1" customWidth="1"/>
    <col min="13335" max="13363" width="12.140625" style="330" customWidth="1"/>
    <col min="13364" max="13364" width="12.28515625" style="330" customWidth="1"/>
    <col min="13365" max="13390" width="0" style="330" hidden="1" customWidth="1"/>
    <col min="13391" max="13405" width="12.140625" style="330" customWidth="1"/>
    <col min="13406" max="13568" width="11.42578125" style="330"/>
    <col min="13569" max="13569" width="22.7109375" style="330" customWidth="1"/>
    <col min="13570" max="13570" width="22.140625" style="330" customWidth="1"/>
    <col min="13571" max="13572" width="10.28515625" style="330" customWidth="1"/>
    <col min="13573" max="13573" width="10.85546875" style="330" customWidth="1"/>
    <col min="13574" max="13577" width="10.28515625" style="330" customWidth="1"/>
    <col min="13578" max="13578" width="11.42578125" style="330"/>
    <col min="13579" max="13579" width="10.28515625" style="330" customWidth="1"/>
    <col min="13580" max="13580" width="11" style="330" customWidth="1"/>
    <col min="13581" max="13581" width="13" style="330" customWidth="1"/>
    <col min="13582" max="13583" width="10.28515625" style="330" customWidth="1"/>
    <col min="13584" max="13584" width="11" style="330" customWidth="1"/>
    <col min="13585" max="13589" width="10.28515625" style="330" customWidth="1"/>
    <col min="13590" max="13590" width="12.28515625" style="330" bestFit="1" customWidth="1"/>
    <col min="13591" max="13619" width="12.140625" style="330" customWidth="1"/>
    <col min="13620" max="13620" width="12.28515625" style="330" customWidth="1"/>
    <col min="13621" max="13646" width="0" style="330" hidden="1" customWidth="1"/>
    <col min="13647" max="13661" width="12.140625" style="330" customWidth="1"/>
    <col min="13662" max="13824" width="11.42578125" style="330"/>
    <col min="13825" max="13825" width="22.7109375" style="330" customWidth="1"/>
    <col min="13826" max="13826" width="22.140625" style="330" customWidth="1"/>
    <col min="13827" max="13828" width="10.28515625" style="330" customWidth="1"/>
    <col min="13829" max="13829" width="10.85546875" style="330" customWidth="1"/>
    <col min="13830" max="13833" width="10.28515625" style="330" customWidth="1"/>
    <col min="13834" max="13834" width="11.42578125" style="330"/>
    <col min="13835" max="13835" width="10.28515625" style="330" customWidth="1"/>
    <col min="13836" max="13836" width="11" style="330" customWidth="1"/>
    <col min="13837" max="13837" width="13" style="330" customWidth="1"/>
    <col min="13838" max="13839" width="10.28515625" style="330" customWidth="1"/>
    <col min="13840" max="13840" width="11" style="330" customWidth="1"/>
    <col min="13841" max="13845" width="10.28515625" style="330" customWidth="1"/>
    <col min="13846" max="13846" width="12.28515625" style="330" bestFit="1" customWidth="1"/>
    <col min="13847" max="13875" width="12.140625" style="330" customWidth="1"/>
    <col min="13876" max="13876" width="12.28515625" style="330" customWidth="1"/>
    <col min="13877" max="13902" width="0" style="330" hidden="1" customWidth="1"/>
    <col min="13903" max="13917" width="12.140625" style="330" customWidth="1"/>
    <col min="13918" max="14080" width="11.42578125" style="330"/>
    <col min="14081" max="14081" width="22.7109375" style="330" customWidth="1"/>
    <col min="14082" max="14082" width="22.140625" style="330" customWidth="1"/>
    <col min="14083" max="14084" width="10.28515625" style="330" customWidth="1"/>
    <col min="14085" max="14085" width="10.85546875" style="330" customWidth="1"/>
    <col min="14086" max="14089" width="10.28515625" style="330" customWidth="1"/>
    <col min="14090" max="14090" width="11.42578125" style="330"/>
    <col min="14091" max="14091" width="10.28515625" style="330" customWidth="1"/>
    <col min="14092" max="14092" width="11" style="330" customWidth="1"/>
    <col min="14093" max="14093" width="13" style="330" customWidth="1"/>
    <col min="14094" max="14095" width="10.28515625" style="330" customWidth="1"/>
    <col min="14096" max="14096" width="11" style="330" customWidth="1"/>
    <col min="14097" max="14101" width="10.28515625" style="330" customWidth="1"/>
    <col min="14102" max="14102" width="12.28515625" style="330" bestFit="1" customWidth="1"/>
    <col min="14103" max="14131" width="12.140625" style="330" customWidth="1"/>
    <col min="14132" max="14132" width="12.28515625" style="330" customWidth="1"/>
    <col min="14133" max="14158" width="0" style="330" hidden="1" customWidth="1"/>
    <col min="14159" max="14173" width="12.140625" style="330" customWidth="1"/>
    <col min="14174" max="14336" width="11.42578125" style="330"/>
    <col min="14337" max="14337" width="22.7109375" style="330" customWidth="1"/>
    <col min="14338" max="14338" width="22.140625" style="330" customWidth="1"/>
    <col min="14339" max="14340" width="10.28515625" style="330" customWidth="1"/>
    <col min="14341" max="14341" width="10.85546875" style="330" customWidth="1"/>
    <col min="14342" max="14345" width="10.28515625" style="330" customWidth="1"/>
    <col min="14346" max="14346" width="11.42578125" style="330"/>
    <col min="14347" max="14347" width="10.28515625" style="330" customWidth="1"/>
    <col min="14348" max="14348" width="11" style="330" customWidth="1"/>
    <col min="14349" max="14349" width="13" style="330" customWidth="1"/>
    <col min="14350" max="14351" width="10.28515625" style="330" customWidth="1"/>
    <col min="14352" max="14352" width="11" style="330" customWidth="1"/>
    <col min="14353" max="14357" width="10.28515625" style="330" customWidth="1"/>
    <col min="14358" max="14358" width="12.28515625" style="330" bestFit="1" customWidth="1"/>
    <col min="14359" max="14387" width="12.140625" style="330" customWidth="1"/>
    <col min="14388" max="14388" width="12.28515625" style="330" customWidth="1"/>
    <col min="14389" max="14414" width="0" style="330" hidden="1" customWidth="1"/>
    <col min="14415" max="14429" width="12.140625" style="330" customWidth="1"/>
    <col min="14430" max="14592" width="11.42578125" style="330"/>
    <col min="14593" max="14593" width="22.7109375" style="330" customWidth="1"/>
    <col min="14594" max="14594" width="22.140625" style="330" customWidth="1"/>
    <col min="14595" max="14596" width="10.28515625" style="330" customWidth="1"/>
    <col min="14597" max="14597" width="10.85546875" style="330" customWidth="1"/>
    <col min="14598" max="14601" width="10.28515625" style="330" customWidth="1"/>
    <col min="14602" max="14602" width="11.42578125" style="330"/>
    <col min="14603" max="14603" width="10.28515625" style="330" customWidth="1"/>
    <col min="14604" max="14604" width="11" style="330" customWidth="1"/>
    <col min="14605" max="14605" width="13" style="330" customWidth="1"/>
    <col min="14606" max="14607" width="10.28515625" style="330" customWidth="1"/>
    <col min="14608" max="14608" width="11" style="330" customWidth="1"/>
    <col min="14609" max="14613" width="10.28515625" style="330" customWidth="1"/>
    <col min="14614" max="14614" width="12.28515625" style="330" bestFit="1" customWidth="1"/>
    <col min="14615" max="14643" width="12.140625" style="330" customWidth="1"/>
    <col min="14644" max="14644" width="12.28515625" style="330" customWidth="1"/>
    <col min="14645" max="14670" width="0" style="330" hidden="1" customWidth="1"/>
    <col min="14671" max="14685" width="12.140625" style="330" customWidth="1"/>
    <col min="14686" max="14848" width="11.42578125" style="330"/>
    <col min="14849" max="14849" width="22.7109375" style="330" customWidth="1"/>
    <col min="14850" max="14850" width="22.140625" style="330" customWidth="1"/>
    <col min="14851" max="14852" width="10.28515625" style="330" customWidth="1"/>
    <col min="14853" max="14853" width="10.85546875" style="330" customWidth="1"/>
    <col min="14854" max="14857" width="10.28515625" style="330" customWidth="1"/>
    <col min="14858" max="14858" width="11.42578125" style="330"/>
    <col min="14859" max="14859" width="10.28515625" style="330" customWidth="1"/>
    <col min="14860" max="14860" width="11" style="330" customWidth="1"/>
    <col min="14861" max="14861" width="13" style="330" customWidth="1"/>
    <col min="14862" max="14863" width="10.28515625" style="330" customWidth="1"/>
    <col min="14864" max="14864" width="11" style="330" customWidth="1"/>
    <col min="14865" max="14869" width="10.28515625" style="330" customWidth="1"/>
    <col min="14870" max="14870" width="12.28515625" style="330" bestFit="1" customWidth="1"/>
    <col min="14871" max="14899" width="12.140625" style="330" customWidth="1"/>
    <col min="14900" max="14900" width="12.28515625" style="330" customWidth="1"/>
    <col min="14901" max="14926" width="0" style="330" hidden="1" customWidth="1"/>
    <col min="14927" max="14941" width="12.140625" style="330" customWidth="1"/>
    <col min="14942" max="15104" width="11.42578125" style="330"/>
    <col min="15105" max="15105" width="22.7109375" style="330" customWidth="1"/>
    <col min="15106" max="15106" width="22.140625" style="330" customWidth="1"/>
    <col min="15107" max="15108" width="10.28515625" style="330" customWidth="1"/>
    <col min="15109" max="15109" width="10.85546875" style="330" customWidth="1"/>
    <col min="15110" max="15113" width="10.28515625" style="330" customWidth="1"/>
    <col min="15114" max="15114" width="11.42578125" style="330"/>
    <col min="15115" max="15115" width="10.28515625" style="330" customWidth="1"/>
    <col min="15116" max="15116" width="11" style="330" customWidth="1"/>
    <col min="15117" max="15117" width="13" style="330" customWidth="1"/>
    <col min="15118" max="15119" width="10.28515625" style="330" customWidth="1"/>
    <col min="15120" max="15120" width="11" style="330" customWidth="1"/>
    <col min="15121" max="15125" width="10.28515625" style="330" customWidth="1"/>
    <col min="15126" max="15126" width="12.28515625" style="330" bestFit="1" customWidth="1"/>
    <col min="15127" max="15155" width="12.140625" style="330" customWidth="1"/>
    <col min="15156" max="15156" width="12.28515625" style="330" customWidth="1"/>
    <col min="15157" max="15182" width="0" style="330" hidden="1" customWidth="1"/>
    <col min="15183" max="15197" width="12.140625" style="330" customWidth="1"/>
    <col min="15198" max="15360" width="11.42578125" style="330"/>
    <col min="15361" max="15361" width="22.7109375" style="330" customWidth="1"/>
    <col min="15362" max="15362" width="22.140625" style="330" customWidth="1"/>
    <col min="15363" max="15364" width="10.28515625" style="330" customWidth="1"/>
    <col min="15365" max="15365" width="10.85546875" style="330" customWidth="1"/>
    <col min="15366" max="15369" width="10.28515625" style="330" customWidth="1"/>
    <col min="15370" max="15370" width="11.42578125" style="330"/>
    <col min="15371" max="15371" width="10.28515625" style="330" customWidth="1"/>
    <col min="15372" max="15372" width="11" style="330" customWidth="1"/>
    <col min="15373" max="15373" width="13" style="330" customWidth="1"/>
    <col min="15374" max="15375" width="10.28515625" style="330" customWidth="1"/>
    <col min="15376" max="15376" width="11" style="330" customWidth="1"/>
    <col min="15377" max="15381" width="10.28515625" style="330" customWidth="1"/>
    <col min="15382" max="15382" width="12.28515625" style="330" bestFit="1" customWidth="1"/>
    <col min="15383" max="15411" width="12.140625" style="330" customWidth="1"/>
    <col min="15412" max="15412" width="12.28515625" style="330" customWidth="1"/>
    <col min="15413" max="15438" width="0" style="330" hidden="1" customWidth="1"/>
    <col min="15439" max="15453" width="12.140625" style="330" customWidth="1"/>
    <col min="15454" max="15616" width="11.42578125" style="330"/>
    <col min="15617" max="15617" width="22.7109375" style="330" customWidth="1"/>
    <col min="15618" max="15618" width="22.140625" style="330" customWidth="1"/>
    <col min="15619" max="15620" width="10.28515625" style="330" customWidth="1"/>
    <col min="15621" max="15621" width="10.85546875" style="330" customWidth="1"/>
    <col min="15622" max="15625" width="10.28515625" style="330" customWidth="1"/>
    <col min="15626" max="15626" width="11.42578125" style="330"/>
    <col min="15627" max="15627" width="10.28515625" style="330" customWidth="1"/>
    <col min="15628" max="15628" width="11" style="330" customWidth="1"/>
    <col min="15629" max="15629" width="13" style="330" customWidth="1"/>
    <col min="15630" max="15631" width="10.28515625" style="330" customWidth="1"/>
    <col min="15632" max="15632" width="11" style="330" customWidth="1"/>
    <col min="15633" max="15637" width="10.28515625" style="330" customWidth="1"/>
    <col min="15638" max="15638" width="12.28515625" style="330" bestFit="1" customWidth="1"/>
    <col min="15639" max="15667" width="12.140625" style="330" customWidth="1"/>
    <col min="15668" max="15668" width="12.28515625" style="330" customWidth="1"/>
    <col min="15669" max="15694" width="0" style="330" hidden="1" customWidth="1"/>
    <col min="15695" max="15709" width="12.140625" style="330" customWidth="1"/>
    <col min="15710" max="15872" width="11.42578125" style="330"/>
    <col min="15873" max="15873" width="22.7109375" style="330" customWidth="1"/>
    <col min="15874" max="15874" width="22.140625" style="330" customWidth="1"/>
    <col min="15875" max="15876" width="10.28515625" style="330" customWidth="1"/>
    <col min="15877" max="15877" width="10.85546875" style="330" customWidth="1"/>
    <col min="15878" max="15881" width="10.28515625" style="330" customWidth="1"/>
    <col min="15882" max="15882" width="11.42578125" style="330"/>
    <col min="15883" max="15883" width="10.28515625" style="330" customWidth="1"/>
    <col min="15884" max="15884" width="11" style="330" customWidth="1"/>
    <col min="15885" max="15885" width="13" style="330" customWidth="1"/>
    <col min="15886" max="15887" width="10.28515625" style="330" customWidth="1"/>
    <col min="15888" max="15888" width="11" style="330" customWidth="1"/>
    <col min="15889" max="15893" width="10.28515625" style="330" customWidth="1"/>
    <col min="15894" max="15894" width="12.28515625" style="330" bestFit="1" customWidth="1"/>
    <col min="15895" max="15923" width="12.140625" style="330" customWidth="1"/>
    <col min="15924" max="15924" width="12.28515625" style="330" customWidth="1"/>
    <col min="15925" max="15950" width="0" style="330" hidden="1" customWidth="1"/>
    <col min="15951" max="15965" width="12.140625" style="330" customWidth="1"/>
    <col min="15966" max="16128" width="11.42578125" style="330"/>
    <col min="16129" max="16129" width="22.7109375" style="330" customWidth="1"/>
    <col min="16130" max="16130" width="22.140625" style="330" customWidth="1"/>
    <col min="16131" max="16132" width="10.28515625" style="330" customWidth="1"/>
    <col min="16133" max="16133" width="10.85546875" style="330" customWidth="1"/>
    <col min="16134" max="16137" width="10.28515625" style="330" customWidth="1"/>
    <col min="16138" max="16138" width="11.42578125" style="330"/>
    <col min="16139" max="16139" width="10.28515625" style="330" customWidth="1"/>
    <col min="16140" max="16140" width="11" style="330" customWidth="1"/>
    <col min="16141" max="16141" width="13" style="330" customWidth="1"/>
    <col min="16142" max="16143" width="10.28515625" style="330" customWidth="1"/>
    <col min="16144" max="16144" width="11" style="330" customWidth="1"/>
    <col min="16145" max="16149" width="10.28515625" style="330" customWidth="1"/>
    <col min="16150" max="16150" width="12.28515625" style="330" bestFit="1" customWidth="1"/>
    <col min="16151" max="16179" width="12.140625" style="330" customWidth="1"/>
    <col min="16180" max="16180" width="12.28515625" style="330" customWidth="1"/>
    <col min="16181" max="16206" width="0" style="330" hidden="1" customWidth="1"/>
    <col min="16207" max="16221" width="12.140625" style="330" customWidth="1"/>
    <col min="16222" max="16384" width="11.42578125" style="330"/>
  </cols>
  <sheetData>
    <row r="1" spans="1:100" s="337" customFormat="1" ht="12.75" customHeight="1" x14ac:dyDescent="0.2">
      <c r="A1" s="606" t="s">
        <v>0</v>
      </c>
      <c r="B1" s="336"/>
      <c r="C1" s="336"/>
      <c r="D1" s="336"/>
      <c r="E1" s="336"/>
      <c r="F1" s="336"/>
      <c r="G1" s="336"/>
      <c r="H1" s="336"/>
      <c r="I1" s="336"/>
      <c r="J1" s="336"/>
      <c r="K1" s="336"/>
      <c r="M1" s="341"/>
    </row>
    <row r="2" spans="1:100" s="337" customFormat="1" ht="12.75" customHeight="1" x14ac:dyDescent="0.2">
      <c r="A2" s="606" t="str">
        <f>CONCATENATE("COMUNA: ",[2]NOMBRE!B2," - ","( ",[2]NOMBRE!C2,[2]NOMBRE!D2,[2]NOMBRE!E2,[2]NOMBRE!F2,[2]NOMBRE!G2," )")</f>
        <v>COMUNA: LINARES - ( 07401 )</v>
      </c>
      <c r="B2" s="336"/>
      <c r="C2" s="336"/>
      <c r="D2" s="336"/>
      <c r="E2" s="336"/>
      <c r="F2" s="336"/>
      <c r="G2" s="336"/>
      <c r="H2" s="336"/>
      <c r="I2" s="336"/>
      <c r="J2" s="336"/>
      <c r="K2" s="336"/>
      <c r="M2" s="341"/>
    </row>
    <row r="3" spans="1:100" s="337" customFormat="1" ht="12.75" customHeight="1" x14ac:dyDescent="0.2">
      <c r="A3" s="606" t="str">
        <f>CONCATENATE("ESTABLECIMIENTO: ",[2]NOMBRE!B3," - ","( ",[2]NOMBRE!C3,[2]NOMBRE!D3,[2]NOMBRE!E3,[2]NOMBRE!F3,[2]NOMBRE!G3," )")</f>
        <v>ESTABLECIMIENTO: HOSPITAL DE LINARES  - ( 16108 )</v>
      </c>
      <c r="B3" s="336"/>
      <c r="C3" s="336"/>
      <c r="D3" s="338"/>
      <c r="E3" s="336"/>
      <c r="F3" s="336"/>
      <c r="G3" s="336"/>
      <c r="H3" s="336"/>
      <c r="I3" s="336"/>
      <c r="J3" s="336"/>
      <c r="K3" s="336"/>
      <c r="M3" s="341"/>
    </row>
    <row r="4" spans="1:100" s="337" customFormat="1" ht="12.75" customHeight="1" x14ac:dyDescent="0.2">
      <c r="A4" s="606" t="str">
        <f>CONCATENATE("MES: ",[2]NOMBRE!B6," - ","( ",[2]NOMBRE!C6,[2]NOMBRE!D6," )")</f>
        <v>MES: MARZO - ( 03 )</v>
      </c>
      <c r="B4" s="336"/>
      <c r="C4" s="336"/>
      <c r="D4" s="336"/>
      <c r="E4" s="336"/>
      <c r="F4" s="336"/>
      <c r="G4" s="336"/>
      <c r="H4" s="336"/>
      <c r="I4" s="336"/>
      <c r="J4" s="336"/>
      <c r="K4" s="336"/>
      <c r="M4" s="341"/>
    </row>
    <row r="5" spans="1:100" s="337" customFormat="1" ht="12.75" customHeight="1" x14ac:dyDescent="0.2">
      <c r="A5" s="335" t="str">
        <f>CONCATENATE("AÑO: ",[2]NOMBRE!B7)</f>
        <v>AÑO: 2013</v>
      </c>
      <c r="B5" s="336"/>
      <c r="C5" s="336"/>
      <c r="D5" s="336"/>
      <c r="E5" s="336"/>
      <c r="F5" s="336"/>
      <c r="G5" s="336"/>
      <c r="H5" s="336"/>
      <c r="I5" s="336"/>
      <c r="J5" s="336"/>
      <c r="K5" s="336"/>
      <c r="M5" s="341"/>
    </row>
    <row r="6" spans="1:100" s="339" customFormat="1" ht="39.950000000000003" customHeight="1" x14ac:dyDescent="0.2">
      <c r="A6" s="1197" t="s">
        <v>1</v>
      </c>
      <c r="B6" s="1197"/>
      <c r="C6" s="1197"/>
      <c r="D6" s="1197"/>
      <c r="E6" s="1197"/>
      <c r="F6" s="1197"/>
      <c r="G6" s="1197"/>
      <c r="H6" s="1197"/>
      <c r="I6" s="1197"/>
      <c r="J6" s="1197"/>
      <c r="K6" s="1197"/>
      <c r="L6" s="1197"/>
      <c r="M6" s="1197"/>
      <c r="N6" s="1197"/>
      <c r="O6" s="1197"/>
      <c r="P6" s="1197"/>
      <c r="Q6" s="357"/>
      <c r="R6" s="357"/>
      <c r="S6" s="357"/>
      <c r="T6" s="357"/>
      <c r="U6" s="357"/>
      <c r="V6" s="357"/>
      <c r="W6" s="372"/>
    </row>
    <row r="7" spans="1:100" s="339" customFormat="1" ht="45" customHeight="1" x14ac:dyDescent="0.2">
      <c r="A7" s="427" t="s">
        <v>2</v>
      </c>
      <c r="B7" s="334"/>
      <c r="C7" s="334"/>
      <c r="D7" s="444"/>
      <c r="E7" s="332"/>
      <c r="F7" s="337"/>
      <c r="G7" s="337"/>
      <c r="H7" s="337"/>
      <c r="I7" s="336"/>
      <c r="J7" s="373"/>
      <c r="K7" s="373"/>
      <c r="L7" s="373"/>
      <c r="M7" s="373"/>
      <c r="N7" s="373"/>
      <c r="O7" s="373"/>
      <c r="P7" s="373"/>
      <c r="Q7" s="373"/>
      <c r="R7" s="373"/>
      <c r="S7" s="373"/>
      <c r="T7" s="373"/>
      <c r="U7" s="373"/>
      <c r="V7" s="373"/>
      <c r="W7" s="373"/>
    </row>
    <row r="8" spans="1:100" s="342" customFormat="1" x14ac:dyDescent="0.2">
      <c r="A8" s="1187" t="s">
        <v>3</v>
      </c>
      <c r="B8" s="1188"/>
      <c r="C8" s="1052" t="s">
        <v>4</v>
      </c>
      <c r="D8" s="1173" t="s">
        <v>5</v>
      </c>
      <c r="E8" s="1174"/>
      <c r="F8" s="1174"/>
      <c r="G8" s="1174"/>
      <c r="H8" s="1174"/>
      <c r="I8" s="1175"/>
      <c r="J8" s="1176"/>
      <c r="K8" s="1176"/>
      <c r="L8" s="375"/>
      <c r="M8" s="336"/>
      <c r="N8" s="336"/>
      <c r="O8" s="336"/>
      <c r="P8" s="336"/>
      <c r="Q8" s="336"/>
      <c r="R8" s="336"/>
      <c r="S8" s="336"/>
      <c r="T8" s="336"/>
      <c r="U8" s="336"/>
      <c r="V8" s="336"/>
      <c r="W8" s="339"/>
      <c r="X8" s="339"/>
      <c r="Y8" s="339"/>
      <c r="Z8" s="339"/>
      <c r="AA8" s="339"/>
      <c r="AB8" s="339"/>
      <c r="AC8" s="339"/>
      <c r="AD8" s="339"/>
      <c r="AE8" s="339"/>
      <c r="AF8" s="339"/>
      <c r="AG8" s="339"/>
      <c r="AH8" s="339"/>
      <c r="AI8" s="339"/>
      <c r="AJ8" s="339"/>
      <c r="AK8" s="339"/>
      <c r="AL8" s="339"/>
      <c r="AM8" s="339"/>
      <c r="AN8" s="339"/>
      <c r="AO8" s="339"/>
      <c r="AP8" s="352"/>
      <c r="AQ8" s="352"/>
      <c r="AR8" s="352"/>
      <c r="AS8" s="352"/>
      <c r="AT8" s="352"/>
      <c r="AU8" s="352"/>
      <c r="AV8" s="352"/>
      <c r="AW8" s="352"/>
      <c r="AX8" s="352"/>
      <c r="AY8" s="352"/>
      <c r="AZ8" s="352"/>
      <c r="BA8" s="352"/>
      <c r="BB8" s="352"/>
      <c r="BC8" s="352"/>
      <c r="BD8" s="352"/>
      <c r="BE8" s="352"/>
      <c r="BF8" s="352"/>
      <c r="BG8" s="352"/>
      <c r="BH8" s="352"/>
      <c r="BI8" s="352"/>
      <c r="BJ8" s="352"/>
      <c r="BK8" s="352"/>
      <c r="BL8" s="352"/>
      <c r="BM8" s="352"/>
      <c r="BN8" s="352"/>
      <c r="BO8" s="352"/>
      <c r="BP8" s="352"/>
      <c r="BQ8" s="352"/>
      <c r="BR8" s="352"/>
      <c r="BS8" s="352"/>
      <c r="BT8" s="352"/>
      <c r="BU8" s="352"/>
      <c r="BV8" s="352"/>
      <c r="BW8" s="352"/>
      <c r="BX8" s="352"/>
      <c r="BY8" s="352"/>
      <c r="BZ8" s="352"/>
      <c r="CA8" s="352"/>
      <c r="CB8" s="352"/>
      <c r="CC8" s="352"/>
      <c r="CD8" s="352"/>
      <c r="CE8" s="352"/>
      <c r="CF8" s="352"/>
      <c r="CG8" s="352"/>
      <c r="CH8" s="352"/>
      <c r="CI8" s="352"/>
      <c r="CJ8" s="352"/>
      <c r="CK8" s="352"/>
      <c r="CL8" s="352"/>
      <c r="CM8" s="352"/>
      <c r="CN8" s="352"/>
      <c r="CO8" s="352"/>
      <c r="CP8" s="352"/>
      <c r="CQ8" s="352"/>
      <c r="CR8" s="352"/>
      <c r="CS8" s="352"/>
      <c r="CT8" s="352"/>
      <c r="CU8" s="352"/>
    </row>
    <row r="9" spans="1:100" s="431" customFormat="1" ht="27.75" customHeight="1" x14ac:dyDescent="0.15">
      <c r="A9" s="1189"/>
      <c r="B9" s="1190"/>
      <c r="C9" s="1054"/>
      <c r="D9" s="367" t="s">
        <v>6</v>
      </c>
      <c r="E9" s="344" t="s">
        <v>7</v>
      </c>
      <c r="F9" s="344" t="s">
        <v>8</v>
      </c>
      <c r="G9" s="344" t="s">
        <v>9</v>
      </c>
      <c r="H9" s="344" t="s">
        <v>10</v>
      </c>
      <c r="I9" s="345" t="s">
        <v>11</v>
      </c>
      <c r="J9" s="374"/>
      <c r="K9" s="374"/>
      <c r="L9" s="374"/>
      <c r="M9" s="375"/>
      <c r="N9" s="336"/>
      <c r="O9" s="336"/>
      <c r="P9" s="336"/>
      <c r="Q9" s="336"/>
      <c r="R9" s="336"/>
      <c r="S9" s="336"/>
      <c r="T9" s="336"/>
      <c r="U9" s="336"/>
      <c r="V9" s="336"/>
      <c r="W9" s="336"/>
      <c r="X9" s="337"/>
      <c r="Y9" s="337"/>
      <c r="Z9" s="337"/>
      <c r="AA9" s="337"/>
      <c r="AB9" s="337"/>
      <c r="AC9" s="337"/>
      <c r="AD9" s="337"/>
      <c r="AE9" s="337"/>
      <c r="AF9" s="337"/>
      <c r="AG9" s="337"/>
      <c r="AH9" s="337"/>
      <c r="AI9" s="337"/>
      <c r="AJ9" s="337"/>
      <c r="AK9" s="337"/>
      <c r="AL9" s="337"/>
      <c r="AM9" s="337"/>
      <c r="AN9" s="337"/>
      <c r="AO9" s="337"/>
      <c r="AP9" s="356"/>
      <c r="AQ9" s="356"/>
      <c r="AR9" s="356"/>
      <c r="AS9" s="356"/>
      <c r="AT9" s="356"/>
      <c r="AU9" s="356"/>
      <c r="AV9" s="356"/>
      <c r="AW9" s="356"/>
      <c r="AX9" s="356"/>
      <c r="AY9" s="356"/>
      <c r="AZ9" s="356"/>
      <c r="BA9" s="356"/>
      <c r="BB9" s="356"/>
      <c r="BC9" s="356"/>
      <c r="BD9" s="356"/>
      <c r="BE9" s="356"/>
      <c r="BF9" s="356"/>
      <c r="BG9" s="356"/>
      <c r="BH9" s="356"/>
      <c r="BI9" s="356"/>
      <c r="BJ9" s="356"/>
      <c r="BK9" s="356"/>
      <c r="BL9" s="356"/>
      <c r="BM9" s="356"/>
      <c r="BN9" s="356"/>
      <c r="BO9" s="356"/>
      <c r="BP9" s="356"/>
      <c r="BQ9" s="356"/>
      <c r="BR9" s="356"/>
      <c r="BS9" s="356"/>
      <c r="BT9" s="356"/>
      <c r="BU9" s="356"/>
      <c r="BV9" s="356"/>
      <c r="BW9" s="356"/>
      <c r="BX9" s="356"/>
      <c r="BY9" s="356"/>
      <c r="BZ9" s="356"/>
      <c r="CA9" s="356"/>
      <c r="CB9" s="356"/>
      <c r="CC9" s="356"/>
      <c r="CD9" s="356"/>
      <c r="CE9" s="356"/>
      <c r="CF9" s="356"/>
      <c r="CG9" s="356"/>
      <c r="CH9" s="356"/>
      <c r="CI9" s="356"/>
      <c r="CJ9" s="356"/>
      <c r="CK9" s="356"/>
      <c r="CL9" s="356"/>
      <c r="CM9" s="356"/>
      <c r="CN9" s="356"/>
      <c r="CO9" s="356"/>
      <c r="CP9" s="356"/>
      <c r="CQ9" s="356"/>
      <c r="CR9" s="356"/>
      <c r="CS9" s="356"/>
      <c r="CT9" s="356"/>
      <c r="CU9" s="356"/>
      <c r="CV9" s="356"/>
    </row>
    <row r="10" spans="1:100" s="431" customFormat="1" ht="15.95" customHeight="1" x14ac:dyDescent="0.15">
      <c r="A10" s="1198" t="s">
        <v>12</v>
      </c>
      <c r="B10" s="1199"/>
      <c r="C10" s="511">
        <f>SUM(D10:I10)</f>
        <v>0</v>
      </c>
      <c r="D10" s="477"/>
      <c r="E10" s="478"/>
      <c r="F10" s="478"/>
      <c r="G10" s="478"/>
      <c r="H10" s="478"/>
      <c r="I10" s="496"/>
      <c r="J10" s="607" t="str">
        <f>$BA10&amp;""&amp;BB10</f>
        <v/>
      </c>
      <c r="K10" s="336"/>
      <c r="L10" s="336"/>
      <c r="M10" s="336"/>
      <c r="N10" s="336"/>
      <c r="O10" s="336"/>
      <c r="P10" s="336"/>
      <c r="Q10" s="337"/>
      <c r="R10" s="337"/>
      <c r="S10" s="337"/>
      <c r="T10" s="337"/>
      <c r="U10" s="337"/>
      <c r="V10" s="337"/>
      <c r="W10" s="337"/>
      <c r="X10" s="337"/>
      <c r="Y10" s="337"/>
      <c r="Z10" s="337"/>
      <c r="AA10" s="337"/>
      <c r="AB10" s="337"/>
      <c r="AC10" s="337"/>
      <c r="AD10" s="337"/>
      <c r="AE10" s="337"/>
      <c r="AF10" s="337"/>
      <c r="AG10" s="337"/>
      <c r="AH10" s="337"/>
      <c r="AI10" s="337"/>
      <c r="AJ10" s="337"/>
      <c r="AK10" s="337"/>
      <c r="AP10" s="356"/>
      <c r="AQ10" s="356"/>
      <c r="AR10" s="356"/>
      <c r="AS10" s="356"/>
      <c r="AT10" s="356"/>
      <c r="AU10" s="356"/>
      <c r="AV10" s="356"/>
      <c r="AW10" s="356"/>
      <c r="AX10" s="356"/>
      <c r="AY10" s="356"/>
      <c r="AZ10" s="356"/>
      <c r="BA10" s="433" t="str">
        <f>IF($C10&gt;=[2]A03!$C82,"","Total Gestantes Ingresadas debe ser MAYOR o IGUAL que el Total de Aplicaciones a Gestantes REM A03 Sección G")</f>
        <v/>
      </c>
      <c r="BB10" s="433" t="str">
        <f>IF($C10&gt;=[2]A03!$C85,"","Total Gestantes ingresadas a control prenatal debe ser MAYOR o IGUAL que el Total de Evaluaciones a Gestantes de REM A03 Sección H")</f>
        <v/>
      </c>
      <c r="BC10" s="337"/>
      <c r="BD10" s="337"/>
      <c r="BE10" s="356"/>
      <c r="BF10" s="356"/>
      <c r="BG10" s="356"/>
      <c r="BH10" s="356"/>
      <c r="BI10" s="356"/>
      <c r="BJ10" s="356"/>
      <c r="BK10" s="356"/>
      <c r="BL10" s="356"/>
      <c r="BM10" s="356"/>
      <c r="BN10" s="356"/>
      <c r="BO10" s="356"/>
      <c r="BP10" s="356"/>
      <c r="BQ10" s="356"/>
      <c r="BR10" s="356"/>
      <c r="BS10" s="356"/>
      <c r="BT10" s="613">
        <f>IF($C10&lt;$C11,1,0)</f>
        <v>0</v>
      </c>
      <c r="BU10" s="613">
        <f>IF($C10&gt;=[2]A03!$C82,0,1)</f>
        <v>0</v>
      </c>
      <c r="BV10" s="356"/>
      <c r="BW10" s="356"/>
      <c r="BX10" s="356"/>
      <c r="BY10" s="356"/>
      <c r="BZ10" s="356"/>
      <c r="CA10" s="356"/>
      <c r="CB10" s="356"/>
      <c r="CC10" s="356"/>
      <c r="CD10" s="356"/>
      <c r="CE10" s="356"/>
      <c r="CF10" s="356"/>
      <c r="CG10" s="356"/>
      <c r="CH10" s="356"/>
      <c r="CI10" s="356"/>
      <c r="CJ10" s="356"/>
      <c r="CK10" s="356"/>
      <c r="CL10" s="356"/>
      <c r="CM10" s="356"/>
      <c r="CN10" s="356"/>
      <c r="CO10" s="356"/>
      <c r="CP10" s="356"/>
      <c r="CQ10" s="356"/>
      <c r="CR10" s="356"/>
      <c r="CS10" s="356"/>
      <c r="CT10" s="356"/>
      <c r="CU10" s="356"/>
      <c r="CV10" s="356"/>
    </row>
    <row r="11" spans="1:100" s="431" customFormat="1" ht="15.95" customHeight="1" x14ac:dyDescent="0.15">
      <c r="A11" s="1034" t="s">
        <v>13</v>
      </c>
      <c r="B11" s="1034"/>
      <c r="C11" s="464">
        <f>SUM(D11:I11)</f>
        <v>0</v>
      </c>
      <c r="D11" s="465"/>
      <c r="E11" s="466"/>
      <c r="F11" s="466"/>
      <c r="G11" s="466"/>
      <c r="H11" s="466"/>
      <c r="I11" s="460"/>
      <c r="J11" s="432" t="str">
        <f>+$BA11</f>
        <v/>
      </c>
      <c r="K11" s="336"/>
      <c r="L11" s="336"/>
      <c r="M11" s="336"/>
      <c r="N11" s="336"/>
      <c r="O11" s="336"/>
      <c r="P11" s="336"/>
      <c r="Q11" s="337"/>
      <c r="R11" s="337"/>
      <c r="S11" s="337"/>
      <c r="T11" s="337"/>
      <c r="U11" s="337"/>
      <c r="V11" s="337"/>
      <c r="W11" s="337"/>
      <c r="X11" s="337"/>
      <c r="Y11" s="337"/>
      <c r="Z11" s="337"/>
      <c r="AA11" s="337"/>
      <c r="AB11" s="337"/>
      <c r="AC11" s="337"/>
      <c r="AD11" s="337"/>
      <c r="AE11" s="337"/>
      <c r="AF11" s="337"/>
      <c r="AG11" s="337"/>
      <c r="AH11" s="337"/>
      <c r="AI11" s="337"/>
      <c r="AJ11" s="337"/>
      <c r="AK11" s="337"/>
      <c r="AP11" s="337"/>
      <c r="AQ11" s="337"/>
      <c r="AS11" s="356"/>
      <c r="AT11" s="356"/>
      <c r="AU11" s="356"/>
      <c r="AV11" s="356"/>
      <c r="AW11" s="356"/>
      <c r="AX11" s="356"/>
      <c r="AY11" s="356"/>
      <c r="AZ11" s="356"/>
      <c r="BA11" s="433" t="str">
        <f>IF($C10&lt;$C11," Total Gestantes es menor que primigestas","")</f>
        <v/>
      </c>
      <c r="BE11" s="356"/>
      <c r="BF11" s="356"/>
      <c r="BG11" s="356"/>
      <c r="BH11" s="356"/>
      <c r="BI11" s="356"/>
      <c r="BJ11" s="356"/>
      <c r="BK11" s="356"/>
      <c r="BL11" s="356"/>
      <c r="BM11" s="356"/>
      <c r="BN11" s="356"/>
      <c r="BO11" s="356"/>
      <c r="BP11" s="356"/>
      <c r="BQ11" s="356"/>
      <c r="BR11" s="356"/>
      <c r="BS11" s="356"/>
      <c r="BT11" s="613">
        <f>IF($C10&lt;$C12,1,0)</f>
        <v>0</v>
      </c>
      <c r="BU11" s="613">
        <f>IF($C10&gt;=[2]A03!$C85,0,1)</f>
        <v>0</v>
      </c>
      <c r="BV11" s="356"/>
      <c r="BW11" s="356"/>
      <c r="BX11" s="356"/>
      <c r="BY11" s="356"/>
      <c r="BZ11" s="356"/>
      <c r="CA11" s="356"/>
      <c r="CB11" s="356"/>
      <c r="CC11" s="356"/>
      <c r="CD11" s="356"/>
      <c r="CE11" s="356"/>
      <c r="CF11" s="356"/>
      <c r="CG11" s="356"/>
      <c r="CH11" s="356"/>
      <c r="CI11" s="356"/>
      <c r="CJ11" s="356"/>
      <c r="CK11" s="356"/>
      <c r="CL11" s="356"/>
      <c r="CM11" s="356"/>
      <c r="CN11" s="356"/>
      <c r="CO11" s="356"/>
      <c r="CP11" s="356"/>
      <c r="CQ11" s="356"/>
      <c r="CR11" s="356"/>
      <c r="CS11" s="356"/>
      <c r="CT11" s="356"/>
      <c r="CU11" s="356"/>
      <c r="CV11" s="356"/>
    </row>
    <row r="12" spans="1:100" s="431" customFormat="1" ht="22.5" customHeight="1" x14ac:dyDescent="0.15">
      <c r="A12" s="1191" t="s">
        <v>14</v>
      </c>
      <c r="B12" s="1192"/>
      <c r="C12" s="464">
        <f>SUM(D12:I12)</f>
        <v>0</v>
      </c>
      <c r="D12" s="465"/>
      <c r="E12" s="466"/>
      <c r="F12" s="466"/>
      <c r="G12" s="466"/>
      <c r="H12" s="466"/>
      <c r="I12" s="460"/>
      <c r="J12" s="607" t="str">
        <f>$BA12</f>
        <v/>
      </c>
      <c r="K12" s="336"/>
      <c r="L12" s="336"/>
      <c r="M12" s="336"/>
      <c r="N12" s="336"/>
      <c r="O12" s="336"/>
      <c r="P12" s="336"/>
      <c r="Q12" s="337"/>
      <c r="R12" s="337"/>
      <c r="S12" s="337"/>
      <c r="T12" s="337"/>
      <c r="U12" s="337"/>
      <c r="V12" s="337"/>
      <c r="W12" s="337"/>
      <c r="X12" s="337"/>
      <c r="Y12" s="337"/>
      <c r="Z12" s="337"/>
      <c r="AA12" s="337"/>
      <c r="AB12" s="337"/>
      <c r="AC12" s="337"/>
      <c r="AD12" s="337"/>
      <c r="AE12" s="337"/>
      <c r="AF12" s="337"/>
      <c r="AG12" s="337"/>
      <c r="AH12" s="337"/>
      <c r="AI12" s="337"/>
      <c r="AJ12" s="337"/>
      <c r="AK12" s="337"/>
      <c r="AP12" s="337"/>
      <c r="AQ12" s="337"/>
      <c r="AR12" s="337"/>
      <c r="AS12" s="356"/>
      <c r="AT12" s="356"/>
      <c r="AU12" s="356"/>
      <c r="AV12" s="356"/>
      <c r="AW12" s="356"/>
      <c r="AX12" s="356"/>
      <c r="AY12" s="356"/>
      <c r="AZ12" s="356"/>
      <c r="BA12" s="433" t="str">
        <f>IF($C10&lt;$C12," Total Gestantes es menor que gestantes ingresadas antes de las 14 semanas","")</f>
        <v/>
      </c>
      <c r="BC12" s="356"/>
      <c r="BE12" s="356"/>
      <c r="BF12" s="356"/>
      <c r="BG12" s="356"/>
      <c r="BH12" s="356"/>
      <c r="BI12" s="356"/>
      <c r="BJ12" s="356"/>
      <c r="BK12" s="356"/>
      <c r="BL12" s="356"/>
      <c r="BM12" s="356"/>
      <c r="BN12" s="356"/>
      <c r="BO12" s="356"/>
      <c r="BP12" s="356"/>
      <c r="BQ12" s="356"/>
      <c r="BR12" s="356"/>
      <c r="BS12" s="356"/>
      <c r="BT12" s="356"/>
      <c r="BU12" s="356"/>
      <c r="BV12" s="356"/>
      <c r="BW12" s="356"/>
      <c r="BX12" s="356"/>
      <c r="BY12" s="356"/>
      <c r="BZ12" s="356"/>
      <c r="CA12" s="356"/>
      <c r="CB12" s="356"/>
      <c r="CC12" s="356"/>
      <c r="CD12" s="356"/>
      <c r="CE12" s="356"/>
      <c r="CF12" s="356"/>
      <c r="CG12" s="356"/>
      <c r="CH12" s="356"/>
      <c r="CI12" s="356"/>
      <c r="CJ12" s="356"/>
      <c r="CK12" s="356"/>
      <c r="CL12" s="356"/>
      <c r="CM12" s="356"/>
      <c r="CN12" s="356"/>
      <c r="CO12" s="356"/>
      <c r="CP12" s="356"/>
      <c r="CQ12" s="356"/>
      <c r="CR12" s="356"/>
      <c r="CS12" s="356"/>
      <c r="CT12" s="356"/>
      <c r="CU12" s="356"/>
      <c r="CV12" s="356"/>
    </row>
    <row r="13" spans="1:100" s="431" customFormat="1" ht="24" customHeight="1" x14ac:dyDescent="0.15">
      <c r="A13" s="1191" t="s">
        <v>15</v>
      </c>
      <c r="B13" s="1192"/>
      <c r="C13" s="464">
        <f>SUM(D13:I13)</f>
        <v>0</v>
      </c>
      <c r="D13" s="465"/>
      <c r="E13" s="466"/>
      <c r="F13" s="466"/>
      <c r="G13" s="466"/>
      <c r="H13" s="466"/>
      <c r="I13" s="460"/>
      <c r="J13" s="336"/>
      <c r="K13" s="336"/>
      <c r="L13" s="336"/>
      <c r="M13" s="336"/>
      <c r="N13" s="336"/>
      <c r="O13" s="336"/>
      <c r="P13" s="336"/>
      <c r="Q13" s="337"/>
      <c r="R13" s="337"/>
      <c r="S13" s="337"/>
      <c r="T13" s="337"/>
      <c r="U13" s="337"/>
      <c r="V13" s="337"/>
      <c r="W13" s="337"/>
      <c r="X13" s="337"/>
      <c r="Y13" s="337"/>
      <c r="Z13" s="337"/>
      <c r="AA13" s="337"/>
      <c r="AB13" s="337"/>
      <c r="AC13" s="337"/>
      <c r="AD13" s="337"/>
      <c r="AE13" s="337"/>
      <c r="AF13" s="337"/>
      <c r="AG13" s="337"/>
      <c r="AH13" s="337"/>
      <c r="AI13" s="337"/>
      <c r="AJ13" s="337"/>
      <c r="AK13" s="337"/>
      <c r="AL13" s="337"/>
      <c r="AM13" s="337"/>
      <c r="AN13" s="337"/>
      <c r="AO13" s="337"/>
      <c r="AP13" s="356"/>
      <c r="AQ13" s="356"/>
      <c r="AR13" s="356"/>
      <c r="AS13" s="356"/>
      <c r="AT13" s="356"/>
      <c r="AU13" s="356"/>
      <c r="AV13" s="356"/>
      <c r="AW13" s="356"/>
      <c r="AX13" s="356"/>
      <c r="AY13" s="356"/>
      <c r="AZ13" s="356"/>
      <c r="BA13" s="356"/>
      <c r="BB13" s="356"/>
      <c r="BC13" s="356"/>
      <c r="BD13" s="356"/>
      <c r="BE13" s="356"/>
      <c r="BF13" s="356"/>
      <c r="BG13" s="356"/>
      <c r="BH13" s="356"/>
      <c r="BI13" s="356"/>
      <c r="BJ13" s="356"/>
      <c r="BK13" s="356"/>
      <c r="BL13" s="356"/>
      <c r="BM13" s="356"/>
      <c r="BN13" s="356"/>
      <c r="BO13" s="356"/>
      <c r="BP13" s="356"/>
      <c r="BQ13" s="356"/>
      <c r="BR13" s="356"/>
      <c r="BS13" s="356"/>
      <c r="BT13" s="356"/>
      <c r="BU13" s="356"/>
      <c r="BV13" s="356"/>
      <c r="BW13" s="356"/>
      <c r="BX13" s="356"/>
      <c r="BY13" s="356"/>
      <c r="BZ13" s="356"/>
      <c r="CA13" s="356"/>
      <c r="CB13" s="356"/>
      <c r="CC13" s="356"/>
      <c r="CD13" s="356"/>
      <c r="CE13" s="356"/>
      <c r="CF13" s="356"/>
      <c r="CG13" s="356"/>
      <c r="CH13" s="356"/>
      <c r="CI13" s="356"/>
      <c r="CJ13" s="356"/>
      <c r="CK13" s="356"/>
      <c r="CL13" s="356"/>
      <c r="CM13" s="356"/>
      <c r="CN13" s="356"/>
      <c r="CO13" s="356"/>
      <c r="CP13" s="356"/>
      <c r="CQ13" s="356"/>
      <c r="CR13" s="356"/>
      <c r="CS13" s="356"/>
      <c r="CT13" s="356"/>
      <c r="CU13" s="356"/>
      <c r="CV13" s="356"/>
    </row>
    <row r="14" spans="1:100" s="431" customFormat="1" ht="18" customHeight="1" x14ac:dyDescent="0.15">
      <c r="A14" s="1193" t="s">
        <v>16</v>
      </c>
      <c r="B14" s="1194"/>
      <c r="C14" s="467">
        <f>SUM(D14:I14)</f>
        <v>0</v>
      </c>
      <c r="D14" s="468"/>
      <c r="E14" s="469"/>
      <c r="F14" s="469"/>
      <c r="G14" s="469"/>
      <c r="H14" s="469"/>
      <c r="I14" s="471"/>
      <c r="J14" s="336"/>
      <c r="K14" s="336"/>
      <c r="L14" s="336"/>
      <c r="M14" s="336"/>
      <c r="N14" s="336"/>
      <c r="O14" s="336"/>
      <c r="P14" s="336"/>
      <c r="Q14" s="337"/>
      <c r="R14" s="337"/>
      <c r="S14" s="337"/>
      <c r="T14" s="337"/>
      <c r="U14" s="337"/>
      <c r="V14" s="337"/>
      <c r="W14" s="337"/>
      <c r="X14" s="337"/>
      <c r="Y14" s="337"/>
      <c r="Z14" s="337"/>
      <c r="AA14" s="337"/>
      <c r="AB14" s="337"/>
      <c r="AC14" s="337"/>
      <c r="AD14" s="337"/>
      <c r="AE14" s="337"/>
      <c r="AF14" s="337"/>
      <c r="AG14" s="337"/>
      <c r="AH14" s="337"/>
      <c r="AI14" s="337"/>
      <c r="AJ14" s="337"/>
      <c r="AK14" s="337"/>
      <c r="AL14" s="337"/>
      <c r="AM14" s="337"/>
      <c r="AN14" s="337"/>
      <c r="AO14" s="337"/>
      <c r="AP14" s="356"/>
      <c r="AQ14" s="356"/>
      <c r="AR14" s="356"/>
      <c r="AS14" s="356"/>
      <c r="AT14" s="356"/>
      <c r="AU14" s="356"/>
      <c r="AV14" s="356"/>
      <c r="AW14" s="356"/>
      <c r="AX14" s="356"/>
      <c r="AY14" s="356"/>
      <c r="AZ14" s="356"/>
      <c r="BA14" s="356"/>
      <c r="BB14" s="356"/>
      <c r="BC14" s="356"/>
      <c r="BD14" s="356"/>
      <c r="BE14" s="356"/>
      <c r="BF14" s="356"/>
      <c r="BG14" s="356"/>
      <c r="BH14" s="356"/>
      <c r="BI14" s="356"/>
      <c r="BJ14" s="356"/>
      <c r="BK14" s="356"/>
      <c r="BL14" s="356"/>
      <c r="BM14" s="356"/>
      <c r="BN14" s="356"/>
      <c r="BO14" s="356"/>
      <c r="BP14" s="356"/>
      <c r="BQ14" s="356"/>
      <c r="BR14" s="356"/>
      <c r="BS14" s="356"/>
      <c r="BT14" s="356"/>
      <c r="BU14" s="356"/>
      <c r="BV14" s="356"/>
      <c r="BW14" s="356"/>
      <c r="BX14" s="356"/>
      <c r="BY14" s="356"/>
      <c r="BZ14" s="356"/>
      <c r="CA14" s="356"/>
      <c r="CB14" s="356"/>
      <c r="CC14" s="356"/>
      <c r="CD14" s="356"/>
      <c r="CE14" s="356"/>
      <c r="CF14" s="356"/>
      <c r="CG14" s="356"/>
      <c r="CH14" s="356"/>
      <c r="CI14" s="356"/>
      <c r="CJ14" s="356"/>
      <c r="CK14" s="356"/>
      <c r="CL14" s="356"/>
      <c r="CM14" s="356"/>
      <c r="CN14" s="356"/>
      <c r="CO14" s="356"/>
      <c r="CP14" s="356"/>
      <c r="CQ14" s="356"/>
      <c r="CR14" s="356"/>
      <c r="CS14" s="356"/>
      <c r="CT14" s="356"/>
      <c r="CU14" s="356"/>
      <c r="CV14" s="356"/>
    </row>
    <row r="15" spans="1:100" s="354" customFormat="1" ht="30" customHeight="1" x14ac:dyDescent="0.2">
      <c r="A15" s="376" t="s">
        <v>17</v>
      </c>
      <c r="B15" s="340"/>
      <c r="C15" s="340"/>
      <c r="D15" s="340"/>
      <c r="E15" s="376"/>
      <c r="F15" s="376"/>
      <c r="G15" s="376"/>
      <c r="H15" s="340"/>
      <c r="I15" s="340"/>
      <c r="J15" s="340"/>
      <c r="K15" s="340"/>
      <c r="L15" s="340"/>
      <c r="M15" s="340"/>
      <c r="N15" s="340"/>
      <c r="O15" s="337"/>
      <c r="P15" s="337"/>
      <c r="Q15" s="337"/>
      <c r="R15" s="337"/>
      <c r="S15" s="337"/>
      <c r="T15" s="337"/>
      <c r="U15" s="337"/>
      <c r="V15" s="337"/>
      <c r="W15" s="337"/>
      <c r="X15" s="337"/>
      <c r="Y15" s="337"/>
      <c r="Z15" s="337"/>
      <c r="AA15" s="337"/>
      <c r="AB15" s="337"/>
      <c r="AC15" s="337"/>
      <c r="AD15" s="337"/>
      <c r="AE15" s="337"/>
      <c r="AF15" s="337"/>
      <c r="AG15" s="337"/>
      <c r="AH15" s="337"/>
      <c r="AI15" s="337"/>
      <c r="AJ15" s="337"/>
      <c r="AK15" s="337"/>
      <c r="AL15" s="337"/>
      <c r="AM15" s="337"/>
      <c r="AN15" s="337"/>
      <c r="AO15" s="337"/>
      <c r="AP15" s="337"/>
      <c r="AQ15" s="337"/>
      <c r="AR15" s="337"/>
      <c r="AS15" s="337"/>
      <c r="AT15" s="337"/>
      <c r="AU15" s="337"/>
      <c r="AV15" s="337"/>
      <c r="AW15" s="337"/>
      <c r="AX15" s="337"/>
      <c r="AY15" s="337"/>
    </row>
    <row r="16" spans="1:100" s="431" customFormat="1" ht="18" customHeight="1" x14ac:dyDescent="0.15">
      <c r="A16" s="1009" t="s">
        <v>18</v>
      </c>
      <c r="B16" s="1010"/>
      <c r="C16" s="1195" t="s">
        <v>19</v>
      </c>
      <c r="D16" s="359"/>
      <c r="E16" s="337"/>
      <c r="F16" s="337"/>
      <c r="G16" s="337"/>
      <c r="H16" s="337"/>
      <c r="I16" s="337"/>
      <c r="J16" s="337"/>
      <c r="K16" s="337"/>
      <c r="L16" s="337"/>
      <c r="M16" s="337"/>
      <c r="N16" s="337"/>
      <c r="O16" s="337"/>
      <c r="P16" s="337"/>
      <c r="Q16" s="337"/>
      <c r="R16" s="337"/>
      <c r="S16" s="337"/>
      <c r="T16" s="337"/>
      <c r="U16" s="337"/>
      <c r="V16" s="337"/>
      <c r="W16" s="337"/>
      <c r="X16" s="337"/>
      <c r="Y16" s="337"/>
      <c r="Z16" s="337"/>
      <c r="AA16" s="337"/>
      <c r="AB16" s="337"/>
      <c r="AC16" s="337"/>
      <c r="AD16" s="337"/>
      <c r="AE16" s="337"/>
      <c r="AF16" s="356"/>
      <c r="AG16" s="356"/>
      <c r="AH16" s="356"/>
      <c r="AI16" s="356"/>
      <c r="AJ16" s="356"/>
      <c r="AK16" s="356"/>
      <c r="AL16" s="356"/>
      <c r="AM16" s="356"/>
      <c r="AN16" s="356"/>
      <c r="AO16" s="356"/>
      <c r="AP16" s="356"/>
      <c r="AQ16" s="356"/>
      <c r="AR16" s="356"/>
      <c r="AS16" s="356"/>
      <c r="AT16" s="356"/>
      <c r="AU16" s="356"/>
      <c r="AV16" s="356"/>
      <c r="AW16" s="356"/>
      <c r="AX16" s="356"/>
      <c r="AY16" s="356"/>
      <c r="AZ16" s="356"/>
      <c r="BA16" s="356"/>
      <c r="BB16" s="356"/>
      <c r="BC16" s="356"/>
      <c r="BD16" s="356"/>
      <c r="BE16" s="356"/>
      <c r="BF16" s="356"/>
      <c r="BG16" s="356"/>
      <c r="BH16" s="356"/>
      <c r="BI16" s="356"/>
      <c r="BJ16" s="356"/>
      <c r="BK16" s="356"/>
      <c r="BL16" s="356"/>
      <c r="BM16" s="356"/>
      <c r="BN16" s="356"/>
      <c r="BO16" s="356"/>
      <c r="BP16" s="356"/>
      <c r="BQ16" s="356"/>
      <c r="BR16" s="356"/>
    </row>
    <row r="17" spans="1:101" s="431" customFormat="1" ht="18" customHeight="1" x14ac:dyDescent="0.15">
      <c r="A17" s="1013"/>
      <c r="B17" s="1014"/>
      <c r="C17" s="1196"/>
      <c r="D17" s="359"/>
      <c r="E17" s="337"/>
      <c r="F17" s="337"/>
      <c r="G17" s="337"/>
      <c r="H17" s="337"/>
      <c r="I17" s="337"/>
      <c r="J17" s="337"/>
      <c r="K17" s="337"/>
      <c r="L17" s="337"/>
      <c r="M17" s="337"/>
      <c r="N17" s="337"/>
      <c r="O17" s="337"/>
      <c r="P17" s="337"/>
      <c r="Q17" s="337"/>
      <c r="R17" s="337"/>
      <c r="S17" s="337"/>
      <c r="T17" s="337"/>
      <c r="U17" s="337"/>
      <c r="V17" s="337"/>
      <c r="W17" s="337"/>
      <c r="X17" s="337"/>
      <c r="Y17" s="337"/>
      <c r="Z17" s="337"/>
      <c r="AA17" s="337"/>
      <c r="AB17" s="337"/>
      <c r="AC17" s="337"/>
      <c r="AD17" s="337"/>
      <c r="AE17" s="337"/>
      <c r="AF17" s="356"/>
      <c r="AG17" s="356"/>
      <c r="AH17" s="356"/>
      <c r="AI17" s="356"/>
      <c r="AJ17" s="356"/>
      <c r="AK17" s="356"/>
      <c r="AL17" s="356"/>
      <c r="AM17" s="356"/>
      <c r="AN17" s="356"/>
      <c r="AO17" s="356"/>
      <c r="AP17" s="356"/>
      <c r="AQ17" s="356"/>
      <c r="AR17" s="356"/>
      <c r="AS17" s="356"/>
      <c r="AT17" s="356"/>
      <c r="AU17" s="356"/>
      <c r="AV17" s="356"/>
      <c r="AW17" s="356"/>
      <c r="AX17" s="356"/>
      <c r="AY17" s="356"/>
      <c r="AZ17" s="356"/>
      <c r="BA17" s="356"/>
      <c r="BB17" s="356"/>
      <c r="BC17" s="356"/>
      <c r="BD17" s="356"/>
      <c r="BE17" s="356"/>
      <c r="BF17" s="356"/>
      <c r="BG17" s="356"/>
      <c r="BH17" s="356"/>
      <c r="BI17" s="356"/>
      <c r="BJ17" s="356"/>
      <c r="BK17" s="356"/>
      <c r="BL17" s="356"/>
      <c r="BM17" s="356"/>
      <c r="BN17" s="356"/>
      <c r="BO17" s="356"/>
      <c r="BP17" s="356"/>
      <c r="BQ17" s="356"/>
      <c r="BR17" s="356"/>
    </row>
    <row r="18" spans="1:101" s="431" customFormat="1" ht="15.75" customHeight="1" x14ac:dyDescent="0.15">
      <c r="A18" s="1200" t="s">
        <v>20</v>
      </c>
      <c r="B18" s="1201"/>
      <c r="C18" s="456">
        <v>175</v>
      </c>
      <c r="D18" s="607" t="str">
        <f>$BA18</f>
        <v/>
      </c>
      <c r="E18" s="337"/>
      <c r="F18" s="337"/>
      <c r="G18" s="337"/>
      <c r="H18" s="337"/>
      <c r="I18" s="337"/>
      <c r="J18" s="337"/>
      <c r="K18" s="337"/>
      <c r="L18" s="337"/>
      <c r="M18" s="337"/>
      <c r="N18" s="337"/>
      <c r="O18" s="337"/>
      <c r="P18" s="337"/>
      <c r="Q18" s="337"/>
      <c r="R18" s="337"/>
      <c r="S18" s="337"/>
      <c r="T18" s="337"/>
      <c r="U18" s="337"/>
      <c r="V18" s="337"/>
      <c r="W18" s="337"/>
      <c r="X18" s="337"/>
      <c r="Y18" s="337"/>
      <c r="Z18" s="337"/>
      <c r="AA18" s="337"/>
      <c r="AB18" s="337"/>
      <c r="AC18" s="337"/>
      <c r="AD18" s="337"/>
      <c r="AE18" s="337"/>
      <c r="AF18" s="356"/>
      <c r="AG18" s="356"/>
      <c r="AH18" s="356"/>
      <c r="AI18" s="356"/>
      <c r="AJ18" s="356"/>
      <c r="AK18" s="356"/>
      <c r="AL18" s="356"/>
      <c r="AM18" s="356"/>
      <c r="AN18" s="356"/>
      <c r="AO18" s="356"/>
      <c r="AP18" s="356"/>
      <c r="AQ18" s="356"/>
      <c r="AR18" s="356"/>
      <c r="AS18" s="356"/>
      <c r="AT18" s="356"/>
      <c r="AU18" s="356"/>
      <c r="AV18" s="356"/>
      <c r="AW18" s="356"/>
      <c r="AX18" s="356"/>
      <c r="AY18" s="356"/>
      <c r="AZ18" s="356"/>
      <c r="BA18" s="433" t="str">
        <f>IF(AND(SUM($C19:$C28)&lt;&gt;0,OR($C18&lt;=0)),"No  olvide registrar el número de gestantes ingresadas. ","")</f>
        <v/>
      </c>
      <c r="BB18" s="356"/>
      <c r="BC18" s="356"/>
      <c r="BD18" s="356"/>
      <c r="BE18" s="356"/>
      <c r="BF18" s="356"/>
      <c r="BG18" s="356"/>
      <c r="BH18" s="356"/>
      <c r="BI18" s="356"/>
      <c r="BJ18" s="356"/>
      <c r="BK18" s="356"/>
      <c r="BL18" s="356"/>
      <c r="BM18" s="356"/>
      <c r="BN18" s="356"/>
      <c r="BO18" s="356"/>
      <c r="BP18" s="356"/>
      <c r="BQ18" s="356"/>
      <c r="BR18" s="356"/>
      <c r="BT18" s="613">
        <f>IF(AND(SUM($C19:$C28)&lt;&gt;0,OR($C18&lt;=0)),1,0)</f>
        <v>0</v>
      </c>
    </row>
    <row r="19" spans="1:101" s="431" customFormat="1" ht="18" customHeight="1" x14ac:dyDescent="0.15">
      <c r="A19" s="1202" t="s">
        <v>21</v>
      </c>
      <c r="B19" s="1203"/>
      <c r="C19" s="456">
        <v>12</v>
      </c>
      <c r="D19" s="336"/>
      <c r="E19" s="336"/>
      <c r="F19" s="337"/>
      <c r="G19" s="337"/>
      <c r="H19" s="337"/>
      <c r="I19" s="337"/>
      <c r="J19" s="337"/>
      <c r="K19" s="337"/>
      <c r="L19" s="337"/>
      <c r="M19" s="337"/>
      <c r="N19" s="337"/>
      <c r="O19" s="337"/>
      <c r="P19" s="337"/>
      <c r="Q19" s="337"/>
      <c r="R19" s="337"/>
      <c r="S19" s="337"/>
      <c r="T19" s="337"/>
      <c r="U19" s="337"/>
      <c r="V19" s="337"/>
      <c r="W19" s="337"/>
      <c r="X19" s="337"/>
      <c r="Y19" s="337"/>
      <c r="Z19" s="337"/>
      <c r="AA19" s="337"/>
      <c r="AB19" s="337"/>
      <c r="AC19" s="337"/>
      <c r="AD19" s="337"/>
      <c r="AE19" s="337"/>
      <c r="AF19" s="356"/>
      <c r="AG19" s="356"/>
      <c r="AH19" s="356"/>
      <c r="AI19" s="356"/>
      <c r="AJ19" s="356"/>
      <c r="AK19" s="356"/>
      <c r="AL19" s="356"/>
      <c r="AM19" s="356"/>
      <c r="AN19" s="356"/>
      <c r="AO19" s="356"/>
      <c r="AP19" s="356"/>
      <c r="AQ19" s="356"/>
      <c r="AR19" s="356"/>
      <c r="AS19" s="356"/>
      <c r="AT19" s="356"/>
      <c r="AU19" s="356"/>
      <c r="AV19" s="356"/>
      <c r="AW19" s="356"/>
      <c r="AX19" s="356"/>
      <c r="AY19" s="356"/>
      <c r="AZ19" s="356"/>
      <c r="BA19" s="653"/>
      <c r="BB19" s="356"/>
      <c r="BC19" s="356"/>
      <c r="BD19" s="356"/>
      <c r="BE19" s="356"/>
      <c r="BF19" s="356"/>
      <c r="BG19" s="356"/>
      <c r="BH19" s="356"/>
      <c r="BI19" s="356"/>
      <c r="BJ19" s="356"/>
      <c r="BK19" s="356"/>
      <c r="BL19" s="356"/>
      <c r="BM19" s="356"/>
      <c r="BN19" s="356"/>
      <c r="BO19" s="356"/>
      <c r="BP19" s="356"/>
      <c r="BQ19" s="356"/>
      <c r="BR19" s="356"/>
    </row>
    <row r="20" spans="1:101" s="431" customFormat="1" ht="18" customHeight="1" x14ac:dyDescent="0.15">
      <c r="A20" s="1181" t="s">
        <v>22</v>
      </c>
      <c r="B20" s="1182"/>
      <c r="C20" s="463"/>
      <c r="D20" s="336"/>
      <c r="E20" s="336"/>
      <c r="F20" s="337"/>
      <c r="G20" s="337"/>
      <c r="H20" s="337"/>
      <c r="I20" s="337"/>
      <c r="J20" s="337"/>
      <c r="K20" s="337"/>
      <c r="L20" s="337"/>
      <c r="M20" s="337"/>
      <c r="N20" s="337"/>
      <c r="O20" s="337"/>
      <c r="P20" s="337"/>
      <c r="Q20" s="337"/>
      <c r="R20" s="337"/>
      <c r="S20" s="337"/>
      <c r="T20" s="337"/>
      <c r="U20" s="337"/>
      <c r="V20" s="337"/>
      <c r="W20" s="337"/>
      <c r="X20" s="337"/>
      <c r="Y20" s="337"/>
      <c r="Z20" s="337"/>
      <c r="AA20" s="337"/>
      <c r="AB20" s="337"/>
      <c r="AC20" s="337"/>
      <c r="AD20" s="337"/>
      <c r="AE20" s="337"/>
      <c r="AF20" s="356"/>
      <c r="AG20" s="356"/>
      <c r="AH20" s="356"/>
      <c r="AI20" s="356"/>
      <c r="AJ20" s="356"/>
      <c r="AK20" s="356"/>
      <c r="AL20" s="356"/>
      <c r="AM20" s="356"/>
      <c r="AN20" s="356"/>
      <c r="AO20" s="356"/>
      <c r="AP20" s="356"/>
      <c r="AQ20" s="356"/>
      <c r="AR20" s="356"/>
      <c r="AS20" s="356"/>
      <c r="AT20" s="356"/>
      <c r="AU20" s="356"/>
      <c r="AV20" s="356"/>
      <c r="AW20" s="356"/>
      <c r="AX20" s="356"/>
      <c r="AY20" s="356"/>
      <c r="AZ20" s="356"/>
      <c r="BA20" s="356"/>
      <c r="BB20" s="356"/>
      <c r="BC20" s="356"/>
      <c r="BD20" s="356"/>
      <c r="BE20" s="356"/>
      <c r="BF20" s="356"/>
      <c r="BG20" s="356"/>
      <c r="BH20" s="356"/>
      <c r="BI20" s="356"/>
      <c r="BJ20" s="356"/>
      <c r="BK20" s="356"/>
      <c r="BL20" s="356"/>
      <c r="BM20" s="356"/>
      <c r="BN20" s="356"/>
      <c r="BO20" s="356"/>
      <c r="BP20" s="356"/>
      <c r="BQ20" s="356"/>
      <c r="BR20" s="356"/>
    </row>
    <row r="21" spans="1:101" s="431" customFormat="1" ht="18" customHeight="1" x14ac:dyDescent="0.15">
      <c r="A21" s="1181" t="s">
        <v>23</v>
      </c>
      <c r="B21" s="1182"/>
      <c r="C21" s="457">
        <v>40</v>
      </c>
      <c r="D21" s="336"/>
      <c r="E21" s="336"/>
      <c r="F21" s="337"/>
      <c r="G21" s="337"/>
      <c r="H21" s="337"/>
      <c r="I21" s="337"/>
      <c r="J21" s="337"/>
      <c r="K21" s="337"/>
      <c r="L21" s="337"/>
      <c r="M21" s="337"/>
      <c r="N21" s="337"/>
      <c r="O21" s="337"/>
      <c r="P21" s="337"/>
      <c r="Q21" s="337"/>
      <c r="R21" s="337"/>
      <c r="S21" s="337"/>
      <c r="T21" s="337"/>
      <c r="U21" s="337"/>
      <c r="V21" s="337"/>
      <c r="W21" s="337"/>
      <c r="X21" s="337"/>
      <c r="Y21" s="337"/>
      <c r="Z21" s="337"/>
      <c r="AA21" s="337"/>
      <c r="AB21" s="337"/>
      <c r="AC21" s="337"/>
      <c r="AD21" s="337"/>
      <c r="AE21" s="337"/>
      <c r="AF21" s="356"/>
      <c r="AG21" s="356"/>
      <c r="AH21" s="356"/>
      <c r="AI21" s="356"/>
      <c r="AJ21" s="356"/>
      <c r="AK21" s="356"/>
      <c r="AL21" s="356"/>
      <c r="AM21" s="356"/>
      <c r="AN21" s="356"/>
      <c r="AO21" s="356"/>
      <c r="AP21" s="356"/>
      <c r="AQ21" s="356"/>
      <c r="AR21" s="356"/>
      <c r="AS21" s="356"/>
      <c r="AT21" s="356"/>
      <c r="AU21" s="356"/>
      <c r="AV21" s="356"/>
      <c r="AW21" s="356"/>
      <c r="AX21" s="356"/>
      <c r="AY21" s="356"/>
      <c r="AZ21" s="356"/>
      <c r="BA21" s="356"/>
      <c r="BB21" s="356"/>
      <c r="BC21" s="356"/>
      <c r="BD21" s="356"/>
      <c r="BE21" s="356"/>
      <c r="BF21" s="356"/>
      <c r="BG21" s="356"/>
      <c r="BH21" s="356"/>
      <c r="BI21" s="356"/>
      <c r="BJ21" s="356"/>
      <c r="BK21" s="356"/>
      <c r="BL21" s="356"/>
      <c r="BM21" s="356"/>
      <c r="BN21" s="356"/>
      <c r="BO21" s="356"/>
      <c r="BP21" s="356"/>
      <c r="BQ21" s="356"/>
      <c r="BR21" s="356"/>
    </row>
    <row r="22" spans="1:101" s="431" customFormat="1" ht="18" customHeight="1" x14ac:dyDescent="0.15">
      <c r="A22" s="1181" t="s">
        <v>24</v>
      </c>
      <c r="B22" s="1182"/>
      <c r="C22" s="457">
        <v>3</v>
      </c>
      <c r="D22" s="336"/>
      <c r="E22" s="336"/>
      <c r="F22" s="337"/>
      <c r="G22" s="337"/>
      <c r="H22" s="337"/>
      <c r="I22" s="337"/>
      <c r="J22" s="337"/>
      <c r="K22" s="337"/>
      <c r="L22" s="337"/>
      <c r="M22" s="337"/>
      <c r="N22" s="337"/>
      <c r="O22" s="337"/>
      <c r="P22" s="337"/>
      <c r="Q22" s="337"/>
      <c r="R22" s="337"/>
      <c r="S22" s="337"/>
      <c r="T22" s="337"/>
      <c r="U22" s="337"/>
      <c r="V22" s="337"/>
      <c r="W22" s="337"/>
      <c r="X22" s="337"/>
      <c r="Y22" s="337"/>
      <c r="Z22" s="337"/>
      <c r="AA22" s="337"/>
      <c r="AB22" s="337"/>
      <c r="AC22" s="337"/>
      <c r="AD22" s="337"/>
      <c r="AE22" s="337"/>
      <c r="AF22" s="356"/>
      <c r="AG22" s="356"/>
      <c r="AH22" s="356"/>
      <c r="AI22" s="356"/>
      <c r="AJ22" s="356"/>
      <c r="AK22" s="356"/>
      <c r="AL22" s="356"/>
      <c r="AM22" s="356"/>
      <c r="AN22" s="356"/>
      <c r="AO22" s="356"/>
      <c r="AP22" s="356"/>
      <c r="AQ22" s="356"/>
      <c r="AR22" s="356"/>
      <c r="AS22" s="356"/>
      <c r="AT22" s="356"/>
      <c r="AU22" s="356"/>
      <c r="AV22" s="356"/>
      <c r="AW22" s="356"/>
      <c r="AX22" s="356"/>
      <c r="AY22" s="356"/>
      <c r="AZ22" s="356"/>
      <c r="BA22" s="356"/>
      <c r="BB22" s="356"/>
      <c r="BC22" s="356"/>
      <c r="BD22" s="356"/>
      <c r="BE22" s="356"/>
      <c r="BF22" s="356"/>
      <c r="BG22" s="356"/>
      <c r="BH22" s="356"/>
      <c r="BI22" s="356"/>
      <c r="BJ22" s="356"/>
      <c r="BK22" s="356"/>
      <c r="BL22" s="356"/>
      <c r="BM22" s="356"/>
      <c r="BN22" s="356"/>
      <c r="BO22" s="356"/>
      <c r="BP22" s="356"/>
      <c r="BQ22" s="356"/>
      <c r="BR22" s="356"/>
    </row>
    <row r="23" spans="1:101" s="431" customFormat="1" ht="18" customHeight="1" x14ac:dyDescent="0.15">
      <c r="A23" s="1181" t="s">
        <v>25</v>
      </c>
      <c r="B23" s="1182"/>
      <c r="C23" s="457"/>
      <c r="D23" s="337"/>
      <c r="E23" s="337"/>
      <c r="F23" s="337"/>
      <c r="G23" s="337"/>
      <c r="H23" s="337"/>
      <c r="I23" s="337"/>
      <c r="J23" s="337"/>
      <c r="K23" s="337"/>
      <c r="L23" s="337"/>
      <c r="M23" s="337"/>
      <c r="N23" s="337"/>
      <c r="O23" s="337"/>
      <c r="P23" s="337"/>
      <c r="Q23" s="337"/>
      <c r="R23" s="337"/>
      <c r="S23" s="337"/>
      <c r="T23" s="337"/>
      <c r="U23" s="337"/>
      <c r="V23" s="337"/>
      <c r="W23" s="337"/>
      <c r="X23" s="337"/>
      <c r="Y23" s="337"/>
      <c r="Z23" s="337"/>
      <c r="AA23" s="337"/>
      <c r="AB23" s="337"/>
      <c r="AC23" s="337"/>
      <c r="AD23" s="337"/>
      <c r="AE23" s="337"/>
      <c r="AF23" s="356"/>
      <c r="AG23" s="356"/>
      <c r="AH23" s="356"/>
      <c r="AI23" s="356"/>
      <c r="AJ23" s="356"/>
      <c r="AK23" s="356"/>
      <c r="AL23" s="356"/>
      <c r="AM23" s="356"/>
      <c r="AN23" s="356"/>
      <c r="AO23" s="356"/>
      <c r="AP23" s="356"/>
      <c r="AQ23" s="356"/>
      <c r="AR23" s="356"/>
      <c r="AS23" s="356"/>
      <c r="AT23" s="356"/>
      <c r="AU23" s="356"/>
      <c r="AV23" s="356"/>
      <c r="AW23" s="356"/>
      <c r="AX23" s="356"/>
      <c r="AY23" s="356"/>
      <c r="AZ23" s="356"/>
      <c r="BA23" s="356"/>
      <c r="BB23" s="356"/>
      <c r="BC23" s="356"/>
      <c r="BD23" s="356"/>
      <c r="BE23" s="356"/>
      <c r="BF23" s="356"/>
      <c r="BG23" s="356"/>
      <c r="BH23" s="356"/>
      <c r="BI23" s="356"/>
      <c r="BJ23" s="356"/>
      <c r="BK23" s="356"/>
      <c r="BL23" s="356"/>
      <c r="BM23" s="356"/>
      <c r="BN23" s="356"/>
      <c r="BO23" s="356"/>
      <c r="BP23" s="356"/>
      <c r="BQ23" s="356"/>
      <c r="BR23" s="356"/>
    </row>
    <row r="24" spans="1:101" s="431" customFormat="1" ht="18" customHeight="1" x14ac:dyDescent="0.15">
      <c r="A24" s="1181" t="s">
        <v>26</v>
      </c>
      <c r="B24" s="1182"/>
      <c r="C24" s="463">
        <v>1</v>
      </c>
      <c r="D24" s="337"/>
      <c r="E24" s="337"/>
      <c r="F24" s="337"/>
      <c r="G24" s="337"/>
      <c r="H24" s="337"/>
      <c r="I24" s="337"/>
      <c r="J24" s="337"/>
      <c r="K24" s="337"/>
      <c r="L24" s="337"/>
      <c r="M24" s="337"/>
      <c r="N24" s="337"/>
      <c r="O24" s="337"/>
      <c r="P24" s="337"/>
      <c r="Q24" s="337"/>
      <c r="R24" s="337"/>
      <c r="S24" s="337"/>
      <c r="T24" s="337"/>
      <c r="U24" s="337"/>
      <c r="V24" s="337"/>
      <c r="W24" s="337"/>
      <c r="X24" s="337"/>
      <c r="Y24" s="337"/>
      <c r="Z24" s="337"/>
      <c r="AA24" s="337"/>
      <c r="AB24" s="337"/>
      <c r="AC24" s="337"/>
      <c r="AD24" s="337"/>
      <c r="AE24" s="337"/>
      <c r="AF24" s="356"/>
      <c r="AG24" s="356"/>
      <c r="AH24" s="356"/>
      <c r="AI24" s="356"/>
      <c r="AJ24" s="356"/>
      <c r="AK24" s="356"/>
      <c r="AL24" s="356"/>
      <c r="AM24" s="356"/>
      <c r="AN24" s="356"/>
      <c r="AO24" s="356"/>
      <c r="AP24" s="356"/>
      <c r="AQ24" s="356"/>
      <c r="AR24" s="356"/>
      <c r="AS24" s="356"/>
      <c r="AT24" s="356"/>
      <c r="AU24" s="356"/>
      <c r="AV24" s="356"/>
      <c r="AW24" s="356"/>
      <c r="AX24" s="356"/>
      <c r="AY24" s="356"/>
      <c r="AZ24" s="356"/>
      <c r="BA24" s="356"/>
      <c r="BB24" s="356"/>
      <c r="BC24" s="356"/>
      <c r="BD24" s="356"/>
      <c r="BE24" s="356"/>
      <c r="BF24" s="356"/>
      <c r="BG24" s="356"/>
      <c r="BH24" s="356"/>
      <c r="BI24" s="356"/>
      <c r="BJ24" s="356"/>
      <c r="BK24" s="356"/>
      <c r="BL24" s="356"/>
      <c r="BM24" s="356"/>
      <c r="BN24" s="356"/>
      <c r="BO24" s="356"/>
      <c r="BP24" s="356"/>
      <c r="BQ24" s="356"/>
      <c r="BR24" s="356"/>
    </row>
    <row r="25" spans="1:101" s="431" customFormat="1" ht="18" customHeight="1" x14ac:dyDescent="0.15">
      <c r="A25" s="1181" t="s">
        <v>27</v>
      </c>
      <c r="B25" s="1182"/>
      <c r="C25" s="457">
        <v>19</v>
      </c>
      <c r="D25" s="337"/>
      <c r="E25" s="337"/>
      <c r="F25" s="337"/>
      <c r="G25" s="337"/>
      <c r="H25" s="337"/>
      <c r="I25" s="337"/>
      <c r="J25" s="337"/>
      <c r="K25" s="337"/>
      <c r="L25" s="337"/>
      <c r="M25" s="337"/>
      <c r="N25" s="337"/>
      <c r="O25" s="337"/>
      <c r="P25" s="337"/>
      <c r="Q25" s="337"/>
      <c r="R25" s="337"/>
      <c r="S25" s="337"/>
      <c r="T25" s="337"/>
      <c r="U25" s="337"/>
      <c r="V25" s="337"/>
      <c r="W25" s="337"/>
      <c r="X25" s="337"/>
      <c r="Y25" s="337"/>
      <c r="Z25" s="337"/>
      <c r="AA25" s="337"/>
      <c r="AB25" s="337"/>
      <c r="AC25" s="337"/>
      <c r="AD25" s="337"/>
      <c r="AE25" s="337"/>
      <c r="AF25" s="356"/>
      <c r="AG25" s="356"/>
      <c r="AH25" s="356"/>
      <c r="AI25" s="356"/>
      <c r="AJ25" s="356"/>
      <c r="AK25" s="356"/>
      <c r="AL25" s="356"/>
      <c r="AM25" s="356"/>
      <c r="AN25" s="356"/>
      <c r="AO25" s="356"/>
      <c r="AP25" s="356"/>
      <c r="AQ25" s="356"/>
      <c r="AR25" s="356"/>
      <c r="AS25" s="356"/>
      <c r="AT25" s="356"/>
      <c r="AU25" s="356"/>
      <c r="AV25" s="356"/>
      <c r="AW25" s="356"/>
      <c r="AX25" s="356"/>
      <c r="AY25" s="356"/>
      <c r="AZ25" s="356"/>
      <c r="BA25" s="356"/>
      <c r="BB25" s="356"/>
      <c r="BC25" s="356"/>
      <c r="BD25" s="356"/>
      <c r="BE25" s="356"/>
      <c r="BF25" s="356"/>
      <c r="BG25" s="356"/>
      <c r="BH25" s="356"/>
      <c r="BI25" s="356"/>
      <c r="BJ25" s="356"/>
      <c r="BK25" s="356"/>
      <c r="BL25" s="356"/>
      <c r="BM25" s="356"/>
      <c r="BN25" s="356"/>
      <c r="BO25" s="356"/>
      <c r="BP25" s="356"/>
      <c r="BQ25" s="356"/>
      <c r="BR25" s="356"/>
    </row>
    <row r="26" spans="1:101" s="431" customFormat="1" ht="18" customHeight="1" x14ac:dyDescent="0.15">
      <c r="A26" s="1181" t="s">
        <v>28</v>
      </c>
      <c r="B26" s="1182"/>
      <c r="C26" s="457">
        <v>19</v>
      </c>
      <c r="D26" s="337"/>
      <c r="E26" s="337"/>
      <c r="F26" s="337"/>
      <c r="G26" s="337"/>
      <c r="H26" s="337"/>
      <c r="I26" s="337"/>
      <c r="J26" s="337"/>
      <c r="K26" s="337"/>
      <c r="L26" s="337"/>
      <c r="M26" s="337"/>
      <c r="N26" s="337"/>
      <c r="O26" s="337"/>
      <c r="P26" s="337"/>
      <c r="Q26" s="337"/>
      <c r="R26" s="337"/>
      <c r="S26" s="337"/>
      <c r="T26" s="337"/>
      <c r="U26" s="337"/>
      <c r="V26" s="337"/>
      <c r="W26" s="337"/>
      <c r="X26" s="337"/>
      <c r="Y26" s="337"/>
      <c r="Z26" s="337"/>
      <c r="AA26" s="337"/>
      <c r="AB26" s="337"/>
      <c r="AC26" s="337"/>
      <c r="AD26" s="337"/>
      <c r="AE26" s="337"/>
      <c r="AF26" s="356"/>
      <c r="AG26" s="356"/>
      <c r="AH26" s="356"/>
      <c r="AI26" s="356"/>
      <c r="AJ26" s="356"/>
      <c r="AK26" s="356"/>
      <c r="AL26" s="356"/>
      <c r="AM26" s="356"/>
      <c r="AN26" s="356"/>
      <c r="AO26" s="356"/>
      <c r="AP26" s="356"/>
      <c r="AQ26" s="356"/>
      <c r="AR26" s="356"/>
      <c r="AS26" s="356"/>
      <c r="AT26" s="356"/>
      <c r="AU26" s="356"/>
      <c r="AV26" s="356"/>
      <c r="AW26" s="356"/>
      <c r="AX26" s="356"/>
      <c r="AY26" s="356"/>
      <c r="AZ26" s="356"/>
      <c r="BA26" s="356"/>
      <c r="BB26" s="356"/>
      <c r="BC26" s="356"/>
      <c r="BD26" s="356"/>
      <c r="BE26" s="356"/>
      <c r="BF26" s="356"/>
      <c r="BG26" s="356"/>
      <c r="BH26" s="356"/>
      <c r="BI26" s="356"/>
      <c r="BJ26" s="356"/>
      <c r="BK26" s="356"/>
      <c r="BL26" s="356"/>
      <c r="BM26" s="356"/>
      <c r="BN26" s="356"/>
      <c r="BO26" s="356"/>
      <c r="BP26" s="356"/>
      <c r="BQ26" s="356"/>
      <c r="BR26" s="356"/>
    </row>
    <row r="27" spans="1:101" s="431" customFormat="1" ht="18" customHeight="1" x14ac:dyDescent="0.15">
      <c r="A27" s="1183" t="s">
        <v>29</v>
      </c>
      <c r="B27" s="1184"/>
      <c r="C27" s="458"/>
      <c r="D27" s="337"/>
      <c r="E27" s="337"/>
      <c r="F27" s="337"/>
      <c r="G27" s="337"/>
      <c r="H27" s="337"/>
      <c r="I27" s="337"/>
      <c r="J27" s="337"/>
      <c r="K27" s="337"/>
      <c r="L27" s="337"/>
      <c r="M27" s="337"/>
      <c r="N27" s="337"/>
      <c r="O27" s="337"/>
      <c r="P27" s="337"/>
      <c r="Q27" s="337"/>
      <c r="R27" s="337"/>
      <c r="S27" s="337"/>
      <c r="T27" s="337"/>
      <c r="U27" s="337"/>
      <c r="V27" s="337"/>
      <c r="W27" s="337"/>
      <c r="X27" s="337"/>
      <c r="Y27" s="337"/>
      <c r="Z27" s="337"/>
      <c r="AA27" s="337"/>
      <c r="AB27" s="337"/>
      <c r="AC27" s="337"/>
      <c r="AD27" s="337"/>
      <c r="AE27" s="337"/>
      <c r="AF27" s="356"/>
      <c r="AG27" s="356"/>
      <c r="AH27" s="356"/>
      <c r="AI27" s="356"/>
      <c r="AJ27" s="356"/>
      <c r="AK27" s="356"/>
      <c r="AL27" s="356"/>
      <c r="AM27" s="356"/>
      <c r="AN27" s="356"/>
      <c r="AO27" s="356"/>
      <c r="AP27" s="356"/>
      <c r="AQ27" s="356"/>
      <c r="AR27" s="356"/>
      <c r="AS27" s="356"/>
      <c r="AT27" s="356"/>
      <c r="AU27" s="356"/>
      <c r="AV27" s="356"/>
      <c r="AW27" s="356"/>
      <c r="AX27" s="356"/>
      <c r="AY27" s="356"/>
      <c r="AZ27" s="356"/>
      <c r="BA27" s="356"/>
      <c r="BB27" s="356"/>
      <c r="BC27" s="356"/>
      <c r="BD27" s="356"/>
      <c r="BE27" s="356"/>
      <c r="BF27" s="356"/>
      <c r="BG27" s="356"/>
      <c r="BH27" s="356"/>
      <c r="BI27" s="356"/>
      <c r="BJ27" s="356"/>
      <c r="BK27" s="356"/>
      <c r="BL27" s="356"/>
      <c r="BM27" s="356"/>
      <c r="BN27" s="356"/>
      <c r="BO27" s="356"/>
      <c r="BP27" s="356"/>
      <c r="BQ27" s="356"/>
      <c r="BR27" s="356"/>
    </row>
    <row r="28" spans="1:101" s="431" customFormat="1" ht="18" customHeight="1" x14ac:dyDescent="0.15">
      <c r="A28" s="1185" t="s">
        <v>30</v>
      </c>
      <c r="B28" s="1186"/>
      <c r="C28" s="459">
        <v>81</v>
      </c>
      <c r="D28" s="337"/>
      <c r="E28" s="337"/>
      <c r="F28" s="337"/>
      <c r="G28" s="337"/>
      <c r="H28" s="337"/>
      <c r="I28" s="337"/>
      <c r="J28" s="337"/>
      <c r="K28" s="337"/>
      <c r="L28" s="337"/>
      <c r="M28" s="337"/>
      <c r="N28" s="337"/>
      <c r="O28" s="337"/>
      <c r="P28" s="337"/>
      <c r="Q28" s="337"/>
      <c r="R28" s="337"/>
      <c r="S28" s="337"/>
      <c r="T28" s="337"/>
      <c r="U28" s="337"/>
      <c r="V28" s="337"/>
      <c r="W28" s="337"/>
      <c r="X28" s="337"/>
      <c r="Y28" s="337"/>
      <c r="Z28" s="337"/>
      <c r="AA28" s="337"/>
      <c r="AB28" s="337"/>
      <c r="AC28" s="337"/>
      <c r="AD28" s="337"/>
      <c r="AE28" s="337"/>
      <c r="AF28" s="356"/>
      <c r="AG28" s="356"/>
      <c r="AH28" s="356"/>
      <c r="AI28" s="356"/>
      <c r="AJ28" s="356"/>
      <c r="AK28" s="356"/>
      <c r="AL28" s="356"/>
      <c r="AM28" s="356"/>
      <c r="AN28" s="356"/>
      <c r="AO28" s="356"/>
      <c r="AP28" s="356"/>
      <c r="AQ28" s="356"/>
      <c r="AR28" s="356"/>
      <c r="AS28" s="356"/>
      <c r="AT28" s="356"/>
      <c r="AU28" s="356"/>
      <c r="AV28" s="356"/>
      <c r="AW28" s="356"/>
      <c r="AX28" s="356"/>
      <c r="AY28" s="356"/>
      <c r="AZ28" s="356"/>
      <c r="BA28" s="356"/>
      <c r="BB28" s="356"/>
      <c r="BC28" s="356"/>
      <c r="BD28" s="356"/>
      <c r="BE28" s="356"/>
      <c r="BF28" s="356"/>
      <c r="BG28" s="356"/>
      <c r="BH28" s="356"/>
      <c r="BI28" s="356"/>
      <c r="BJ28" s="356"/>
      <c r="BK28" s="356"/>
      <c r="BL28" s="356"/>
      <c r="BM28" s="356"/>
      <c r="BN28" s="356"/>
      <c r="BO28" s="356"/>
      <c r="BP28" s="356"/>
      <c r="BQ28" s="356"/>
      <c r="BR28" s="356"/>
    </row>
    <row r="29" spans="1:101" s="339" customFormat="1" ht="30" customHeight="1" x14ac:dyDescent="0.2">
      <c r="A29" s="427" t="s">
        <v>31</v>
      </c>
      <c r="B29" s="377"/>
      <c r="C29" s="378"/>
      <c r="D29" s="371"/>
      <c r="E29" s="379"/>
      <c r="F29" s="380"/>
      <c r="G29" s="336"/>
      <c r="H29" s="336"/>
      <c r="I29" s="336"/>
      <c r="J29" s="336"/>
      <c r="K29" s="336"/>
      <c r="L29" s="336"/>
      <c r="M29" s="336"/>
      <c r="N29" s="336"/>
      <c r="O29" s="336"/>
      <c r="P29" s="336"/>
    </row>
    <row r="30" spans="1:101" s="342" customFormat="1" x14ac:dyDescent="0.2">
      <c r="A30" s="1187" t="s">
        <v>32</v>
      </c>
      <c r="B30" s="1188"/>
      <c r="C30" s="1052" t="s">
        <v>4</v>
      </c>
      <c r="D30" s="1173" t="s">
        <v>5</v>
      </c>
      <c r="E30" s="1174"/>
      <c r="F30" s="1174"/>
      <c r="G30" s="1174"/>
      <c r="H30" s="1174"/>
      <c r="I30" s="1175"/>
      <c r="J30" s="374"/>
      <c r="K30" s="1176"/>
      <c r="L30" s="1176"/>
      <c r="M30" s="375"/>
      <c r="N30" s="336"/>
      <c r="O30" s="336"/>
      <c r="P30" s="336"/>
      <c r="Q30" s="336"/>
      <c r="R30" s="336"/>
      <c r="S30" s="336"/>
      <c r="T30" s="336"/>
      <c r="U30" s="336"/>
      <c r="V30" s="336"/>
      <c r="W30" s="336"/>
      <c r="X30" s="339"/>
      <c r="Y30" s="339"/>
      <c r="Z30" s="339"/>
      <c r="AA30" s="339"/>
      <c r="AB30" s="339"/>
      <c r="AC30" s="339"/>
      <c r="AD30" s="339"/>
      <c r="AE30" s="339"/>
      <c r="AF30" s="339"/>
      <c r="AG30" s="339"/>
      <c r="AH30" s="339"/>
      <c r="AI30" s="339"/>
      <c r="AJ30" s="339"/>
      <c r="AK30" s="339"/>
      <c r="AL30" s="339"/>
      <c r="AM30" s="339"/>
      <c r="AN30" s="339"/>
      <c r="AO30" s="339"/>
      <c r="AP30" s="339"/>
      <c r="AQ30" s="352"/>
      <c r="AR30" s="352"/>
      <c r="AS30" s="352"/>
      <c r="AT30" s="352"/>
      <c r="AU30" s="352"/>
      <c r="AV30" s="352"/>
      <c r="AW30" s="352"/>
      <c r="AX30" s="352"/>
      <c r="AY30" s="352"/>
      <c r="AZ30" s="352"/>
      <c r="BA30" s="352"/>
      <c r="BB30" s="352"/>
      <c r="BC30" s="352"/>
      <c r="BD30" s="352"/>
      <c r="BE30" s="352"/>
      <c r="BF30" s="352"/>
      <c r="BG30" s="352"/>
      <c r="BH30" s="352"/>
      <c r="BI30" s="352"/>
      <c r="BJ30" s="352"/>
      <c r="BK30" s="352"/>
      <c r="BL30" s="352"/>
      <c r="BM30" s="352"/>
      <c r="BN30" s="352"/>
      <c r="BO30" s="352"/>
      <c r="BP30" s="352"/>
      <c r="BQ30" s="352"/>
      <c r="BR30" s="352"/>
      <c r="BS30" s="352"/>
      <c r="BT30" s="352"/>
      <c r="BU30" s="352"/>
      <c r="BV30" s="352"/>
      <c r="BW30" s="352"/>
      <c r="BX30" s="352"/>
      <c r="BY30" s="352"/>
      <c r="BZ30" s="352"/>
      <c r="CA30" s="352"/>
      <c r="CB30" s="352"/>
      <c r="CC30" s="352"/>
      <c r="CD30" s="352"/>
      <c r="CE30" s="352"/>
      <c r="CF30" s="352"/>
      <c r="CG30" s="352"/>
      <c r="CH30" s="352"/>
      <c r="CI30" s="352"/>
      <c r="CJ30" s="352"/>
      <c r="CK30" s="352"/>
      <c r="CL30" s="352"/>
      <c r="CM30" s="352"/>
      <c r="CN30" s="352"/>
      <c r="CO30" s="352"/>
      <c r="CP30" s="352"/>
      <c r="CQ30" s="352"/>
      <c r="CR30" s="352"/>
      <c r="CS30" s="352"/>
      <c r="CT30" s="352"/>
      <c r="CU30" s="352"/>
      <c r="CV30" s="352"/>
    </row>
    <row r="31" spans="1:101" s="431" customFormat="1" ht="21" x14ac:dyDescent="0.15">
      <c r="A31" s="1189"/>
      <c r="B31" s="1190"/>
      <c r="C31" s="1054"/>
      <c r="D31" s="367" t="s">
        <v>6</v>
      </c>
      <c r="E31" s="344" t="s">
        <v>7</v>
      </c>
      <c r="F31" s="344" t="s">
        <v>8</v>
      </c>
      <c r="G31" s="344" t="s">
        <v>9</v>
      </c>
      <c r="H31" s="344" t="s">
        <v>10</v>
      </c>
      <c r="I31" s="345" t="s">
        <v>11</v>
      </c>
      <c r="J31" s="381"/>
      <c r="K31" s="374"/>
      <c r="L31" s="374"/>
      <c r="M31" s="374"/>
      <c r="N31" s="375"/>
      <c r="O31" s="336"/>
      <c r="P31" s="336"/>
      <c r="Q31" s="336"/>
      <c r="R31" s="336"/>
      <c r="S31" s="336"/>
      <c r="T31" s="336"/>
      <c r="U31" s="336"/>
      <c r="V31" s="336"/>
      <c r="W31" s="336"/>
      <c r="X31" s="336"/>
      <c r="Y31" s="337"/>
      <c r="Z31" s="337"/>
      <c r="AA31" s="337"/>
      <c r="AB31" s="337"/>
      <c r="AC31" s="337"/>
      <c r="AD31" s="337"/>
      <c r="AE31" s="337"/>
      <c r="AF31" s="337"/>
      <c r="AG31" s="337"/>
      <c r="AH31" s="337"/>
      <c r="AI31" s="337"/>
      <c r="AJ31" s="337"/>
      <c r="AK31" s="337"/>
      <c r="AL31" s="337"/>
      <c r="AM31" s="337"/>
      <c r="AN31" s="337"/>
      <c r="AO31" s="337"/>
      <c r="AP31" s="337"/>
      <c r="AQ31" s="356"/>
      <c r="AR31" s="356"/>
      <c r="AS31" s="356"/>
      <c r="AT31" s="356"/>
      <c r="AU31" s="356"/>
      <c r="AV31" s="356"/>
      <c r="AW31" s="356"/>
      <c r="AX31" s="356"/>
      <c r="AY31" s="356"/>
      <c r="AZ31" s="356"/>
      <c r="BA31" s="356"/>
      <c r="BB31" s="356"/>
      <c r="BC31" s="356"/>
      <c r="BD31" s="356"/>
      <c r="BE31" s="356"/>
      <c r="BF31" s="356"/>
      <c r="BG31" s="356"/>
      <c r="BH31" s="356"/>
      <c r="BI31" s="356"/>
      <c r="BJ31" s="356"/>
      <c r="BK31" s="356"/>
      <c r="BL31" s="356"/>
      <c r="BM31" s="356"/>
      <c r="BN31" s="356"/>
      <c r="BO31" s="356"/>
      <c r="BP31" s="356"/>
      <c r="BQ31" s="356"/>
      <c r="BR31" s="356"/>
      <c r="BS31" s="356"/>
      <c r="BT31" s="356"/>
      <c r="BU31" s="356"/>
      <c r="BV31" s="356"/>
      <c r="BW31" s="356"/>
      <c r="BX31" s="356"/>
      <c r="BY31" s="356"/>
      <c r="BZ31" s="356"/>
      <c r="CA31" s="356"/>
      <c r="CB31" s="356"/>
      <c r="CC31" s="356"/>
      <c r="CD31" s="356"/>
      <c r="CE31" s="356"/>
      <c r="CF31" s="356"/>
      <c r="CG31" s="356"/>
      <c r="CH31" s="356"/>
      <c r="CI31" s="356"/>
      <c r="CJ31" s="356"/>
      <c r="CK31" s="356"/>
      <c r="CL31" s="356"/>
      <c r="CM31" s="356"/>
      <c r="CN31" s="356"/>
      <c r="CO31" s="356"/>
      <c r="CP31" s="356"/>
      <c r="CQ31" s="356"/>
      <c r="CR31" s="356"/>
      <c r="CS31" s="356"/>
      <c r="CT31" s="356"/>
      <c r="CU31" s="356"/>
      <c r="CV31" s="356"/>
      <c r="CW31" s="356"/>
    </row>
    <row r="32" spans="1:101" s="431" customFormat="1" ht="15.95" customHeight="1" x14ac:dyDescent="0.15">
      <c r="A32" s="1015" t="s">
        <v>33</v>
      </c>
      <c r="B32" s="1015"/>
      <c r="C32" s="490">
        <f t="shared" ref="C32:C40" si="0">SUM(D32:I32)</f>
        <v>0</v>
      </c>
      <c r="D32" s="491">
        <f t="shared" ref="D32:I32" si="1">SUM(D33:D40)</f>
        <v>0</v>
      </c>
      <c r="E32" s="492">
        <f t="shared" si="1"/>
        <v>0</v>
      </c>
      <c r="F32" s="492">
        <f t="shared" si="1"/>
        <v>0</v>
      </c>
      <c r="G32" s="492">
        <f t="shared" si="1"/>
        <v>0</v>
      </c>
      <c r="H32" s="492">
        <f t="shared" si="1"/>
        <v>0</v>
      </c>
      <c r="I32" s="493">
        <f t="shared" si="1"/>
        <v>0</v>
      </c>
      <c r="J32" s="336"/>
      <c r="K32" s="336"/>
      <c r="L32" s="336"/>
      <c r="M32" s="336"/>
      <c r="N32" s="336"/>
      <c r="O32" s="336"/>
      <c r="P32" s="336"/>
      <c r="Q32" s="336"/>
      <c r="R32" s="336"/>
      <c r="S32" s="336"/>
      <c r="T32" s="336"/>
      <c r="U32" s="336"/>
      <c r="V32" s="336"/>
      <c r="W32" s="336"/>
      <c r="X32" s="336"/>
      <c r="Y32" s="337"/>
      <c r="Z32" s="337"/>
      <c r="AA32" s="337"/>
      <c r="AB32" s="337"/>
      <c r="AC32" s="337"/>
      <c r="AD32" s="337"/>
      <c r="AE32" s="337"/>
      <c r="AF32" s="337"/>
      <c r="AG32" s="337"/>
      <c r="AH32" s="337"/>
      <c r="AI32" s="337"/>
      <c r="AJ32" s="337"/>
      <c r="AK32" s="337"/>
      <c r="AL32" s="337"/>
      <c r="AM32" s="337"/>
      <c r="AN32" s="337"/>
      <c r="AO32" s="337"/>
      <c r="AP32" s="337"/>
      <c r="AQ32" s="356"/>
      <c r="AR32" s="356"/>
      <c r="AS32" s="356"/>
      <c r="AT32" s="356"/>
      <c r="AU32" s="356"/>
      <c r="AV32" s="356"/>
      <c r="AW32" s="356"/>
      <c r="AX32" s="356"/>
      <c r="AY32" s="356"/>
      <c r="AZ32" s="356"/>
      <c r="BA32" s="356"/>
      <c r="BB32" s="356"/>
      <c r="BC32" s="356"/>
      <c r="BD32" s="356"/>
      <c r="BE32" s="356"/>
      <c r="BF32" s="356"/>
      <c r="BG32" s="356"/>
      <c r="BH32" s="356"/>
      <c r="BI32" s="356"/>
      <c r="BJ32" s="356"/>
      <c r="BK32" s="356"/>
      <c r="BL32" s="356"/>
      <c r="BM32" s="356"/>
      <c r="BN32" s="356"/>
      <c r="BO32" s="356"/>
      <c r="BP32" s="356"/>
      <c r="BQ32" s="356"/>
      <c r="BR32" s="356"/>
      <c r="BS32" s="356"/>
      <c r="BT32" s="356"/>
      <c r="BU32" s="356"/>
      <c r="BV32" s="356"/>
      <c r="BW32" s="356"/>
      <c r="BX32" s="356"/>
      <c r="BY32" s="356"/>
      <c r="BZ32" s="356"/>
      <c r="CA32" s="356"/>
      <c r="CB32" s="356"/>
      <c r="CC32" s="356"/>
      <c r="CD32" s="356"/>
      <c r="CE32" s="356"/>
      <c r="CF32" s="356"/>
      <c r="CG32" s="356"/>
      <c r="CH32" s="356"/>
      <c r="CI32" s="356"/>
      <c r="CJ32" s="356"/>
      <c r="CK32" s="356"/>
      <c r="CL32" s="356"/>
      <c r="CM32" s="356"/>
      <c r="CN32" s="356"/>
      <c r="CO32" s="356"/>
      <c r="CP32" s="356"/>
      <c r="CQ32" s="356"/>
      <c r="CR32" s="356"/>
      <c r="CS32" s="356"/>
      <c r="CT32" s="356"/>
      <c r="CU32" s="356"/>
      <c r="CV32" s="356"/>
      <c r="CW32" s="356"/>
    </row>
    <row r="33" spans="1:101" s="431" customFormat="1" ht="15.95" customHeight="1" x14ac:dyDescent="0.15">
      <c r="A33" s="382" t="s">
        <v>34</v>
      </c>
      <c r="B33" s="383"/>
      <c r="C33" s="490">
        <f t="shared" si="0"/>
        <v>0</v>
      </c>
      <c r="D33" s="514"/>
      <c r="E33" s="515"/>
      <c r="F33" s="515"/>
      <c r="G33" s="515"/>
      <c r="H33" s="515"/>
      <c r="I33" s="516"/>
      <c r="J33" s="336"/>
      <c r="K33" s="336"/>
      <c r="L33" s="336"/>
      <c r="M33" s="336"/>
      <c r="N33" s="336"/>
      <c r="O33" s="336"/>
      <c r="P33" s="336"/>
      <c r="Q33" s="336"/>
      <c r="R33" s="336"/>
      <c r="S33" s="336"/>
      <c r="T33" s="336"/>
      <c r="U33" s="336"/>
      <c r="V33" s="336"/>
      <c r="W33" s="336"/>
      <c r="X33" s="336"/>
      <c r="Y33" s="337"/>
      <c r="Z33" s="337"/>
      <c r="AA33" s="337"/>
      <c r="AB33" s="337"/>
      <c r="AC33" s="337"/>
      <c r="AD33" s="337"/>
      <c r="AE33" s="337"/>
      <c r="AF33" s="337"/>
      <c r="AG33" s="337"/>
      <c r="AH33" s="337"/>
      <c r="AI33" s="337"/>
      <c r="AJ33" s="337"/>
      <c r="AK33" s="337"/>
      <c r="AL33" s="337"/>
      <c r="AM33" s="337"/>
      <c r="AN33" s="337"/>
      <c r="AO33" s="337"/>
      <c r="AP33" s="337"/>
      <c r="AQ33" s="356"/>
      <c r="AR33" s="356"/>
      <c r="AS33" s="356"/>
      <c r="AT33" s="356"/>
      <c r="AU33" s="356"/>
      <c r="AV33" s="356"/>
      <c r="AW33" s="356"/>
      <c r="AX33" s="356"/>
      <c r="AY33" s="356"/>
      <c r="AZ33" s="356"/>
      <c r="BA33" s="356"/>
      <c r="BB33" s="356"/>
      <c r="BC33" s="356"/>
      <c r="BD33" s="356"/>
      <c r="BE33" s="356"/>
      <c r="BF33" s="356"/>
      <c r="BG33" s="356"/>
      <c r="BH33" s="356"/>
      <c r="BI33" s="356"/>
      <c r="BJ33" s="356"/>
      <c r="BK33" s="356"/>
      <c r="BL33" s="356"/>
      <c r="BM33" s="356"/>
      <c r="BN33" s="356"/>
      <c r="BO33" s="356"/>
      <c r="BP33" s="356"/>
      <c r="BQ33" s="356"/>
      <c r="BR33" s="356"/>
      <c r="BS33" s="356"/>
      <c r="BT33" s="356"/>
      <c r="BU33" s="356"/>
      <c r="BV33" s="356"/>
      <c r="BW33" s="356"/>
      <c r="BX33" s="356"/>
      <c r="BY33" s="356"/>
      <c r="BZ33" s="356"/>
      <c r="CA33" s="356"/>
      <c r="CB33" s="356"/>
      <c r="CC33" s="356"/>
      <c r="CD33" s="356"/>
      <c r="CE33" s="356"/>
      <c r="CF33" s="356"/>
      <c r="CG33" s="356"/>
      <c r="CH33" s="356"/>
      <c r="CI33" s="356"/>
      <c r="CJ33" s="356"/>
      <c r="CK33" s="356"/>
      <c r="CL33" s="356"/>
      <c r="CM33" s="356"/>
      <c r="CN33" s="356"/>
      <c r="CO33" s="356"/>
      <c r="CP33" s="356"/>
      <c r="CQ33" s="356"/>
      <c r="CR33" s="356"/>
      <c r="CS33" s="356"/>
      <c r="CT33" s="356"/>
      <c r="CU33" s="356"/>
      <c r="CV33" s="356"/>
      <c r="CW33" s="356"/>
    </row>
    <row r="34" spans="1:101" s="431" customFormat="1" ht="15.95" customHeight="1" x14ac:dyDescent="0.15">
      <c r="A34" s="1177" t="s">
        <v>35</v>
      </c>
      <c r="B34" s="384" t="s">
        <v>36</v>
      </c>
      <c r="C34" s="528">
        <f t="shared" si="0"/>
        <v>0</v>
      </c>
      <c r="D34" s="497"/>
      <c r="E34" s="498"/>
      <c r="F34" s="498"/>
      <c r="G34" s="498"/>
      <c r="H34" s="498"/>
      <c r="I34" s="499"/>
      <c r="J34" s="336"/>
      <c r="K34" s="336"/>
      <c r="L34" s="336"/>
      <c r="M34" s="336"/>
      <c r="N34" s="336"/>
      <c r="O34" s="336"/>
      <c r="P34" s="336"/>
      <c r="Q34" s="336"/>
      <c r="R34" s="336"/>
      <c r="S34" s="336"/>
      <c r="T34" s="336"/>
      <c r="U34" s="336"/>
      <c r="V34" s="336"/>
      <c r="W34" s="336"/>
      <c r="X34" s="336"/>
      <c r="Y34" s="337"/>
      <c r="Z34" s="337"/>
      <c r="AA34" s="337"/>
      <c r="AB34" s="337"/>
      <c r="AC34" s="337"/>
      <c r="AD34" s="337"/>
      <c r="AE34" s="337"/>
      <c r="AF34" s="337"/>
      <c r="AG34" s="337"/>
      <c r="AH34" s="337"/>
      <c r="AI34" s="337"/>
      <c r="AJ34" s="337"/>
      <c r="AK34" s="337"/>
      <c r="AL34" s="337"/>
      <c r="AM34" s="337"/>
      <c r="AN34" s="337"/>
      <c r="AO34" s="337"/>
      <c r="AP34" s="337"/>
      <c r="AQ34" s="356"/>
      <c r="AR34" s="356"/>
      <c r="AS34" s="356"/>
      <c r="AT34" s="356"/>
      <c r="AU34" s="356"/>
      <c r="AV34" s="356"/>
      <c r="AW34" s="356"/>
      <c r="AX34" s="356"/>
      <c r="AY34" s="356"/>
      <c r="AZ34" s="356"/>
      <c r="BA34" s="356"/>
      <c r="BB34" s="356"/>
      <c r="BC34" s="356"/>
      <c r="BD34" s="356"/>
      <c r="BE34" s="356"/>
      <c r="BF34" s="356"/>
      <c r="BG34" s="356"/>
      <c r="BH34" s="356"/>
      <c r="BI34" s="356"/>
      <c r="BJ34" s="356"/>
      <c r="BK34" s="356"/>
      <c r="BL34" s="356"/>
      <c r="BM34" s="356"/>
      <c r="BN34" s="356"/>
      <c r="BO34" s="356"/>
      <c r="BP34" s="356"/>
      <c r="BQ34" s="356"/>
      <c r="BR34" s="356"/>
      <c r="BS34" s="356"/>
      <c r="BT34" s="356"/>
      <c r="BU34" s="356"/>
      <c r="BV34" s="356"/>
      <c r="BW34" s="356"/>
      <c r="BX34" s="356"/>
      <c r="BY34" s="356"/>
      <c r="BZ34" s="356"/>
      <c r="CA34" s="356"/>
      <c r="CB34" s="356"/>
      <c r="CC34" s="356"/>
      <c r="CD34" s="356"/>
      <c r="CE34" s="356"/>
      <c r="CF34" s="356"/>
      <c r="CG34" s="356"/>
      <c r="CH34" s="356"/>
      <c r="CI34" s="356"/>
      <c r="CJ34" s="356"/>
      <c r="CK34" s="356"/>
      <c r="CL34" s="356"/>
      <c r="CM34" s="356"/>
      <c r="CN34" s="356"/>
      <c r="CO34" s="356"/>
      <c r="CP34" s="356"/>
      <c r="CQ34" s="356"/>
      <c r="CR34" s="356"/>
      <c r="CS34" s="356"/>
      <c r="CT34" s="356"/>
      <c r="CU34" s="356"/>
      <c r="CV34" s="356"/>
      <c r="CW34" s="356"/>
    </row>
    <row r="35" spans="1:101" s="431" customFormat="1" ht="15.95" customHeight="1" x14ac:dyDescent="0.15">
      <c r="A35" s="1178"/>
      <c r="B35" s="385" t="s">
        <v>37</v>
      </c>
      <c r="C35" s="473">
        <f t="shared" si="0"/>
        <v>0</v>
      </c>
      <c r="D35" s="465"/>
      <c r="E35" s="466"/>
      <c r="F35" s="466"/>
      <c r="G35" s="466"/>
      <c r="H35" s="466"/>
      <c r="I35" s="460"/>
      <c r="J35" s="336"/>
      <c r="K35" s="336"/>
      <c r="L35" s="336"/>
      <c r="M35" s="336"/>
      <c r="N35" s="336"/>
      <c r="O35" s="336"/>
      <c r="P35" s="336"/>
      <c r="Q35" s="336"/>
      <c r="R35" s="336"/>
      <c r="S35" s="336"/>
      <c r="T35" s="336"/>
      <c r="U35" s="336"/>
      <c r="V35" s="336"/>
      <c r="W35" s="336"/>
      <c r="X35" s="336"/>
      <c r="Y35" s="337"/>
      <c r="Z35" s="337"/>
      <c r="AA35" s="337"/>
      <c r="AB35" s="337"/>
      <c r="AC35" s="337"/>
      <c r="AD35" s="337"/>
      <c r="AE35" s="337"/>
      <c r="AF35" s="337"/>
      <c r="AG35" s="337"/>
      <c r="AH35" s="337"/>
      <c r="AI35" s="337"/>
      <c r="AJ35" s="337"/>
      <c r="AK35" s="337"/>
      <c r="AL35" s="337"/>
      <c r="AM35" s="337"/>
      <c r="AN35" s="337"/>
      <c r="AO35" s="337"/>
      <c r="AP35" s="337"/>
      <c r="AQ35" s="356"/>
      <c r="AR35" s="356"/>
      <c r="AS35" s="356"/>
      <c r="AT35" s="356"/>
      <c r="AU35" s="356"/>
      <c r="AV35" s="356"/>
      <c r="AW35" s="356"/>
      <c r="AX35" s="356"/>
      <c r="AY35" s="356"/>
      <c r="AZ35" s="356"/>
      <c r="BA35" s="356"/>
      <c r="BB35" s="356"/>
      <c r="BC35" s="356"/>
      <c r="BD35" s="356"/>
      <c r="BE35" s="356"/>
      <c r="BF35" s="356"/>
      <c r="BG35" s="356"/>
      <c r="BH35" s="356"/>
      <c r="BI35" s="356"/>
      <c r="BJ35" s="356"/>
      <c r="BK35" s="356"/>
      <c r="BL35" s="356"/>
      <c r="BM35" s="356"/>
      <c r="BN35" s="356"/>
      <c r="BO35" s="356"/>
      <c r="BP35" s="356"/>
      <c r="BQ35" s="356"/>
      <c r="BR35" s="356"/>
      <c r="BS35" s="356"/>
      <c r="BT35" s="356"/>
      <c r="BU35" s="356"/>
      <c r="BV35" s="356"/>
      <c r="BW35" s="356"/>
      <c r="BX35" s="356"/>
      <c r="BY35" s="356"/>
      <c r="BZ35" s="356"/>
      <c r="CA35" s="356"/>
      <c r="CB35" s="356"/>
      <c r="CC35" s="356"/>
      <c r="CD35" s="356"/>
      <c r="CE35" s="356"/>
      <c r="CF35" s="356"/>
      <c r="CG35" s="356"/>
      <c r="CH35" s="356"/>
      <c r="CI35" s="356"/>
      <c r="CJ35" s="356"/>
      <c r="CK35" s="356"/>
      <c r="CL35" s="356"/>
      <c r="CM35" s="356"/>
      <c r="CN35" s="356"/>
      <c r="CO35" s="356"/>
      <c r="CP35" s="356"/>
      <c r="CQ35" s="356"/>
      <c r="CR35" s="356"/>
      <c r="CS35" s="356"/>
      <c r="CT35" s="356"/>
      <c r="CU35" s="356"/>
      <c r="CV35" s="356"/>
      <c r="CW35" s="356"/>
    </row>
    <row r="36" spans="1:101" s="431" customFormat="1" ht="15.95" customHeight="1" x14ac:dyDescent="0.15">
      <c r="A36" s="1178"/>
      <c r="B36" s="385" t="s">
        <v>38</v>
      </c>
      <c r="C36" s="473">
        <f t="shared" si="0"/>
        <v>0</v>
      </c>
      <c r="D36" s="465"/>
      <c r="E36" s="466"/>
      <c r="F36" s="466"/>
      <c r="G36" s="466"/>
      <c r="H36" s="466"/>
      <c r="I36" s="460"/>
      <c r="J36" s="336"/>
      <c r="K36" s="336"/>
      <c r="L36" s="336"/>
      <c r="M36" s="336"/>
      <c r="N36" s="336"/>
      <c r="O36" s="336"/>
      <c r="P36" s="336"/>
      <c r="Q36" s="336"/>
      <c r="R36" s="336"/>
      <c r="S36" s="336"/>
      <c r="T36" s="336"/>
      <c r="U36" s="336"/>
      <c r="V36" s="336"/>
      <c r="W36" s="336"/>
      <c r="X36" s="336"/>
      <c r="Y36" s="337"/>
      <c r="Z36" s="337"/>
      <c r="AA36" s="337"/>
      <c r="AB36" s="337"/>
      <c r="AC36" s="337"/>
      <c r="AD36" s="337"/>
      <c r="AE36" s="337"/>
      <c r="AF36" s="337"/>
      <c r="AG36" s="337"/>
      <c r="AH36" s="337"/>
      <c r="AI36" s="337"/>
      <c r="AJ36" s="337"/>
      <c r="AK36" s="337"/>
      <c r="AL36" s="337"/>
      <c r="AM36" s="337"/>
      <c r="AN36" s="337"/>
      <c r="AO36" s="337"/>
      <c r="AP36" s="337"/>
      <c r="AQ36" s="356"/>
      <c r="AR36" s="356"/>
      <c r="AS36" s="356"/>
      <c r="AT36" s="356"/>
      <c r="AU36" s="356"/>
      <c r="AV36" s="356"/>
      <c r="AW36" s="356"/>
      <c r="AX36" s="356"/>
      <c r="AY36" s="356"/>
      <c r="AZ36" s="356"/>
      <c r="BA36" s="356"/>
      <c r="BB36" s="356"/>
      <c r="BC36" s="356"/>
      <c r="BD36" s="356"/>
      <c r="BE36" s="356"/>
      <c r="BF36" s="356"/>
      <c r="BG36" s="356"/>
      <c r="BH36" s="356"/>
      <c r="BI36" s="356"/>
      <c r="BJ36" s="356"/>
      <c r="BK36" s="356"/>
      <c r="BL36" s="356"/>
      <c r="BM36" s="356"/>
      <c r="BN36" s="356"/>
      <c r="BO36" s="356"/>
      <c r="BP36" s="356"/>
      <c r="BQ36" s="356"/>
      <c r="BR36" s="356"/>
      <c r="BS36" s="356"/>
      <c r="BT36" s="356"/>
      <c r="BU36" s="356"/>
      <c r="BV36" s="356"/>
      <c r="BW36" s="356"/>
      <c r="BX36" s="356"/>
      <c r="BY36" s="356"/>
      <c r="BZ36" s="356"/>
      <c r="CA36" s="356"/>
      <c r="CB36" s="356"/>
      <c r="CC36" s="356"/>
      <c r="CD36" s="356"/>
      <c r="CE36" s="356"/>
      <c r="CF36" s="356"/>
      <c r="CG36" s="356"/>
      <c r="CH36" s="356"/>
      <c r="CI36" s="356"/>
      <c r="CJ36" s="356"/>
      <c r="CK36" s="356"/>
      <c r="CL36" s="356"/>
      <c r="CM36" s="356"/>
      <c r="CN36" s="356"/>
      <c r="CO36" s="356"/>
      <c r="CP36" s="356"/>
      <c r="CQ36" s="356"/>
      <c r="CR36" s="356"/>
      <c r="CS36" s="356"/>
      <c r="CT36" s="356"/>
      <c r="CU36" s="356"/>
      <c r="CV36" s="356"/>
      <c r="CW36" s="356"/>
    </row>
    <row r="37" spans="1:101" s="431" customFormat="1" ht="15.95" customHeight="1" x14ac:dyDescent="0.15">
      <c r="A37" s="1179"/>
      <c r="B37" s="385" t="s">
        <v>39</v>
      </c>
      <c r="C37" s="481">
        <f t="shared" si="0"/>
        <v>0</v>
      </c>
      <c r="D37" s="482"/>
      <c r="E37" s="483"/>
      <c r="F37" s="483"/>
      <c r="G37" s="483"/>
      <c r="H37" s="483"/>
      <c r="I37" s="461"/>
      <c r="J37" s="336"/>
      <c r="K37" s="336"/>
      <c r="L37" s="336"/>
      <c r="M37" s="336"/>
      <c r="N37" s="336"/>
      <c r="O37" s="336"/>
      <c r="P37" s="336"/>
      <c r="Q37" s="336"/>
      <c r="R37" s="336"/>
      <c r="S37" s="336"/>
      <c r="T37" s="336"/>
      <c r="U37" s="336"/>
      <c r="V37" s="336"/>
      <c r="W37" s="336"/>
      <c r="X37" s="336"/>
      <c r="Y37" s="337"/>
      <c r="Z37" s="337"/>
      <c r="AA37" s="337"/>
      <c r="AB37" s="337"/>
      <c r="AC37" s="337"/>
      <c r="AD37" s="337"/>
      <c r="AE37" s="337"/>
      <c r="AF37" s="337"/>
      <c r="AG37" s="337"/>
      <c r="AH37" s="337"/>
      <c r="AI37" s="337"/>
      <c r="AJ37" s="337"/>
      <c r="AK37" s="337"/>
      <c r="AL37" s="337"/>
      <c r="AM37" s="337"/>
      <c r="AN37" s="337"/>
      <c r="AO37" s="337"/>
      <c r="AP37" s="337"/>
      <c r="AQ37" s="356"/>
      <c r="AR37" s="356"/>
      <c r="AS37" s="356"/>
      <c r="AT37" s="356"/>
      <c r="AU37" s="356"/>
      <c r="AV37" s="356"/>
      <c r="AW37" s="356"/>
      <c r="AX37" s="356"/>
      <c r="AY37" s="356"/>
      <c r="AZ37" s="356"/>
      <c r="BA37" s="356"/>
      <c r="BB37" s="356"/>
      <c r="BC37" s="356"/>
      <c r="BD37" s="356"/>
      <c r="BE37" s="356"/>
      <c r="BF37" s="356"/>
      <c r="BG37" s="356"/>
      <c r="BH37" s="356"/>
      <c r="BI37" s="356"/>
      <c r="BJ37" s="356"/>
      <c r="BK37" s="356"/>
      <c r="BL37" s="356"/>
      <c r="BM37" s="356"/>
      <c r="BN37" s="356"/>
      <c r="BO37" s="356"/>
      <c r="BP37" s="356"/>
      <c r="BQ37" s="356"/>
      <c r="BR37" s="356"/>
      <c r="BS37" s="356"/>
      <c r="BT37" s="356"/>
      <c r="BU37" s="356"/>
      <c r="BV37" s="356"/>
      <c r="BW37" s="356"/>
      <c r="BX37" s="356"/>
      <c r="BY37" s="356"/>
      <c r="BZ37" s="356"/>
      <c r="CA37" s="356"/>
      <c r="CB37" s="356"/>
      <c r="CC37" s="356"/>
      <c r="CD37" s="356"/>
      <c r="CE37" s="356"/>
      <c r="CF37" s="356"/>
      <c r="CG37" s="356"/>
      <c r="CH37" s="356"/>
      <c r="CI37" s="356"/>
      <c r="CJ37" s="356"/>
      <c r="CK37" s="356"/>
      <c r="CL37" s="356"/>
      <c r="CM37" s="356"/>
      <c r="CN37" s="356"/>
      <c r="CO37" s="356"/>
      <c r="CP37" s="356"/>
      <c r="CQ37" s="356"/>
      <c r="CR37" s="356"/>
      <c r="CS37" s="356"/>
      <c r="CT37" s="356"/>
      <c r="CU37" s="356"/>
      <c r="CV37" s="356"/>
      <c r="CW37" s="356"/>
    </row>
    <row r="38" spans="1:101" s="431" customFormat="1" ht="15.95" customHeight="1" x14ac:dyDescent="0.15">
      <c r="A38" s="1179"/>
      <c r="B38" s="386" t="s">
        <v>40</v>
      </c>
      <c r="C38" s="481">
        <f t="shared" si="0"/>
        <v>0</v>
      </c>
      <c r="D38" s="482"/>
      <c r="E38" s="483"/>
      <c r="F38" s="483"/>
      <c r="G38" s="483"/>
      <c r="H38" s="483"/>
      <c r="I38" s="461"/>
      <c r="J38" s="336"/>
      <c r="K38" s="336"/>
      <c r="L38" s="336"/>
      <c r="M38" s="336"/>
      <c r="N38" s="336"/>
      <c r="O38" s="336"/>
      <c r="P38" s="336"/>
      <c r="Q38" s="336"/>
      <c r="R38" s="336"/>
      <c r="S38" s="336"/>
      <c r="T38" s="336"/>
      <c r="U38" s="336"/>
      <c r="V38" s="336"/>
      <c r="W38" s="336"/>
      <c r="X38" s="336"/>
      <c r="Y38" s="337"/>
      <c r="Z38" s="337"/>
      <c r="AA38" s="337"/>
      <c r="AB38" s="337"/>
      <c r="AC38" s="337"/>
      <c r="AD38" s="337"/>
      <c r="AE38" s="337"/>
      <c r="AF38" s="337"/>
      <c r="AG38" s="337"/>
      <c r="AH38" s="337"/>
      <c r="AI38" s="337"/>
      <c r="AJ38" s="337"/>
      <c r="AK38" s="337"/>
      <c r="AL38" s="337"/>
      <c r="AM38" s="337"/>
      <c r="AN38" s="337"/>
      <c r="AO38" s="337"/>
      <c r="AP38" s="337"/>
      <c r="AQ38" s="356"/>
      <c r="AR38" s="356"/>
      <c r="AS38" s="356"/>
      <c r="AT38" s="356"/>
      <c r="AU38" s="356"/>
      <c r="AV38" s="356"/>
      <c r="AW38" s="356"/>
      <c r="AX38" s="356"/>
      <c r="AY38" s="356"/>
      <c r="AZ38" s="356"/>
      <c r="BA38" s="356"/>
      <c r="BB38" s="356"/>
      <c r="BC38" s="356"/>
      <c r="BD38" s="356"/>
      <c r="BE38" s="356"/>
      <c r="BF38" s="356"/>
      <c r="BG38" s="356"/>
      <c r="BH38" s="356"/>
      <c r="BI38" s="356"/>
      <c r="BJ38" s="356"/>
      <c r="BK38" s="356"/>
      <c r="BL38" s="356"/>
      <c r="BM38" s="356"/>
      <c r="BN38" s="356"/>
      <c r="BO38" s="356"/>
      <c r="BP38" s="356"/>
      <c r="BQ38" s="356"/>
      <c r="BR38" s="356"/>
      <c r="BS38" s="356"/>
      <c r="BT38" s="356"/>
      <c r="BU38" s="356"/>
      <c r="BV38" s="356"/>
      <c r="BW38" s="356"/>
      <c r="BX38" s="356"/>
      <c r="BY38" s="356"/>
      <c r="BZ38" s="356"/>
      <c r="CA38" s="356"/>
      <c r="CB38" s="356"/>
      <c r="CC38" s="356"/>
      <c r="CD38" s="356"/>
      <c r="CE38" s="356"/>
      <c r="CF38" s="356"/>
      <c r="CG38" s="356"/>
      <c r="CH38" s="356"/>
      <c r="CI38" s="356"/>
      <c r="CJ38" s="356"/>
      <c r="CK38" s="356"/>
      <c r="CL38" s="356"/>
      <c r="CM38" s="356"/>
      <c r="CN38" s="356"/>
      <c r="CO38" s="356"/>
      <c r="CP38" s="356"/>
      <c r="CQ38" s="356"/>
      <c r="CR38" s="356"/>
      <c r="CS38" s="356"/>
      <c r="CT38" s="356"/>
      <c r="CU38" s="356"/>
      <c r="CV38" s="356"/>
      <c r="CW38" s="356"/>
    </row>
    <row r="39" spans="1:101" s="431" customFormat="1" ht="15.95" customHeight="1" x14ac:dyDescent="0.15">
      <c r="A39" s="1177" t="s">
        <v>41</v>
      </c>
      <c r="B39" s="387" t="s">
        <v>42</v>
      </c>
      <c r="C39" s="472">
        <f t="shared" si="0"/>
        <v>0</v>
      </c>
      <c r="D39" s="477"/>
      <c r="E39" s="478"/>
      <c r="F39" s="478"/>
      <c r="G39" s="478"/>
      <c r="H39" s="478"/>
      <c r="I39" s="496"/>
      <c r="J39" s="336"/>
      <c r="K39" s="336"/>
      <c r="L39" s="336"/>
      <c r="M39" s="336"/>
      <c r="N39" s="336"/>
      <c r="O39" s="336"/>
      <c r="P39" s="336"/>
      <c r="Q39" s="336"/>
      <c r="R39" s="336"/>
      <c r="S39" s="336"/>
      <c r="T39" s="336"/>
      <c r="U39" s="336"/>
      <c r="V39" s="336"/>
      <c r="W39" s="336"/>
      <c r="X39" s="336"/>
      <c r="Y39" s="337"/>
      <c r="Z39" s="337"/>
      <c r="AA39" s="337"/>
      <c r="AB39" s="337"/>
      <c r="AC39" s="337"/>
      <c r="AD39" s="337"/>
      <c r="AE39" s="337"/>
      <c r="AF39" s="337"/>
      <c r="AG39" s="337"/>
      <c r="AH39" s="337"/>
      <c r="AI39" s="337"/>
      <c r="AJ39" s="337"/>
      <c r="AK39" s="337"/>
      <c r="AL39" s="337"/>
      <c r="AM39" s="337"/>
      <c r="AN39" s="337"/>
      <c r="AO39" s="337"/>
      <c r="AP39" s="337"/>
      <c r="AQ39" s="356"/>
      <c r="AR39" s="356"/>
      <c r="AS39" s="356"/>
      <c r="AT39" s="356"/>
      <c r="AU39" s="356"/>
      <c r="AV39" s="356"/>
      <c r="AW39" s="356"/>
      <c r="AX39" s="356"/>
      <c r="AY39" s="356"/>
      <c r="AZ39" s="356"/>
      <c r="BA39" s="356"/>
      <c r="BB39" s="356"/>
      <c r="BC39" s="356"/>
      <c r="BD39" s="356"/>
      <c r="BE39" s="356"/>
      <c r="BF39" s="356"/>
      <c r="BG39" s="356"/>
      <c r="BH39" s="356"/>
      <c r="BI39" s="356"/>
      <c r="BJ39" s="356"/>
      <c r="BK39" s="356"/>
      <c r="BL39" s="356"/>
      <c r="BM39" s="356"/>
      <c r="BN39" s="356"/>
      <c r="BO39" s="356"/>
      <c r="BP39" s="356"/>
      <c r="BQ39" s="356"/>
      <c r="BR39" s="356"/>
      <c r="BS39" s="356"/>
      <c r="BT39" s="356"/>
      <c r="BU39" s="356"/>
      <c r="BV39" s="356"/>
      <c r="BW39" s="356"/>
      <c r="BX39" s="356"/>
      <c r="BY39" s="356"/>
      <c r="BZ39" s="356"/>
      <c r="CA39" s="356"/>
      <c r="CB39" s="356"/>
      <c r="CC39" s="356"/>
      <c r="CD39" s="356"/>
      <c r="CE39" s="356"/>
      <c r="CF39" s="356"/>
      <c r="CG39" s="356"/>
      <c r="CH39" s="356"/>
      <c r="CI39" s="356"/>
      <c r="CJ39" s="356"/>
      <c r="CK39" s="356"/>
      <c r="CL39" s="356"/>
      <c r="CM39" s="356"/>
      <c r="CN39" s="356"/>
      <c r="CO39" s="356"/>
      <c r="CP39" s="356"/>
      <c r="CQ39" s="356"/>
      <c r="CR39" s="356"/>
      <c r="CS39" s="356"/>
      <c r="CT39" s="356"/>
      <c r="CU39" s="356"/>
      <c r="CV39" s="356"/>
      <c r="CW39" s="356"/>
    </row>
    <row r="40" spans="1:101" s="431" customFormat="1" ht="15.95" customHeight="1" x14ac:dyDescent="0.15">
      <c r="A40" s="1180"/>
      <c r="B40" s="388" t="s">
        <v>43</v>
      </c>
      <c r="C40" s="474">
        <f t="shared" si="0"/>
        <v>0</v>
      </c>
      <c r="D40" s="468"/>
      <c r="E40" s="469"/>
      <c r="F40" s="469"/>
      <c r="G40" s="469"/>
      <c r="H40" s="469"/>
      <c r="I40" s="471"/>
      <c r="J40" s="336"/>
      <c r="K40" s="336"/>
      <c r="L40" s="336"/>
      <c r="M40" s="336"/>
      <c r="N40" s="336"/>
      <c r="O40" s="336"/>
      <c r="P40" s="336"/>
      <c r="Q40" s="336"/>
      <c r="R40" s="336"/>
      <c r="S40" s="336"/>
      <c r="T40" s="336"/>
      <c r="U40" s="336"/>
      <c r="V40" s="336"/>
      <c r="W40" s="336"/>
      <c r="X40" s="336"/>
      <c r="Y40" s="337"/>
      <c r="Z40" s="337"/>
      <c r="AA40" s="337"/>
      <c r="AB40" s="337"/>
      <c r="AC40" s="337"/>
      <c r="AD40" s="337"/>
      <c r="AE40" s="337"/>
      <c r="AF40" s="337"/>
      <c r="AG40" s="337"/>
      <c r="AH40" s="337"/>
      <c r="AI40" s="337"/>
      <c r="AJ40" s="337"/>
      <c r="AK40" s="337"/>
      <c r="AL40" s="337"/>
      <c r="AM40" s="337"/>
      <c r="AN40" s="337"/>
      <c r="AO40" s="337"/>
      <c r="AP40" s="337"/>
      <c r="AQ40" s="356"/>
      <c r="AR40" s="356"/>
      <c r="AS40" s="356"/>
      <c r="AT40" s="356"/>
      <c r="AU40" s="356"/>
      <c r="AV40" s="356"/>
      <c r="AW40" s="356"/>
      <c r="AX40" s="356"/>
      <c r="AY40" s="356"/>
      <c r="AZ40" s="356"/>
      <c r="BA40" s="356"/>
      <c r="BB40" s="356"/>
      <c r="BC40" s="356"/>
      <c r="BD40" s="356"/>
      <c r="BE40" s="356"/>
      <c r="BF40" s="356"/>
      <c r="BG40" s="356"/>
      <c r="BH40" s="356"/>
      <c r="BI40" s="356"/>
      <c r="BJ40" s="356"/>
      <c r="BK40" s="356"/>
      <c r="BL40" s="356"/>
      <c r="BM40" s="356"/>
      <c r="BN40" s="356"/>
      <c r="BO40" s="356"/>
      <c r="BP40" s="356"/>
      <c r="BQ40" s="356"/>
      <c r="BR40" s="356"/>
      <c r="BS40" s="356"/>
      <c r="BT40" s="356"/>
      <c r="BU40" s="356"/>
      <c r="BV40" s="356"/>
      <c r="BW40" s="356"/>
      <c r="BX40" s="356"/>
      <c r="BY40" s="356"/>
      <c r="BZ40" s="356"/>
      <c r="CA40" s="356"/>
      <c r="CB40" s="356"/>
      <c r="CC40" s="356"/>
      <c r="CD40" s="356"/>
      <c r="CE40" s="356"/>
      <c r="CF40" s="356"/>
      <c r="CG40" s="356"/>
      <c r="CH40" s="356"/>
      <c r="CI40" s="356"/>
      <c r="CJ40" s="356"/>
      <c r="CK40" s="356"/>
      <c r="CL40" s="356"/>
      <c r="CM40" s="356"/>
      <c r="CN40" s="356"/>
      <c r="CO40" s="356"/>
      <c r="CP40" s="356"/>
      <c r="CQ40" s="356"/>
      <c r="CR40" s="356"/>
      <c r="CS40" s="356"/>
      <c r="CT40" s="356"/>
      <c r="CU40" s="356"/>
      <c r="CV40" s="356"/>
      <c r="CW40" s="356"/>
    </row>
    <row r="41" spans="1:101" s="339" customFormat="1" ht="30" customHeight="1" x14ac:dyDescent="0.2">
      <c r="A41" s="389" t="s">
        <v>44</v>
      </c>
      <c r="B41" s="354"/>
      <c r="C41" s="354"/>
      <c r="D41" s="354"/>
      <c r="E41" s="354"/>
      <c r="F41" s="354"/>
      <c r="G41" s="354"/>
      <c r="H41" s="373"/>
      <c r="I41" s="354"/>
      <c r="J41" s="354"/>
      <c r="K41" s="354"/>
      <c r="L41" s="354"/>
      <c r="M41" s="354"/>
      <c r="N41" s="354"/>
      <c r="O41" s="354"/>
      <c r="P41" s="354"/>
      <c r="Q41" s="354"/>
      <c r="R41" s="354"/>
      <c r="S41" s="336"/>
      <c r="T41" s="336"/>
      <c r="U41" s="354"/>
      <c r="V41" s="354"/>
      <c r="W41" s="354"/>
    </row>
    <row r="42" spans="1:101" s="342" customFormat="1" ht="17.100000000000001" customHeight="1" x14ac:dyDescent="0.2">
      <c r="A42" s="358" t="s">
        <v>45</v>
      </c>
      <c r="B42" s="390" t="s">
        <v>46</v>
      </c>
      <c r="C42" s="374"/>
      <c r="D42" s="374"/>
      <c r="E42" s="374"/>
      <c r="F42" s="374"/>
      <c r="G42" s="337"/>
      <c r="H42" s="337"/>
      <c r="I42" s="337"/>
      <c r="J42" s="337"/>
      <c r="K42" s="337"/>
      <c r="L42" s="337"/>
      <c r="M42" s="337"/>
      <c r="N42" s="337"/>
      <c r="O42" s="337"/>
      <c r="P42" s="337"/>
      <c r="Q42" s="337"/>
      <c r="R42" s="337"/>
      <c r="S42" s="336"/>
      <c r="T42" s="336"/>
      <c r="U42" s="337"/>
      <c r="V42" s="337"/>
      <c r="W42" s="337"/>
      <c r="X42" s="339"/>
      <c r="Y42" s="339"/>
      <c r="Z42" s="339"/>
      <c r="AA42" s="339"/>
      <c r="AB42" s="339"/>
      <c r="AC42" s="339"/>
      <c r="AD42" s="339"/>
      <c r="AE42" s="339"/>
      <c r="AF42" s="339"/>
      <c r="AG42" s="339"/>
      <c r="AH42" s="339"/>
      <c r="AI42" s="339"/>
      <c r="AJ42" s="339"/>
      <c r="AK42" s="339"/>
      <c r="AL42" s="339"/>
      <c r="AM42" s="339"/>
      <c r="AN42" s="339"/>
      <c r="AO42" s="339"/>
      <c r="AP42" s="339"/>
      <c r="AQ42" s="339"/>
      <c r="AR42" s="339"/>
      <c r="AS42" s="339"/>
      <c r="AT42" s="339"/>
      <c r="AU42" s="339"/>
      <c r="AV42" s="339"/>
      <c r="AW42" s="339"/>
      <c r="AX42" s="339"/>
      <c r="AY42" s="339"/>
      <c r="AZ42" s="339"/>
      <c r="BA42" s="339"/>
      <c r="BB42" s="339"/>
      <c r="BC42" s="339"/>
      <c r="BD42" s="339"/>
      <c r="BE42" s="352"/>
      <c r="BF42" s="352"/>
      <c r="BG42" s="352"/>
      <c r="BH42" s="352"/>
      <c r="BI42" s="352"/>
      <c r="BJ42" s="352"/>
      <c r="BK42" s="352"/>
      <c r="BL42" s="352"/>
      <c r="BM42" s="352"/>
      <c r="BN42" s="352"/>
      <c r="BO42" s="352"/>
      <c r="BP42" s="352"/>
      <c r="BQ42" s="352"/>
      <c r="BR42" s="352"/>
      <c r="BS42" s="352"/>
      <c r="BT42" s="352"/>
      <c r="BU42" s="352"/>
      <c r="BV42" s="352"/>
      <c r="BW42" s="352"/>
      <c r="BX42" s="352"/>
      <c r="BY42" s="352"/>
      <c r="BZ42" s="352"/>
      <c r="CA42" s="352"/>
      <c r="CB42" s="352"/>
      <c r="CC42" s="352"/>
      <c r="CD42" s="352"/>
      <c r="CE42" s="352"/>
      <c r="CF42" s="352"/>
      <c r="CG42" s="352"/>
      <c r="CH42" s="352"/>
      <c r="CI42" s="352"/>
      <c r="CJ42" s="352"/>
      <c r="CK42" s="352"/>
      <c r="CL42" s="352"/>
      <c r="CM42" s="352"/>
      <c r="CN42" s="352"/>
      <c r="CO42" s="352"/>
      <c r="CP42" s="352"/>
      <c r="CQ42" s="352"/>
      <c r="CR42" s="352"/>
      <c r="CS42" s="352"/>
      <c r="CT42" s="352"/>
      <c r="CU42" s="352"/>
      <c r="CV42" s="352"/>
    </row>
    <row r="43" spans="1:101" s="342" customFormat="1" ht="15.95" customHeight="1" x14ac:dyDescent="0.2">
      <c r="A43" s="445" t="s">
        <v>47</v>
      </c>
      <c r="B43" s="517"/>
      <c r="C43" s="369"/>
      <c r="D43" s="337"/>
      <c r="E43" s="337"/>
      <c r="F43" s="337"/>
      <c r="G43" s="337"/>
      <c r="H43" s="337"/>
      <c r="I43" s="337"/>
      <c r="J43" s="337"/>
      <c r="K43" s="337"/>
      <c r="L43" s="337"/>
      <c r="M43" s="337"/>
      <c r="N43" s="337"/>
      <c r="O43" s="337"/>
      <c r="P43" s="337"/>
      <c r="Q43" s="337"/>
      <c r="R43" s="337"/>
      <c r="S43" s="336"/>
      <c r="T43" s="336"/>
      <c r="U43" s="337"/>
      <c r="V43" s="337"/>
      <c r="W43" s="337"/>
      <c r="X43" s="339"/>
      <c r="Y43" s="339"/>
      <c r="Z43" s="339"/>
      <c r="AA43" s="339"/>
      <c r="AB43" s="339"/>
      <c r="AC43" s="339"/>
      <c r="AD43" s="339"/>
      <c r="AE43" s="339"/>
      <c r="AF43" s="339"/>
      <c r="AG43" s="339"/>
      <c r="AH43" s="339"/>
      <c r="AI43" s="339"/>
      <c r="AJ43" s="339"/>
      <c r="AK43" s="339"/>
      <c r="AL43" s="339"/>
      <c r="AM43" s="339"/>
      <c r="AN43" s="339"/>
      <c r="AO43" s="339"/>
      <c r="AP43" s="339"/>
      <c r="AQ43" s="339"/>
      <c r="AR43" s="339"/>
      <c r="AS43" s="339"/>
      <c r="AT43" s="339"/>
      <c r="AU43" s="339"/>
      <c r="AV43" s="339"/>
      <c r="AW43" s="339"/>
      <c r="AX43" s="339"/>
      <c r="AY43" s="339"/>
      <c r="AZ43" s="339"/>
      <c r="BA43" s="339"/>
      <c r="BB43" s="339"/>
      <c r="BC43" s="339"/>
      <c r="BD43" s="339"/>
      <c r="BE43" s="352"/>
      <c r="BF43" s="352"/>
      <c r="BG43" s="352"/>
      <c r="BH43" s="352"/>
      <c r="BI43" s="352"/>
      <c r="BJ43" s="352"/>
      <c r="BK43" s="352"/>
      <c r="BL43" s="352"/>
      <c r="BM43" s="352"/>
      <c r="BN43" s="352"/>
      <c r="BO43" s="352"/>
      <c r="BP43" s="352"/>
      <c r="BQ43" s="352"/>
      <c r="BR43" s="352"/>
      <c r="BS43" s="352"/>
      <c r="BT43" s="352"/>
      <c r="BU43" s="352"/>
      <c r="BV43" s="352"/>
      <c r="BW43" s="352"/>
      <c r="BX43" s="352"/>
      <c r="BY43" s="352"/>
      <c r="BZ43" s="352"/>
      <c r="CA43" s="352"/>
      <c r="CB43" s="352"/>
      <c r="CC43" s="352"/>
      <c r="CD43" s="352"/>
      <c r="CE43" s="352"/>
      <c r="CF43" s="352"/>
      <c r="CG43" s="352"/>
      <c r="CH43" s="352"/>
      <c r="CI43" s="352"/>
      <c r="CJ43" s="352"/>
      <c r="CK43" s="352"/>
      <c r="CL43" s="352"/>
      <c r="CM43" s="352"/>
      <c r="CN43" s="352"/>
      <c r="CO43" s="352"/>
      <c r="CP43" s="352"/>
      <c r="CQ43" s="352"/>
      <c r="CR43" s="352"/>
      <c r="CS43" s="352"/>
      <c r="CT43" s="352"/>
      <c r="CU43" s="352"/>
      <c r="CV43" s="352"/>
    </row>
    <row r="44" spans="1:101" s="342" customFormat="1" ht="30" customHeight="1" x14ac:dyDescent="0.2">
      <c r="A44" s="391" t="s">
        <v>48</v>
      </c>
      <c r="B44" s="392"/>
      <c r="C44" s="393"/>
      <c r="D44" s="393"/>
      <c r="E44" s="393"/>
      <c r="F44" s="373"/>
      <c r="G44" s="354"/>
      <c r="H44" s="354"/>
      <c r="I44" s="373"/>
      <c r="J44" s="373"/>
      <c r="K44" s="373"/>
      <c r="L44" s="373"/>
      <c r="M44" s="373"/>
      <c r="N44" s="373"/>
      <c r="O44" s="373"/>
      <c r="P44" s="373"/>
      <c r="Q44" s="373"/>
      <c r="R44" s="373"/>
      <c r="S44" s="373"/>
      <c r="T44" s="373"/>
      <c r="U44" s="373"/>
      <c r="V44" s="373"/>
      <c r="W44" s="373"/>
      <c r="X44" s="339"/>
      <c r="Y44" s="339"/>
      <c r="Z44" s="339"/>
      <c r="AA44" s="339"/>
      <c r="AB44" s="339"/>
      <c r="AC44" s="339"/>
      <c r="AD44" s="339"/>
      <c r="AE44" s="339"/>
      <c r="AF44" s="339"/>
      <c r="AG44" s="339"/>
      <c r="AH44" s="339"/>
      <c r="AI44" s="339"/>
      <c r="AJ44" s="339"/>
      <c r="AK44" s="339"/>
      <c r="AL44" s="339"/>
      <c r="AM44" s="339"/>
      <c r="AN44" s="339"/>
      <c r="AO44" s="339"/>
      <c r="AP44" s="339"/>
      <c r="AQ44" s="339"/>
      <c r="AR44" s="339"/>
      <c r="AS44" s="339"/>
      <c r="AT44" s="339"/>
      <c r="AU44" s="339"/>
      <c r="AV44" s="339"/>
      <c r="AW44" s="339"/>
      <c r="AX44" s="339"/>
      <c r="AY44" s="339"/>
      <c r="AZ44" s="339"/>
      <c r="BA44" s="339"/>
      <c r="BB44" s="339"/>
      <c r="BC44" s="339"/>
      <c r="BD44" s="339"/>
      <c r="BE44" s="352"/>
      <c r="BF44" s="352"/>
      <c r="BG44" s="352"/>
      <c r="BH44" s="352"/>
      <c r="BI44" s="352"/>
      <c r="BJ44" s="352"/>
      <c r="BK44" s="352"/>
      <c r="BL44" s="352"/>
      <c r="BM44" s="352"/>
      <c r="BN44" s="352"/>
      <c r="BO44" s="352"/>
      <c r="BP44" s="352"/>
      <c r="BQ44" s="352"/>
      <c r="BR44" s="352"/>
      <c r="BS44" s="352"/>
      <c r="BT44" s="352"/>
      <c r="BU44" s="352"/>
      <c r="BV44" s="352"/>
      <c r="BW44" s="352"/>
      <c r="BX44" s="352"/>
      <c r="BY44" s="352"/>
      <c r="BZ44" s="352"/>
      <c r="CA44" s="352"/>
      <c r="CB44" s="352"/>
      <c r="CC44" s="352"/>
      <c r="CD44" s="352"/>
      <c r="CE44" s="352"/>
      <c r="CF44" s="352"/>
      <c r="CG44" s="352"/>
      <c r="CH44" s="352"/>
      <c r="CI44" s="352"/>
      <c r="CJ44" s="352"/>
      <c r="CK44" s="352"/>
      <c r="CL44" s="352"/>
      <c r="CM44" s="352"/>
      <c r="CN44" s="352"/>
      <c r="CO44" s="352"/>
      <c r="CP44" s="352"/>
      <c r="CQ44" s="352"/>
      <c r="CR44" s="352"/>
      <c r="CS44" s="352"/>
      <c r="CT44" s="352"/>
      <c r="CU44" s="352"/>
      <c r="CV44" s="352"/>
    </row>
    <row r="45" spans="1:101" s="431" customFormat="1" ht="17.100000000000001" customHeight="1" x14ac:dyDescent="0.15">
      <c r="A45" s="1074" t="s">
        <v>49</v>
      </c>
      <c r="B45" s="1075"/>
      <c r="C45" s="390" t="s">
        <v>46</v>
      </c>
      <c r="D45" s="367" t="s">
        <v>50</v>
      </c>
      <c r="E45" s="394" t="s">
        <v>51</v>
      </c>
      <c r="F45" s="332"/>
      <c r="G45" s="336"/>
      <c r="H45" s="337"/>
      <c r="I45" s="336"/>
      <c r="J45" s="336"/>
      <c r="K45" s="336"/>
      <c r="L45" s="336"/>
      <c r="M45" s="336"/>
      <c r="N45" s="336"/>
      <c r="O45" s="336"/>
      <c r="P45" s="336"/>
      <c r="Q45" s="336"/>
      <c r="R45" s="336"/>
      <c r="S45" s="336"/>
      <c r="T45" s="336"/>
      <c r="U45" s="336"/>
      <c r="V45" s="336"/>
      <c r="W45" s="336"/>
      <c r="X45" s="337"/>
      <c r="Y45" s="337"/>
      <c r="Z45" s="337"/>
      <c r="AA45" s="337"/>
      <c r="AB45" s="337"/>
      <c r="AC45" s="337"/>
      <c r="AD45" s="337"/>
      <c r="AE45" s="337"/>
      <c r="AF45" s="337"/>
      <c r="AG45" s="337"/>
      <c r="AH45" s="337"/>
      <c r="AI45" s="337"/>
      <c r="AJ45" s="337"/>
      <c r="AK45" s="337"/>
      <c r="AL45" s="337"/>
      <c r="AM45" s="337"/>
      <c r="AN45" s="337"/>
      <c r="AO45" s="337"/>
      <c r="AP45" s="337"/>
      <c r="AQ45" s="337"/>
      <c r="AR45" s="337"/>
      <c r="AS45" s="337"/>
      <c r="AT45" s="337"/>
      <c r="AU45" s="337"/>
      <c r="AV45" s="337"/>
      <c r="AW45" s="337"/>
      <c r="AX45" s="337"/>
      <c r="AY45" s="337"/>
      <c r="AZ45" s="337"/>
      <c r="BA45" s="337"/>
      <c r="BB45" s="337"/>
      <c r="BC45" s="337"/>
      <c r="BD45" s="337"/>
      <c r="BE45" s="356"/>
      <c r="BF45" s="356"/>
      <c r="BG45" s="356"/>
      <c r="BH45" s="356"/>
      <c r="BI45" s="356"/>
      <c r="BJ45" s="356"/>
      <c r="BK45" s="356"/>
      <c r="BL45" s="356"/>
      <c r="BM45" s="356"/>
      <c r="BN45" s="356"/>
      <c r="BO45" s="356"/>
      <c r="BP45" s="356"/>
      <c r="BQ45" s="356"/>
      <c r="BR45" s="356"/>
      <c r="BS45" s="356"/>
      <c r="BT45" s="356"/>
      <c r="BU45" s="356"/>
      <c r="BV45" s="356"/>
      <c r="BW45" s="356"/>
      <c r="BX45" s="356"/>
      <c r="BY45" s="356"/>
      <c r="BZ45" s="356"/>
      <c r="CA45" s="356"/>
      <c r="CB45" s="356"/>
      <c r="CC45" s="356"/>
      <c r="CD45" s="356"/>
      <c r="CE45" s="356"/>
      <c r="CF45" s="356"/>
      <c r="CG45" s="356"/>
      <c r="CH45" s="356"/>
      <c r="CI45" s="356"/>
      <c r="CJ45" s="356"/>
      <c r="CK45" s="356"/>
      <c r="CL45" s="356"/>
      <c r="CM45" s="356"/>
      <c r="CN45" s="356"/>
      <c r="CO45" s="356"/>
      <c r="CP45" s="356"/>
      <c r="CQ45" s="356"/>
      <c r="CR45" s="356"/>
      <c r="CS45" s="356"/>
      <c r="CT45" s="356"/>
      <c r="CU45" s="356"/>
      <c r="CV45" s="356"/>
    </row>
    <row r="46" spans="1:101" s="431" customFormat="1" ht="15.95" customHeight="1" x14ac:dyDescent="0.15">
      <c r="A46" s="1148" t="s">
        <v>52</v>
      </c>
      <c r="B46" s="1149"/>
      <c r="C46" s="490">
        <f>SUM(D46:E46)</f>
        <v>0</v>
      </c>
      <c r="D46" s="514"/>
      <c r="E46" s="516"/>
      <c r="F46" s="435" t="str">
        <f>BA46</f>
        <v/>
      </c>
      <c r="G46" s="432"/>
      <c r="H46" s="337"/>
      <c r="I46" s="336"/>
      <c r="J46" s="336"/>
      <c r="K46" s="336"/>
      <c r="L46" s="336"/>
      <c r="M46" s="336"/>
      <c r="N46" s="336"/>
      <c r="O46" s="336"/>
      <c r="P46" s="336"/>
      <c r="Q46" s="336"/>
      <c r="R46" s="336"/>
      <c r="S46" s="336"/>
      <c r="T46" s="336"/>
      <c r="U46" s="336"/>
      <c r="V46" s="336"/>
      <c r="W46" s="336"/>
      <c r="X46" s="337"/>
      <c r="Y46" s="337"/>
      <c r="Z46" s="337"/>
      <c r="AA46" s="337"/>
      <c r="AB46" s="337"/>
      <c r="AC46" s="337"/>
      <c r="AD46" s="337"/>
      <c r="AE46" s="337"/>
      <c r="AF46" s="337"/>
      <c r="AG46" s="337"/>
      <c r="AH46" s="337"/>
      <c r="AI46" s="337"/>
      <c r="AJ46" s="337"/>
      <c r="AK46" s="337"/>
      <c r="AQ46" s="337"/>
      <c r="AR46" s="337"/>
      <c r="AS46" s="337"/>
      <c r="AT46" s="337"/>
      <c r="AU46" s="337"/>
      <c r="AV46" s="337"/>
      <c r="AW46" s="337"/>
      <c r="AX46" s="337"/>
      <c r="AY46" s="356"/>
      <c r="AZ46" s="356"/>
      <c r="BA46" s="433" t="str">
        <f>IF(AND(([2]A01!$C16+[2]A01!$C17+[2]A01!$C18+[2]A01!$C19+[2]A01!$D29+[2]A01!$D30+[2]A01!$D31)&lt;&gt;0,C46=0),"Si hubo Controles (Control Diada,Control Ciclo Vital menores de 1 mes ), NO olvide registrar el Ingreso a Control de Salud de los respectivos RN","")</f>
        <v/>
      </c>
      <c r="BB46" s="337"/>
      <c r="BC46" s="337"/>
      <c r="BD46" s="337"/>
      <c r="BE46" s="337"/>
      <c r="BF46" s="356"/>
      <c r="BG46" s="356"/>
      <c r="BH46" s="356"/>
      <c r="BI46" s="356"/>
      <c r="BJ46" s="356"/>
      <c r="BK46" s="356"/>
      <c r="BL46" s="356"/>
      <c r="BM46" s="356"/>
      <c r="BN46" s="356"/>
      <c r="BO46" s="356"/>
      <c r="BP46" s="356"/>
      <c r="BQ46" s="356"/>
      <c r="BR46" s="356"/>
      <c r="BS46" s="356"/>
      <c r="BT46" s="613">
        <f>IF(AND(([2]A01!$C16+[2]A01!$C17+[2]A01!$C18+[2]A01!$C19+[2]A01!$D29+[2]A01!$D30+[2]A01!$D31)&lt;&gt;0,C46=0),1,0)</f>
        <v>0</v>
      </c>
      <c r="BU46" s="356"/>
      <c r="BV46" s="356"/>
      <c r="BW46" s="356"/>
      <c r="BX46" s="356"/>
      <c r="BY46" s="356"/>
      <c r="BZ46" s="356"/>
      <c r="CA46" s="356"/>
      <c r="CB46" s="356"/>
      <c r="CC46" s="356"/>
      <c r="CD46" s="356"/>
      <c r="CE46" s="356"/>
      <c r="CF46" s="356"/>
      <c r="CG46" s="356"/>
      <c r="CH46" s="356"/>
      <c r="CI46" s="356"/>
      <c r="CJ46" s="356"/>
      <c r="CK46" s="356"/>
      <c r="CL46" s="356"/>
      <c r="CM46" s="356"/>
      <c r="CN46" s="356"/>
      <c r="CO46" s="356"/>
      <c r="CP46" s="356"/>
      <c r="CQ46" s="356"/>
      <c r="CR46" s="356"/>
      <c r="CS46" s="356"/>
      <c r="CT46" s="356"/>
      <c r="CU46" s="356"/>
      <c r="CV46" s="356"/>
    </row>
    <row r="47" spans="1:101" s="339" customFormat="1" ht="30" customHeight="1" x14ac:dyDescent="0.2">
      <c r="A47" s="389" t="s">
        <v>53</v>
      </c>
      <c r="B47" s="393"/>
      <c r="C47" s="393"/>
      <c r="D47" s="393"/>
      <c r="E47" s="393"/>
      <c r="F47" s="373"/>
      <c r="G47" s="354"/>
      <c r="H47" s="354"/>
      <c r="I47" s="373"/>
      <c r="J47" s="373"/>
      <c r="K47" s="373"/>
      <c r="L47" s="373"/>
      <c r="M47" s="373"/>
      <c r="N47" s="373"/>
      <c r="O47" s="373"/>
      <c r="P47" s="373"/>
      <c r="Q47" s="373"/>
      <c r="R47" s="373"/>
      <c r="S47" s="373"/>
      <c r="T47" s="373"/>
      <c r="U47" s="373"/>
      <c r="V47" s="373"/>
      <c r="W47" s="373"/>
    </row>
    <row r="48" spans="1:101" s="362" customFormat="1" ht="10.5" x14ac:dyDescent="0.15">
      <c r="A48" s="1146" t="s">
        <v>54</v>
      </c>
      <c r="B48" s="1023"/>
      <c r="C48" s="1072" t="s">
        <v>55</v>
      </c>
      <c r="D48" s="1016" t="s">
        <v>56</v>
      </c>
      <c r="E48" s="1017"/>
      <c r="F48" s="1017"/>
      <c r="G48" s="1017"/>
      <c r="H48" s="1017"/>
      <c r="I48" s="1018"/>
      <c r="J48" s="1026" t="s">
        <v>57</v>
      </c>
      <c r="K48" s="1027"/>
      <c r="L48" s="608"/>
      <c r="M48" s="361"/>
      <c r="N48" s="361"/>
      <c r="O48" s="348"/>
      <c r="P48" s="348"/>
      <c r="Q48" s="348"/>
      <c r="R48" s="348"/>
      <c r="S48" s="348"/>
      <c r="T48" s="348"/>
      <c r="U48" s="348"/>
      <c r="V48" s="348"/>
      <c r="W48" s="348"/>
      <c r="X48" s="348"/>
      <c r="Y48" s="348"/>
      <c r="Z48" s="348"/>
      <c r="AA48" s="348"/>
      <c r="AB48" s="348"/>
      <c r="AC48" s="348"/>
      <c r="AD48" s="348"/>
      <c r="AE48" s="348"/>
      <c r="AF48" s="348"/>
      <c r="AG48" s="348"/>
      <c r="AH48" s="348"/>
      <c r="AI48" s="348"/>
      <c r="AJ48" s="348"/>
      <c r="AK48" s="348"/>
      <c r="AQ48" s="348"/>
      <c r="AR48" s="348"/>
      <c r="AS48" s="348"/>
      <c r="AT48" s="348"/>
      <c r="AU48" s="348"/>
      <c r="AV48" s="348"/>
      <c r="AW48" s="348"/>
      <c r="AX48" s="348"/>
      <c r="AY48" s="337"/>
      <c r="AZ48" s="348"/>
      <c r="BA48" s="348"/>
      <c r="BB48" s="348"/>
      <c r="BC48" s="348"/>
      <c r="BD48" s="348"/>
      <c r="BE48" s="348"/>
    </row>
    <row r="49" spans="1:118" s="362" customFormat="1" ht="22.5" customHeight="1" x14ac:dyDescent="0.15">
      <c r="A49" s="1147"/>
      <c r="B49" s="1025"/>
      <c r="C49" s="1073"/>
      <c r="D49" s="343" t="s">
        <v>58</v>
      </c>
      <c r="E49" s="349" t="s">
        <v>59</v>
      </c>
      <c r="F49" s="349" t="s">
        <v>60</v>
      </c>
      <c r="G49" s="349" t="s">
        <v>61</v>
      </c>
      <c r="H49" s="364" t="s">
        <v>62</v>
      </c>
      <c r="I49" s="365" t="s">
        <v>63</v>
      </c>
      <c r="J49" s="343" t="s">
        <v>43</v>
      </c>
      <c r="K49" s="365" t="s">
        <v>64</v>
      </c>
      <c r="L49" s="608"/>
      <c r="M49" s="361"/>
      <c r="N49" s="361"/>
      <c r="O49" s="348"/>
      <c r="P49" s="348"/>
      <c r="Q49" s="348"/>
      <c r="R49" s="348"/>
      <c r="S49" s="348"/>
      <c r="T49" s="348"/>
      <c r="U49" s="348"/>
      <c r="V49" s="348"/>
      <c r="W49" s="348"/>
      <c r="X49" s="348"/>
      <c r="Y49" s="348"/>
      <c r="Z49" s="348"/>
      <c r="AA49" s="348"/>
      <c r="AB49" s="348"/>
      <c r="AC49" s="348"/>
      <c r="AD49" s="348"/>
      <c r="AE49" s="348"/>
      <c r="AF49" s="348"/>
      <c r="AG49" s="348"/>
      <c r="AH49" s="348"/>
      <c r="AI49" s="348"/>
      <c r="AJ49" s="348"/>
      <c r="AK49" s="348"/>
      <c r="AQ49" s="348"/>
      <c r="AR49" s="348"/>
      <c r="AS49" s="348"/>
      <c r="AT49" s="348"/>
      <c r="AU49" s="348"/>
      <c r="AV49" s="348"/>
      <c r="AW49" s="348"/>
      <c r="AX49" s="348"/>
      <c r="AY49" s="337"/>
      <c r="AZ49" s="348"/>
      <c r="BA49" s="348"/>
      <c r="BB49" s="348"/>
      <c r="BC49" s="348"/>
      <c r="BD49" s="348"/>
      <c r="BE49" s="348"/>
    </row>
    <row r="50" spans="1:118" s="362" customFormat="1" ht="15.95" customHeight="1" x14ac:dyDescent="0.15">
      <c r="A50" s="1167" t="s">
        <v>65</v>
      </c>
      <c r="B50" s="1168"/>
      <c r="C50" s="472">
        <f>SUM(D50:I50)</f>
        <v>0</v>
      </c>
      <c r="D50" s="477"/>
      <c r="E50" s="504"/>
      <c r="F50" s="478"/>
      <c r="G50" s="478"/>
      <c r="H50" s="486"/>
      <c r="I50" s="496"/>
      <c r="J50" s="477"/>
      <c r="K50" s="496"/>
      <c r="L50" s="607" t="str">
        <f>$BA50&amp;" "&amp;$BB50&amp;" "&amp;$BC50&amp;" "&amp;$BD50&amp;" "&amp;$BE50&amp;" "&amp;$BF50</f>
        <v xml:space="preserve">     </v>
      </c>
      <c r="M50" s="361"/>
      <c r="N50" s="361"/>
      <c r="O50" s="348"/>
      <c r="P50" s="348"/>
      <c r="Q50" s="348"/>
      <c r="R50" s="348"/>
      <c r="S50" s="348"/>
      <c r="T50" s="348"/>
      <c r="U50" s="348"/>
      <c r="V50" s="348"/>
      <c r="W50" s="348"/>
      <c r="X50" s="337"/>
      <c r="Y50" s="337"/>
      <c r="Z50" s="337"/>
      <c r="AA50" s="337"/>
      <c r="AB50" s="348"/>
      <c r="AC50" s="348"/>
      <c r="AD50" s="337"/>
      <c r="AE50" s="348"/>
      <c r="AF50" s="348"/>
      <c r="AG50" s="348"/>
      <c r="AH50" s="348"/>
      <c r="AI50" s="348"/>
      <c r="AJ50" s="348"/>
      <c r="AK50" s="348"/>
      <c r="AQ50" s="348"/>
      <c r="AR50" s="348"/>
      <c r="AS50" s="348"/>
      <c r="AT50" s="348"/>
      <c r="AU50" s="348"/>
      <c r="AV50" s="348"/>
      <c r="AW50" s="348"/>
      <c r="AX50" s="348"/>
      <c r="AY50" s="337"/>
      <c r="AZ50" s="348"/>
      <c r="BA50" s="433" t="str">
        <f>IF($C50&lt;&gt;($J50+$K50)," El número de ingresos según sexo NO puede ser diferente al Total.","")</f>
        <v/>
      </c>
      <c r="BB50" s="433" t="str">
        <f>IF($E50&lt;=[2]A03!$E33,""," El Total de ingresos de niños(as) de 7 a 11 meses Normal con Rezago debe ser MENOR O IGUAL al número de niños (as) Normal con Rezago misma edad derivados a alguna modalidad de estimulación REM A03 Sección C .")</f>
        <v/>
      </c>
      <c r="BC50" s="433" t="str">
        <f>IF($F50&lt;=[2]A03!$F33,""," El Total de ingresos de niños(as) de 12 a 17 meses Normal con Rezago debe ser MENOR O IGUAL al número de niños (as) Normal con Rezago misma edad derivados a alguna modalidad de estimulación REM A03 Sección C .")</f>
        <v/>
      </c>
      <c r="BD50" s="433" t="str">
        <f>IF($G50&lt;=[2]A03!$G33,""," El Total de ingresos de niños(as) de 18 a 23 meses Normal con Rezago debe ser MENOR O IGUAL al número de niños (as) Normal con Rezago misma edad derivados a alguna modalidad de estimulación REM A03 Sección C .")</f>
        <v/>
      </c>
      <c r="BE50" s="433" t="str">
        <f>IF($H50&lt;=[2]A03!$H33,""," El Total de ingresos de niños(as) de 24 a 47 meses Normal con Rezago debe ser MENOR O IGUAL al número de niños (as) Normal con Rezago misma edad derivados a alguna modalidad de estimulación REM A03 Sección C .")</f>
        <v/>
      </c>
      <c r="BF50" s="433" t="str">
        <f>IF($I50&lt;=[2]A03!$I33,""," El Total de ingresos de niños(as) de 48 a 59 meses Normal con Rezago debe ser MENOR O IGUAL al número de niños (as) Normal con Rezago misma edad derivados a alguna modalidad de estimulación REM A03 Sección C .")</f>
        <v/>
      </c>
      <c r="BT50" s="613">
        <f>IF($C50&lt;&gt;($J50+$K50),1,0)</f>
        <v>0</v>
      </c>
      <c r="BU50" s="613">
        <f>IF($E50&lt;=[2]A03!$E33,0,1)</f>
        <v>0</v>
      </c>
      <c r="BV50" s="613">
        <f>IF($F50&lt;=[2]A03!$F33,0,1)</f>
        <v>0</v>
      </c>
      <c r="BW50" s="613">
        <f>IF($G50&lt;=[2]A03!$G33,0,1)</f>
        <v>0</v>
      </c>
      <c r="BX50" s="613">
        <f>IF($H50&lt;=[2]A03!$H33,0,1)</f>
        <v>0</v>
      </c>
      <c r="BY50" s="613">
        <f>IF($I50&lt;=[2]A03!$I33,0,1)</f>
        <v>0</v>
      </c>
    </row>
    <row r="51" spans="1:118" s="362" customFormat="1" ht="15.95" customHeight="1" x14ac:dyDescent="0.15">
      <c r="A51" s="1080" t="s">
        <v>66</v>
      </c>
      <c r="B51" s="1082"/>
      <c r="C51" s="528">
        <f>SUM(D51:I51)</f>
        <v>0</v>
      </c>
      <c r="D51" s="465"/>
      <c r="E51" s="508"/>
      <c r="F51" s="498"/>
      <c r="G51" s="498"/>
      <c r="H51" s="545"/>
      <c r="I51" s="499"/>
      <c r="J51" s="497"/>
      <c r="K51" s="499"/>
      <c r="L51" s="607" t="str">
        <f>$BA51&amp;" "&amp;$BB51&amp;" "&amp;$BC51&amp;" "&amp;$BD51&amp;" "&amp;$BE51&amp;" "&amp;$BF51</f>
        <v xml:space="preserve">     </v>
      </c>
      <c r="M51" s="361"/>
      <c r="N51" s="361"/>
      <c r="O51" s="348"/>
      <c r="P51" s="348"/>
      <c r="Q51" s="348"/>
      <c r="R51" s="348"/>
      <c r="S51" s="348"/>
      <c r="T51" s="348"/>
      <c r="U51" s="348"/>
      <c r="V51" s="348"/>
      <c r="W51" s="348"/>
      <c r="X51" s="337"/>
      <c r="Y51" s="337"/>
      <c r="Z51" s="337"/>
      <c r="AA51" s="337"/>
      <c r="AB51" s="348"/>
      <c r="AC51" s="348"/>
      <c r="AD51" s="337"/>
      <c r="AE51" s="348"/>
      <c r="AF51" s="348"/>
      <c r="AG51" s="348"/>
      <c r="AH51" s="348"/>
      <c r="AI51" s="348"/>
      <c r="AJ51" s="348"/>
      <c r="AK51" s="348"/>
      <c r="AQ51" s="348"/>
      <c r="AR51" s="348"/>
      <c r="AS51" s="348"/>
      <c r="AT51" s="348"/>
      <c r="AU51" s="348"/>
      <c r="AV51" s="348"/>
      <c r="AW51" s="348"/>
      <c r="AX51" s="348"/>
      <c r="AY51" s="337"/>
      <c r="AZ51" s="348"/>
      <c r="BA51" s="433" t="str">
        <f>IF($C51&lt;&gt;($J51+$K51)," El número de ingresos según sexo NO puede ser diferente al Total.","")</f>
        <v/>
      </c>
      <c r="BB51" s="433" t="str">
        <f>IF($E51&lt;=[2]A03!$E34,""," El Total de ingresos de niños(as) de 7 a 11 meses con Riesgo debe ser MENOR O IGUAL al número de niños (as) con Riesgo misma edad derivados a alguna modalidad de estimulación REM A03 Sección C .")</f>
        <v/>
      </c>
      <c r="BC51" s="433" t="str">
        <f>IF($F51&lt;=[2]A03!$F34,""," El Total de ingresos de niños(as) de 12 a 17 meses con Riesgo debe ser MENOR O IGUAL al número de niños (as) con Riesgo misma edad derivados a alguna modalidad de estimulación REM A03 Sección C .")</f>
        <v/>
      </c>
      <c r="BD51" s="433" t="str">
        <f>IF($G51&lt;=[2]A03!$G34,""," El Total de ingresos de niños(as) de 18 a 23 meses con Riesgo debe ser MENOR O IGUAL al número de niños (as) con Riesgo misma edad derivados a alguna modalidad de estimulación REM A03 Sección C .")</f>
        <v/>
      </c>
      <c r="BE51" s="433" t="str">
        <f>IF($H51&lt;=[2]A03!$H34,""," El Total de ingresos de niños(as) de 24 a 47 meses con Riesgo debe ser MENOR O IGUAL al número de niños (as) con Riesgo misma edad derivados a alguna modalidad de estimulación REM A03 Sección C .")</f>
        <v/>
      </c>
      <c r="BF51" s="433" t="str">
        <f>IF($I51&lt;=[2]A03!$I34,""," El Total de ingresos de niños(as) de 48 a 59 meses con Riesgo debe ser MENOR O IGUAL al número de niños (as) con Riesgo misma edad derivados a alguna modalidad de estimulación REM A03 Sección C .")</f>
        <v/>
      </c>
      <c r="BT51" s="613">
        <f>IF($C51&lt;&gt;($J51+$K51),1,0)</f>
        <v>0</v>
      </c>
      <c r="BU51" s="613">
        <f>IF($E51&lt;=[2]A03!$E34,0,1)</f>
        <v>0</v>
      </c>
      <c r="BV51" s="613">
        <f>IF($F51&lt;=[2]A03!$F34,0,1)</f>
        <v>0</v>
      </c>
      <c r="BW51" s="613">
        <f>IF($G51&lt;=[2]A03!$G34,0,1)</f>
        <v>0</v>
      </c>
      <c r="BX51" s="613">
        <f>IF($H51&lt;=[2]A03!$H34,0,1)</f>
        <v>0</v>
      </c>
      <c r="BY51" s="613">
        <f>IF($I51&lt;=[2]A03!$I34,0,1)</f>
        <v>0</v>
      </c>
    </row>
    <row r="52" spans="1:118" s="362" customFormat="1" ht="15.95" customHeight="1" x14ac:dyDescent="0.15">
      <c r="A52" s="1169" t="s">
        <v>67</v>
      </c>
      <c r="B52" s="1170"/>
      <c r="C52" s="474">
        <f>SUM(D52:I52)</f>
        <v>0</v>
      </c>
      <c r="D52" s="468"/>
      <c r="E52" s="507"/>
      <c r="F52" s="469"/>
      <c r="G52" s="469"/>
      <c r="H52" s="470"/>
      <c r="I52" s="471"/>
      <c r="J52" s="468"/>
      <c r="K52" s="471"/>
      <c r="L52" s="607" t="str">
        <f>$BA52&amp;" "&amp;$BB52&amp;" "&amp;$BC52&amp;" "&amp;$BD52&amp;" "&amp;$BE52&amp;" "&amp;$BF52</f>
        <v xml:space="preserve">     </v>
      </c>
      <c r="M52" s="361"/>
      <c r="N52" s="361"/>
      <c r="O52" s="348"/>
      <c r="P52" s="348"/>
      <c r="Q52" s="348"/>
      <c r="R52" s="348"/>
      <c r="S52" s="348"/>
      <c r="T52" s="348"/>
      <c r="U52" s="348"/>
      <c r="V52" s="348"/>
      <c r="W52" s="348"/>
      <c r="X52" s="337"/>
      <c r="Y52" s="337"/>
      <c r="Z52" s="337"/>
      <c r="AA52" s="337"/>
      <c r="AB52" s="348"/>
      <c r="AC52" s="348"/>
      <c r="AD52" s="337"/>
      <c r="AE52" s="348"/>
      <c r="AF52" s="348"/>
      <c r="AG52" s="348"/>
      <c r="AH52" s="348"/>
      <c r="AI52" s="348"/>
      <c r="AJ52" s="348"/>
      <c r="AK52" s="348"/>
      <c r="AQ52" s="348"/>
      <c r="AR52" s="348"/>
      <c r="AS52" s="348"/>
      <c r="AT52" s="348"/>
      <c r="AU52" s="348"/>
      <c r="AV52" s="348"/>
      <c r="AW52" s="348"/>
      <c r="AX52" s="348"/>
      <c r="AY52" s="337"/>
      <c r="AZ52" s="348"/>
      <c r="BA52" s="433" t="str">
        <f>IF($C52&lt;&gt;($J52+$K52)," El número de ingresos según sexo NO puede ser diferente al Total.","")</f>
        <v/>
      </c>
      <c r="BB52" s="433" t="str">
        <f>IF($E52&lt;=[2]A03!$E35,""," El Total de ingresos de niños(as) de 7 a 11 meses con Retraso debe ser MENOR O IGUAL al número de niños (as) con Retraso misma edad derivados a alguna modalidad de estimulación REM A03 Sección C .")</f>
        <v/>
      </c>
      <c r="BC52" s="433" t="str">
        <f>IF($F52&lt;=[2]A03!$F35,""," El Total de ingresos de niños(as) de 12 a 17 meses con Retraso debe ser MENOR O IGUAL al número de niños (as) con Retraso misma edad derivados a alguna modalidad de estimulación REM A03 Sección C .")</f>
        <v/>
      </c>
      <c r="BD52" s="433" t="str">
        <f>IF($G52&lt;=[2]A03!$G35,"","El Total de ingresos de niños(as) de 18 a 23 meses con Retraso debe ser MENOR O IGUAL al número de niños (as) con Retraso misma edad derivados a alguna modalidad de estimulación REM A03 Sección C .")</f>
        <v/>
      </c>
      <c r="BE52" s="433" t="str">
        <f>IF($H52&lt;=[2]A03!$H35,""," El Total de ingresos de niños(as) de 24 a 47 meses con Retraso debe ser MENOR O IGUAL al número de niños (as) con Retraso misma edad derivados a alguna modalidad de estimulación REM A03 Sección C .")</f>
        <v/>
      </c>
      <c r="BF52" s="433" t="str">
        <f>IF($I52&lt;=[2]A03!$I35,""," El Total de ingresos de niños(as) de 48 a 59 meses con Retraso debe ser MENOR O IGUAL al número de niños (as) con Retraso misma edad derivados a alguna modalidad de estimulación REM A03 Sección C .")</f>
        <v/>
      </c>
      <c r="BT52" s="613">
        <f>IF($C52&lt;&gt;($J52+$K52),1,0)</f>
        <v>0</v>
      </c>
      <c r="BU52" s="613">
        <f>IF($E52&lt;=[2]A03!$E35,0,1)</f>
        <v>0</v>
      </c>
      <c r="BV52" s="613">
        <f>IF($F52&lt;=[2]A03!$F35,0,1)</f>
        <v>0</v>
      </c>
      <c r="BW52" s="613">
        <f>IF($G52&lt;=[2]A03!$G35,0,1)</f>
        <v>0</v>
      </c>
      <c r="BX52" s="613">
        <f>IF($H52&lt;=[2]A03!$H35,0,1)</f>
        <v>0</v>
      </c>
      <c r="BY52" s="613">
        <f>IF($I52&lt;=[2]A03!$I35,0,1)</f>
        <v>0</v>
      </c>
    </row>
    <row r="53" spans="1:118" s="362" customFormat="1" ht="15.95" customHeight="1" x14ac:dyDescent="0.15">
      <c r="A53" s="1171" t="s">
        <v>68</v>
      </c>
      <c r="B53" s="1172"/>
      <c r="C53" s="474">
        <f>SUM(D53:I53)</f>
        <v>0</v>
      </c>
      <c r="D53" s="527"/>
      <c r="E53" s="507"/>
      <c r="F53" s="469"/>
      <c r="G53" s="469"/>
      <c r="H53" s="470"/>
      <c r="I53" s="471"/>
      <c r="J53" s="468"/>
      <c r="K53" s="471"/>
      <c r="L53" s="607" t="str">
        <f>$BA53&amp;" "&amp;$BB53&amp;" "&amp;$BC53&amp;" "&amp;$BD53&amp;" "&amp;$BE53&amp;" "&amp;$BF53&amp;" "&amp;$BB54</f>
        <v xml:space="preserve">      </v>
      </c>
      <c r="M53" s="361"/>
      <c r="N53" s="361"/>
      <c r="O53" s="348"/>
      <c r="P53" s="348"/>
      <c r="Q53" s="348"/>
      <c r="R53" s="348"/>
      <c r="S53" s="348"/>
      <c r="T53" s="348"/>
      <c r="U53" s="348"/>
      <c r="V53" s="348"/>
      <c r="W53" s="348"/>
      <c r="X53" s="337"/>
      <c r="Y53" s="337"/>
      <c r="Z53" s="337"/>
      <c r="AA53" s="337"/>
      <c r="AB53" s="348"/>
      <c r="AC53" s="348"/>
      <c r="AD53" s="337"/>
      <c r="AE53" s="348"/>
      <c r="AF53" s="348"/>
      <c r="AG53" s="348"/>
      <c r="AH53" s="348"/>
      <c r="AI53" s="348"/>
      <c r="AJ53" s="348"/>
      <c r="AK53" s="348"/>
      <c r="AQ53" s="348"/>
      <c r="AR53" s="348"/>
      <c r="AS53" s="348"/>
      <c r="AT53" s="348"/>
      <c r="AU53" s="348"/>
      <c r="AV53" s="348"/>
      <c r="AW53" s="348"/>
      <c r="AX53" s="348"/>
      <c r="AY53" s="337"/>
      <c r="AZ53" s="348"/>
      <c r="BA53" s="433" t="str">
        <f>IF($C53&lt;&gt;($J53+$K53)," El número de ingresos según sexo NO puede ser diferente al Total.","")</f>
        <v/>
      </c>
      <c r="BB53" s="433" t="str">
        <f>IF($E53&lt;=[2]A03!$E36,""," El Total de ingresos de niños(as) de 7 a 11 meses con Otra Vulnerabilidad debe ser MENOR O IGUAL al número de niños (as) con Otra Vulnerabilidad misma edad derivados a alguna modalidad de estimulación REM A03 Sección C .")</f>
        <v/>
      </c>
      <c r="BC53" s="433" t="str">
        <f>IF($F53&lt;=[2]A03!$F36,""," El Total de ingresos de niños(as) de 12 a 17 meses con Otra Vulnerabilidad debe ser MENOR O IGUAL al número de niños (as) con Otra Vulnerabilidad misma edad derivados a alguna modalidad de estimulación REM A03 Sección C .")</f>
        <v/>
      </c>
      <c r="BD53" s="433" t="str">
        <f>IF($G53&lt;=[2]A03!$G36,""," El Total de ingresos de niños(as) de 18 a 23 meses con Otra Vulnerabilidad debe ser MENOR O IGUAL al número de niños (as) con Otra Vulnerabilidad misma edad derivados a alguna modalidad de estimulación REM A03 Sección C .")</f>
        <v/>
      </c>
      <c r="BE53" s="433" t="str">
        <f>IF($H53&lt;=[2]A03!$H36,""," El Total de ingresos de niños(as) de 24 a 47 meses con Otra Vulnerabilidad debe ser MENOR O IGUAL al número de niños (as) con Otra Vulnerabilidad misma edad derivados a alguna modalidad de estimulación REM A03 Sección C .")</f>
        <v/>
      </c>
      <c r="BF53" s="433" t="str">
        <f>IF($I53&lt;=[2]A03!$I36,""," El Total de ingresos de niños(as) de 48 a 59 meses con Otra Vulnerabilidad debe ser MENOR O IGUAL al número de niños (as) con Otra Vulnerabilidad misma edad derivados a alguna modalidad de estimulación REM A03 Sección C .")</f>
        <v/>
      </c>
      <c r="BT53" s="613">
        <f>IF($C53&lt;&gt;($J53+$K53),1,0)</f>
        <v>0</v>
      </c>
      <c r="BU53" s="613">
        <f>IF($E53&lt;=[2]A03!$E36,0,1)</f>
        <v>0</v>
      </c>
      <c r="BV53" s="613">
        <f>IF($F53&lt;=[2]A03!$F36,0,1)</f>
        <v>0</v>
      </c>
      <c r="BW53" s="613">
        <f>IF($G53&lt;=[2]A03!$G36,0,1)</f>
        <v>0</v>
      </c>
      <c r="BX53" s="613">
        <f>IF($H53&lt;=[2]A03!$H36,0,1)</f>
        <v>0</v>
      </c>
      <c r="BY53" s="613">
        <f>IF($I53&lt;=[2]A03!$I36,0,1)</f>
        <v>0</v>
      </c>
    </row>
    <row r="54" spans="1:118" s="339" customFormat="1" ht="30" customHeight="1" x14ac:dyDescent="0.2">
      <c r="A54" s="389" t="s">
        <v>69</v>
      </c>
      <c r="B54" s="389"/>
      <c r="C54" s="389"/>
      <c r="D54" s="389"/>
      <c r="E54" s="389"/>
      <c r="F54" s="389"/>
      <c r="G54" s="389"/>
      <c r="H54" s="395"/>
      <c r="I54" s="396"/>
      <c r="J54" s="396"/>
      <c r="K54" s="397"/>
      <c r="L54" s="397"/>
      <c r="M54" s="397"/>
      <c r="N54" s="397"/>
      <c r="O54" s="397"/>
      <c r="P54" s="396"/>
      <c r="Q54" s="396"/>
      <c r="R54" s="396"/>
      <c r="S54" s="396"/>
      <c r="T54" s="396"/>
      <c r="U54" s="396"/>
      <c r="V54" s="396"/>
      <c r="W54" s="396"/>
      <c r="BB54" s="433" t="str">
        <f>IF($D53&lt;=[2]A03!$D36,""," El Total de ingresos de niños(as) menores de 6 meses con Otra Vulnerabilidad debe ser MENOR O IGUAL al número de niños (as) con Otra Vulnerabilidad misma edad derivados a alguna modalidad de estimulación REM A03 Sección C .")</f>
        <v/>
      </c>
      <c r="BU54" s="613">
        <f>IF($D53&lt;=[2]A03!$D36,0,1)</f>
        <v>0</v>
      </c>
    </row>
    <row r="55" spans="1:118" s="431" customFormat="1" ht="12.75" customHeight="1" x14ac:dyDescent="0.15">
      <c r="A55" s="1009" t="s">
        <v>45</v>
      </c>
      <c r="B55" s="1010"/>
      <c r="C55" s="1009" t="s">
        <v>46</v>
      </c>
      <c r="D55" s="1153"/>
      <c r="E55" s="1010"/>
      <c r="F55" s="1159" t="s">
        <v>47</v>
      </c>
      <c r="G55" s="1163"/>
      <c r="H55" s="1163"/>
      <c r="I55" s="1163"/>
      <c r="J55" s="1163"/>
      <c r="K55" s="1163"/>
      <c r="L55" s="1163"/>
      <c r="M55" s="1163"/>
      <c r="N55" s="1163"/>
      <c r="O55" s="1163"/>
      <c r="P55" s="1163"/>
      <c r="Q55" s="1163"/>
      <c r="R55" s="1163"/>
      <c r="S55" s="1163"/>
      <c r="T55" s="1163"/>
      <c r="U55" s="1160"/>
      <c r="V55" s="398"/>
      <c r="W55" s="398"/>
      <c r="X55" s="337"/>
      <c r="Y55" s="337"/>
      <c r="Z55" s="337"/>
      <c r="AA55" s="337"/>
      <c r="AB55" s="337"/>
      <c r="AC55" s="337"/>
      <c r="AD55" s="337"/>
      <c r="AE55" s="337"/>
      <c r="AF55" s="337"/>
      <c r="AG55" s="337"/>
      <c r="AH55" s="337"/>
      <c r="AI55" s="337"/>
      <c r="AJ55" s="337"/>
      <c r="AK55" s="337"/>
      <c r="AL55" s="337"/>
      <c r="AM55" s="337"/>
      <c r="AN55" s="337"/>
      <c r="AO55" s="337"/>
      <c r="AP55" s="337"/>
      <c r="AQ55" s="337"/>
      <c r="AR55" s="337"/>
      <c r="AS55" s="337"/>
      <c r="AT55" s="337"/>
      <c r="AU55" s="337"/>
      <c r="AV55" s="337"/>
      <c r="AW55" s="337"/>
      <c r="AX55" s="337"/>
      <c r="AY55" s="337"/>
      <c r="AZ55" s="337"/>
      <c r="BA55" s="337"/>
      <c r="BB55" s="356"/>
      <c r="BC55" s="356"/>
      <c r="BD55" s="356"/>
      <c r="BE55" s="356"/>
      <c r="BF55" s="356"/>
      <c r="BG55" s="356"/>
      <c r="BH55" s="356"/>
      <c r="BI55" s="356"/>
      <c r="BJ55" s="356"/>
      <c r="BK55" s="356"/>
      <c r="BL55" s="356"/>
      <c r="BM55" s="356"/>
      <c r="BN55" s="356"/>
      <c r="BO55" s="356"/>
      <c r="BP55" s="356"/>
      <c r="BQ55" s="356"/>
      <c r="BR55" s="356"/>
      <c r="BS55" s="356"/>
      <c r="BT55" s="356"/>
      <c r="BU55" s="356"/>
      <c r="BV55" s="356"/>
      <c r="BW55" s="356"/>
      <c r="BX55" s="356"/>
      <c r="BY55" s="356"/>
      <c r="BZ55" s="356"/>
      <c r="CA55" s="356"/>
      <c r="CB55" s="356"/>
      <c r="CC55" s="356"/>
      <c r="CD55" s="356"/>
      <c r="CE55" s="356"/>
      <c r="CF55" s="356"/>
      <c r="CG55" s="356"/>
      <c r="CH55" s="356"/>
      <c r="CI55" s="356"/>
      <c r="CJ55" s="356"/>
      <c r="CK55" s="356"/>
      <c r="CL55" s="356"/>
      <c r="CM55" s="356"/>
      <c r="CN55" s="356"/>
      <c r="CO55" s="356"/>
      <c r="CP55" s="356"/>
      <c r="CQ55" s="356"/>
      <c r="CR55" s="356"/>
      <c r="CS55" s="356"/>
      <c r="CT55" s="356"/>
      <c r="CU55" s="356"/>
      <c r="CV55" s="356"/>
    </row>
    <row r="56" spans="1:118" s="431" customFormat="1" ht="10.5" x14ac:dyDescent="0.15">
      <c r="A56" s="1011"/>
      <c r="B56" s="1012"/>
      <c r="C56" s="1011"/>
      <c r="D56" s="1154"/>
      <c r="E56" s="1012"/>
      <c r="F56" s="1015" t="s">
        <v>70</v>
      </c>
      <c r="G56" s="1015"/>
      <c r="H56" s="1015" t="s">
        <v>71</v>
      </c>
      <c r="I56" s="1015"/>
      <c r="J56" s="1016" t="s">
        <v>72</v>
      </c>
      <c r="K56" s="1018"/>
      <c r="L56" s="1018" t="s">
        <v>10</v>
      </c>
      <c r="M56" s="1016"/>
      <c r="N56" s="1015" t="s">
        <v>11</v>
      </c>
      <c r="O56" s="1015"/>
      <c r="P56" s="1018" t="s">
        <v>73</v>
      </c>
      <c r="Q56" s="1016"/>
      <c r="R56" s="1015" t="s">
        <v>74</v>
      </c>
      <c r="S56" s="1015"/>
      <c r="T56" s="1015" t="s">
        <v>75</v>
      </c>
      <c r="U56" s="1015"/>
      <c r="V56" s="398"/>
      <c r="W56" s="398"/>
      <c r="X56" s="398"/>
      <c r="Y56" s="398"/>
      <c r="Z56" s="337"/>
      <c r="AA56" s="337"/>
      <c r="AB56" s="337"/>
      <c r="AC56" s="337"/>
      <c r="AD56" s="337"/>
      <c r="AE56" s="337"/>
      <c r="AF56" s="337"/>
      <c r="AG56" s="337"/>
      <c r="AH56" s="337"/>
      <c r="AI56" s="337"/>
      <c r="AJ56" s="337"/>
      <c r="AK56" s="337"/>
      <c r="AL56" s="337"/>
      <c r="AM56" s="337"/>
      <c r="AN56" s="337"/>
      <c r="AO56" s="337"/>
      <c r="AP56" s="337"/>
      <c r="AQ56" s="337"/>
      <c r="AR56" s="337"/>
      <c r="AS56" s="337"/>
      <c r="AT56" s="337"/>
      <c r="AU56" s="337"/>
      <c r="AV56" s="337"/>
      <c r="AW56" s="337"/>
      <c r="AX56" s="337"/>
      <c r="AY56" s="337"/>
      <c r="AZ56" s="337"/>
      <c r="BA56" s="337"/>
      <c r="BB56" s="356"/>
      <c r="BC56" s="356"/>
      <c r="BD56" s="356"/>
      <c r="BE56" s="356"/>
      <c r="BF56" s="356"/>
      <c r="BG56" s="356"/>
      <c r="BH56" s="356"/>
      <c r="BI56" s="356"/>
      <c r="BJ56" s="356"/>
      <c r="BK56" s="356"/>
      <c r="BL56" s="356"/>
      <c r="BM56" s="356"/>
      <c r="BN56" s="356"/>
      <c r="BO56" s="356"/>
      <c r="BP56" s="356"/>
      <c r="BQ56" s="356"/>
      <c r="BR56" s="356"/>
      <c r="BS56" s="356"/>
      <c r="BT56" s="356"/>
      <c r="BU56" s="356"/>
      <c r="BV56" s="356"/>
      <c r="BW56" s="356"/>
      <c r="BX56" s="356"/>
      <c r="BY56" s="356"/>
      <c r="BZ56" s="356"/>
      <c r="CA56" s="356"/>
      <c r="CB56" s="356"/>
      <c r="CC56" s="356"/>
      <c r="CD56" s="356"/>
      <c r="CE56" s="356"/>
      <c r="CF56" s="356"/>
      <c r="CG56" s="356"/>
      <c r="CH56" s="356"/>
      <c r="CI56" s="356"/>
      <c r="CJ56" s="356"/>
      <c r="CK56" s="356"/>
      <c r="CL56" s="356"/>
      <c r="CM56" s="356"/>
      <c r="CN56" s="356"/>
      <c r="CO56" s="356"/>
      <c r="CP56" s="356"/>
      <c r="CQ56" s="356"/>
      <c r="CR56" s="356"/>
      <c r="CS56" s="356"/>
      <c r="CT56" s="356"/>
      <c r="CU56" s="356"/>
      <c r="CV56" s="356"/>
      <c r="CW56" s="356"/>
      <c r="CX56" s="356"/>
    </row>
    <row r="57" spans="1:118" s="431" customFormat="1" ht="21" x14ac:dyDescent="0.15">
      <c r="A57" s="1162"/>
      <c r="B57" s="1050"/>
      <c r="C57" s="390" t="s">
        <v>76</v>
      </c>
      <c r="D57" s="367" t="s">
        <v>43</v>
      </c>
      <c r="E57" s="394" t="s">
        <v>64</v>
      </c>
      <c r="F57" s="399" t="s">
        <v>43</v>
      </c>
      <c r="G57" s="400" t="s">
        <v>64</v>
      </c>
      <c r="H57" s="399" t="s">
        <v>43</v>
      </c>
      <c r="I57" s="400" t="s">
        <v>64</v>
      </c>
      <c r="J57" s="399" t="s">
        <v>43</v>
      </c>
      <c r="K57" s="400" t="s">
        <v>64</v>
      </c>
      <c r="L57" s="399" t="s">
        <v>43</v>
      </c>
      <c r="M57" s="400" t="s">
        <v>64</v>
      </c>
      <c r="N57" s="399" t="s">
        <v>43</v>
      </c>
      <c r="O57" s="400" t="s">
        <v>64</v>
      </c>
      <c r="P57" s="399" t="s">
        <v>43</v>
      </c>
      <c r="Q57" s="400" t="s">
        <v>64</v>
      </c>
      <c r="R57" s="399" t="s">
        <v>43</v>
      </c>
      <c r="S57" s="400" t="s">
        <v>64</v>
      </c>
      <c r="T57" s="399" t="s">
        <v>43</v>
      </c>
      <c r="U57" s="400" t="s">
        <v>64</v>
      </c>
      <c r="V57" s="398"/>
      <c r="W57" s="398"/>
      <c r="X57" s="398"/>
      <c r="Y57" s="398"/>
      <c r="Z57" s="337"/>
      <c r="AA57" s="337"/>
      <c r="AB57" s="337"/>
      <c r="AC57" s="337"/>
      <c r="AD57" s="337"/>
      <c r="AE57" s="337"/>
      <c r="AF57" s="337"/>
      <c r="AG57" s="337"/>
      <c r="AH57" s="337"/>
      <c r="AI57" s="337"/>
      <c r="AJ57" s="337"/>
      <c r="AK57" s="337"/>
      <c r="AL57" s="337"/>
      <c r="AM57" s="337"/>
      <c r="AN57" s="337"/>
      <c r="AO57" s="337"/>
      <c r="AP57" s="337"/>
      <c r="AQ57" s="337"/>
      <c r="AR57" s="337"/>
      <c r="AS57" s="337"/>
      <c r="AT57" s="337"/>
      <c r="AU57" s="337"/>
      <c r="AV57" s="337"/>
      <c r="AW57" s="337"/>
      <c r="AX57" s="337"/>
      <c r="AY57" s="337"/>
      <c r="AZ57" s="337"/>
      <c r="BA57" s="337"/>
      <c r="BB57" s="356"/>
      <c r="BC57" s="356"/>
      <c r="BD57" s="356"/>
      <c r="BE57" s="356"/>
      <c r="BF57" s="356"/>
      <c r="BG57" s="356"/>
      <c r="BH57" s="356"/>
      <c r="BI57" s="356"/>
      <c r="BJ57" s="356"/>
      <c r="BK57" s="356"/>
      <c r="BL57" s="356"/>
      <c r="BM57" s="356"/>
      <c r="BN57" s="356"/>
      <c r="BO57" s="356"/>
      <c r="BP57" s="356"/>
      <c r="BQ57" s="356"/>
      <c r="BR57" s="356"/>
      <c r="BS57" s="356"/>
      <c r="BT57" s="356"/>
      <c r="BU57" s="356"/>
      <c r="BV57" s="356"/>
      <c r="BW57" s="356"/>
      <c r="BX57" s="356"/>
      <c r="BY57" s="356"/>
      <c r="BZ57" s="356"/>
      <c r="CA57" s="356"/>
      <c r="CB57" s="356"/>
      <c r="CC57" s="356"/>
      <c r="CD57" s="356"/>
      <c r="CE57" s="356"/>
      <c r="CF57" s="356"/>
      <c r="CG57" s="356"/>
      <c r="CH57" s="356"/>
      <c r="CI57" s="356"/>
      <c r="CJ57" s="356"/>
      <c r="CK57" s="356"/>
      <c r="CL57" s="356"/>
      <c r="CM57" s="356"/>
      <c r="CN57" s="356"/>
      <c r="CO57" s="356"/>
      <c r="CP57" s="356"/>
      <c r="CQ57" s="356"/>
      <c r="CR57" s="356"/>
      <c r="CS57" s="356"/>
      <c r="CT57" s="356"/>
      <c r="CU57" s="356"/>
      <c r="CV57" s="356"/>
      <c r="CW57" s="356"/>
      <c r="CX57" s="356"/>
    </row>
    <row r="58" spans="1:118" s="431" customFormat="1" ht="15.95" customHeight="1" x14ac:dyDescent="0.15">
      <c r="A58" s="1148" t="s">
        <v>77</v>
      </c>
      <c r="B58" s="1149"/>
      <c r="C58" s="474">
        <f>SUM(D58:E58)</f>
        <v>12</v>
      </c>
      <c r="D58" s="474">
        <f t="shared" ref="D58:E61" si="2">F58+H58+J58+L58+N58+P58+R58+T58</f>
        <v>2</v>
      </c>
      <c r="E58" s="474">
        <f t="shared" si="2"/>
        <v>10</v>
      </c>
      <c r="F58" s="477">
        <v>1</v>
      </c>
      <c r="G58" s="496"/>
      <c r="H58" s="477"/>
      <c r="I58" s="496">
        <v>1</v>
      </c>
      <c r="J58" s="477"/>
      <c r="K58" s="496">
        <v>1</v>
      </c>
      <c r="L58" s="477"/>
      <c r="M58" s="496">
        <v>3</v>
      </c>
      <c r="N58" s="477"/>
      <c r="O58" s="496"/>
      <c r="P58" s="477"/>
      <c r="Q58" s="496">
        <v>1</v>
      </c>
      <c r="R58" s="477"/>
      <c r="S58" s="496">
        <v>4</v>
      </c>
      <c r="T58" s="477">
        <v>1</v>
      </c>
      <c r="U58" s="496"/>
      <c r="V58" s="607" t="str">
        <f>$BA58&amp;" "&amp;$BB58&amp;""&amp;$BC58&amp;""&amp;$BD58&amp;""&amp;$BE58&amp;""&amp;$BF58&amp;""&amp;$BG58&amp;""&amp;$BH58&amp;""&amp;$BI58&amp;""&amp;$BJ58&amp;""&amp;$BK58&amp;""&amp;$BL58&amp;""&amp;$BM58&amp;""&amp;$BN58&amp;""&amp;$BO58&amp;""&amp;$BP58&amp;""&amp;$BQ58&amp;""&amp;$BR58&amp;""&amp;$BS58</f>
        <v xml:space="preserve"> </v>
      </c>
      <c r="W58" s="398"/>
      <c r="X58" s="398"/>
      <c r="Y58" s="398"/>
      <c r="Z58" s="337"/>
      <c r="AA58" s="337"/>
      <c r="AB58" s="337"/>
      <c r="AC58" s="337"/>
      <c r="AD58" s="337"/>
      <c r="AE58" s="337"/>
      <c r="AF58" s="337"/>
      <c r="AG58" s="337"/>
      <c r="AH58" s="337"/>
      <c r="AI58" s="337"/>
      <c r="AJ58" s="337"/>
      <c r="AK58" s="337"/>
      <c r="BA58" s="433" t="str">
        <f>IF(C58&lt;&gt;SUM(F58:U58),"El Total de Ingresos es diferente a la suma de Hombres y Mujeres por edad","")</f>
        <v/>
      </c>
      <c r="BB58" s="433" t="str">
        <f>IF($D58&lt;&gt;($F58+$H58+$J58+$L58+$N58+$P58+$R58+$T58),"El Total de Hombres ingresados al Programa es diferente a la suma de Hombres por edad","")</f>
        <v/>
      </c>
      <c r="BC58" s="433" t="str">
        <f>IF($E58&lt;&gt;($G58+$I58+$K58+$M58+$O58+$Q58+$S58+$U58),"El Total de Mujeres ingresadas al Programa es diferente a la suma de Mujeres por edad","")</f>
        <v/>
      </c>
      <c r="BD58" s="433" t="str">
        <f>IF(AND(F$58&lt;&gt;0,(F$59+F$60+F$61)&lt;F$58),"No olvide registrar el ingreso de 15 a 19 años de hombres según patología  y la suma de ellas no puede ser menor que el total de ingresos","")</f>
        <v/>
      </c>
      <c r="BE58" s="433" t="str">
        <f>IF(AND(G$58&lt;&gt;0,(G$59+G$60+G$61)&lt;G$58),"No olvide registrar el ingreso de 15 a 19 años de mujeres según patología  y la suma de ellas no puede ser menor que el total de ingresos","")</f>
        <v/>
      </c>
      <c r="BF58" s="433" t="str">
        <f>IF(AND(H$58&lt;&gt;0,(H$59+H$60+H$61)&lt;H$58),"No olvide registrar el ingreso de 20 a 24 años de hombres según patología  y la suma de ellas no puede ser menor que el total de ingresos","")</f>
        <v/>
      </c>
      <c r="BG58" s="433" t="str">
        <f>IF(AND(I$58&lt;&gt;0,(I$59+I$60+I$61)&lt;I$58),"No olvide registrar el ingreso de 20 a 24 años de mujeres según patología  y la suma de ellas no puede ser menor que el total de ingresos","")</f>
        <v/>
      </c>
      <c r="BH58" s="433" t="str">
        <f>IF(AND(J$58&lt;&gt;0,(J$59+J$60+J$61)&lt;J$58),"No olvide registrar el ingreso de 25 a 34 años de hombres según patología  y la suma de ellas no puede ser menor que el total de ingresos","")</f>
        <v/>
      </c>
      <c r="BI58" s="433" t="str">
        <f>IF(AND(K$58&lt;&gt;0,(K$59+K$60+K$61)&lt;K$58),"No olvide registrar el ingreso de 25 a 34 años de mujeres según patología  y la suma de ellas no puede ser menor que el total de ingresos","")</f>
        <v/>
      </c>
      <c r="BJ58" s="433" t="str">
        <f>IF(AND(L$58&lt;&gt;0,(L$59+L$60+L$61)&lt;L$58),"No olvide registrar el ingreso de 35 a 44 años de hombres según patología  y la suma de ellas no puede ser menor que el total de ingresos","")</f>
        <v/>
      </c>
      <c r="BK58" s="433" t="str">
        <f>IF(AND(M$58&lt;&gt;0,(M$59+M$60+M$61)&lt;M$58),"No olvide registrar el ingreso de 35 a 44 años de mujeres según patología  y la suma de ellas no puede ser menor que el total de ingresos","")</f>
        <v/>
      </c>
      <c r="BL58" s="433" t="str">
        <f>IF(AND(N$58&lt;&gt;0,(N$59+N$60+N$61)&lt;N$58),"No olvide registrar el ingreso de 45 a 54 años de hombres según patología  y la suma de ellas no puede ser menor que el total de ingresos","")</f>
        <v/>
      </c>
      <c r="BM58" s="433" t="str">
        <f>IF(AND(O$58&lt;&gt;0,(O$59+O$60+O$61)&lt;O$58),"No olvide registrar el ingreso de 45 a 54 años de mujeres según patología  y la suma de ellas no puede ser menor que el total de ingresos","")</f>
        <v/>
      </c>
      <c r="BN58" s="433" t="str">
        <f>IF(AND(P$58&lt;&gt;0,(P$59+P$60+P$61)&lt;P$58),"No olvide registrar el ingreso de 55 a 64 años de hombres según patología  y la suma de ellas no puede ser menor que el total de ingresos","")</f>
        <v/>
      </c>
      <c r="BO58" s="433" t="str">
        <f>IF(AND(Q$58&lt;&gt;0,(Q$59+Q$60+Q$61)&lt;Q$58),"No olvide registrar el ingreso de 55 a 64 años de mujeres según patología  y la suma de ellas no puede ser menor que el total de ingresos","")</f>
        <v/>
      </c>
      <c r="BP58" s="433" t="str">
        <f>IF(AND(R$58&lt;&gt;0,(R$59+R$60+R$61)&lt;R$58),"No olvide registrar el ingreso de 65 a 69 años de hombres según patología  y la suma de ellas no puede ser menor que el total de ingresos","")</f>
        <v/>
      </c>
      <c r="BQ58" s="433" t="str">
        <f>IF(AND(S$58&lt;&gt;0,(S$59+S$60+S$61)&lt;S$58),"No olvide registrar el ingreso de 65 a 69 años de mujeres según patología  y la suma de ellas no puede ser menor que el total de ingresos","")</f>
        <v/>
      </c>
      <c r="BR58" s="433" t="str">
        <f>IF(AND(T$58&lt;&gt;0,(T$59+T$60+T$61)&lt;T$58),"No olvide registrar el ingreso de 70 años y más de hombres según patología  y la suma de ellas no puede ser menor que el total de ingresos","")</f>
        <v/>
      </c>
      <c r="BS58" s="433" t="str">
        <f>IF(AND(U$58&lt;&gt;0,(U$59+U$60+U$61)&lt;U$58),"No olvide registrar el ingreso de 70 años y más de mujeres según patología  y la suma de ellas no puede ser menor que el total de ingresos","")</f>
        <v/>
      </c>
      <c r="BT58" s="613">
        <f>IF($C58&lt;&gt;SUM($F58:$U58),1,0)</f>
        <v>0</v>
      </c>
      <c r="BU58" s="613">
        <f>IF($D58&lt;&gt;($F58+$H58+$J58+$L58+$N58+$P58+$R58+$T58),1,0)</f>
        <v>0</v>
      </c>
      <c r="BV58" s="613">
        <f>IF($E58&lt;&gt;($G58+$I58+$K58+$M58+$O58+$Q58+$S58+$U58),1,0)</f>
        <v>0</v>
      </c>
      <c r="BW58" s="613">
        <f>IF(AND(F$58&lt;&gt;0,(F$59+F$60+F$61)&lt;F$58),1,0)</f>
        <v>0</v>
      </c>
      <c r="BX58" s="613">
        <f>IF(AND(G$58&lt;&gt;0,(G$59+G$60+G$61)&lt;G$58),1,0)</f>
        <v>0</v>
      </c>
      <c r="BY58" s="613">
        <f>IF(AND(H$58&lt;&gt;0,(H$59+H$60+H$61)&lt;H$58),1,0)</f>
        <v>0</v>
      </c>
      <c r="BZ58" s="356"/>
      <c r="CA58" s="356"/>
      <c r="CB58" s="356"/>
      <c r="CC58" s="356"/>
      <c r="CD58" s="356"/>
      <c r="CE58" s="356"/>
      <c r="CF58" s="356"/>
      <c r="CG58" s="356"/>
      <c r="CH58" s="356"/>
      <c r="CI58" s="356"/>
      <c r="CJ58" s="356"/>
      <c r="CK58" s="356"/>
      <c r="CL58" s="356"/>
      <c r="CM58" s="356"/>
      <c r="CN58" s="356"/>
      <c r="CO58" s="356"/>
      <c r="CP58" s="356"/>
      <c r="CQ58" s="356"/>
      <c r="CR58" s="356"/>
      <c r="CS58" s="356"/>
      <c r="CT58" s="356"/>
      <c r="CU58" s="356"/>
      <c r="CV58" s="356"/>
      <c r="CW58" s="356"/>
      <c r="CX58" s="356"/>
      <c r="CY58" s="356"/>
      <c r="CZ58" s="356"/>
      <c r="DA58" s="356"/>
      <c r="DB58" s="356"/>
      <c r="DC58" s="356"/>
      <c r="DD58" s="356"/>
      <c r="DE58" s="356"/>
      <c r="DF58" s="356"/>
      <c r="DG58" s="356"/>
      <c r="DH58" s="356"/>
      <c r="DI58" s="356"/>
      <c r="DJ58" s="356"/>
      <c r="DK58" s="356"/>
      <c r="DL58" s="356"/>
      <c r="DM58" s="356"/>
      <c r="DN58" s="356"/>
    </row>
    <row r="59" spans="1:118" s="431" customFormat="1" ht="15.95" customHeight="1" x14ac:dyDescent="0.15">
      <c r="A59" s="1161" t="s">
        <v>78</v>
      </c>
      <c r="B59" s="401" t="s">
        <v>79</v>
      </c>
      <c r="C59" s="472">
        <f>SUM(D59:E59)</f>
        <v>0</v>
      </c>
      <c r="D59" s="532">
        <f t="shared" si="2"/>
        <v>0</v>
      </c>
      <c r="E59" s="539">
        <f t="shared" si="2"/>
        <v>0</v>
      </c>
      <c r="F59" s="477"/>
      <c r="G59" s="496"/>
      <c r="H59" s="477"/>
      <c r="I59" s="496"/>
      <c r="J59" s="477"/>
      <c r="K59" s="496"/>
      <c r="L59" s="477"/>
      <c r="M59" s="496"/>
      <c r="N59" s="477"/>
      <c r="O59" s="496"/>
      <c r="P59" s="477"/>
      <c r="Q59" s="496"/>
      <c r="R59" s="477"/>
      <c r="S59" s="496"/>
      <c r="T59" s="477"/>
      <c r="U59" s="496"/>
      <c r="V59" s="607" t="str">
        <f>$BA59&amp;" "&amp;$BB59&amp;" "&amp;$BC59&amp;" "&amp;$BD59&amp;" "&amp;$BE59&amp;" "&amp;$BF59&amp;" "&amp;$BG59&amp;" "&amp;$BH59&amp;" "&amp;$BI59&amp;" "&amp;$BJ59&amp;" "&amp;$BK59&amp;" "&amp;$BL59&amp;" "&amp;$BM59&amp;" "&amp;$BN59&amp;" "&amp;$BO59&amp;" "&amp;$BP59&amp;" "&amp;$BQ59&amp;" "&amp;$BR59&amp;" "&amp;$BS59</f>
        <v xml:space="preserve">                  </v>
      </c>
      <c r="W59" s="398"/>
      <c r="X59" s="398"/>
      <c r="Y59" s="398"/>
      <c r="Z59" s="337"/>
      <c r="AA59" s="337"/>
      <c r="AB59" s="337"/>
      <c r="AC59" s="337"/>
      <c r="AD59" s="337"/>
      <c r="AE59" s="337"/>
      <c r="AF59" s="337"/>
      <c r="AG59" s="337"/>
      <c r="AH59" s="337"/>
      <c r="AI59" s="337"/>
      <c r="AJ59" s="337"/>
      <c r="AK59" s="337"/>
      <c r="BA59" s="433" t="str">
        <f>IF(C59&lt;&gt;SUM(F59:U59),"El Total de Ingresos es diferente a la suma de Hombres y Mujeres por edad","")</f>
        <v/>
      </c>
      <c r="BB59" s="433" t="str">
        <f>IF($D59&lt;&gt;($F59+$H59+$J59+$L59+$N59+$P59+$R59+$T59),"El Total de Hombres ingresados al Programa es diferente a la suma de Hombres por edad","")</f>
        <v/>
      </c>
      <c r="BC59" s="433" t="str">
        <f>IF($E59&lt;&gt;($G59+$I59+$K59+$M59+$O59+$Q59+$S59+$U59),"El Total de Mujeres ingresadas al Programa es diferente a la suma de Mujeres por edad","")</f>
        <v/>
      </c>
      <c r="BD59" s="433" t="str">
        <f>IF(AND(F$59&lt;&gt;0,F$58=""),"No olvide registrar el ingreso de hombres 15 a 19 años al PSCV","")</f>
        <v/>
      </c>
      <c r="BE59" s="433" t="str">
        <f>IF(AND(G$59&lt;&gt;0,G$58=""),"No olvide registrar el ingreso de mujeres 15 a 19 años al PSCV","")</f>
        <v/>
      </c>
      <c r="BF59" s="433" t="str">
        <f>IF(AND(H$59&lt;&gt;0,H$58=""),"No olvide registrar el ingreso de hombres 20 a 24 años al PSCV","")</f>
        <v/>
      </c>
      <c r="BG59" s="433" t="str">
        <f>IF(AND(I$59&lt;&gt;0,I$58=""),"No olvide registrar el ingreso de mujeres 20 a 24 años al PSCV","")</f>
        <v/>
      </c>
      <c r="BH59" s="433" t="str">
        <f>IF(AND(J$59&lt;&gt;0,J$58=""),"No olvide registrar el ingreso de hombres 25 a 34 años al PSCV","")</f>
        <v/>
      </c>
      <c r="BI59" s="433" t="str">
        <f>IF(AND(K$59&lt;&gt;0,K$58=""),"No olvide registrar el ingreso de mujeres 25 a 34 años al PSCV","")</f>
        <v/>
      </c>
      <c r="BJ59" s="433" t="str">
        <f>IF(AND(L$59&lt;&gt;0,L$58=""),"No olvide registrar el ingreso de hombres 35 a 44 años al PSCV","")</f>
        <v/>
      </c>
      <c r="BK59" s="433" t="str">
        <f>IF(AND(M$59&lt;&gt;0,M$58=""),"No olvide registrar el ingreso de mujeres 35 a 44 años al PSCV","")</f>
        <v/>
      </c>
      <c r="BL59" s="433" t="str">
        <f>IF(AND(N$59&lt;&gt;0,N$58=""),"No olvide registrar el ingreso de hombres 45 a 54 años al PSCV","")</f>
        <v/>
      </c>
      <c r="BM59" s="433" t="str">
        <f>IF(AND(O$59&lt;&gt;0,O$58=""),"No olvide registrar el ingreso de mujeres 45 a 54 años al PSCV","")</f>
        <v/>
      </c>
      <c r="BN59" s="433" t="str">
        <f>IF(AND(P$59&lt;&gt;0,P$58=""),"No olvide registrar el ingreso de hombres 55 a 64 años al PSCV","")</f>
        <v/>
      </c>
      <c r="BO59" s="433" t="str">
        <f>IF(AND(Q$59&lt;&gt;0,Q$58=""),"No olvide registrar el ingreso de mujeres 55 a 64 años al PSCV","")</f>
        <v/>
      </c>
      <c r="BP59" s="433" t="str">
        <f>IF(AND(R$59&lt;&gt;0,R$58=""),"No olvide registrar el ingreso de hombres 65 a 69 años al PSCV","")</f>
        <v/>
      </c>
      <c r="BQ59" s="433" t="str">
        <f>IF(AND(S$59&lt;&gt;0,S$58=""),"No olvide registrar el ingreso de mujeres 65 a 69 años al PSCV","")</f>
        <v/>
      </c>
      <c r="BR59" s="433" t="str">
        <f>IF(AND(T$59&lt;&gt;0,T$58=""),"No olvide registrar el ingreso de hombres 70 años y más al PSCV","")</f>
        <v/>
      </c>
      <c r="BS59" s="433" t="str">
        <f>IF(AND(U$59&lt;&gt;0,U$58=""),"No olvide registrar el ingreso de mujeres 70 años y más al PSCV","")</f>
        <v/>
      </c>
      <c r="BT59" s="613">
        <f>IF($C59&lt;&gt;SUM($F59:$U59),1,0)</f>
        <v>0</v>
      </c>
      <c r="BU59" s="613">
        <f>IF($D59&lt;&gt;($F59+$H59+$J59+$L59+$N59+$P59+$R59+$T59),1,0)</f>
        <v>0</v>
      </c>
      <c r="BV59" s="613">
        <f>IF($E59&lt;&gt;($G59+$I59+$K59+$M59+$O59+$Q59+$S59+$U59),1,0)</f>
        <v>0</v>
      </c>
      <c r="BW59" s="613">
        <f>IF(AND(F$59&lt;&gt;0,F$58=""),1,0)</f>
        <v>0</v>
      </c>
      <c r="BX59" s="613">
        <f>IF(AND(G$59&lt;&gt;0,G$58=""),1,0)</f>
        <v>0</v>
      </c>
      <c r="BY59" s="613">
        <f>IF(AND(H$59&lt;&gt;0,H$58=""),1,0)</f>
        <v>0</v>
      </c>
      <c r="BZ59" s="356"/>
      <c r="CA59" s="356"/>
      <c r="CB59" s="356"/>
      <c r="CC59" s="356"/>
      <c r="CD59" s="356"/>
      <c r="CE59" s="356"/>
      <c r="CF59" s="356"/>
      <c r="CG59" s="356"/>
      <c r="CH59" s="356"/>
      <c r="CI59" s="356"/>
      <c r="CJ59" s="356"/>
      <c r="CK59" s="356"/>
      <c r="CL59" s="356"/>
      <c r="CM59" s="356"/>
      <c r="CN59" s="356"/>
      <c r="CO59" s="356"/>
      <c r="CP59" s="356"/>
      <c r="CQ59" s="356"/>
      <c r="CR59" s="356"/>
      <c r="CS59" s="356"/>
      <c r="CT59" s="356"/>
      <c r="CU59" s="356"/>
      <c r="CV59" s="356"/>
      <c r="CW59" s="356"/>
      <c r="CX59" s="356"/>
      <c r="CY59" s="356"/>
      <c r="CZ59" s="356"/>
      <c r="DA59" s="356"/>
      <c r="DB59" s="356"/>
      <c r="DC59" s="356"/>
      <c r="DD59" s="356"/>
      <c r="DE59" s="356"/>
      <c r="DF59" s="356"/>
      <c r="DG59" s="356"/>
      <c r="DH59" s="356"/>
      <c r="DI59" s="356"/>
      <c r="DJ59" s="356"/>
      <c r="DK59" s="356"/>
      <c r="DL59" s="356"/>
      <c r="DM59" s="356"/>
      <c r="DN59" s="356"/>
    </row>
    <row r="60" spans="1:118" s="431" customFormat="1" ht="15.95" customHeight="1" x14ac:dyDescent="0.15">
      <c r="A60" s="1151"/>
      <c r="B60" s="350" t="s">
        <v>80</v>
      </c>
      <c r="C60" s="473">
        <f>SUM(D60:E60)</f>
        <v>12</v>
      </c>
      <c r="D60" s="534">
        <f t="shared" si="2"/>
        <v>2</v>
      </c>
      <c r="E60" s="601">
        <f t="shared" si="2"/>
        <v>10</v>
      </c>
      <c r="F60" s="465">
        <v>1</v>
      </c>
      <c r="G60" s="460"/>
      <c r="H60" s="465"/>
      <c r="I60" s="460">
        <v>1</v>
      </c>
      <c r="J60" s="465"/>
      <c r="K60" s="460">
        <v>1</v>
      </c>
      <c r="L60" s="465"/>
      <c r="M60" s="460">
        <v>3</v>
      </c>
      <c r="N60" s="465"/>
      <c r="O60" s="460"/>
      <c r="P60" s="465"/>
      <c r="Q60" s="460">
        <v>1</v>
      </c>
      <c r="R60" s="465"/>
      <c r="S60" s="460">
        <v>4</v>
      </c>
      <c r="T60" s="465">
        <v>1</v>
      </c>
      <c r="U60" s="460"/>
      <c r="V60" s="607" t="str">
        <f>$BA60&amp;" "&amp;$BB60&amp;" "&amp;$BC60&amp;" "&amp;$BD60&amp;" "&amp;$BE60&amp;" "&amp;$BF60&amp;" "&amp;$BG60&amp;" "&amp;$BH60&amp;" "&amp;$BI60&amp;" "&amp;$BJ60&amp;" "&amp;$BK60&amp;" "&amp;$BL60&amp;" "&amp;$BM60&amp;" "&amp;$BN60&amp;" "&amp;$BO60&amp;" "&amp;$BP60&amp;" "&amp;$BQ60&amp;" "&amp;$BR60&amp;" "&amp;$BS60</f>
        <v xml:space="preserve">                  </v>
      </c>
      <c r="W60" s="347"/>
      <c r="X60" s="359"/>
      <c r="Y60" s="359"/>
      <c r="Z60" s="337"/>
      <c r="AA60" s="337"/>
      <c r="AB60" s="337"/>
      <c r="AC60" s="337"/>
      <c r="AD60" s="337"/>
      <c r="AE60" s="337"/>
      <c r="AF60" s="337"/>
      <c r="AG60" s="337"/>
      <c r="AH60" s="337"/>
      <c r="AI60" s="337"/>
      <c r="AJ60" s="337"/>
      <c r="AK60" s="337"/>
      <c r="BA60" s="433" t="str">
        <f>IF(C60&lt;&gt;SUM(F60:U60),"El Total de Ingresos es diferente a la suma de Hombres y Mujeres por edad","")</f>
        <v/>
      </c>
      <c r="BB60" s="433" t="str">
        <f>IF($D60&lt;&gt;($F60+$H60+$J60+$L60+$N60+$P60+$R60+$T60),"El Total de Hombres ingresados al Programa es diferente a la suma de Hombres por edad","")</f>
        <v/>
      </c>
      <c r="BC60" s="433" t="str">
        <f>IF($E60&lt;&gt;($G60+$I60+$K60+$M60+$O60+$Q60+$S60+$U60),"El Total de Mujeres ingresadas al Programa es diferente a la suma de Mujeres por edad","")</f>
        <v/>
      </c>
      <c r="BD60" s="433" t="str">
        <f>IF(AND(F$60&lt;&gt;0,F$58=""),"No olvide registrar el ingreso de hombres 15 a 19 años al PSCV","")</f>
        <v/>
      </c>
      <c r="BE60" s="433" t="str">
        <f>IF(AND(G$60&lt;&gt;0,G$58=""),"No olvide registrar el ingreso de mujeres 15 a 19 años al PSCV","")</f>
        <v/>
      </c>
      <c r="BF60" s="433" t="str">
        <f>IF(AND(H$60&lt;&gt;0,H$58=""),"No olvide registrar el ingreso de hombres 20 a 24 años al PSCV","")</f>
        <v/>
      </c>
      <c r="BG60" s="433" t="str">
        <f>IF(AND(I$60&lt;&gt;0,I$58=""),"No olvide registrar el ingreso de mujeres 20 a 24 años al PSCV","")</f>
        <v/>
      </c>
      <c r="BH60" s="433" t="str">
        <f>IF(AND(J$60&lt;&gt;0,J$58=""),"No olvide registrar el ingreso de hombres 25 a 34 años al PSCV","")</f>
        <v/>
      </c>
      <c r="BI60" s="433" t="str">
        <f>IF(AND(K$60&lt;&gt;0,K$58=""),"No olvide registrar el ingreso de mujeres 25 a 34 años al PSCV","")</f>
        <v/>
      </c>
      <c r="BJ60" s="433" t="str">
        <f>IF(AND(L$60&lt;&gt;0,L$58=""),"No olvide registrar el ingreso de hombres 35 a 44 años al PSCV","")</f>
        <v/>
      </c>
      <c r="BK60" s="433" t="str">
        <f>IF(AND(M$60&lt;&gt;0,M$58=""),"No olvide registrar el ingreso de mujeres 35 a 44 años al PSCV","")</f>
        <v/>
      </c>
      <c r="BL60" s="433" t="str">
        <f>IF(AND(N$60&lt;&gt;0,N$58=""),"No olvide registrar el ingreso de hombres 45 a 54 años al PSCV","")</f>
        <v/>
      </c>
      <c r="BM60" s="433" t="str">
        <f>IF(AND(O$60&lt;&gt;0,O$58=""),"No olvide registrar el ingreso de mujeres 45 a 54 años al PSCV","")</f>
        <v/>
      </c>
      <c r="BN60" s="433" t="str">
        <f>IF(AND(P$60&lt;&gt;0,P$58=""),"No olvide registrar el ingreso de hombres 55 a 64 años al PSCV","")</f>
        <v/>
      </c>
      <c r="BO60" s="433" t="str">
        <f>IF(AND(Q$60&lt;&gt;0,Q$58=""),"No olvide registrar el ingreso de mujeres 55 a 64 años al PSCV","")</f>
        <v/>
      </c>
      <c r="BP60" s="433" t="str">
        <f>IF(AND(R$60&lt;&gt;0,R$58=""),"No olvide registrar el ingreso de hombres 65 a 69 años al PSCV","")</f>
        <v/>
      </c>
      <c r="BQ60" s="433" t="str">
        <f>IF(AND(S$60&lt;&gt;0,S$58=""),"No olvide registrar el ingreso de mujeres 65 a 69 años al PSCV","")</f>
        <v/>
      </c>
      <c r="BR60" s="433" t="str">
        <f>IF(AND(T$60&lt;&gt;0,T$58=""),"No olvide registrar el ingreso de hombres 70 años y más al PSCV","")</f>
        <v/>
      </c>
      <c r="BS60" s="433" t="str">
        <f>IF(AND(U$60&lt;&gt;0,U$58=""),"No olvide registrar el ingreso de mujeres 70 años y más al PSCV","")</f>
        <v/>
      </c>
      <c r="BT60" s="613">
        <f>IF($C60&lt;&gt;SUM($F60:$U60),1,0)</f>
        <v>0</v>
      </c>
      <c r="BU60" s="613">
        <f>IF($D60&lt;&gt;($F60+$H60+$J60+$L60+$N60+$P60+$R60+$T60),1,0)</f>
        <v>0</v>
      </c>
      <c r="BV60" s="613">
        <f>IF($E60&lt;&gt;($G60+$I60+$K60+$M60+$O60+$Q60+$S60+$U60),1,0)</f>
        <v>0</v>
      </c>
      <c r="BW60" s="613">
        <f>IF(AND(F$60&lt;&gt;0,F$58=""),1,0)</f>
        <v>0</v>
      </c>
      <c r="BX60" s="613">
        <f>IF(AND(G$60&lt;&gt;0,G$58=""),1,0)</f>
        <v>0</v>
      </c>
      <c r="BY60" s="613">
        <f>IF(AND(H$60&lt;&gt;0,H$58=""),1,0)</f>
        <v>0</v>
      </c>
      <c r="BZ60" s="356"/>
      <c r="CA60" s="356"/>
      <c r="CB60" s="356"/>
      <c r="CC60" s="356"/>
      <c r="CD60" s="356"/>
      <c r="CE60" s="356"/>
      <c r="CF60" s="356"/>
      <c r="CG60" s="356"/>
      <c r="CH60" s="356"/>
      <c r="CI60" s="356"/>
      <c r="CJ60" s="356"/>
      <c r="CK60" s="356"/>
      <c r="CL60" s="356"/>
      <c r="CM60" s="356"/>
      <c r="CN60" s="356"/>
      <c r="CO60" s="356"/>
      <c r="CP60" s="356"/>
      <c r="CQ60" s="356"/>
      <c r="CR60" s="356"/>
      <c r="CS60" s="356"/>
      <c r="CT60" s="356"/>
      <c r="CU60" s="356"/>
      <c r="CV60" s="356"/>
      <c r="CW60" s="356"/>
      <c r="CX60" s="356"/>
      <c r="CY60" s="356"/>
      <c r="CZ60" s="356"/>
      <c r="DA60" s="356"/>
      <c r="DB60" s="356"/>
      <c r="DC60" s="356"/>
      <c r="DD60" s="356"/>
      <c r="DE60" s="356"/>
      <c r="DF60" s="356"/>
      <c r="DG60" s="356"/>
      <c r="DH60" s="356"/>
      <c r="DI60" s="356"/>
      <c r="DJ60" s="356"/>
      <c r="DK60" s="356"/>
      <c r="DL60" s="356"/>
      <c r="DM60" s="356"/>
      <c r="DN60" s="356"/>
    </row>
    <row r="61" spans="1:118" s="431" customFormat="1" ht="15.95" customHeight="1" x14ac:dyDescent="0.15">
      <c r="A61" s="1152"/>
      <c r="B61" s="351" t="s">
        <v>81</v>
      </c>
      <c r="C61" s="474">
        <f>SUM(D61:E61)</f>
        <v>0</v>
      </c>
      <c r="D61" s="537">
        <f t="shared" si="2"/>
        <v>0</v>
      </c>
      <c r="E61" s="540">
        <f t="shared" si="2"/>
        <v>0</v>
      </c>
      <c r="F61" s="468"/>
      <c r="G61" s="471"/>
      <c r="H61" s="468"/>
      <c r="I61" s="471"/>
      <c r="J61" s="468"/>
      <c r="K61" s="471"/>
      <c r="L61" s="468"/>
      <c r="M61" s="471"/>
      <c r="N61" s="468"/>
      <c r="O61" s="471"/>
      <c r="P61" s="468"/>
      <c r="Q61" s="471"/>
      <c r="R61" s="468"/>
      <c r="S61" s="471"/>
      <c r="T61" s="468"/>
      <c r="U61" s="471"/>
      <c r="V61" s="607" t="str">
        <f>$BA61&amp;" "&amp;$BB61&amp;" "&amp;$BC61&amp;" "&amp;$BD61&amp;" "&amp;$BE61&amp;" "&amp;$BF61&amp;" "&amp;$BG61&amp;" "&amp;$BH61&amp;" "&amp;$BI61&amp;" "&amp;$BJ61&amp;" "&amp;$BK61&amp;" "&amp;$BL61&amp;" "&amp;$BM61&amp;" "&amp;$BN61&amp;" "&amp;$BO61&amp;" "&amp;$BP61&amp;" "&amp;$BQ61&amp;" "&amp;$BR61&amp;" "&amp;$BS61</f>
        <v xml:space="preserve">                  </v>
      </c>
      <c r="W61" s="347"/>
      <c r="X61" s="398"/>
      <c r="Y61" s="398"/>
      <c r="Z61" s="337"/>
      <c r="AA61" s="337"/>
      <c r="AB61" s="337"/>
      <c r="AC61" s="337"/>
      <c r="AD61" s="337"/>
      <c r="AE61" s="337"/>
      <c r="AF61" s="337"/>
      <c r="AG61" s="337"/>
      <c r="AH61" s="337"/>
      <c r="AI61" s="337"/>
      <c r="AJ61" s="337"/>
      <c r="AK61" s="337"/>
      <c r="BA61" s="433" t="str">
        <f>IF(C61&lt;&gt;SUM(F61:U61),"El Total de Ingresos es diferente a la suma de Hombres y Mujeres por edad","")</f>
        <v/>
      </c>
      <c r="BB61" s="433" t="str">
        <f>IF($D61&lt;&gt;($F61+$H61+$J61+$L61+$N61+$P61+$R61+$T61),"El Total de Hombres ingresados al Programa es diferente a la suma de Hombres por edad","")</f>
        <v/>
      </c>
      <c r="BC61" s="433" t="str">
        <f>IF($E61&lt;&gt;($G61+$I61+$K61+$M61+$O61+$Q61+$S61+$U61),"El Total de Mujeres ingresadas al Programa es diferente a la suma de Mujeres por edad","")</f>
        <v/>
      </c>
      <c r="BD61" s="433" t="str">
        <f>IF(AND(F$61&lt;&gt;0,F$58=""),"No olvide registrar el ingreso de hombres 15 a 19 años al PSCV","")</f>
        <v/>
      </c>
      <c r="BE61" s="433" t="str">
        <f>IF(AND(G$61&lt;&gt;0,G$58=""),"No olvide registrar el ingreso de mujeres 15 a 19 años al PSCV","")</f>
        <v/>
      </c>
      <c r="BF61" s="433" t="str">
        <f>IF(AND(H$61&lt;&gt;0,H$58=""),"No olvide registrar el ingreso de hombres 20 a 24 años al PSCV","")</f>
        <v/>
      </c>
      <c r="BG61" s="433" t="str">
        <f>IF(AND(I$61&lt;&gt;0,I$58=""),"No olvide registrar el ingreso de mujeres 20 a 24 años al PSCV","")</f>
        <v/>
      </c>
      <c r="BH61" s="433" t="str">
        <f>IF(AND(J$61&lt;&gt;0,J$58=""),"No olvide registrar el ingreso de hombres 25 a 34 años al PSCV","")</f>
        <v/>
      </c>
      <c r="BI61" s="433" t="str">
        <f>IF(AND(K$61&lt;&gt;0,K$58=""),"No olvide registrar el ingreso de mujeres 25 a 34 años al PSCV","")</f>
        <v/>
      </c>
      <c r="BJ61" s="433" t="str">
        <f>IF(AND(L$61&lt;&gt;0,L$58=""),"No olvide registrar el ingreso de hombres 35 a 44 años al PSCV","")</f>
        <v/>
      </c>
      <c r="BK61" s="433" t="str">
        <f>IF(AND(M$61&lt;&gt;0,M$58=""),"No olvide registrar el ingreso de mujeres 35 a 44 años al PSCV","")</f>
        <v/>
      </c>
      <c r="BL61" s="433" t="str">
        <f>IF(AND(N$61&lt;&gt;0,N$58=""),"No olvide registrar el ingreso de hombres 45 a 54 años al PSCV","")</f>
        <v/>
      </c>
      <c r="BM61" s="433" t="str">
        <f>IF(AND(O$61&lt;&gt;0,O$58=""),"No olvide registrar el ingreso de mujeres 45 a 54 años al PSCV","")</f>
        <v/>
      </c>
      <c r="BN61" s="433" t="str">
        <f>IF(AND(P$61&lt;&gt;0,P$58=""),"No olvide registrar el ingreso de hombres 55 a 64 años al PSCV","")</f>
        <v/>
      </c>
      <c r="BO61" s="433" t="str">
        <f>IF(AND(Q$61&lt;&gt;0,Q$58=""),"No olvide registrar el ingreso de mujeres 55 a 64 años al PSCV","")</f>
        <v/>
      </c>
      <c r="BP61" s="433" t="str">
        <f>IF(AND(R$61&lt;&gt;0,R$58=""),"No olvide registrar el ingreso de hombres 65 a 69 años al PSCV","")</f>
        <v/>
      </c>
      <c r="BQ61" s="433" t="str">
        <f>IF(AND(S$61&lt;&gt;0,S$58=""),"No olvide registrar el ingreso de mujeres 65 a 69 años al PSCV","")</f>
        <v/>
      </c>
      <c r="BR61" s="433" t="str">
        <f>IF(AND(T$61&lt;&gt;0,T$58=""),"No olvide registrar el ingreso de hombres 70 años y más al PSCV","")</f>
        <v/>
      </c>
      <c r="BS61" s="433" t="str">
        <f>IF(AND(U$61&lt;&gt;0,U$58=""),"No olvide registrar el ingreso de mujeres 70 años y más al PSCV","")</f>
        <v/>
      </c>
      <c r="BT61" s="613">
        <f>IF($C61&lt;&gt;SUM($F61:$U61),1,0)</f>
        <v>0</v>
      </c>
      <c r="BU61" s="613">
        <f>IF($D61&lt;&gt;($F61+$H61+$J61+$L61+$N61+$P61+$R61+$T61),1,0)</f>
        <v>0</v>
      </c>
      <c r="BV61" s="613">
        <f>IF($E61&lt;&gt;($G61+$I61+$K61+$M61+$O61+$Q61+$S61+$U61),1,0)</f>
        <v>0</v>
      </c>
      <c r="BW61" s="613">
        <f>IF(AND(F$61&lt;&gt;0,F$58=""),1,0)</f>
        <v>0</v>
      </c>
      <c r="BX61" s="613">
        <f>IF(AND(G$61&lt;&gt;0,G$58=""),1,0)</f>
        <v>0</v>
      </c>
      <c r="BY61" s="613">
        <f>IF(AND(H$61&lt;&gt;0,H$58=""),1,0)</f>
        <v>0</v>
      </c>
      <c r="BZ61" s="356"/>
      <c r="CA61" s="356"/>
      <c r="CB61" s="356"/>
      <c r="CC61" s="356"/>
      <c r="CD61" s="356"/>
      <c r="CE61" s="356"/>
      <c r="CF61" s="356"/>
      <c r="CG61" s="356"/>
      <c r="CH61" s="356"/>
      <c r="CI61" s="356"/>
      <c r="CJ61" s="356"/>
      <c r="CK61" s="356"/>
      <c r="CL61" s="356"/>
      <c r="CM61" s="356"/>
      <c r="CN61" s="356"/>
      <c r="CO61" s="356"/>
      <c r="CP61" s="356"/>
      <c r="CQ61" s="356"/>
      <c r="CR61" s="356"/>
      <c r="CS61" s="356"/>
      <c r="CT61" s="356"/>
      <c r="CU61" s="356"/>
      <c r="CV61" s="356"/>
      <c r="CW61" s="356"/>
      <c r="CX61" s="356"/>
      <c r="CY61" s="356"/>
      <c r="CZ61" s="356"/>
      <c r="DA61" s="356"/>
      <c r="DB61" s="356"/>
      <c r="DC61" s="356"/>
      <c r="DD61" s="356"/>
      <c r="DE61" s="356"/>
      <c r="DF61" s="356"/>
      <c r="DG61" s="356"/>
      <c r="DH61" s="356"/>
      <c r="DI61" s="356"/>
      <c r="DJ61" s="356"/>
      <c r="DK61" s="356"/>
      <c r="DL61" s="356"/>
      <c r="DM61" s="356"/>
      <c r="DN61" s="356"/>
    </row>
    <row r="62" spans="1:118" s="339" customFormat="1" ht="30" customHeight="1" x14ac:dyDescent="0.2">
      <c r="A62" s="389" t="s">
        <v>82</v>
      </c>
      <c r="B62" s="389"/>
      <c r="C62" s="389"/>
      <c r="D62" s="389"/>
      <c r="E62" s="389"/>
      <c r="F62" s="389"/>
      <c r="G62" s="389"/>
      <c r="H62" s="395"/>
      <c r="I62" s="396"/>
      <c r="J62" s="396"/>
      <c r="K62" s="397"/>
      <c r="L62" s="397"/>
      <c r="M62" s="397"/>
      <c r="N62" s="397"/>
      <c r="O62" s="397"/>
      <c r="P62" s="396"/>
      <c r="Q62" s="396"/>
      <c r="R62" s="396"/>
      <c r="S62" s="396"/>
      <c r="T62" s="396"/>
      <c r="U62" s="396"/>
      <c r="V62" s="398"/>
      <c r="W62" s="398"/>
      <c r="BT62" s="613">
        <f t="shared" ref="BT62:BY62" si="3">IF(AND(I$58&lt;&gt;0,(I$59+I$60+I$61)&lt;I$58),1,0)</f>
        <v>0</v>
      </c>
      <c r="BU62" s="613">
        <f t="shared" si="3"/>
        <v>0</v>
      </c>
      <c r="BV62" s="613">
        <f t="shared" si="3"/>
        <v>0</v>
      </c>
      <c r="BW62" s="613">
        <f t="shared" si="3"/>
        <v>0</v>
      </c>
      <c r="BX62" s="613">
        <f t="shared" si="3"/>
        <v>0</v>
      </c>
      <c r="BY62" s="613">
        <f t="shared" si="3"/>
        <v>0</v>
      </c>
    </row>
    <row r="63" spans="1:118" s="431" customFormat="1" ht="12.75" customHeight="1" x14ac:dyDescent="0.15">
      <c r="A63" s="1009" t="s">
        <v>45</v>
      </c>
      <c r="B63" s="1010"/>
      <c r="C63" s="1009" t="s">
        <v>46</v>
      </c>
      <c r="D63" s="1153"/>
      <c r="E63" s="1010"/>
      <c r="F63" s="1159" t="s">
        <v>83</v>
      </c>
      <c r="G63" s="1163"/>
      <c r="H63" s="1163"/>
      <c r="I63" s="1163"/>
      <c r="J63" s="1163"/>
      <c r="K63" s="1163"/>
      <c r="L63" s="1163"/>
      <c r="M63" s="1163"/>
      <c r="N63" s="1163"/>
      <c r="O63" s="1163"/>
      <c r="P63" s="1163"/>
      <c r="Q63" s="1163"/>
      <c r="R63" s="1163"/>
      <c r="S63" s="1163"/>
      <c r="T63" s="1163"/>
      <c r="U63" s="1164"/>
      <c r="V63" s="1165" t="s">
        <v>84</v>
      </c>
      <c r="W63" s="1165"/>
      <c r="X63" s="1166"/>
      <c r="Y63" s="356"/>
      <c r="Z63" s="337"/>
      <c r="AA63" s="337"/>
      <c r="AB63" s="337"/>
      <c r="AC63" s="337"/>
      <c r="AD63" s="337"/>
      <c r="AE63" s="337"/>
      <c r="AF63" s="337"/>
      <c r="AG63" s="337"/>
      <c r="AH63" s="337"/>
      <c r="AI63" s="337"/>
      <c r="AJ63" s="337"/>
      <c r="AK63" s="337"/>
      <c r="BA63" s="337"/>
      <c r="BB63" s="337"/>
      <c r="BC63" s="337"/>
      <c r="BD63" s="337"/>
      <c r="BE63" s="337"/>
      <c r="BF63" s="337"/>
      <c r="BG63" s="337"/>
      <c r="BH63" s="337"/>
      <c r="BI63" s="337"/>
      <c r="BJ63" s="337"/>
      <c r="BK63" s="337"/>
      <c r="BL63" s="337"/>
      <c r="BM63" s="337"/>
      <c r="BN63" s="337"/>
      <c r="BO63" s="337"/>
      <c r="BP63" s="337"/>
      <c r="BQ63" s="337"/>
      <c r="BR63" s="337"/>
      <c r="BS63" s="337"/>
      <c r="BT63" s="613">
        <f t="shared" ref="BT63:BY63" si="4">IF(AND(I$59&lt;&gt;0,I$58=""),1,0)</f>
        <v>0</v>
      </c>
      <c r="BU63" s="613">
        <f t="shared" si="4"/>
        <v>0</v>
      </c>
      <c r="BV63" s="613">
        <f t="shared" si="4"/>
        <v>0</v>
      </c>
      <c r="BW63" s="613">
        <f t="shared" si="4"/>
        <v>0</v>
      </c>
      <c r="BX63" s="613">
        <f t="shared" si="4"/>
        <v>0</v>
      </c>
      <c r="BY63" s="613">
        <f t="shared" si="4"/>
        <v>0</v>
      </c>
      <c r="BZ63" s="337"/>
      <c r="CA63" s="337"/>
      <c r="CB63" s="337"/>
      <c r="CC63" s="356"/>
      <c r="CD63" s="356"/>
      <c r="CE63" s="356"/>
      <c r="CF63" s="356"/>
      <c r="CG63" s="356"/>
      <c r="CH63" s="356"/>
      <c r="CI63" s="356"/>
      <c r="CJ63" s="356"/>
      <c r="CK63" s="356"/>
      <c r="CL63" s="356"/>
      <c r="CM63" s="356"/>
      <c r="CN63" s="356"/>
      <c r="CO63" s="356"/>
      <c r="CP63" s="356"/>
      <c r="CQ63" s="356"/>
      <c r="CR63" s="356"/>
      <c r="CS63" s="356"/>
      <c r="CT63" s="356"/>
    </row>
    <row r="64" spans="1:118" s="431" customFormat="1" ht="12.95" customHeight="1" x14ac:dyDescent="0.15">
      <c r="A64" s="1011"/>
      <c r="B64" s="1012"/>
      <c r="C64" s="1011"/>
      <c r="D64" s="1154"/>
      <c r="E64" s="1012"/>
      <c r="F64" s="1015" t="s">
        <v>70</v>
      </c>
      <c r="G64" s="1015"/>
      <c r="H64" s="1015" t="s">
        <v>71</v>
      </c>
      <c r="I64" s="1015"/>
      <c r="J64" s="1016" t="s">
        <v>72</v>
      </c>
      <c r="K64" s="1018"/>
      <c r="L64" s="1018" t="s">
        <v>10</v>
      </c>
      <c r="M64" s="1016"/>
      <c r="N64" s="1015" t="s">
        <v>11</v>
      </c>
      <c r="O64" s="1015"/>
      <c r="P64" s="1018" t="s">
        <v>73</v>
      </c>
      <c r="Q64" s="1016"/>
      <c r="R64" s="1015" t="s">
        <v>74</v>
      </c>
      <c r="S64" s="1015"/>
      <c r="T64" s="1015" t="s">
        <v>75</v>
      </c>
      <c r="U64" s="1035"/>
      <c r="V64" s="1049" t="s">
        <v>85</v>
      </c>
      <c r="W64" s="1052" t="s">
        <v>86</v>
      </c>
      <c r="X64" s="1052" t="s">
        <v>87</v>
      </c>
      <c r="Y64" s="402"/>
      <c r="Z64" s="337"/>
      <c r="AA64" s="337"/>
      <c r="AB64" s="337"/>
      <c r="AC64" s="337"/>
      <c r="AD64" s="337"/>
      <c r="AE64" s="337"/>
      <c r="AF64" s="337"/>
      <c r="AG64" s="337"/>
      <c r="AH64" s="337"/>
      <c r="AI64" s="337"/>
      <c r="AJ64" s="337"/>
      <c r="AK64" s="337"/>
      <c r="BA64" s="337"/>
      <c r="BB64" s="337"/>
      <c r="BC64" s="337"/>
      <c r="BD64" s="337"/>
      <c r="BE64" s="337"/>
      <c r="BF64" s="337"/>
      <c r="BG64" s="337"/>
      <c r="BH64" s="337"/>
      <c r="BI64" s="337"/>
      <c r="BJ64" s="337"/>
      <c r="BK64" s="337"/>
      <c r="BL64" s="337"/>
      <c r="BM64" s="337"/>
      <c r="BN64" s="337"/>
      <c r="BO64" s="337"/>
      <c r="BP64" s="337"/>
      <c r="BQ64" s="337"/>
      <c r="BR64" s="337"/>
      <c r="BS64" s="337"/>
      <c r="BT64" s="613">
        <f t="shared" ref="BT64:BY64" si="5">IF(AND(I$60&lt;&gt;0,I$58=""),1,0)</f>
        <v>0</v>
      </c>
      <c r="BU64" s="613">
        <f t="shared" si="5"/>
        <v>0</v>
      </c>
      <c r="BV64" s="613">
        <f t="shared" si="5"/>
        <v>0</v>
      </c>
      <c r="BW64" s="613">
        <f t="shared" si="5"/>
        <v>0</v>
      </c>
      <c r="BX64" s="613">
        <f t="shared" si="5"/>
        <v>0</v>
      </c>
      <c r="BY64" s="613">
        <f t="shared" si="5"/>
        <v>0</v>
      </c>
      <c r="BZ64" s="337"/>
      <c r="CA64" s="337"/>
      <c r="CB64" s="337"/>
      <c r="CC64" s="356"/>
      <c r="CD64" s="356"/>
      <c r="CE64" s="356"/>
      <c r="CF64" s="356"/>
      <c r="CG64" s="356"/>
      <c r="CH64" s="356"/>
      <c r="CI64" s="356"/>
      <c r="CJ64" s="356"/>
      <c r="CK64" s="356"/>
      <c r="CL64" s="356"/>
      <c r="CM64" s="356"/>
      <c r="CN64" s="356"/>
      <c r="CO64" s="356"/>
      <c r="CP64" s="356"/>
      <c r="CQ64" s="356"/>
      <c r="CR64" s="356"/>
      <c r="CS64" s="356"/>
      <c r="CT64" s="356"/>
      <c r="CU64" s="356"/>
      <c r="CV64" s="356"/>
      <c r="CW64" s="356"/>
      <c r="CX64" s="356"/>
    </row>
    <row r="65" spans="1:103" s="431" customFormat="1" ht="21" x14ac:dyDescent="0.15">
      <c r="A65" s="1162"/>
      <c r="B65" s="1050"/>
      <c r="C65" s="390" t="s">
        <v>76</v>
      </c>
      <c r="D65" s="367" t="s">
        <v>43</v>
      </c>
      <c r="E65" s="394" t="s">
        <v>64</v>
      </c>
      <c r="F65" s="399" t="s">
        <v>43</v>
      </c>
      <c r="G65" s="400" t="s">
        <v>64</v>
      </c>
      <c r="H65" s="399" t="s">
        <v>43</v>
      </c>
      <c r="I65" s="400" t="s">
        <v>64</v>
      </c>
      <c r="J65" s="399" t="s">
        <v>43</v>
      </c>
      <c r="K65" s="400" t="s">
        <v>64</v>
      </c>
      <c r="L65" s="399" t="s">
        <v>43</v>
      </c>
      <c r="M65" s="400" t="s">
        <v>64</v>
      </c>
      <c r="N65" s="399" t="s">
        <v>43</v>
      </c>
      <c r="O65" s="400" t="s">
        <v>64</v>
      </c>
      <c r="P65" s="399" t="s">
        <v>43</v>
      </c>
      <c r="Q65" s="400" t="s">
        <v>64</v>
      </c>
      <c r="R65" s="399" t="s">
        <v>43</v>
      </c>
      <c r="S65" s="400" t="s">
        <v>64</v>
      </c>
      <c r="T65" s="399" t="s">
        <v>43</v>
      </c>
      <c r="U65" s="403" t="s">
        <v>64</v>
      </c>
      <c r="V65" s="1051"/>
      <c r="W65" s="1054"/>
      <c r="X65" s="1054"/>
      <c r="Y65" s="402"/>
      <c r="Z65" s="337"/>
      <c r="AA65" s="337"/>
      <c r="AB65" s="337"/>
      <c r="AC65" s="337"/>
      <c r="AD65" s="337"/>
      <c r="AE65" s="337"/>
      <c r="AF65" s="337"/>
      <c r="AG65" s="337"/>
      <c r="AH65" s="337"/>
      <c r="AI65" s="337"/>
      <c r="AJ65" s="337"/>
      <c r="AK65" s="337"/>
      <c r="BA65" s="337"/>
      <c r="BB65" s="337"/>
      <c r="BC65" s="337"/>
      <c r="BD65" s="337"/>
      <c r="BE65" s="337"/>
      <c r="BF65" s="337"/>
      <c r="BG65" s="337"/>
      <c r="BH65" s="337"/>
      <c r="BI65" s="337"/>
      <c r="BJ65" s="337"/>
      <c r="BK65" s="337"/>
      <c r="BL65" s="337"/>
      <c r="BM65" s="337"/>
      <c r="BN65" s="337"/>
      <c r="BO65" s="337"/>
      <c r="BP65" s="337"/>
      <c r="BQ65" s="337"/>
      <c r="BR65" s="337"/>
      <c r="BS65" s="337"/>
      <c r="BT65" s="613">
        <f t="shared" ref="BT65:BY65" si="6">IF(AND(I$61&lt;&gt;0,I$58=""),1,0)</f>
        <v>0</v>
      </c>
      <c r="BU65" s="613">
        <f t="shared" si="6"/>
        <v>0</v>
      </c>
      <c r="BV65" s="613">
        <f t="shared" si="6"/>
        <v>0</v>
      </c>
      <c r="BW65" s="613">
        <f t="shared" si="6"/>
        <v>0</v>
      </c>
      <c r="BX65" s="613">
        <f t="shared" si="6"/>
        <v>0</v>
      </c>
      <c r="BY65" s="613">
        <f t="shared" si="6"/>
        <v>0</v>
      </c>
      <c r="BZ65" s="337"/>
      <c r="CA65" s="337"/>
      <c r="CB65" s="337"/>
      <c r="CC65" s="356"/>
      <c r="CD65" s="356"/>
      <c r="CE65" s="356"/>
      <c r="CF65" s="356"/>
      <c r="CG65" s="356"/>
      <c r="CH65" s="356"/>
      <c r="CI65" s="356"/>
      <c r="CJ65" s="356"/>
      <c r="CK65" s="356"/>
      <c r="CL65" s="356"/>
      <c r="CM65" s="356"/>
      <c r="CN65" s="356"/>
      <c r="CO65" s="356"/>
      <c r="CP65" s="356"/>
      <c r="CQ65" s="356"/>
      <c r="CR65" s="356"/>
      <c r="CS65" s="356"/>
      <c r="CT65" s="356"/>
      <c r="CU65" s="356"/>
      <c r="CV65" s="356"/>
      <c r="CW65" s="356"/>
      <c r="CX65" s="356"/>
    </row>
    <row r="66" spans="1:103" s="431" customFormat="1" ht="15.95" customHeight="1" x14ac:dyDescent="0.15">
      <c r="A66" s="1148" t="s">
        <v>88</v>
      </c>
      <c r="B66" s="1149"/>
      <c r="C66" s="490">
        <f>SUM(D66:E66)</f>
        <v>0</v>
      </c>
      <c r="D66" s="474">
        <f t="shared" ref="D66:E69" si="7">F66+H66+J66+L66+N66+P66+R66+T66</f>
        <v>0</v>
      </c>
      <c r="E66" s="474">
        <f t="shared" si="7"/>
        <v>0</v>
      </c>
      <c r="F66" s="514"/>
      <c r="G66" s="516"/>
      <c r="H66" s="514"/>
      <c r="I66" s="516"/>
      <c r="J66" s="477"/>
      <c r="K66" s="496"/>
      <c r="L66" s="514"/>
      <c r="M66" s="516"/>
      <c r="N66" s="514"/>
      <c r="O66" s="516"/>
      <c r="P66" s="514"/>
      <c r="Q66" s="516"/>
      <c r="R66" s="514"/>
      <c r="S66" s="516"/>
      <c r="T66" s="514"/>
      <c r="U66" s="602"/>
      <c r="V66" s="519"/>
      <c r="W66" s="517"/>
      <c r="X66" s="519"/>
      <c r="Y66" s="607" t="str">
        <f>$BA66&amp;" "&amp;$BB66&amp;""&amp;$BC66&amp;""&amp;BD66</f>
        <v xml:space="preserve"> </v>
      </c>
      <c r="Z66" s="337"/>
      <c r="AA66" s="610"/>
      <c r="AB66" s="337"/>
      <c r="AC66" s="337"/>
      <c r="AD66" s="337"/>
      <c r="AE66" s="337"/>
      <c r="AF66" s="337"/>
      <c r="AG66" s="337"/>
      <c r="AH66" s="337"/>
      <c r="AI66" s="337"/>
      <c r="AJ66" s="337"/>
      <c r="AK66" s="337"/>
      <c r="BA66" s="433" t="str">
        <f>IF($C66&lt;&gt;SUM(F66:U66),"El Total de Ingresos es diferente a la suma de Hombres y Mujeres por edad","")</f>
        <v/>
      </c>
      <c r="BB66" s="433" t="str">
        <f>IF($D66&lt;&gt;($F66+$H66+$J66+$L66+$N66+$P66+$R66+$T66),"El Total de Hombres ingresados al Programa es diferente a la suma de Hombres por edad","")</f>
        <v/>
      </c>
      <c r="BC66" s="433" t="str">
        <f>IF($E66&lt;&gt;($G66+$I66+$K66+$M66+$O66+$Q66+$S66+$U66),"El Total de Mujeres ingresadas al Programa es diferente a la suma de Mujeres por edad","")</f>
        <v/>
      </c>
      <c r="BD66" s="433" t="str">
        <f>IF($C66&lt;&gt;($V66+$W66+$X66),"La suma de los Egresos por Abandono, Traslado y Fallecimiento NO DEBE ser diferente al Total de Egresos","")</f>
        <v/>
      </c>
      <c r="BH66" s="337"/>
      <c r="BI66" s="337"/>
      <c r="BJ66" s="337"/>
      <c r="BK66" s="337"/>
      <c r="BL66" s="337"/>
      <c r="BM66" s="337"/>
      <c r="BN66" s="337"/>
      <c r="BO66" s="337"/>
      <c r="BP66" s="337"/>
      <c r="BQ66" s="337"/>
      <c r="BR66" s="337"/>
      <c r="BS66" s="337"/>
      <c r="BT66" s="613">
        <f>IF($C66&lt;&gt;SUM(F66:U66),1,0)</f>
        <v>0</v>
      </c>
      <c r="BU66" s="613">
        <f>IF($D66&lt;&gt;($F66+$H66+$J66+$L66+$N66+$P66+$R66+$T66),1,0)</f>
        <v>0</v>
      </c>
      <c r="BV66" s="613">
        <f>IF($E66&lt;&gt;($G66+$I66+$K66+$M66+$O66+$Q66+$S66+$U66),1,0)</f>
        <v>0</v>
      </c>
      <c r="BW66" s="613">
        <f>IF(AND(O$58&lt;&gt;0,(O$59+O$60+O$61)&lt;O$58),1,0)</f>
        <v>0</v>
      </c>
      <c r="BX66" s="613">
        <f>IF(AND(P$58&lt;&gt;0,(P$59+P$60+P$61)&lt;P$58),1,0)</f>
        <v>0</v>
      </c>
      <c r="BY66" s="613">
        <f>IF(AND(Q$58&lt;&gt;0,(Q$59+Q$60+Q$61)&lt;Q$58),1,0)</f>
        <v>0</v>
      </c>
      <c r="BZ66" s="337"/>
      <c r="CA66" s="337"/>
      <c r="CB66" s="337"/>
      <c r="CC66" s="337"/>
      <c r="CD66" s="356"/>
      <c r="CE66" s="356"/>
      <c r="CF66" s="356"/>
      <c r="CG66" s="356"/>
      <c r="CH66" s="356"/>
      <c r="CI66" s="356"/>
      <c r="CJ66" s="356"/>
      <c r="CK66" s="356"/>
      <c r="CL66" s="356"/>
      <c r="CM66" s="356"/>
      <c r="CN66" s="356"/>
      <c r="CO66" s="356"/>
      <c r="CP66" s="356"/>
      <c r="CQ66" s="356"/>
      <c r="CR66" s="356"/>
      <c r="CS66" s="356"/>
      <c r="CT66" s="356"/>
      <c r="CU66" s="356"/>
      <c r="CV66" s="356"/>
      <c r="CW66" s="356"/>
      <c r="CX66" s="356"/>
      <c r="CY66" s="356"/>
    </row>
    <row r="67" spans="1:103" s="431" customFormat="1" ht="15.95" customHeight="1" x14ac:dyDescent="0.15">
      <c r="A67" s="1150" t="s">
        <v>78</v>
      </c>
      <c r="B67" s="404" t="s">
        <v>79</v>
      </c>
      <c r="C67" s="528">
        <f>SUM(D67:E67)</f>
        <v>0</v>
      </c>
      <c r="D67" s="533">
        <f t="shared" si="7"/>
        <v>0</v>
      </c>
      <c r="E67" s="541">
        <f t="shared" si="7"/>
        <v>0</v>
      </c>
      <c r="F67" s="497"/>
      <c r="G67" s="499"/>
      <c r="H67" s="497"/>
      <c r="I67" s="499"/>
      <c r="J67" s="477"/>
      <c r="K67" s="496"/>
      <c r="L67" s="497"/>
      <c r="M67" s="499"/>
      <c r="N67" s="497"/>
      <c r="O67" s="499"/>
      <c r="P67" s="497"/>
      <c r="Q67" s="499"/>
      <c r="R67" s="497"/>
      <c r="S67" s="499"/>
      <c r="T67" s="497"/>
      <c r="U67" s="559"/>
      <c r="V67" s="513"/>
      <c r="W67" s="463"/>
      <c r="X67" s="513"/>
      <c r="Y67" s="607" t="str">
        <f>$BA67&amp;" "&amp;$BB67&amp;""&amp;$BC67</f>
        <v xml:space="preserve"> </v>
      </c>
      <c r="Z67" s="337"/>
      <c r="AA67" s="337"/>
      <c r="AB67" s="337"/>
      <c r="AC67" s="337"/>
      <c r="AD67" s="337"/>
      <c r="AE67" s="337"/>
      <c r="AF67" s="337"/>
      <c r="AG67" s="337"/>
      <c r="AH67" s="337"/>
      <c r="AI67" s="337"/>
      <c r="AJ67" s="337"/>
      <c r="AK67" s="337"/>
      <c r="BA67" s="433" t="str">
        <f>IF($C67&lt;&gt;SUM(F67:U67),"El Total de Ingresos es diferente a la suma de Hombres y Mujeres por edad","")</f>
        <v/>
      </c>
      <c r="BB67" s="433" t="str">
        <f>IF($D67&lt;&gt;($F67+$H67+$J67+$L67+$N67+$P67+$R67+$T67),"El Total de Hombres ingresados al Programa es diferente a la suma de Hombres por edad","")</f>
        <v/>
      </c>
      <c r="BC67" s="433" t="str">
        <f>IF($E67&lt;&gt;($G67+$I67+$K67+$M67+$O67+$Q67+$S67+$U67),"El Total de Mujeres ingresadas al Programa es diferente a la suma de Mujeres por edad","")</f>
        <v/>
      </c>
      <c r="BD67" s="356"/>
      <c r="BH67" s="337"/>
      <c r="BI67" s="337"/>
      <c r="BJ67" s="337"/>
      <c r="BK67" s="337"/>
      <c r="BL67" s="337"/>
      <c r="BM67" s="337"/>
      <c r="BN67" s="337"/>
      <c r="BO67" s="337"/>
      <c r="BP67" s="337"/>
      <c r="BQ67" s="337"/>
      <c r="BR67" s="337"/>
      <c r="BS67" s="337"/>
      <c r="BT67" s="613">
        <f>IF($C67&lt;&gt;SUM(F67:U67),1,0)</f>
        <v>0</v>
      </c>
      <c r="BU67" s="613">
        <f>IF($D67&lt;&gt;($F67+$H67+$J67+$L67+$N67+$P67+$R67+$T67),1,0)</f>
        <v>0</v>
      </c>
      <c r="BV67" s="613">
        <f>IF($E67&lt;&gt;($G67+$I67+$K67+$M67+$O67+$Q67+$S67+$U67),1,0)</f>
        <v>0</v>
      </c>
      <c r="BW67" s="613">
        <f>IF(AND(O$59&lt;&gt;0,O$58=""),1,0)</f>
        <v>0</v>
      </c>
      <c r="BX67" s="613">
        <f>IF(AND(P$59&lt;&gt;0,P$58=""),1,0)</f>
        <v>0</v>
      </c>
      <c r="BY67" s="613">
        <f>IF(AND(Q$59&lt;&gt;0,Q$58=""),1,0)</f>
        <v>0</v>
      </c>
      <c r="BZ67" s="337"/>
      <c r="CA67" s="337"/>
      <c r="CB67" s="337"/>
      <c r="CC67" s="337"/>
      <c r="CD67" s="356"/>
      <c r="CE67" s="356"/>
      <c r="CF67" s="356"/>
      <c r="CG67" s="356"/>
      <c r="CH67" s="356"/>
      <c r="CI67" s="356"/>
      <c r="CJ67" s="356"/>
      <c r="CK67" s="356"/>
      <c r="CL67" s="356"/>
      <c r="CM67" s="356"/>
      <c r="CN67" s="356"/>
      <c r="CO67" s="356"/>
      <c r="CP67" s="356"/>
      <c r="CQ67" s="356"/>
      <c r="CR67" s="356"/>
      <c r="CS67" s="356"/>
      <c r="CT67" s="356"/>
      <c r="CU67" s="356"/>
      <c r="CV67" s="356"/>
      <c r="CW67" s="356"/>
      <c r="CX67" s="356"/>
      <c r="CY67" s="356"/>
    </row>
    <row r="68" spans="1:103" s="431" customFormat="1" ht="15.95" customHeight="1" x14ac:dyDescent="0.15">
      <c r="A68" s="1151"/>
      <c r="B68" s="350" t="s">
        <v>80</v>
      </c>
      <c r="C68" s="473">
        <f>SUM(D68:E68)</f>
        <v>7</v>
      </c>
      <c r="D68" s="534">
        <f t="shared" si="7"/>
        <v>1</v>
      </c>
      <c r="E68" s="601">
        <f t="shared" si="7"/>
        <v>6</v>
      </c>
      <c r="F68" s="465"/>
      <c r="G68" s="460"/>
      <c r="H68" s="465">
        <v>1</v>
      </c>
      <c r="I68" s="460"/>
      <c r="J68" s="465"/>
      <c r="K68" s="460">
        <v>2</v>
      </c>
      <c r="L68" s="465"/>
      <c r="M68" s="460">
        <v>4</v>
      </c>
      <c r="N68" s="465"/>
      <c r="O68" s="460"/>
      <c r="P68" s="465"/>
      <c r="Q68" s="460"/>
      <c r="R68" s="465"/>
      <c r="S68" s="460"/>
      <c r="T68" s="465"/>
      <c r="U68" s="551"/>
      <c r="V68" s="479">
        <v>5</v>
      </c>
      <c r="W68" s="457">
        <v>7</v>
      </c>
      <c r="X68" s="479">
        <v>1</v>
      </c>
      <c r="Y68" s="607" t="str">
        <f>$BA68&amp;" "&amp;$BB68&amp;""&amp;$BC68</f>
        <v xml:space="preserve"> </v>
      </c>
      <c r="Z68" s="337"/>
      <c r="AA68" s="337"/>
      <c r="AB68" s="337"/>
      <c r="AC68" s="337"/>
      <c r="AD68" s="337"/>
      <c r="AE68" s="337"/>
      <c r="AF68" s="337"/>
      <c r="AG68" s="337"/>
      <c r="AH68" s="337"/>
      <c r="AI68" s="337"/>
      <c r="AJ68" s="337"/>
      <c r="AK68" s="337"/>
      <c r="BA68" s="433" t="str">
        <f>IF($C68&lt;&gt;SUM(F68:U68),"El Total de Ingresos es diferente a la suma de Hombres y Mujeres por edad","")</f>
        <v/>
      </c>
      <c r="BB68" s="433" t="str">
        <f>IF($D68&lt;&gt;($F68+$H68+$J68+$L68+$N68+$P68+$R68+$T68),"El Total de Hombres ingresados al Programa es diferente a la suma de Hombres por edad","")</f>
        <v/>
      </c>
      <c r="BC68" s="433" t="str">
        <f>IF($E68&lt;&gt;($G68+$I68+$K68+$M68+$O68+$Q68+$S68+$U68),"El Total de Mujeres ingresadas al Programa es diferente a la suma de Mujeres por edad","")</f>
        <v/>
      </c>
      <c r="BD68" s="356"/>
      <c r="BH68" s="337"/>
      <c r="BI68" s="337"/>
      <c r="BJ68" s="337"/>
      <c r="BK68" s="337"/>
      <c r="BL68" s="337"/>
      <c r="BM68" s="337"/>
      <c r="BN68" s="337"/>
      <c r="BO68" s="337"/>
      <c r="BP68" s="337"/>
      <c r="BQ68" s="337"/>
      <c r="BR68" s="337"/>
      <c r="BS68" s="337"/>
      <c r="BT68" s="613">
        <f>IF($C68&lt;&gt;SUM(F68:U68),1,0)</f>
        <v>0</v>
      </c>
      <c r="BU68" s="613">
        <f>IF($D68&lt;&gt;($F68+$H68+$J68+$L68+$N68+$P68+$R68+$T68),1,0)</f>
        <v>0</v>
      </c>
      <c r="BV68" s="613">
        <f>IF($E68&lt;&gt;($G68+$I68+$K68+$M68+$O68+$Q68+$S68+$U68),1,0)</f>
        <v>0</v>
      </c>
      <c r="BW68" s="613">
        <f>IF(AND(O$60&lt;&gt;0,O$58=""),1,0)</f>
        <v>0</v>
      </c>
      <c r="BX68" s="613">
        <f>IF(AND(P$60&lt;&gt;0,P$58=""),1,0)</f>
        <v>0</v>
      </c>
      <c r="BY68" s="613">
        <f>IF(AND(Q$60&lt;&gt;0,Q$58=""),1,0)</f>
        <v>0</v>
      </c>
      <c r="BZ68" s="337"/>
      <c r="CA68" s="337"/>
      <c r="CB68" s="337"/>
      <c r="CC68" s="337"/>
      <c r="CD68" s="356"/>
      <c r="CE68" s="356"/>
      <c r="CF68" s="356"/>
      <c r="CG68" s="356"/>
      <c r="CH68" s="356"/>
      <c r="CI68" s="356"/>
      <c r="CJ68" s="356"/>
      <c r="CK68" s="356"/>
      <c r="CL68" s="356"/>
      <c r="CM68" s="356"/>
      <c r="CN68" s="356"/>
      <c r="CO68" s="356"/>
      <c r="CP68" s="356"/>
      <c r="CQ68" s="356"/>
      <c r="CR68" s="356"/>
      <c r="CS68" s="356"/>
      <c r="CT68" s="356"/>
      <c r="CU68" s="356"/>
      <c r="CV68" s="356"/>
      <c r="CW68" s="356"/>
      <c r="CX68" s="356"/>
      <c r="CY68" s="356"/>
    </row>
    <row r="69" spans="1:103" s="431" customFormat="1" ht="15.95" customHeight="1" x14ac:dyDescent="0.15">
      <c r="A69" s="1152"/>
      <c r="B69" s="351" t="s">
        <v>81</v>
      </c>
      <c r="C69" s="474">
        <f>SUM(D69:E69)</f>
        <v>0</v>
      </c>
      <c r="D69" s="537">
        <f t="shared" si="7"/>
        <v>0</v>
      </c>
      <c r="E69" s="540">
        <f t="shared" si="7"/>
        <v>0</v>
      </c>
      <c r="F69" s="468"/>
      <c r="G69" s="471"/>
      <c r="H69" s="468"/>
      <c r="I69" s="471"/>
      <c r="J69" s="468"/>
      <c r="K69" s="471"/>
      <c r="L69" s="468"/>
      <c r="M69" s="471"/>
      <c r="N69" s="468"/>
      <c r="O69" s="471"/>
      <c r="P69" s="468"/>
      <c r="Q69" s="471"/>
      <c r="R69" s="468"/>
      <c r="S69" s="471"/>
      <c r="T69" s="468"/>
      <c r="U69" s="562"/>
      <c r="V69" s="501"/>
      <c r="W69" s="459"/>
      <c r="X69" s="501"/>
      <c r="Y69" s="607" t="str">
        <f>$BA69&amp;" "&amp;$BB69&amp;""&amp;$BC69</f>
        <v xml:space="preserve"> </v>
      </c>
      <c r="Z69" s="337"/>
      <c r="AA69" s="337"/>
      <c r="AB69" s="337"/>
      <c r="AC69" s="337"/>
      <c r="AD69" s="337"/>
      <c r="AE69" s="337"/>
      <c r="AF69" s="337"/>
      <c r="AG69" s="337"/>
      <c r="AH69" s="337"/>
      <c r="AI69" s="337"/>
      <c r="AJ69" s="337"/>
      <c r="AK69" s="337"/>
      <c r="BA69" s="433" t="str">
        <f>IF($C69&lt;&gt;SUM(F69:U69),"El Total de Ingresos es diferente a la suma de Hombres y Mujeres por edad","")</f>
        <v/>
      </c>
      <c r="BB69" s="433" t="str">
        <f>IF($D69&lt;&gt;($F69+$H69+$J69+$L69+$N69+$P69+$R69+$T69),"El Total de Hombres ingresados al Programa es diferente a la suma de Hombres por edad","")</f>
        <v/>
      </c>
      <c r="BC69" s="433" t="str">
        <f>IF($E69&lt;&gt;($G69+$I69+$K69+$M69+$O69+$Q69+$S69+$U69),"El Total de Mujeres ingresadas al Programa es diferente a la suma de Mujeres por edad","")</f>
        <v/>
      </c>
      <c r="BD69" s="356"/>
      <c r="BH69" s="337"/>
      <c r="BI69" s="337"/>
      <c r="BJ69" s="337"/>
      <c r="BK69" s="337"/>
      <c r="BL69" s="337"/>
      <c r="BM69" s="337"/>
      <c r="BN69" s="337"/>
      <c r="BO69" s="337"/>
      <c r="BP69" s="337"/>
      <c r="BQ69" s="337"/>
      <c r="BR69" s="337"/>
      <c r="BS69" s="337"/>
      <c r="BT69" s="613">
        <f>IF($C69&lt;&gt;SUM(F69:U69),1,0)</f>
        <v>0</v>
      </c>
      <c r="BU69" s="613">
        <f>IF($D69&lt;&gt;($F69+$H69+$J69+$L69+$N69+$P69+$R69+$T69),1,0)</f>
        <v>0</v>
      </c>
      <c r="BV69" s="613">
        <f>IF($E69&lt;&gt;($G69+$I69+$K69+$M69+$O69+$Q69+$S69+$U69),1,0)</f>
        <v>0</v>
      </c>
      <c r="BW69" s="613">
        <f>IF(AND(O$61&lt;&gt;0,O$58=""),1,0)</f>
        <v>0</v>
      </c>
      <c r="BX69" s="613">
        <f>IF(AND(P$61&lt;&gt;0,P$58=""),1,0)</f>
        <v>0</v>
      </c>
      <c r="BY69" s="613">
        <f>IF(AND(Q$61&lt;&gt;0,Q$58=""),1,0)</f>
        <v>0</v>
      </c>
      <c r="BZ69" s="337"/>
      <c r="CA69" s="337"/>
      <c r="CB69" s="337"/>
      <c r="CC69" s="337"/>
      <c r="CD69" s="356"/>
      <c r="CE69" s="356"/>
      <c r="CF69" s="356"/>
      <c r="CG69" s="356"/>
      <c r="CH69" s="356"/>
      <c r="CI69" s="356"/>
      <c r="CJ69" s="356"/>
      <c r="CK69" s="356"/>
      <c r="CL69" s="356"/>
      <c r="CM69" s="356"/>
      <c r="CN69" s="356"/>
      <c r="CO69" s="356"/>
      <c r="CP69" s="356"/>
      <c r="CQ69" s="356"/>
      <c r="CR69" s="356"/>
      <c r="CS69" s="356"/>
      <c r="CT69" s="356"/>
      <c r="CU69" s="356"/>
      <c r="CV69" s="356"/>
      <c r="CW69" s="356"/>
      <c r="CX69" s="356"/>
      <c r="CY69" s="356"/>
    </row>
    <row r="70" spans="1:103" s="339" customFormat="1" ht="30" customHeight="1" x14ac:dyDescent="0.2">
      <c r="A70" s="389" t="s">
        <v>89</v>
      </c>
      <c r="B70" s="389"/>
      <c r="C70" s="389"/>
      <c r="D70" s="389"/>
      <c r="E70" s="389"/>
      <c r="F70" s="389"/>
      <c r="G70" s="389"/>
      <c r="H70" s="395"/>
      <c r="I70" s="396"/>
      <c r="J70" s="396"/>
      <c r="K70" s="397"/>
      <c r="L70" s="333"/>
      <c r="M70" s="333"/>
      <c r="N70" s="333"/>
      <c r="O70" s="333"/>
      <c r="P70" s="333"/>
      <c r="Q70" s="333"/>
      <c r="R70" s="333"/>
      <c r="S70" s="333"/>
      <c r="T70" s="333"/>
      <c r="U70" s="333"/>
      <c r="V70" s="333"/>
      <c r="W70" s="398"/>
      <c r="BT70" s="613">
        <f>IF(AND(R$58&lt;&gt;0,(R$59+R$60+R$61)&lt;R$58),1,0)</f>
        <v>0</v>
      </c>
      <c r="BU70" s="613">
        <f>IF(AND(S$58&lt;&gt;0,(S$59+S$60+S$61)&lt;S$58),1,0)</f>
        <v>0</v>
      </c>
      <c r="BV70" s="613">
        <f>IF(AND(T$58&lt;&gt;0,(T$59+T$60+T$61)&lt;T$58),1,0)</f>
        <v>0</v>
      </c>
      <c r="BW70" s="613">
        <f>IF(AND(U$58&lt;&gt;0,(U$59+U$60+U$61)&lt;U$58),1,0)</f>
        <v>0</v>
      </c>
      <c r="BX70" s="613">
        <f>IF($C66&lt;&gt;($V66+$W66+$X66),1,0)</f>
        <v>0</v>
      </c>
    </row>
    <row r="71" spans="1:103" s="342" customFormat="1" ht="12.75" customHeight="1" x14ac:dyDescent="0.2">
      <c r="A71" s="1153" t="s">
        <v>45</v>
      </c>
      <c r="B71" s="1153"/>
      <c r="C71" s="1052" t="s">
        <v>90</v>
      </c>
      <c r="D71" s="1156" t="s">
        <v>47</v>
      </c>
      <c r="E71" s="1157"/>
      <c r="F71" s="1157"/>
      <c r="G71" s="1157"/>
      <c r="H71" s="1157"/>
      <c r="I71" s="1158"/>
      <c r="J71" s="1052" t="s">
        <v>91</v>
      </c>
      <c r="K71" s="339"/>
      <c r="L71" s="339"/>
      <c r="M71" s="339"/>
      <c r="N71" s="339"/>
      <c r="O71" s="339"/>
      <c r="P71" s="339"/>
      <c r="Q71" s="339"/>
      <c r="R71" s="339"/>
      <c r="S71" s="405"/>
      <c r="T71" s="339"/>
      <c r="U71" s="339"/>
      <c r="V71" s="339"/>
      <c r="W71" s="339"/>
      <c r="X71" s="339"/>
      <c r="Y71" s="339"/>
      <c r="Z71" s="339"/>
      <c r="AA71" s="339"/>
      <c r="AB71" s="339"/>
      <c r="AC71" s="339"/>
      <c r="AD71" s="339"/>
      <c r="AE71" s="339"/>
      <c r="AF71" s="339"/>
      <c r="AG71" s="339"/>
      <c r="AH71" s="339"/>
      <c r="AI71" s="339"/>
      <c r="AJ71" s="339"/>
      <c r="AK71" s="339"/>
      <c r="BA71" s="339"/>
      <c r="BB71" s="339"/>
      <c r="BC71" s="339"/>
      <c r="BD71" s="339"/>
      <c r="BE71" s="339"/>
      <c r="BF71" s="339"/>
      <c r="BG71" s="339"/>
      <c r="BH71" s="339"/>
      <c r="BI71" s="339"/>
      <c r="BJ71" s="339"/>
      <c r="BK71" s="339"/>
      <c r="BL71" s="339"/>
      <c r="BM71" s="339"/>
      <c r="BN71" s="339"/>
      <c r="BO71" s="339"/>
      <c r="BP71" s="339"/>
      <c r="BQ71" s="339"/>
      <c r="BR71" s="339"/>
      <c r="BS71" s="339"/>
      <c r="BT71" s="613">
        <f>IF(AND(R$59&lt;&gt;0,R$58=""),1,0)</f>
        <v>0</v>
      </c>
      <c r="BU71" s="613">
        <f>IF(AND(S$59&lt;&gt;0,S$58=""),1,0)</f>
        <v>0</v>
      </c>
      <c r="BV71" s="613">
        <f>IF(AND(T$59&lt;&gt;0,T$58=""),1,0)</f>
        <v>0</v>
      </c>
      <c r="BW71" s="613">
        <f>IF(AND(U$59&lt;&gt;0,U$58=""),1,0)</f>
        <v>0</v>
      </c>
      <c r="BX71" s="339"/>
      <c r="BY71" s="339"/>
      <c r="BZ71" s="339"/>
      <c r="CA71" s="339"/>
      <c r="CB71" s="339"/>
      <c r="CC71" s="352"/>
      <c r="CD71" s="352"/>
      <c r="CE71" s="352"/>
      <c r="CF71" s="352"/>
      <c r="CG71" s="352"/>
      <c r="CH71" s="352"/>
      <c r="CI71" s="352"/>
      <c r="CJ71" s="352"/>
      <c r="CK71" s="352"/>
    </row>
    <row r="72" spans="1:103" s="431" customFormat="1" ht="12.75" customHeight="1" x14ac:dyDescent="0.15">
      <c r="A72" s="1154"/>
      <c r="B72" s="1154"/>
      <c r="C72" s="1053"/>
      <c r="D72" s="1159" t="s">
        <v>92</v>
      </c>
      <c r="E72" s="1160"/>
      <c r="F72" s="1159" t="s">
        <v>93</v>
      </c>
      <c r="G72" s="1160"/>
      <c r="H72" s="1159" t="s">
        <v>94</v>
      </c>
      <c r="I72" s="1160"/>
      <c r="J72" s="1053"/>
      <c r="K72" s="337"/>
      <c r="L72" s="337"/>
      <c r="M72" s="337"/>
      <c r="N72" s="337"/>
      <c r="O72" s="337"/>
      <c r="P72" s="337"/>
      <c r="Q72" s="337"/>
      <c r="R72" s="337"/>
      <c r="S72" s="337"/>
      <c r="T72" s="337"/>
      <c r="U72" s="337"/>
      <c r="V72" s="337"/>
      <c r="W72" s="337"/>
      <c r="X72" s="337"/>
      <c r="Y72" s="337"/>
      <c r="Z72" s="337"/>
      <c r="AA72" s="337"/>
      <c r="AB72" s="337"/>
      <c r="AC72" s="337"/>
      <c r="AD72" s="337"/>
      <c r="AE72" s="337"/>
      <c r="AF72" s="337"/>
      <c r="AG72" s="337"/>
      <c r="AH72" s="337"/>
      <c r="AI72" s="337"/>
      <c r="AJ72" s="337"/>
      <c r="AK72" s="337"/>
      <c r="BA72" s="337"/>
      <c r="BB72" s="337"/>
      <c r="BC72" s="337"/>
      <c r="BD72" s="337"/>
      <c r="BE72" s="337"/>
      <c r="BF72" s="337"/>
      <c r="BG72" s="337"/>
      <c r="BH72" s="337"/>
      <c r="BI72" s="337"/>
      <c r="BJ72" s="337"/>
      <c r="BK72" s="337"/>
      <c r="BL72" s="337"/>
      <c r="BM72" s="337"/>
      <c r="BN72" s="337"/>
      <c r="BO72" s="337"/>
      <c r="BP72" s="337"/>
      <c r="BQ72" s="337"/>
      <c r="BR72" s="337"/>
      <c r="BS72" s="337"/>
      <c r="BT72" s="613">
        <f>IF(AND(R$60&lt;&gt;0,R$58=""),1,0)</f>
        <v>0</v>
      </c>
      <c r="BU72" s="613">
        <f>IF(AND(S$60&lt;&gt;0,S$58=""),1,0)</f>
        <v>0</v>
      </c>
      <c r="BV72" s="613">
        <f>IF(AND(T$60&lt;&gt;0,T$58=""),1,0)</f>
        <v>0</v>
      </c>
      <c r="BW72" s="613">
        <f>IF(AND(U$60&lt;&gt;0,U$58=""),1,0)</f>
        <v>0</v>
      </c>
      <c r="BX72" s="337"/>
      <c r="BY72" s="337"/>
      <c r="BZ72" s="337"/>
      <c r="CA72" s="337"/>
      <c r="CB72" s="337"/>
      <c r="CC72" s="356"/>
      <c r="CD72" s="356"/>
      <c r="CE72" s="356"/>
      <c r="CF72" s="356"/>
      <c r="CG72" s="356"/>
      <c r="CH72" s="356"/>
      <c r="CI72" s="356"/>
    </row>
    <row r="73" spans="1:103" s="431" customFormat="1" ht="12.95" customHeight="1" x14ac:dyDescent="0.15">
      <c r="A73" s="1155"/>
      <c r="B73" s="1155"/>
      <c r="C73" s="1054"/>
      <c r="D73" s="367" t="s">
        <v>43</v>
      </c>
      <c r="E73" s="394" t="s">
        <v>64</v>
      </c>
      <c r="F73" s="367" t="s">
        <v>43</v>
      </c>
      <c r="G73" s="394" t="s">
        <v>64</v>
      </c>
      <c r="H73" s="367" t="s">
        <v>43</v>
      </c>
      <c r="I73" s="394" t="s">
        <v>64</v>
      </c>
      <c r="J73" s="1054"/>
      <c r="K73" s="337"/>
      <c r="L73" s="337"/>
      <c r="M73" s="337"/>
      <c r="N73" s="337"/>
      <c r="O73" s="337"/>
      <c r="P73" s="337"/>
      <c r="Q73" s="337"/>
      <c r="R73" s="337"/>
      <c r="S73" s="337"/>
      <c r="T73" s="337"/>
      <c r="U73" s="337"/>
      <c r="V73" s="337"/>
      <c r="W73" s="337"/>
      <c r="X73" s="337"/>
      <c r="Y73" s="337"/>
      <c r="Z73" s="337"/>
      <c r="AA73" s="337"/>
      <c r="AB73" s="337"/>
      <c r="AC73" s="337"/>
      <c r="AD73" s="337"/>
      <c r="AE73" s="337"/>
      <c r="AF73" s="337"/>
      <c r="AG73" s="337"/>
      <c r="AH73" s="337"/>
      <c r="AI73" s="337"/>
      <c r="AJ73" s="337"/>
      <c r="AK73" s="337"/>
      <c r="BA73" s="337"/>
      <c r="BB73" s="337"/>
      <c r="BC73" s="337"/>
      <c r="BD73" s="337"/>
      <c r="BE73" s="337"/>
      <c r="BF73" s="337"/>
      <c r="BG73" s="337"/>
      <c r="BH73" s="337"/>
      <c r="BI73" s="337"/>
      <c r="BJ73" s="337"/>
      <c r="BK73" s="337"/>
      <c r="BL73" s="337"/>
      <c r="BM73" s="337"/>
      <c r="BN73" s="337"/>
      <c r="BO73" s="337"/>
      <c r="BP73" s="337"/>
      <c r="BQ73" s="337"/>
      <c r="BR73" s="337"/>
      <c r="BS73" s="337"/>
      <c r="BT73" s="613">
        <f>IF(AND(R$61&lt;&gt;0,R$58=""),1,0)</f>
        <v>0</v>
      </c>
      <c r="BU73" s="613">
        <f>IF(AND(S$61&lt;&gt;0,S$58=""),1,0)</f>
        <v>0</v>
      </c>
      <c r="BV73" s="613">
        <f>IF(AND(T$61&lt;&gt;0,T$58=""),1,0)</f>
        <v>0</v>
      </c>
      <c r="BW73" s="613">
        <f>IF(AND(U$61&lt;&gt;0,U$58=""),1,0)</f>
        <v>0</v>
      </c>
      <c r="BX73" s="337"/>
      <c r="BY73" s="337"/>
      <c r="BZ73" s="337"/>
      <c r="CA73" s="337"/>
      <c r="CB73" s="337"/>
      <c r="CC73" s="356"/>
      <c r="CD73" s="356"/>
      <c r="CE73" s="356"/>
      <c r="CF73" s="356"/>
      <c r="CG73" s="356"/>
      <c r="CH73" s="356"/>
      <c r="CI73" s="356"/>
    </row>
    <row r="74" spans="1:103" s="431" customFormat="1" ht="15.95" customHeight="1" x14ac:dyDescent="0.15">
      <c r="A74" s="1138" t="s">
        <v>95</v>
      </c>
      <c r="B74" s="1139"/>
      <c r="C74" s="472">
        <f>SUM(D74:I74)</f>
        <v>0</v>
      </c>
      <c r="D74" s="477"/>
      <c r="E74" s="496"/>
      <c r="F74" s="477"/>
      <c r="G74" s="496"/>
      <c r="H74" s="477"/>
      <c r="I74" s="496"/>
      <c r="J74" s="456"/>
      <c r="K74" s="607" t="str">
        <f>$BA74</f>
        <v/>
      </c>
      <c r="L74" s="337"/>
      <c r="M74" s="337"/>
      <c r="N74" s="337"/>
      <c r="O74" s="337"/>
      <c r="P74" s="337"/>
      <c r="Q74" s="337"/>
      <c r="R74" s="337"/>
      <c r="S74" s="337"/>
      <c r="T74" s="337"/>
      <c r="U74" s="337"/>
      <c r="V74" s="337"/>
      <c r="W74" s="337"/>
      <c r="X74" s="337"/>
      <c r="Y74" s="337"/>
      <c r="Z74" s="337"/>
      <c r="AA74" s="337"/>
      <c r="AB74" s="337"/>
      <c r="AC74" s="337"/>
      <c r="AD74" s="337"/>
      <c r="AE74" s="337"/>
      <c r="AF74" s="337"/>
      <c r="AG74" s="337"/>
      <c r="AH74" s="337"/>
      <c r="AI74" s="337"/>
      <c r="AJ74" s="337"/>
      <c r="AK74" s="337"/>
      <c r="BA74" s="433" t="str">
        <f>IF($C74&lt;&gt;SUM($D74:$I74),"El Total de los Ingresos es diferente a la suma de Hombres y Mujeres por edad","")</f>
        <v/>
      </c>
      <c r="BC74" s="337"/>
      <c r="BD74" s="337"/>
      <c r="BE74" s="337"/>
      <c r="BF74" s="337"/>
      <c r="BG74" s="337"/>
      <c r="BH74" s="337"/>
      <c r="BI74" s="337"/>
      <c r="BJ74" s="337"/>
      <c r="BK74" s="337"/>
      <c r="BL74" s="337"/>
      <c r="BM74" s="337"/>
      <c r="BN74" s="337"/>
      <c r="BO74" s="337"/>
      <c r="BP74" s="337"/>
      <c r="BQ74" s="337"/>
      <c r="BR74" s="337"/>
      <c r="BS74" s="337"/>
      <c r="BT74" s="613">
        <f>IF($C74&lt;&gt;SUM(D74:I74),1,0)</f>
        <v>0</v>
      </c>
      <c r="BU74" s="337"/>
      <c r="BV74" s="337"/>
      <c r="BW74" s="337"/>
      <c r="BX74" s="337"/>
      <c r="BY74" s="337"/>
      <c r="BZ74" s="337"/>
      <c r="CA74" s="337"/>
      <c r="CB74" s="337"/>
      <c r="CC74" s="356"/>
      <c r="CD74" s="356"/>
      <c r="CE74" s="356"/>
      <c r="CF74" s="356"/>
      <c r="CG74" s="356"/>
      <c r="CH74" s="356"/>
      <c r="CI74" s="356"/>
    </row>
    <row r="75" spans="1:103" s="431" customFormat="1" ht="15.95" customHeight="1" x14ac:dyDescent="0.15">
      <c r="A75" s="1140" t="s">
        <v>96</v>
      </c>
      <c r="B75" s="1141"/>
      <c r="C75" s="474">
        <f>SUM(D75:I75)</f>
        <v>0</v>
      </c>
      <c r="D75" s="468"/>
      <c r="E75" s="471"/>
      <c r="F75" s="468"/>
      <c r="G75" s="471"/>
      <c r="H75" s="468"/>
      <c r="I75" s="471"/>
      <c r="J75" s="459"/>
      <c r="K75" s="607" t="str">
        <f>$BA75</f>
        <v/>
      </c>
      <c r="L75" s="337"/>
      <c r="M75" s="337"/>
      <c r="N75" s="337"/>
      <c r="O75" s="337"/>
      <c r="P75" s="337"/>
      <c r="Q75" s="337"/>
      <c r="R75" s="337"/>
      <c r="S75" s="337"/>
      <c r="T75" s="337"/>
      <c r="U75" s="337"/>
      <c r="V75" s="337"/>
      <c r="W75" s="337"/>
      <c r="X75" s="337"/>
      <c r="Y75" s="337"/>
      <c r="Z75" s="337"/>
      <c r="AA75" s="337"/>
      <c r="AB75" s="337"/>
      <c r="AC75" s="337"/>
      <c r="AD75" s="337"/>
      <c r="AE75" s="337"/>
      <c r="AF75" s="337"/>
      <c r="AG75" s="337"/>
      <c r="AH75" s="337"/>
      <c r="AI75" s="337"/>
      <c r="AJ75" s="337"/>
      <c r="AK75" s="337"/>
      <c r="BA75" s="433" t="str">
        <f>IF($C75&lt;&gt;SUM($D75:$I75),"El Total de los Ingresos es diferente a la suma de Hombres y Mujeres por edad","")</f>
        <v/>
      </c>
      <c r="BC75" s="337"/>
      <c r="BD75" s="337"/>
      <c r="BE75" s="337"/>
      <c r="BF75" s="337"/>
      <c r="BG75" s="337"/>
      <c r="BH75" s="337"/>
      <c r="BI75" s="337"/>
      <c r="BJ75" s="337"/>
      <c r="BK75" s="337"/>
      <c r="BL75" s="337"/>
      <c r="BM75" s="337"/>
      <c r="BN75" s="337"/>
      <c r="BO75" s="337"/>
      <c r="BP75" s="337"/>
      <c r="BQ75" s="337"/>
      <c r="BR75" s="337"/>
      <c r="BS75" s="337"/>
      <c r="BT75" s="613">
        <f>IF($C75&lt;&gt;SUM(D75:I75),1,0)</f>
        <v>0</v>
      </c>
      <c r="BU75" s="337"/>
      <c r="BV75" s="337"/>
      <c r="BW75" s="337"/>
      <c r="BX75" s="337"/>
      <c r="BY75" s="337"/>
      <c r="BZ75" s="337"/>
      <c r="CA75" s="337"/>
      <c r="CB75" s="337"/>
      <c r="CC75" s="356"/>
      <c r="CD75" s="356"/>
      <c r="CE75" s="356"/>
      <c r="CF75" s="356"/>
      <c r="CG75" s="356"/>
      <c r="CH75" s="356"/>
      <c r="CI75" s="356"/>
    </row>
    <row r="76" spans="1:103" s="431" customFormat="1" ht="15.95" customHeight="1" x14ac:dyDescent="0.15">
      <c r="A76" s="1142" t="s">
        <v>97</v>
      </c>
      <c r="B76" s="434" t="s">
        <v>98</v>
      </c>
      <c r="C76" s="472">
        <f>SUM(D76:I76)</f>
        <v>0</v>
      </c>
      <c r="D76" s="477"/>
      <c r="E76" s="496"/>
      <c r="F76" s="477"/>
      <c r="G76" s="496"/>
      <c r="H76" s="477"/>
      <c r="I76" s="496"/>
      <c r="J76" s="456"/>
      <c r="K76" s="607" t="str">
        <f>$BA76</f>
        <v/>
      </c>
      <c r="L76" s="337"/>
      <c r="M76" s="337"/>
      <c r="N76" s="337"/>
      <c r="O76" s="337"/>
      <c r="P76" s="337"/>
      <c r="Q76" s="337"/>
      <c r="R76" s="337"/>
      <c r="S76" s="337"/>
      <c r="T76" s="337"/>
      <c r="U76" s="337"/>
      <c r="V76" s="337"/>
      <c r="W76" s="337"/>
      <c r="X76" s="337"/>
      <c r="Y76" s="337"/>
      <c r="Z76" s="337"/>
      <c r="AA76" s="337"/>
      <c r="AB76" s="337"/>
      <c r="AC76" s="337"/>
      <c r="AD76" s="337"/>
      <c r="AE76" s="337"/>
      <c r="AF76" s="337"/>
      <c r="AG76" s="337"/>
      <c r="AH76" s="337"/>
      <c r="AI76" s="337"/>
      <c r="AJ76" s="337"/>
      <c r="AK76" s="337"/>
      <c r="BA76" s="433" t="str">
        <f>IF($C76&lt;&gt;SUM($D76:$I76),"El Total de los Ingresos es diferente a la suma de Hombres y Mujeres por edad","")</f>
        <v/>
      </c>
      <c r="BC76" s="337"/>
      <c r="BD76" s="337"/>
      <c r="BE76" s="337"/>
      <c r="BF76" s="337"/>
      <c r="BG76" s="337"/>
      <c r="BH76" s="337"/>
      <c r="BI76" s="337"/>
      <c r="BJ76" s="337"/>
      <c r="BK76" s="337"/>
      <c r="BL76" s="337"/>
      <c r="BM76" s="337"/>
      <c r="BN76" s="337"/>
      <c r="BO76" s="337"/>
      <c r="BP76" s="337"/>
      <c r="BQ76" s="337"/>
      <c r="BR76" s="337"/>
      <c r="BS76" s="337"/>
      <c r="BT76" s="613">
        <f>IF($C76&lt;&gt;SUM(D76:I76),1,0)</f>
        <v>0</v>
      </c>
      <c r="BU76" s="337"/>
      <c r="BV76" s="337"/>
      <c r="BW76" s="337"/>
      <c r="BX76" s="337"/>
      <c r="BY76" s="337"/>
      <c r="BZ76" s="337"/>
      <c r="CA76" s="337"/>
      <c r="CB76" s="337"/>
      <c r="CC76" s="356"/>
      <c r="CD76" s="356"/>
      <c r="CE76" s="356"/>
      <c r="CF76" s="356"/>
      <c r="CG76" s="356"/>
      <c r="CH76" s="356"/>
      <c r="CI76" s="356"/>
    </row>
    <row r="77" spans="1:103" s="431" customFormat="1" ht="15.95" customHeight="1" x14ac:dyDescent="0.15">
      <c r="A77" s="1143"/>
      <c r="B77" s="446" t="s">
        <v>99</v>
      </c>
      <c r="C77" s="474">
        <f>SUM(D77:I77)</f>
        <v>0</v>
      </c>
      <c r="D77" s="468"/>
      <c r="E77" s="471"/>
      <c r="F77" s="468"/>
      <c r="G77" s="471"/>
      <c r="H77" s="468"/>
      <c r="I77" s="471"/>
      <c r="J77" s="459"/>
      <c r="K77" s="607" t="str">
        <f>$BA77</f>
        <v/>
      </c>
      <c r="L77" s="337"/>
      <c r="M77" s="337"/>
      <c r="N77" s="337"/>
      <c r="O77" s="337"/>
      <c r="P77" s="337"/>
      <c r="Q77" s="337"/>
      <c r="R77" s="337"/>
      <c r="S77" s="337"/>
      <c r="T77" s="337"/>
      <c r="U77" s="337"/>
      <c r="V77" s="337"/>
      <c r="W77" s="337"/>
      <c r="X77" s="337"/>
      <c r="Y77" s="337"/>
      <c r="Z77" s="337"/>
      <c r="AA77" s="337"/>
      <c r="AB77" s="337"/>
      <c r="AC77" s="337"/>
      <c r="AD77" s="337"/>
      <c r="AE77" s="337"/>
      <c r="AF77" s="337"/>
      <c r="AG77" s="337"/>
      <c r="AH77" s="337"/>
      <c r="AI77" s="337"/>
      <c r="AJ77" s="337"/>
      <c r="AK77" s="337"/>
      <c r="BA77" s="433" t="str">
        <f>IF($C77&lt;&gt;SUM($D77:$I77),"El Total de los Ingresos es diferente a la suma de Hombres y Mujeres por edad","")</f>
        <v/>
      </c>
      <c r="BC77" s="337"/>
      <c r="BD77" s="337"/>
      <c r="BE77" s="337"/>
      <c r="BF77" s="337"/>
      <c r="BG77" s="337"/>
      <c r="BH77" s="337"/>
      <c r="BI77" s="337"/>
      <c r="BJ77" s="337"/>
      <c r="BK77" s="337"/>
      <c r="BL77" s="337"/>
      <c r="BM77" s="337"/>
      <c r="BN77" s="337"/>
      <c r="BO77" s="337"/>
      <c r="BP77" s="337"/>
      <c r="BQ77" s="337"/>
      <c r="BR77" s="337"/>
      <c r="BS77" s="337"/>
      <c r="BT77" s="613">
        <f>IF($C77&lt;&gt;SUM(D77:I77),1,0)</f>
        <v>0</v>
      </c>
      <c r="BU77" s="337"/>
      <c r="BV77" s="337"/>
      <c r="BW77" s="337"/>
      <c r="BX77" s="337"/>
      <c r="BY77" s="337"/>
      <c r="BZ77" s="337"/>
      <c r="CA77" s="337"/>
      <c r="CB77" s="337"/>
      <c r="CC77" s="356"/>
      <c r="CD77" s="356"/>
      <c r="CE77" s="356"/>
      <c r="CF77" s="356"/>
      <c r="CG77" s="356"/>
      <c r="CH77" s="356"/>
      <c r="CI77" s="356"/>
    </row>
    <row r="78" spans="1:103" s="431" customFormat="1" ht="15.95" customHeight="1" x14ac:dyDescent="0.15">
      <c r="A78" s="1144" t="s">
        <v>100</v>
      </c>
      <c r="B78" s="1145"/>
      <c r="C78" s="474">
        <f>SUM(D78:I78)</f>
        <v>0</v>
      </c>
      <c r="D78" s="514"/>
      <c r="E78" s="516"/>
      <c r="F78" s="514"/>
      <c r="G78" s="516"/>
      <c r="H78" s="514"/>
      <c r="I78" s="516"/>
      <c r="J78" s="517"/>
      <c r="K78" s="607" t="str">
        <f>$BA78&amp;" "&amp;$BB78&amp;""</f>
        <v xml:space="preserve"> </v>
      </c>
      <c r="L78" s="337"/>
      <c r="M78" s="337"/>
      <c r="N78" s="337"/>
      <c r="O78" s="337"/>
      <c r="P78" s="337"/>
      <c r="Q78" s="337"/>
      <c r="R78" s="337"/>
      <c r="S78" s="337"/>
      <c r="T78" s="337"/>
      <c r="U78" s="337"/>
      <c r="V78" s="337"/>
      <c r="W78" s="337"/>
      <c r="X78" s="337"/>
      <c r="Y78" s="337"/>
      <c r="Z78" s="337"/>
      <c r="AA78" s="337"/>
      <c r="AB78" s="337"/>
      <c r="AC78" s="337"/>
      <c r="AD78" s="337"/>
      <c r="AE78" s="337"/>
      <c r="AF78" s="337"/>
      <c r="AG78" s="337"/>
      <c r="AH78" s="337"/>
      <c r="AI78" s="337"/>
      <c r="AJ78" s="337"/>
      <c r="AK78" s="337"/>
      <c r="BA78" s="433" t="str">
        <f>IF($C78&lt;&gt;SUM($D78:$I78),"El Total de los Ingresos es diferente a la suma de Hombres y Mujeres por edad","")</f>
        <v/>
      </c>
      <c r="BB78" s="433" t="str">
        <f>IF(C78&gt;C76+C77,"Los Ingresos de pacientes dependientes severos con escaras DEBEN estar incluidos en los Ingresos de pacientes dependientes severos oncológicos o No oncológicos","")</f>
        <v/>
      </c>
      <c r="BC78" s="337"/>
      <c r="BD78" s="337"/>
      <c r="BE78" s="337"/>
      <c r="BF78" s="337"/>
      <c r="BG78" s="337"/>
      <c r="BH78" s="337"/>
      <c r="BI78" s="337"/>
      <c r="BJ78" s="337"/>
      <c r="BK78" s="337"/>
      <c r="BL78" s="337"/>
      <c r="BM78" s="337"/>
      <c r="BN78" s="337"/>
      <c r="BO78" s="337"/>
      <c r="BP78" s="337"/>
      <c r="BQ78" s="337"/>
      <c r="BR78" s="337"/>
      <c r="BS78" s="337"/>
      <c r="BT78" s="613">
        <f>IF($C78&lt;&gt;SUM(D78:I78),1,0)</f>
        <v>0</v>
      </c>
      <c r="BU78" s="613">
        <f>IF(C78&gt;SUM(C76:C77),1,0)</f>
        <v>0</v>
      </c>
      <c r="BV78" s="337"/>
      <c r="BW78" s="337"/>
      <c r="BX78" s="337"/>
      <c r="BY78" s="337"/>
      <c r="BZ78" s="337"/>
      <c r="CA78" s="337"/>
      <c r="CB78" s="337"/>
      <c r="CC78" s="356"/>
      <c r="CD78" s="356"/>
      <c r="CE78" s="356"/>
      <c r="CF78" s="356"/>
      <c r="CG78" s="356"/>
      <c r="CH78" s="356"/>
      <c r="CI78" s="356"/>
    </row>
    <row r="79" spans="1:103" s="342" customFormat="1" ht="30" customHeight="1" x14ac:dyDescent="0.2">
      <c r="A79" s="391" t="s">
        <v>101</v>
      </c>
      <c r="B79" s="391"/>
      <c r="C79" s="391"/>
      <c r="D79" s="391"/>
      <c r="E79" s="391"/>
      <c r="F79" s="389"/>
      <c r="G79" s="389"/>
      <c r="H79" s="395"/>
      <c r="I79" s="396"/>
      <c r="J79" s="396"/>
      <c r="K79" s="396"/>
      <c r="L79" s="396"/>
      <c r="M79" s="396"/>
      <c r="N79" s="396"/>
      <c r="O79" s="396"/>
      <c r="P79" s="396"/>
      <c r="Q79" s="396"/>
      <c r="R79" s="396"/>
      <c r="S79" s="396"/>
      <c r="T79" s="396"/>
      <c r="U79" s="396"/>
      <c r="V79" s="396"/>
      <c r="W79" s="396"/>
      <c r="X79" s="339"/>
      <c r="Y79" s="339"/>
      <c r="Z79" s="339"/>
      <c r="AA79" s="339"/>
      <c r="AB79" s="339"/>
      <c r="AC79" s="339"/>
      <c r="AD79" s="339"/>
      <c r="AE79" s="339"/>
      <c r="AF79" s="339"/>
      <c r="AG79" s="339"/>
      <c r="AH79" s="339"/>
      <c r="AI79" s="339"/>
      <c r="AJ79" s="339"/>
      <c r="AK79" s="339"/>
      <c r="BA79" s="339"/>
      <c r="BC79" s="339"/>
      <c r="BD79" s="339"/>
      <c r="BE79" s="339"/>
      <c r="BF79" s="339"/>
      <c r="BG79" s="339"/>
      <c r="BH79" s="339"/>
      <c r="BI79" s="339"/>
      <c r="BJ79" s="339"/>
      <c r="BK79" s="339"/>
      <c r="BL79" s="339"/>
      <c r="BM79" s="339"/>
      <c r="BN79" s="339"/>
      <c r="BO79" s="339"/>
      <c r="BP79" s="339"/>
      <c r="BQ79" s="339"/>
      <c r="BR79" s="339"/>
      <c r="BS79" s="339"/>
      <c r="BT79" s="339"/>
      <c r="BU79" s="339"/>
      <c r="BV79" s="339"/>
      <c r="BW79" s="339"/>
      <c r="BX79" s="339"/>
      <c r="BY79" s="339"/>
      <c r="BZ79" s="339"/>
      <c r="CA79" s="339"/>
      <c r="CB79" s="339"/>
      <c r="CC79" s="352"/>
      <c r="CD79" s="352"/>
      <c r="CE79" s="352"/>
      <c r="CF79" s="352"/>
      <c r="CG79" s="352"/>
      <c r="CH79" s="352"/>
      <c r="CI79" s="352"/>
      <c r="CJ79" s="352"/>
      <c r="CK79" s="352"/>
      <c r="CL79" s="352"/>
      <c r="CM79" s="352"/>
      <c r="CN79" s="352"/>
      <c r="CO79" s="352"/>
      <c r="CP79" s="352"/>
      <c r="CQ79" s="352"/>
      <c r="CR79" s="352"/>
      <c r="CS79" s="352"/>
      <c r="CT79" s="352"/>
      <c r="CU79" s="352"/>
      <c r="CV79" s="352"/>
    </row>
    <row r="80" spans="1:103" s="431" customFormat="1" ht="16.5" customHeight="1" x14ac:dyDescent="0.15">
      <c r="A80" s="1146" t="s">
        <v>3</v>
      </c>
      <c r="B80" s="1023"/>
      <c r="C80" s="1072" t="s">
        <v>102</v>
      </c>
      <c r="D80" s="1134" t="s">
        <v>103</v>
      </c>
      <c r="E80" s="1010" t="s">
        <v>104</v>
      </c>
      <c r="F80" s="337"/>
      <c r="G80" s="337"/>
      <c r="H80" s="337"/>
      <c r="I80" s="336"/>
      <c r="J80" s="336"/>
      <c r="K80" s="336"/>
      <c r="L80" s="398"/>
      <c r="M80" s="398"/>
      <c r="N80" s="398"/>
      <c r="O80" s="398"/>
      <c r="P80" s="398"/>
      <c r="Q80" s="398"/>
      <c r="R80" s="398"/>
      <c r="S80" s="398"/>
      <c r="T80" s="398"/>
      <c r="U80" s="398"/>
      <c r="V80" s="398"/>
      <c r="W80" s="398"/>
      <c r="X80" s="337"/>
      <c r="Y80" s="337"/>
      <c r="Z80" s="337"/>
      <c r="AA80" s="337"/>
      <c r="AB80" s="337"/>
      <c r="AC80" s="337"/>
      <c r="AD80" s="337"/>
      <c r="AE80" s="337"/>
      <c r="AF80" s="337"/>
      <c r="AG80" s="337"/>
      <c r="AH80" s="337"/>
      <c r="AI80" s="337"/>
      <c r="AJ80" s="337"/>
      <c r="AK80" s="337"/>
      <c r="BA80" s="337"/>
      <c r="BC80" s="337"/>
      <c r="BD80" s="337"/>
      <c r="BE80" s="337"/>
      <c r="BF80" s="337"/>
      <c r="BG80" s="337"/>
      <c r="BH80" s="337"/>
      <c r="BI80" s="337"/>
      <c r="BJ80" s="337"/>
      <c r="BK80" s="337"/>
      <c r="BL80" s="337"/>
      <c r="BM80" s="337"/>
      <c r="BN80" s="337"/>
      <c r="BO80" s="337"/>
      <c r="BP80" s="337"/>
      <c r="BQ80" s="337"/>
      <c r="BR80" s="337"/>
      <c r="BS80" s="337"/>
      <c r="BT80" s="337"/>
      <c r="BU80" s="337"/>
      <c r="BV80" s="337"/>
      <c r="BW80" s="337"/>
      <c r="BX80" s="337"/>
      <c r="BY80" s="337"/>
      <c r="BZ80" s="337"/>
      <c r="CA80" s="337"/>
      <c r="CB80" s="337"/>
      <c r="CC80" s="356"/>
      <c r="CD80" s="356"/>
      <c r="CE80" s="356"/>
      <c r="CF80" s="356"/>
      <c r="CG80" s="356"/>
      <c r="CH80" s="356"/>
      <c r="CI80" s="356"/>
      <c r="CJ80" s="356"/>
      <c r="CK80" s="356"/>
      <c r="CL80" s="356"/>
      <c r="CM80" s="356"/>
      <c r="CN80" s="356"/>
      <c r="CO80" s="356"/>
      <c r="CP80" s="356"/>
      <c r="CQ80" s="356"/>
      <c r="CR80" s="356"/>
      <c r="CS80" s="356"/>
      <c r="CT80" s="356"/>
      <c r="CU80" s="356"/>
      <c r="CV80" s="356"/>
    </row>
    <row r="81" spans="1:100" s="431" customFormat="1" ht="16.5" customHeight="1" x14ac:dyDescent="0.15">
      <c r="A81" s="1147"/>
      <c r="B81" s="1025"/>
      <c r="C81" s="1073"/>
      <c r="D81" s="1135"/>
      <c r="E81" s="1014"/>
      <c r="F81" s="347"/>
      <c r="G81" s="347"/>
      <c r="H81" s="347"/>
      <c r="I81" s="347"/>
      <c r="J81" s="347"/>
      <c r="K81" s="347"/>
      <c r="L81" s="398"/>
      <c r="M81" s="398"/>
      <c r="N81" s="398"/>
      <c r="O81" s="398"/>
      <c r="P81" s="398"/>
      <c r="Q81" s="398"/>
      <c r="R81" s="398"/>
      <c r="S81" s="398"/>
      <c r="T81" s="398"/>
      <c r="U81" s="398"/>
      <c r="V81" s="398"/>
      <c r="W81" s="398"/>
      <c r="X81" s="337"/>
      <c r="Y81" s="337"/>
      <c r="Z81" s="337"/>
      <c r="AA81" s="337"/>
      <c r="AB81" s="337"/>
      <c r="AC81" s="337"/>
      <c r="AD81" s="337"/>
      <c r="AE81" s="337"/>
      <c r="AF81" s="337"/>
      <c r="AG81" s="337"/>
      <c r="AH81" s="337"/>
      <c r="AI81" s="337"/>
      <c r="AJ81" s="337"/>
      <c r="AK81" s="337"/>
      <c r="BA81" s="337"/>
      <c r="BC81" s="337"/>
      <c r="BD81" s="337"/>
      <c r="BE81" s="337"/>
      <c r="BF81" s="337"/>
      <c r="BG81" s="337"/>
      <c r="BH81" s="337"/>
      <c r="BI81" s="337"/>
      <c r="BJ81" s="337"/>
      <c r="BK81" s="337"/>
      <c r="BL81" s="337"/>
      <c r="BM81" s="337"/>
      <c r="BN81" s="337"/>
      <c r="BO81" s="337"/>
      <c r="BP81" s="337"/>
      <c r="BQ81" s="337"/>
      <c r="BR81" s="337"/>
      <c r="BS81" s="337"/>
      <c r="BT81" s="337"/>
      <c r="BU81" s="337"/>
      <c r="BV81" s="337"/>
      <c r="BW81" s="337"/>
      <c r="BX81" s="337"/>
      <c r="BY81" s="337"/>
      <c r="BZ81" s="337"/>
      <c r="CA81" s="337"/>
      <c r="CB81" s="337"/>
      <c r="CC81" s="356"/>
      <c r="CD81" s="356"/>
      <c r="CE81" s="356"/>
      <c r="CF81" s="356"/>
      <c r="CG81" s="356"/>
      <c r="CH81" s="356"/>
      <c r="CI81" s="356"/>
      <c r="CJ81" s="356"/>
      <c r="CK81" s="356"/>
      <c r="CL81" s="356"/>
      <c r="CM81" s="356"/>
      <c r="CN81" s="356"/>
      <c r="CO81" s="356"/>
      <c r="CP81" s="356"/>
      <c r="CQ81" s="356"/>
      <c r="CR81" s="356"/>
      <c r="CS81" s="356"/>
      <c r="CT81" s="356"/>
      <c r="CU81" s="356"/>
      <c r="CV81" s="356"/>
    </row>
    <row r="82" spans="1:100" s="431" customFormat="1" ht="15.95" customHeight="1" x14ac:dyDescent="0.15">
      <c r="A82" s="1127" t="s">
        <v>105</v>
      </c>
      <c r="B82" s="1128"/>
      <c r="C82" s="456"/>
      <c r="D82" s="520"/>
      <c r="E82" s="500"/>
      <c r="F82" s="607" t="str">
        <f t="shared" ref="F82:F91" si="8">$BA82</f>
        <v/>
      </c>
      <c r="G82" s="347"/>
      <c r="H82" s="347"/>
      <c r="I82" s="347"/>
      <c r="J82" s="347"/>
      <c r="K82" s="347"/>
      <c r="L82" s="347"/>
      <c r="M82" s="347"/>
      <c r="N82" s="347"/>
      <c r="O82" s="347"/>
      <c r="P82" s="347"/>
      <c r="Q82" s="347"/>
      <c r="R82" s="347"/>
      <c r="S82" s="347"/>
      <c r="T82" s="347"/>
      <c r="U82" s="347"/>
      <c r="V82" s="347"/>
      <c r="W82" s="347"/>
      <c r="X82" s="337"/>
      <c r="Y82" s="337"/>
      <c r="Z82" s="337"/>
      <c r="AA82" s="337"/>
      <c r="AB82" s="337"/>
      <c r="AC82" s="337"/>
      <c r="AD82" s="337"/>
      <c r="AE82" s="337"/>
      <c r="AF82" s="337"/>
      <c r="AG82" s="337"/>
      <c r="AH82" s="337"/>
      <c r="AI82" s="337"/>
      <c r="AJ82" s="337"/>
      <c r="AK82" s="337"/>
      <c r="BA82" s="433" t="str">
        <f t="shared" ref="BA82:BA91" si="9">IF($D82&gt;=$E82,"","El Total de Egresos NO puede ser menor que los Egresos por Abandono.")</f>
        <v/>
      </c>
      <c r="BC82" s="337"/>
      <c r="BD82" s="337"/>
      <c r="BE82" s="337"/>
      <c r="BF82" s="337"/>
      <c r="BG82" s="337"/>
      <c r="BH82" s="337"/>
      <c r="BI82" s="337"/>
      <c r="BJ82" s="337"/>
      <c r="BK82" s="337"/>
      <c r="BL82" s="337"/>
      <c r="BM82" s="337"/>
      <c r="BN82" s="337"/>
      <c r="BO82" s="337"/>
      <c r="BP82" s="337"/>
      <c r="BQ82" s="337"/>
      <c r="BR82" s="337"/>
      <c r="BS82" s="337"/>
      <c r="BT82" s="613">
        <f>IF($D82&gt;=$E82,0,1)</f>
        <v>0</v>
      </c>
      <c r="BU82" s="337"/>
      <c r="BV82" s="337"/>
      <c r="BW82" s="337"/>
      <c r="BX82" s="337"/>
      <c r="BY82" s="337"/>
      <c r="BZ82" s="337"/>
      <c r="CA82" s="337"/>
      <c r="CB82" s="337"/>
      <c r="CC82" s="356"/>
      <c r="CD82" s="356"/>
      <c r="CE82" s="356"/>
      <c r="CF82" s="356"/>
      <c r="CG82" s="356"/>
      <c r="CH82" s="356"/>
      <c r="CI82" s="356"/>
      <c r="CJ82" s="356"/>
      <c r="CK82" s="356"/>
      <c r="CL82" s="356"/>
      <c r="CM82" s="356"/>
      <c r="CN82" s="356"/>
      <c r="CO82" s="356"/>
      <c r="CP82" s="356"/>
      <c r="CQ82" s="356"/>
      <c r="CR82" s="356"/>
      <c r="CS82" s="356"/>
      <c r="CT82" s="356"/>
      <c r="CU82" s="356"/>
      <c r="CV82" s="356"/>
    </row>
    <row r="83" spans="1:100" s="431" customFormat="1" ht="15.95" customHeight="1" x14ac:dyDescent="0.15">
      <c r="A83" s="1127" t="s">
        <v>106</v>
      </c>
      <c r="B83" s="1128"/>
      <c r="C83" s="457"/>
      <c r="D83" s="521"/>
      <c r="E83" s="479"/>
      <c r="F83" s="607" t="str">
        <f t="shared" si="8"/>
        <v/>
      </c>
      <c r="G83" s="347"/>
      <c r="H83" s="347"/>
      <c r="I83" s="347"/>
      <c r="J83" s="347"/>
      <c r="K83" s="347"/>
      <c r="L83" s="347"/>
      <c r="M83" s="347"/>
      <c r="N83" s="347"/>
      <c r="O83" s="347"/>
      <c r="P83" s="347"/>
      <c r="Q83" s="347"/>
      <c r="R83" s="347"/>
      <c r="S83" s="347"/>
      <c r="T83" s="347"/>
      <c r="U83" s="347"/>
      <c r="V83" s="347"/>
      <c r="W83" s="347"/>
      <c r="X83" s="337"/>
      <c r="Y83" s="337"/>
      <c r="Z83" s="337"/>
      <c r="AA83" s="337"/>
      <c r="AB83" s="337"/>
      <c r="AC83" s="337"/>
      <c r="AD83" s="337"/>
      <c r="AE83" s="337"/>
      <c r="AF83" s="337"/>
      <c r="AG83" s="337"/>
      <c r="AH83" s="337"/>
      <c r="AI83" s="337"/>
      <c r="AJ83" s="337"/>
      <c r="AK83" s="337"/>
      <c r="BA83" s="433" t="str">
        <f t="shared" si="9"/>
        <v/>
      </c>
      <c r="BC83" s="337"/>
      <c r="BD83" s="337"/>
      <c r="BE83" s="337"/>
      <c r="BF83" s="337"/>
      <c r="BG83" s="337"/>
      <c r="BH83" s="337"/>
      <c r="BI83" s="337"/>
      <c r="BJ83" s="337"/>
      <c r="BK83" s="337"/>
      <c r="BL83" s="337"/>
      <c r="BM83" s="337"/>
      <c r="BN83" s="337"/>
      <c r="BO83" s="337"/>
      <c r="BP83" s="337"/>
      <c r="BQ83" s="337"/>
      <c r="BR83" s="337"/>
      <c r="BS83" s="337"/>
      <c r="BT83" s="613">
        <f t="shared" ref="BT83:BT91" si="10">IF($D83&gt;=$E83,0,1)</f>
        <v>0</v>
      </c>
      <c r="BU83" s="337"/>
      <c r="BV83" s="337"/>
      <c r="BW83" s="337"/>
      <c r="BX83" s="337"/>
      <c r="BY83" s="337"/>
      <c r="BZ83" s="337"/>
      <c r="CA83" s="337"/>
      <c r="CB83" s="337"/>
      <c r="CC83" s="356"/>
      <c r="CD83" s="356"/>
      <c r="CE83" s="356"/>
      <c r="CF83" s="356"/>
      <c r="CG83" s="356"/>
      <c r="CH83" s="356"/>
      <c r="CI83" s="356"/>
      <c r="CJ83" s="356"/>
      <c r="CK83" s="356"/>
      <c r="CL83" s="356"/>
      <c r="CM83" s="356"/>
      <c r="CN83" s="356"/>
      <c r="CO83" s="356"/>
      <c r="CP83" s="356"/>
      <c r="CQ83" s="356"/>
      <c r="CR83" s="356"/>
      <c r="CS83" s="356"/>
      <c r="CT83" s="356"/>
      <c r="CU83" s="356"/>
      <c r="CV83" s="356"/>
    </row>
    <row r="84" spans="1:100" s="431" customFormat="1" ht="15.95" customHeight="1" x14ac:dyDescent="0.15">
      <c r="A84" s="1136" t="s">
        <v>107</v>
      </c>
      <c r="B84" s="1137"/>
      <c r="C84" s="457"/>
      <c r="D84" s="521"/>
      <c r="E84" s="479"/>
      <c r="F84" s="607" t="str">
        <f t="shared" si="8"/>
        <v/>
      </c>
      <c r="G84" s="347"/>
      <c r="H84" s="347"/>
      <c r="I84" s="347"/>
      <c r="J84" s="347"/>
      <c r="K84" s="347"/>
      <c r="L84" s="347"/>
      <c r="M84" s="347"/>
      <c r="N84" s="347"/>
      <c r="O84" s="347"/>
      <c r="P84" s="347"/>
      <c r="Q84" s="347"/>
      <c r="R84" s="347"/>
      <c r="S84" s="347"/>
      <c r="T84" s="347"/>
      <c r="U84" s="347"/>
      <c r="V84" s="347"/>
      <c r="W84" s="347"/>
      <c r="X84" s="337"/>
      <c r="Y84" s="337"/>
      <c r="Z84" s="337"/>
      <c r="AA84" s="337"/>
      <c r="AB84" s="337"/>
      <c r="AC84" s="337"/>
      <c r="AD84" s="337"/>
      <c r="AE84" s="337"/>
      <c r="AF84" s="337"/>
      <c r="AG84" s="337"/>
      <c r="AH84" s="337"/>
      <c r="AI84" s="337"/>
      <c r="AJ84" s="337"/>
      <c r="AK84" s="337"/>
      <c r="BA84" s="433" t="str">
        <f t="shared" si="9"/>
        <v/>
      </c>
      <c r="BC84" s="337"/>
      <c r="BD84" s="337"/>
      <c r="BE84" s="337"/>
      <c r="BF84" s="337"/>
      <c r="BG84" s="337"/>
      <c r="BH84" s="337"/>
      <c r="BI84" s="337"/>
      <c r="BJ84" s="337"/>
      <c r="BK84" s="337"/>
      <c r="BL84" s="337"/>
      <c r="BM84" s="337"/>
      <c r="BN84" s="337"/>
      <c r="BO84" s="337"/>
      <c r="BP84" s="337"/>
      <c r="BQ84" s="337"/>
      <c r="BR84" s="337"/>
      <c r="BS84" s="337"/>
      <c r="BT84" s="613">
        <f t="shared" si="10"/>
        <v>0</v>
      </c>
      <c r="BU84" s="337"/>
      <c r="BV84" s="337"/>
      <c r="BW84" s="337"/>
      <c r="BX84" s="337"/>
      <c r="BY84" s="337"/>
      <c r="BZ84" s="337"/>
      <c r="CA84" s="337"/>
      <c r="CB84" s="337"/>
      <c r="CC84" s="356"/>
      <c r="CD84" s="356"/>
      <c r="CE84" s="356"/>
      <c r="CF84" s="356"/>
      <c r="CG84" s="356"/>
      <c r="CH84" s="356"/>
      <c r="CI84" s="356"/>
      <c r="CJ84" s="356"/>
      <c r="CK84" s="356"/>
      <c r="CL84" s="356"/>
      <c r="CM84" s="356"/>
      <c r="CN84" s="356"/>
      <c r="CO84" s="356"/>
      <c r="CP84" s="356"/>
      <c r="CQ84" s="356"/>
      <c r="CR84" s="356"/>
      <c r="CS84" s="356"/>
      <c r="CT84" s="356"/>
      <c r="CU84" s="356"/>
      <c r="CV84" s="356"/>
    </row>
    <row r="85" spans="1:100" s="431" customFormat="1" ht="15.95" customHeight="1" x14ac:dyDescent="0.15">
      <c r="A85" s="1131" t="s">
        <v>108</v>
      </c>
      <c r="B85" s="1132"/>
      <c r="C85" s="490">
        <f>SUM(C82:C84)</f>
        <v>0</v>
      </c>
      <c r="D85" s="553">
        <f>SUM(D82:D84)</f>
        <v>0</v>
      </c>
      <c r="E85" s="494">
        <f>SUM(E82:E84)</f>
        <v>0</v>
      </c>
      <c r="F85" s="607" t="str">
        <f t="shared" si="8"/>
        <v/>
      </c>
      <c r="G85" s="347"/>
      <c r="H85" s="347"/>
      <c r="I85" s="347"/>
      <c r="J85" s="347"/>
      <c r="K85" s="347"/>
      <c r="L85" s="336"/>
      <c r="M85" s="336"/>
      <c r="N85" s="336"/>
      <c r="O85" s="336"/>
      <c r="P85" s="336"/>
      <c r="Q85" s="336"/>
      <c r="R85" s="336"/>
      <c r="S85" s="336"/>
      <c r="T85" s="336"/>
      <c r="U85" s="336"/>
      <c r="V85" s="336"/>
      <c r="W85" s="336"/>
      <c r="X85" s="337"/>
      <c r="Y85" s="337"/>
      <c r="Z85" s="337"/>
      <c r="AA85" s="337"/>
      <c r="AB85" s="337"/>
      <c r="AC85" s="337"/>
      <c r="AD85" s="337"/>
      <c r="AE85" s="337"/>
      <c r="AF85" s="337"/>
      <c r="AG85" s="337"/>
      <c r="AH85" s="337"/>
      <c r="AI85" s="337"/>
      <c r="AJ85" s="337"/>
      <c r="AK85" s="337"/>
      <c r="BA85" s="433" t="str">
        <f t="shared" si="9"/>
        <v/>
      </c>
      <c r="BC85" s="337"/>
      <c r="BD85" s="337"/>
      <c r="BE85" s="337"/>
      <c r="BF85" s="337"/>
      <c r="BG85" s="337"/>
      <c r="BH85" s="337"/>
      <c r="BI85" s="337"/>
      <c r="BJ85" s="337"/>
      <c r="BK85" s="337"/>
      <c r="BL85" s="337"/>
      <c r="BM85" s="337"/>
      <c r="BN85" s="337"/>
      <c r="BO85" s="337"/>
      <c r="BP85" s="337"/>
      <c r="BQ85" s="337"/>
      <c r="BR85" s="337"/>
      <c r="BS85" s="337"/>
      <c r="BT85" s="613">
        <f t="shared" si="10"/>
        <v>0</v>
      </c>
      <c r="BU85" s="337"/>
      <c r="BV85" s="337"/>
      <c r="BW85" s="337"/>
      <c r="BX85" s="337"/>
      <c r="BY85" s="337"/>
      <c r="BZ85" s="337"/>
      <c r="CA85" s="337"/>
      <c r="CB85" s="337"/>
      <c r="CC85" s="356"/>
      <c r="CD85" s="356"/>
      <c r="CE85" s="356"/>
      <c r="CF85" s="356"/>
      <c r="CG85" s="356"/>
      <c r="CH85" s="356"/>
      <c r="CI85" s="356"/>
      <c r="CJ85" s="356"/>
      <c r="CK85" s="356"/>
      <c r="CL85" s="356"/>
      <c r="CM85" s="356"/>
      <c r="CN85" s="356"/>
      <c r="CO85" s="356"/>
      <c r="CP85" s="356"/>
      <c r="CQ85" s="356"/>
      <c r="CR85" s="356"/>
      <c r="CS85" s="356"/>
      <c r="CT85" s="356"/>
      <c r="CU85" s="356"/>
      <c r="CV85" s="356"/>
    </row>
    <row r="86" spans="1:100" s="431" customFormat="1" ht="15.95" customHeight="1" x14ac:dyDescent="0.15">
      <c r="A86" s="1125" t="s">
        <v>109</v>
      </c>
      <c r="B86" s="1126"/>
      <c r="C86" s="463"/>
      <c r="D86" s="554"/>
      <c r="E86" s="513"/>
      <c r="F86" s="607" t="str">
        <f t="shared" si="8"/>
        <v/>
      </c>
      <c r="G86" s="347"/>
      <c r="H86" s="347"/>
      <c r="I86" s="347"/>
      <c r="J86" s="347"/>
      <c r="K86" s="347"/>
      <c r="L86" s="347"/>
      <c r="M86" s="347"/>
      <c r="N86" s="347"/>
      <c r="O86" s="347"/>
      <c r="P86" s="347"/>
      <c r="Q86" s="347"/>
      <c r="R86" s="347"/>
      <c r="S86" s="347"/>
      <c r="T86" s="347"/>
      <c r="U86" s="347"/>
      <c r="V86" s="347"/>
      <c r="W86" s="347"/>
      <c r="X86" s="337"/>
      <c r="Y86" s="337"/>
      <c r="Z86" s="337"/>
      <c r="AA86" s="337"/>
      <c r="AB86" s="337"/>
      <c r="AC86" s="337"/>
      <c r="AD86" s="337"/>
      <c r="AE86" s="337"/>
      <c r="AF86" s="337"/>
      <c r="AG86" s="337"/>
      <c r="AH86" s="337"/>
      <c r="AI86" s="337"/>
      <c r="AJ86" s="337"/>
      <c r="AK86" s="337"/>
      <c r="BA86" s="433" t="str">
        <f t="shared" si="9"/>
        <v/>
      </c>
      <c r="BC86" s="337"/>
      <c r="BD86" s="337"/>
      <c r="BE86" s="337"/>
      <c r="BF86" s="337"/>
      <c r="BG86" s="337"/>
      <c r="BH86" s="337"/>
      <c r="BI86" s="337"/>
      <c r="BJ86" s="337"/>
      <c r="BK86" s="337"/>
      <c r="BL86" s="337"/>
      <c r="BM86" s="337"/>
      <c r="BN86" s="337"/>
      <c r="BO86" s="337"/>
      <c r="BP86" s="337"/>
      <c r="BQ86" s="337"/>
      <c r="BR86" s="337"/>
      <c r="BS86" s="337"/>
      <c r="BT86" s="613">
        <f t="shared" si="10"/>
        <v>0</v>
      </c>
      <c r="BU86" s="337"/>
      <c r="BV86" s="337"/>
      <c r="BW86" s="337"/>
      <c r="BX86" s="337"/>
      <c r="BY86" s="337"/>
      <c r="BZ86" s="337"/>
      <c r="CA86" s="337"/>
      <c r="CB86" s="337"/>
      <c r="CC86" s="356"/>
      <c r="CD86" s="356"/>
      <c r="CE86" s="356"/>
      <c r="CF86" s="356"/>
      <c r="CG86" s="356"/>
      <c r="CH86" s="356"/>
      <c r="CI86" s="356"/>
      <c r="CJ86" s="356"/>
      <c r="CK86" s="356"/>
      <c r="CL86" s="356"/>
      <c r="CM86" s="356"/>
      <c r="CN86" s="356"/>
      <c r="CO86" s="356"/>
      <c r="CP86" s="356"/>
      <c r="CQ86" s="356"/>
      <c r="CR86" s="356"/>
      <c r="CS86" s="356"/>
      <c r="CT86" s="356"/>
      <c r="CU86" s="356"/>
      <c r="CV86" s="356"/>
    </row>
    <row r="87" spans="1:100" s="431" customFormat="1" ht="15.95" customHeight="1" x14ac:dyDescent="0.15">
      <c r="A87" s="1127" t="s">
        <v>110</v>
      </c>
      <c r="B87" s="1128"/>
      <c r="C87" s="457"/>
      <c r="D87" s="521"/>
      <c r="E87" s="479"/>
      <c r="F87" s="607" t="str">
        <f t="shared" si="8"/>
        <v/>
      </c>
      <c r="G87" s="347"/>
      <c r="H87" s="347"/>
      <c r="I87" s="347"/>
      <c r="J87" s="347"/>
      <c r="K87" s="347"/>
      <c r="L87" s="347"/>
      <c r="M87" s="347"/>
      <c r="N87" s="347"/>
      <c r="O87" s="347"/>
      <c r="P87" s="347"/>
      <c r="Q87" s="347"/>
      <c r="R87" s="347"/>
      <c r="S87" s="347"/>
      <c r="T87" s="347"/>
      <c r="U87" s="347"/>
      <c r="V87" s="347"/>
      <c r="W87" s="347"/>
      <c r="X87" s="337"/>
      <c r="Y87" s="337"/>
      <c r="Z87" s="337"/>
      <c r="AA87" s="337"/>
      <c r="AB87" s="337"/>
      <c r="AC87" s="337"/>
      <c r="AD87" s="337"/>
      <c r="AE87" s="337"/>
      <c r="AF87" s="337"/>
      <c r="AG87" s="337"/>
      <c r="AH87" s="337"/>
      <c r="AI87" s="337"/>
      <c r="AJ87" s="337"/>
      <c r="AK87" s="337"/>
      <c r="BA87" s="433" t="str">
        <f t="shared" si="9"/>
        <v/>
      </c>
      <c r="BC87" s="337"/>
      <c r="BD87" s="337"/>
      <c r="BE87" s="337"/>
      <c r="BF87" s="337"/>
      <c r="BG87" s="337"/>
      <c r="BH87" s="337"/>
      <c r="BI87" s="337"/>
      <c r="BJ87" s="337"/>
      <c r="BK87" s="337"/>
      <c r="BL87" s="337"/>
      <c r="BM87" s="337"/>
      <c r="BN87" s="337"/>
      <c r="BO87" s="337"/>
      <c r="BP87" s="337"/>
      <c r="BQ87" s="337"/>
      <c r="BR87" s="337"/>
      <c r="BS87" s="337"/>
      <c r="BT87" s="613">
        <f t="shared" si="10"/>
        <v>0</v>
      </c>
      <c r="BU87" s="337"/>
      <c r="BV87" s="337"/>
      <c r="BW87" s="337"/>
      <c r="BX87" s="337"/>
      <c r="BY87" s="337"/>
      <c r="BZ87" s="337"/>
      <c r="CA87" s="337"/>
      <c r="CB87" s="337"/>
      <c r="CC87" s="356"/>
      <c r="CD87" s="356"/>
      <c r="CE87" s="356"/>
      <c r="CF87" s="356"/>
      <c r="CG87" s="356"/>
      <c r="CH87" s="356"/>
      <c r="CI87" s="356"/>
      <c r="CJ87" s="356"/>
      <c r="CK87" s="356"/>
      <c r="CL87" s="356"/>
      <c r="CM87" s="356"/>
      <c r="CN87" s="356"/>
      <c r="CO87" s="356"/>
      <c r="CP87" s="356"/>
      <c r="CQ87" s="356"/>
      <c r="CR87" s="356"/>
      <c r="CS87" s="356"/>
      <c r="CT87" s="356"/>
      <c r="CU87" s="356"/>
      <c r="CV87" s="356"/>
    </row>
    <row r="88" spans="1:100" s="431" customFormat="1" ht="15.95" customHeight="1" x14ac:dyDescent="0.15">
      <c r="A88" s="1127" t="s">
        <v>111</v>
      </c>
      <c r="B88" s="1128"/>
      <c r="C88" s="457"/>
      <c r="D88" s="521"/>
      <c r="E88" s="479"/>
      <c r="F88" s="607" t="str">
        <f t="shared" si="8"/>
        <v/>
      </c>
      <c r="G88" s="347"/>
      <c r="H88" s="347"/>
      <c r="I88" s="347"/>
      <c r="J88" s="347"/>
      <c r="K88" s="347"/>
      <c r="L88" s="347"/>
      <c r="M88" s="347"/>
      <c r="N88" s="347"/>
      <c r="O88" s="347"/>
      <c r="P88" s="347"/>
      <c r="Q88" s="347"/>
      <c r="R88" s="347"/>
      <c r="S88" s="347"/>
      <c r="T88" s="347"/>
      <c r="U88" s="347"/>
      <c r="V88" s="347"/>
      <c r="W88" s="347"/>
      <c r="X88" s="337"/>
      <c r="Y88" s="337"/>
      <c r="Z88" s="337"/>
      <c r="AA88" s="337"/>
      <c r="AB88" s="337"/>
      <c r="AC88" s="337"/>
      <c r="AD88" s="337"/>
      <c r="AE88" s="337"/>
      <c r="AF88" s="337"/>
      <c r="AG88" s="337"/>
      <c r="AH88" s="337"/>
      <c r="AI88" s="337"/>
      <c r="AJ88" s="337"/>
      <c r="AK88" s="337"/>
      <c r="BA88" s="433" t="str">
        <f t="shared" si="9"/>
        <v/>
      </c>
      <c r="BC88" s="337"/>
      <c r="BD88" s="337"/>
      <c r="BE88" s="337"/>
      <c r="BF88" s="337"/>
      <c r="BG88" s="337"/>
      <c r="BH88" s="337"/>
      <c r="BI88" s="337"/>
      <c r="BJ88" s="337"/>
      <c r="BK88" s="337"/>
      <c r="BL88" s="337"/>
      <c r="BM88" s="337"/>
      <c r="BN88" s="337"/>
      <c r="BO88" s="337"/>
      <c r="BP88" s="337"/>
      <c r="BQ88" s="337"/>
      <c r="BR88" s="337"/>
      <c r="BS88" s="337"/>
      <c r="BT88" s="613">
        <f t="shared" si="10"/>
        <v>0</v>
      </c>
      <c r="BU88" s="337"/>
      <c r="BV88" s="337"/>
      <c r="BW88" s="337"/>
      <c r="BX88" s="337"/>
      <c r="BY88" s="337"/>
      <c r="BZ88" s="337"/>
      <c r="CA88" s="337"/>
      <c r="CB88" s="337"/>
      <c r="CC88" s="356"/>
      <c r="CD88" s="356"/>
      <c r="CE88" s="356"/>
      <c r="CF88" s="356"/>
      <c r="CG88" s="356"/>
      <c r="CH88" s="356"/>
      <c r="CI88" s="356"/>
      <c r="CJ88" s="356"/>
      <c r="CK88" s="356"/>
      <c r="CL88" s="356"/>
      <c r="CM88" s="356"/>
      <c r="CN88" s="356"/>
      <c r="CO88" s="356"/>
      <c r="CP88" s="356"/>
      <c r="CQ88" s="356"/>
      <c r="CR88" s="356"/>
      <c r="CS88" s="356"/>
      <c r="CT88" s="356"/>
      <c r="CU88" s="356"/>
      <c r="CV88" s="356"/>
    </row>
    <row r="89" spans="1:100" s="431" customFormat="1" ht="15.95" customHeight="1" x14ac:dyDescent="0.15">
      <c r="A89" s="1129" t="s">
        <v>112</v>
      </c>
      <c r="B89" s="1130"/>
      <c r="C89" s="462"/>
      <c r="D89" s="555"/>
      <c r="E89" s="531"/>
      <c r="F89" s="607" t="str">
        <f t="shared" si="8"/>
        <v/>
      </c>
      <c r="G89" s="347"/>
      <c r="H89" s="347"/>
      <c r="I89" s="347"/>
      <c r="J89" s="347"/>
      <c r="K89" s="347"/>
      <c r="L89" s="347"/>
      <c r="M89" s="347"/>
      <c r="N89" s="347"/>
      <c r="O89" s="347"/>
      <c r="P89" s="347"/>
      <c r="Q89" s="347"/>
      <c r="R89" s="347"/>
      <c r="S89" s="347"/>
      <c r="T89" s="347"/>
      <c r="U89" s="347"/>
      <c r="V89" s="347"/>
      <c r="W89" s="347"/>
      <c r="X89" s="337"/>
      <c r="Y89" s="337"/>
      <c r="Z89" s="337"/>
      <c r="AA89" s="337"/>
      <c r="AB89" s="337"/>
      <c r="AC89" s="337"/>
      <c r="AD89" s="337"/>
      <c r="AE89" s="337"/>
      <c r="AF89" s="337"/>
      <c r="AG89" s="337"/>
      <c r="AH89" s="337"/>
      <c r="AI89" s="337"/>
      <c r="AJ89" s="337"/>
      <c r="AK89" s="337"/>
      <c r="BA89" s="433" t="str">
        <f t="shared" si="9"/>
        <v/>
      </c>
      <c r="BC89" s="337"/>
      <c r="BD89" s="337"/>
      <c r="BE89" s="337"/>
      <c r="BF89" s="337"/>
      <c r="BG89" s="337"/>
      <c r="BH89" s="337"/>
      <c r="BI89" s="337"/>
      <c r="BJ89" s="337"/>
      <c r="BK89" s="337"/>
      <c r="BL89" s="337"/>
      <c r="BM89" s="337"/>
      <c r="BN89" s="337"/>
      <c r="BO89" s="337"/>
      <c r="BP89" s="337"/>
      <c r="BQ89" s="337"/>
      <c r="BR89" s="337"/>
      <c r="BS89" s="337"/>
      <c r="BT89" s="613">
        <f t="shared" si="10"/>
        <v>0</v>
      </c>
      <c r="BU89" s="337"/>
      <c r="BV89" s="337"/>
      <c r="BW89" s="337"/>
      <c r="BX89" s="337"/>
      <c r="BY89" s="337"/>
      <c r="BZ89" s="337"/>
      <c r="CA89" s="337"/>
      <c r="CB89" s="337"/>
      <c r="CC89" s="356"/>
      <c r="CD89" s="356"/>
      <c r="CE89" s="356"/>
      <c r="CF89" s="356"/>
      <c r="CG89" s="356"/>
      <c r="CH89" s="356"/>
      <c r="CI89" s="356"/>
      <c r="CJ89" s="356"/>
      <c r="CK89" s="356"/>
      <c r="CL89" s="356"/>
      <c r="CM89" s="356"/>
      <c r="CN89" s="356"/>
      <c r="CO89" s="356"/>
      <c r="CP89" s="356"/>
      <c r="CQ89" s="356"/>
      <c r="CR89" s="356"/>
      <c r="CS89" s="356"/>
      <c r="CT89" s="356"/>
      <c r="CU89" s="356"/>
      <c r="CV89" s="356"/>
    </row>
    <row r="90" spans="1:100" s="431" customFormat="1" ht="15.95" customHeight="1" x14ac:dyDescent="0.15">
      <c r="A90" s="1131" t="s">
        <v>108</v>
      </c>
      <c r="B90" s="1132"/>
      <c r="C90" s="490">
        <f>SUM(C86:C89)</f>
        <v>0</v>
      </c>
      <c r="D90" s="553">
        <f>SUM(D86:D89)</f>
        <v>0</v>
      </c>
      <c r="E90" s="494">
        <f>SUM(E86:E89)</f>
        <v>0</v>
      </c>
      <c r="F90" s="607" t="str">
        <f t="shared" si="8"/>
        <v/>
      </c>
      <c r="G90" s="347"/>
      <c r="H90" s="347"/>
      <c r="I90" s="347"/>
      <c r="J90" s="347"/>
      <c r="K90" s="347"/>
      <c r="L90" s="347"/>
      <c r="M90" s="347"/>
      <c r="N90" s="347"/>
      <c r="O90" s="347"/>
      <c r="P90" s="347"/>
      <c r="Q90" s="347"/>
      <c r="R90" s="347"/>
      <c r="S90" s="347"/>
      <c r="T90" s="347"/>
      <c r="U90" s="347"/>
      <c r="V90" s="347"/>
      <c r="W90" s="347"/>
      <c r="X90" s="337"/>
      <c r="Y90" s="337"/>
      <c r="Z90" s="337"/>
      <c r="AA90" s="337"/>
      <c r="AB90" s="337"/>
      <c r="AC90" s="337"/>
      <c r="AD90" s="337"/>
      <c r="AE90" s="337"/>
      <c r="AF90" s="337"/>
      <c r="AG90" s="337"/>
      <c r="AH90" s="337"/>
      <c r="AI90" s="337"/>
      <c r="AJ90" s="337"/>
      <c r="AK90" s="337"/>
      <c r="BA90" s="433" t="str">
        <f t="shared" si="9"/>
        <v/>
      </c>
      <c r="BC90" s="337"/>
      <c r="BD90" s="337"/>
      <c r="BE90" s="337"/>
      <c r="BF90" s="337"/>
      <c r="BG90" s="337"/>
      <c r="BH90" s="337"/>
      <c r="BI90" s="337"/>
      <c r="BJ90" s="337"/>
      <c r="BK90" s="337"/>
      <c r="BL90" s="337"/>
      <c r="BM90" s="337"/>
      <c r="BN90" s="337"/>
      <c r="BO90" s="337"/>
      <c r="BP90" s="337"/>
      <c r="BQ90" s="337"/>
      <c r="BR90" s="337"/>
      <c r="BS90" s="337"/>
      <c r="BT90" s="613">
        <f t="shared" si="10"/>
        <v>0</v>
      </c>
      <c r="BU90" s="337"/>
      <c r="BV90" s="337"/>
      <c r="BW90" s="337"/>
      <c r="BX90" s="337"/>
      <c r="BY90" s="337"/>
      <c r="BZ90" s="337"/>
      <c r="CA90" s="337"/>
      <c r="CB90" s="337"/>
      <c r="CC90" s="356"/>
      <c r="CD90" s="356"/>
      <c r="CE90" s="356"/>
      <c r="CF90" s="356"/>
      <c r="CG90" s="356"/>
      <c r="CH90" s="356"/>
      <c r="CI90" s="356"/>
      <c r="CJ90" s="356"/>
      <c r="CK90" s="356"/>
      <c r="CL90" s="356"/>
      <c r="CM90" s="356"/>
      <c r="CN90" s="356"/>
      <c r="CO90" s="356"/>
      <c r="CP90" s="356"/>
      <c r="CQ90" s="356"/>
      <c r="CR90" s="356"/>
      <c r="CS90" s="356"/>
      <c r="CT90" s="356"/>
      <c r="CU90" s="356"/>
      <c r="CV90" s="356"/>
    </row>
    <row r="91" spans="1:100" s="431" customFormat="1" ht="15.95" customHeight="1" x14ac:dyDescent="0.15">
      <c r="A91" s="1133" t="s">
        <v>113</v>
      </c>
      <c r="B91" s="1133"/>
      <c r="C91" s="490">
        <f>C85+C90</f>
        <v>0</v>
      </c>
      <c r="D91" s="553">
        <f>D85+D90</f>
        <v>0</v>
      </c>
      <c r="E91" s="494">
        <f>E85+E90</f>
        <v>0</v>
      </c>
      <c r="F91" s="607" t="str">
        <f t="shared" si="8"/>
        <v/>
      </c>
      <c r="G91" s="347"/>
      <c r="H91" s="347"/>
      <c r="I91" s="347"/>
      <c r="J91" s="347"/>
      <c r="K91" s="347"/>
      <c r="L91" s="347"/>
      <c r="M91" s="347"/>
      <c r="N91" s="347"/>
      <c r="O91" s="347"/>
      <c r="P91" s="347"/>
      <c r="Q91" s="347"/>
      <c r="R91" s="347"/>
      <c r="S91" s="347"/>
      <c r="T91" s="347"/>
      <c r="U91" s="347"/>
      <c r="V91" s="347"/>
      <c r="W91" s="347"/>
      <c r="X91" s="337"/>
      <c r="Y91" s="337"/>
      <c r="Z91" s="337"/>
      <c r="AA91" s="337"/>
      <c r="AB91" s="337"/>
      <c r="AC91" s="337"/>
      <c r="AD91" s="337"/>
      <c r="AE91" s="337"/>
      <c r="AF91" s="337"/>
      <c r="AG91" s="337"/>
      <c r="AH91" s="337"/>
      <c r="AI91" s="337"/>
      <c r="AJ91" s="337"/>
      <c r="AK91" s="337"/>
      <c r="BA91" s="433" t="str">
        <f t="shared" si="9"/>
        <v/>
      </c>
      <c r="BC91" s="337"/>
      <c r="BD91" s="337"/>
      <c r="BE91" s="337"/>
      <c r="BF91" s="337"/>
      <c r="BG91" s="337"/>
      <c r="BH91" s="337"/>
      <c r="BI91" s="337"/>
      <c r="BJ91" s="337"/>
      <c r="BK91" s="337"/>
      <c r="BL91" s="337"/>
      <c r="BM91" s="337"/>
      <c r="BN91" s="337"/>
      <c r="BO91" s="337"/>
      <c r="BP91" s="337"/>
      <c r="BQ91" s="337"/>
      <c r="BR91" s="337"/>
      <c r="BS91" s="337"/>
      <c r="BT91" s="613">
        <f t="shared" si="10"/>
        <v>0</v>
      </c>
      <c r="BU91" s="337"/>
      <c r="BV91" s="337"/>
      <c r="BW91" s="337"/>
      <c r="BX91" s="337"/>
      <c r="BY91" s="337"/>
      <c r="BZ91" s="337"/>
      <c r="CA91" s="337"/>
      <c r="CB91" s="337"/>
      <c r="CC91" s="356"/>
      <c r="CD91" s="356"/>
      <c r="CE91" s="356"/>
      <c r="CF91" s="356"/>
      <c r="CG91" s="356"/>
      <c r="CH91" s="356"/>
      <c r="CI91" s="356"/>
      <c r="CJ91" s="356"/>
      <c r="CK91" s="356"/>
      <c r="CL91" s="356"/>
      <c r="CM91" s="356"/>
      <c r="CN91" s="356"/>
      <c r="CO91" s="356"/>
      <c r="CP91" s="356"/>
      <c r="CQ91" s="356"/>
      <c r="CR91" s="356"/>
      <c r="CS91" s="356"/>
      <c r="CT91" s="356"/>
      <c r="CU91" s="356"/>
      <c r="CV91" s="356"/>
    </row>
    <row r="92" spans="1:100" s="342" customFormat="1" ht="30.75" customHeight="1" x14ac:dyDescent="0.2">
      <c r="A92" s="391" t="s">
        <v>114</v>
      </c>
      <c r="B92" s="391"/>
      <c r="C92" s="391"/>
      <c r="D92" s="391"/>
      <c r="E92" s="391"/>
      <c r="F92" s="389"/>
      <c r="G92" s="389"/>
      <c r="H92" s="406"/>
      <c r="I92" s="406"/>
      <c r="J92" s="406"/>
      <c r="K92" s="407"/>
      <c r="L92" s="408"/>
      <c r="M92" s="407"/>
      <c r="N92" s="407"/>
      <c r="O92" s="409"/>
      <c r="P92" s="409"/>
      <c r="Q92" s="347"/>
      <c r="R92" s="347"/>
      <c r="S92" s="347"/>
      <c r="T92" s="347"/>
      <c r="U92" s="347"/>
      <c r="V92" s="360"/>
      <c r="W92" s="347"/>
      <c r="X92" s="339"/>
      <c r="Y92" s="339"/>
      <c r="Z92" s="339"/>
      <c r="AA92" s="339"/>
      <c r="AB92" s="339"/>
      <c r="AC92" s="339"/>
      <c r="AD92" s="339"/>
      <c r="AE92" s="339"/>
      <c r="AF92" s="339"/>
      <c r="AG92" s="339"/>
      <c r="AH92" s="339"/>
      <c r="AI92" s="339"/>
      <c r="AJ92" s="339"/>
      <c r="AK92" s="339"/>
      <c r="BA92" s="339"/>
      <c r="BB92" s="339"/>
      <c r="BC92" s="339"/>
      <c r="BD92" s="339"/>
      <c r="BE92" s="339"/>
      <c r="BF92" s="339"/>
      <c r="BG92" s="339"/>
      <c r="BH92" s="339"/>
      <c r="BI92" s="339"/>
      <c r="BJ92" s="339"/>
      <c r="BK92" s="339"/>
      <c r="BL92" s="339"/>
      <c r="BM92" s="339"/>
      <c r="BN92" s="352"/>
      <c r="BO92" s="352"/>
      <c r="BP92" s="352"/>
      <c r="BQ92" s="352"/>
      <c r="BR92" s="352"/>
      <c r="BS92" s="352"/>
      <c r="BT92" s="352"/>
      <c r="BU92" s="352"/>
      <c r="BV92" s="352"/>
      <c r="BW92" s="352"/>
      <c r="BX92" s="352"/>
      <c r="BY92" s="352"/>
      <c r="BZ92" s="352"/>
      <c r="CA92" s="352"/>
      <c r="CB92" s="352"/>
      <c r="CC92" s="352"/>
      <c r="CD92" s="352"/>
      <c r="CE92" s="352"/>
      <c r="CF92" s="352"/>
      <c r="CG92" s="352"/>
      <c r="CH92" s="352"/>
      <c r="CI92" s="352"/>
      <c r="CJ92" s="352"/>
      <c r="CK92" s="352"/>
      <c r="CL92" s="352"/>
      <c r="CM92" s="352"/>
      <c r="CN92" s="352"/>
      <c r="CO92" s="352"/>
      <c r="CP92" s="352"/>
      <c r="CQ92" s="352"/>
      <c r="CR92" s="352"/>
      <c r="CS92" s="352"/>
      <c r="CT92" s="352"/>
      <c r="CU92" s="352"/>
      <c r="CV92" s="352"/>
    </row>
    <row r="93" spans="1:100" s="431" customFormat="1" ht="18.75" customHeight="1" x14ac:dyDescent="0.15">
      <c r="A93" s="1015" t="s">
        <v>115</v>
      </c>
      <c r="B93" s="1015"/>
      <c r="C93" s="1015"/>
      <c r="D93" s="1016" t="s">
        <v>46</v>
      </c>
      <c r="E93" s="1017"/>
      <c r="F93" s="1018"/>
      <c r="G93" s="1112" t="s">
        <v>116</v>
      </c>
      <c r="H93" s="1074"/>
      <c r="I93" s="1112" t="s">
        <v>117</v>
      </c>
      <c r="J93" s="1112"/>
      <c r="K93" s="1112" t="s">
        <v>118</v>
      </c>
      <c r="L93" s="1112"/>
      <c r="M93" s="1112" t="s">
        <v>119</v>
      </c>
      <c r="N93" s="1112"/>
      <c r="O93" s="1112" t="s">
        <v>120</v>
      </c>
      <c r="P93" s="1112"/>
      <c r="Q93" s="1075" t="s">
        <v>121</v>
      </c>
      <c r="R93" s="1113"/>
      <c r="S93" s="1123" t="s">
        <v>122</v>
      </c>
      <c r="T93" s="1116" t="s">
        <v>123</v>
      </c>
      <c r="U93" s="1106" t="s">
        <v>124</v>
      </c>
      <c r="V93" s="1106"/>
      <c r="W93" s="337"/>
      <c r="X93" s="337"/>
      <c r="Y93" s="337"/>
      <c r="Z93" s="337"/>
      <c r="AA93" s="337"/>
      <c r="AB93" s="337"/>
      <c r="AC93" s="337"/>
      <c r="AD93" s="337"/>
      <c r="AE93" s="337"/>
      <c r="AF93" s="337"/>
      <c r="AG93" s="337"/>
      <c r="AH93" s="337"/>
      <c r="AI93" s="337"/>
      <c r="AJ93" s="337"/>
      <c r="AK93" s="337"/>
      <c r="BA93" s="337"/>
      <c r="BB93" s="337"/>
      <c r="BC93" s="337"/>
      <c r="BD93" s="337"/>
      <c r="BE93" s="337"/>
      <c r="BF93" s="337"/>
      <c r="BG93" s="337"/>
      <c r="BH93" s="337"/>
      <c r="BI93" s="337"/>
      <c r="BJ93" s="337"/>
      <c r="BK93" s="337"/>
      <c r="BL93" s="337"/>
      <c r="BM93" s="337"/>
      <c r="BN93" s="337"/>
      <c r="BO93" s="337"/>
      <c r="BP93" s="337"/>
      <c r="BQ93" s="337"/>
      <c r="BR93" s="337"/>
      <c r="BS93" s="337"/>
      <c r="BT93" s="337"/>
      <c r="BU93" s="356"/>
      <c r="BV93" s="356"/>
      <c r="BW93" s="356"/>
      <c r="BX93" s="356"/>
      <c r="BY93" s="356"/>
      <c r="BZ93" s="356"/>
      <c r="CA93" s="356"/>
      <c r="CB93" s="356"/>
      <c r="CC93" s="356"/>
      <c r="CD93" s="356"/>
      <c r="CE93" s="356"/>
      <c r="CF93" s="356"/>
      <c r="CG93" s="356"/>
      <c r="CH93" s="356"/>
      <c r="CI93" s="356"/>
      <c r="CJ93" s="356"/>
      <c r="CK93" s="356"/>
      <c r="CL93" s="356"/>
      <c r="CM93" s="356"/>
      <c r="CN93" s="356"/>
      <c r="CO93" s="356"/>
      <c r="CP93" s="356"/>
      <c r="CQ93" s="356"/>
      <c r="CR93" s="356"/>
      <c r="CS93" s="356"/>
      <c r="CT93" s="356"/>
      <c r="CU93" s="356"/>
      <c r="CV93" s="356"/>
    </row>
    <row r="94" spans="1:100" s="431" customFormat="1" ht="21" x14ac:dyDescent="0.15">
      <c r="A94" s="1015"/>
      <c r="B94" s="1015"/>
      <c r="C94" s="1015"/>
      <c r="D94" s="410" t="s">
        <v>125</v>
      </c>
      <c r="E94" s="411" t="s">
        <v>43</v>
      </c>
      <c r="F94" s="412" t="s">
        <v>64</v>
      </c>
      <c r="G94" s="346" t="s">
        <v>43</v>
      </c>
      <c r="H94" s="437" t="s">
        <v>64</v>
      </c>
      <c r="I94" s="346" t="s">
        <v>43</v>
      </c>
      <c r="J94" s="345" t="s">
        <v>64</v>
      </c>
      <c r="K94" s="346" t="s">
        <v>43</v>
      </c>
      <c r="L94" s="345" t="s">
        <v>64</v>
      </c>
      <c r="M94" s="346" t="s">
        <v>43</v>
      </c>
      <c r="N94" s="345" t="s">
        <v>64</v>
      </c>
      <c r="O94" s="346" t="s">
        <v>43</v>
      </c>
      <c r="P94" s="345" t="s">
        <v>64</v>
      </c>
      <c r="Q94" s="438" t="s">
        <v>43</v>
      </c>
      <c r="R94" s="436" t="s">
        <v>64</v>
      </c>
      <c r="S94" s="1124"/>
      <c r="T94" s="1116"/>
      <c r="U94" s="440" t="s">
        <v>43</v>
      </c>
      <c r="V94" s="441" t="s">
        <v>64</v>
      </c>
      <c r="W94" s="337"/>
      <c r="X94" s="337"/>
      <c r="Y94" s="337"/>
      <c r="Z94" s="337"/>
      <c r="AA94" s="337"/>
      <c r="AB94" s="337"/>
      <c r="AC94" s="337"/>
      <c r="AD94" s="337"/>
      <c r="AE94" s="337"/>
      <c r="AF94" s="337"/>
      <c r="AG94" s="337"/>
      <c r="AH94" s="337"/>
      <c r="AI94" s="337"/>
      <c r="AJ94" s="337"/>
      <c r="AK94" s="337"/>
      <c r="BA94" s="337"/>
      <c r="BB94" s="337"/>
      <c r="BC94" s="337"/>
      <c r="BD94" s="337"/>
      <c r="BE94" s="337"/>
      <c r="BF94" s="337"/>
      <c r="BG94" s="337"/>
      <c r="BH94" s="337"/>
      <c r="BI94" s="337"/>
      <c r="BJ94" s="337"/>
      <c r="BK94" s="337"/>
      <c r="BL94" s="337"/>
      <c r="BM94" s="337"/>
      <c r="BN94" s="337"/>
      <c r="BO94" s="337"/>
      <c r="BP94" s="337"/>
      <c r="BQ94" s="337"/>
      <c r="BR94" s="337"/>
      <c r="BS94" s="337"/>
      <c r="BT94" s="337"/>
      <c r="BU94" s="356"/>
      <c r="BV94" s="356"/>
      <c r="BW94" s="356"/>
      <c r="BX94" s="356"/>
      <c r="BY94" s="356"/>
      <c r="BZ94" s="356"/>
      <c r="CA94" s="356"/>
      <c r="CB94" s="356"/>
      <c r="CC94" s="356"/>
      <c r="CD94" s="356"/>
      <c r="CE94" s="356"/>
      <c r="CF94" s="356"/>
      <c r="CG94" s="356"/>
      <c r="CH94" s="356"/>
      <c r="CI94" s="356"/>
      <c r="CJ94" s="356"/>
      <c r="CK94" s="356"/>
      <c r="CL94" s="356"/>
      <c r="CM94" s="356"/>
      <c r="CN94" s="356"/>
      <c r="CO94" s="356"/>
      <c r="CP94" s="356"/>
      <c r="CQ94" s="356"/>
      <c r="CR94" s="356"/>
      <c r="CS94" s="356"/>
      <c r="CT94" s="356"/>
      <c r="CU94" s="356"/>
      <c r="CV94" s="356"/>
    </row>
    <row r="95" spans="1:100" s="431" customFormat="1" ht="15.95" customHeight="1" x14ac:dyDescent="0.15">
      <c r="A95" s="413" t="s">
        <v>126</v>
      </c>
      <c r="B95" s="414"/>
      <c r="C95" s="415"/>
      <c r="D95" s="579">
        <f>SUM(E95:F95)</f>
        <v>39</v>
      </c>
      <c r="E95" s="580">
        <f>G95+I95+K95+M95+O95+Q95</f>
        <v>23</v>
      </c>
      <c r="F95" s="581">
        <f>H95+J95+L95+N95+P95+R95</f>
        <v>16</v>
      </c>
      <c r="G95" s="526">
        <v>5</v>
      </c>
      <c r="H95" s="509"/>
      <c r="I95" s="526">
        <v>8</v>
      </c>
      <c r="J95" s="509">
        <v>2</v>
      </c>
      <c r="K95" s="526">
        <v>1</v>
      </c>
      <c r="L95" s="509"/>
      <c r="M95" s="526">
        <v>4</v>
      </c>
      <c r="N95" s="509">
        <v>1</v>
      </c>
      <c r="O95" s="526">
        <v>5</v>
      </c>
      <c r="P95" s="509">
        <v>12</v>
      </c>
      <c r="Q95" s="542"/>
      <c r="R95" s="556">
        <v>1</v>
      </c>
      <c r="S95" s="544"/>
      <c r="T95" s="518"/>
      <c r="U95" s="526"/>
      <c r="V95" s="509"/>
      <c r="W95" s="607" t="str">
        <f>$BA95&amp;" "&amp;$BB95&amp;""&amp;$BC95&amp;""&amp;$BD95&amp;""&amp;$BE95&amp;""&amp;$BF95&amp;""&amp;$BA96</f>
        <v xml:space="preserve"> </v>
      </c>
      <c r="X95" s="337"/>
      <c r="Y95" s="337"/>
      <c r="Z95" s="337"/>
      <c r="AA95" s="337"/>
      <c r="AB95" s="337"/>
      <c r="AC95" s="337"/>
      <c r="AD95" s="337"/>
      <c r="AE95" s="337"/>
      <c r="AF95" s="337"/>
      <c r="AG95" s="337"/>
      <c r="AH95" s="337"/>
      <c r="AI95" s="337"/>
      <c r="AJ95" s="337"/>
      <c r="AK95" s="337"/>
      <c r="BA95" s="433" t="str">
        <f>IF($D95&lt;&gt;SUM($G95:$R95),"El Total de los Ingresos NO puede ser diferente a la suma de Hombres y Mujeres por edad.","")</f>
        <v/>
      </c>
      <c r="BB95" s="433" t="str">
        <f>IF($E95&lt;&gt;$G95+$I95+$K95+$M95+$O95+$Q95,"El Total de Hombres ingresados al Programa NO puede ser distinto a la suma de Hombres por edad.","")</f>
        <v/>
      </c>
      <c r="BC95" s="433" t="str">
        <f>IF($F95&lt;&gt;$H95+$J95+$L95+$N95+$P95+$R95,"El Total de Mujeres ingresadas al Programa NO puede ser distinto a la suma de Mujeres por edad.","")</f>
        <v/>
      </c>
      <c r="BD95" s="433" t="str">
        <f>IF(S95&lt;=F95,"","Las gestantes ingresadas al Programa NO debe ser mayor al Total de Mujeres ingresadas")</f>
        <v/>
      </c>
      <c r="BE95" s="433" t="str">
        <f>IF(T95&lt;=F95,"","Las madres de hijos menor de 2 años NO DEBE ser mayor al Total de Mujeres ingresadas al Programa")</f>
        <v/>
      </c>
      <c r="BF95" s="433" t="str">
        <f>IF(U95&lt;=E95,"","Los ingresos de Población Indigena Hombres NO DEBE ser mayor al Total de Ingresos de Hombres al Programa")</f>
        <v/>
      </c>
      <c r="BG95" s="337"/>
      <c r="BH95" s="337"/>
      <c r="BI95" s="337"/>
      <c r="BJ95" s="337"/>
      <c r="BK95" s="337"/>
      <c r="BL95" s="337"/>
      <c r="BM95" s="337"/>
      <c r="BN95" s="337"/>
      <c r="BO95" s="337"/>
      <c r="BP95" s="337"/>
      <c r="BQ95" s="337"/>
      <c r="BR95" s="337"/>
      <c r="BS95" s="337"/>
      <c r="BT95" s="613">
        <f>IF($D95&lt;&gt;SUM($G95:$R95),1,0)</f>
        <v>0</v>
      </c>
      <c r="BU95" s="613">
        <f t="shared" ref="BU95:BU124" si="11">IF($E95&lt;&gt;$G95+$I95+$K95+$M95+$O95+$Q95,1,0)</f>
        <v>0</v>
      </c>
      <c r="BV95" s="613">
        <f t="shared" ref="BV95:BV124" si="12">IF($F95&lt;&gt;$H95+$J95+$L95+$N95+$P95+$R95,1,0)</f>
        <v>0</v>
      </c>
      <c r="BW95" s="613">
        <f>IF(S95&lt;=F95,0,1)</f>
        <v>0</v>
      </c>
      <c r="BX95" s="613">
        <f>IF(T95&lt;=F95,0,1)</f>
        <v>0</v>
      </c>
      <c r="BY95" s="613">
        <f>IF(U95&lt;=E95,0,1)</f>
        <v>0</v>
      </c>
      <c r="BZ95" s="356"/>
      <c r="CA95" s="356"/>
      <c r="CB95" s="356"/>
      <c r="CC95" s="356"/>
      <c r="CD95" s="356"/>
      <c r="CE95" s="356"/>
      <c r="CF95" s="356"/>
      <c r="CG95" s="356"/>
      <c r="CH95" s="356"/>
      <c r="CI95" s="356"/>
      <c r="CJ95" s="356"/>
      <c r="CK95" s="356"/>
      <c r="CL95" s="356"/>
      <c r="CM95" s="356"/>
      <c r="CN95" s="356"/>
      <c r="CO95" s="356"/>
      <c r="CP95" s="356"/>
      <c r="CQ95" s="356"/>
      <c r="CR95" s="356"/>
      <c r="CS95" s="356"/>
      <c r="CT95" s="356"/>
      <c r="CU95" s="356"/>
      <c r="CV95" s="356"/>
    </row>
    <row r="96" spans="1:100" s="431" customFormat="1" ht="24.95" customHeight="1" x14ac:dyDescent="0.15">
      <c r="A96" s="1109" t="s">
        <v>127</v>
      </c>
      <c r="B96" s="1110"/>
      <c r="C96" s="1111"/>
      <c r="D96" s="603"/>
      <c r="E96" s="557"/>
      <c r="F96" s="557"/>
      <c r="G96" s="557"/>
      <c r="H96" s="557"/>
      <c r="I96" s="557"/>
      <c r="J96" s="557"/>
      <c r="K96" s="557"/>
      <c r="L96" s="557"/>
      <c r="M96" s="557"/>
      <c r="N96" s="557"/>
      <c r="O96" s="557"/>
      <c r="P96" s="557"/>
      <c r="Q96" s="557"/>
      <c r="R96" s="557"/>
      <c r="S96" s="557"/>
      <c r="T96" s="557"/>
      <c r="U96" s="557"/>
      <c r="V96" s="558"/>
      <c r="W96" s="607"/>
      <c r="X96" s="337"/>
      <c r="Y96" s="337"/>
      <c r="Z96" s="337"/>
      <c r="AA96" s="337"/>
      <c r="AB96" s="337"/>
      <c r="AC96" s="337"/>
      <c r="AD96" s="337"/>
      <c r="AE96" s="337"/>
      <c r="AF96" s="337"/>
      <c r="AG96" s="337"/>
      <c r="AH96" s="337"/>
      <c r="AI96" s="337"/>
      <c r="AJ96" s="337"/>
      <c r="AK96" s="337"/>
      <c r="BA96" s="433" t="str">
        <f>IF(V95&lt;=F95,"","Los ingresos de Población Indigena Mujeres NO DEBE ser mayor al Total de Ingresos de Mujeres al Programa")</f>
        <v/>
      </c>
      <c r="BB96" s="356"/>
      <c r="BC96" s="356"/>
      <c r="BD96" s="356"/>
      <c r="BE96" s="356"/>
      <c r="BF96" s="356"/>
      <c r="BG96" s="337"/>
      <c r="BH96" s="337"/>
      <c r="BI96" s="337"/>
      <c r="BJ96" s="337"/>
      <c r="BK96" s="337"/>
      <c r="BL96" s="337"/>
      <c r="BM96" s="337"/>
      <c r="BN96" s="337"/>
      <c r="BO96" s="337"/>
      <c r="BP96" s="337"/>
      <c r="BQ96" s="337"/>
      <c r="BR96" s="337"/>
      <c r="BS96" s="337"/>
      <c r="BT96" s="613">
        <f>IF(V95&lt;=F95,0,1)</f>
        <v>0</v>
      </c>
      <c r="BU96" s="356"/>
      <c r="BV96" s="356"/>
      <c r="BW96" s="356"/>
      <c r="BX96" s="356"/>
      <c r="BY96" s="356"/>
      <c r="BZ96" s="356"/>
      <c r="CA96" s="356"/>
      <c r="CB96" s="356"/>
      <c r="CC96" s="356"/>
      <c r="CD96" s="356"/>
      <c r="CE96" s="356"/>
      <c r="CF96" s="356"/>
      <c r="CG96" s="356"/>
      <c r="CH96" s="356"/>
      <c r="CI96" s="356"/>
      <c r="CJ96" s="356"/>
      <c r="CK96" s="356"/>
      <c r="CL96" s="356"/>
      <c r="CM96" s="356"/>
      <c r="CN96" s="356"/>
      <c r="CO96" s="356"/>
      <c r="CP96" s="356"/>
      <c r="CQ96" s="356"/>
      <c r="CR96" s="356"/>
      <c r="CS96" s="356"/>
      <c r="CT96" s="356"/>
      <c r="CU96" s="356"/>
      <c r="CV96" s="356"/>
    </row>
    <row r="97" spans="1:100" s="431" customFormat="1" ht="15.95" customHeight="1" x14ac:dyDescent="0.15">
      <c r="A97" s="1096" t="s">
        <v>128</v>
      </c>
      <c r="B97" s="1099" t="s">
        <v>129</v>
      </c>
      <c r="C97" s="1100"/>
      <c r="D97" s="582">
        <f t="shared" ref="D97:D105" si="13">SUM(E97:F97)</f>
        <v>0</v>
      </c>
      <c r="E97" s="583">
        <f t="shared" ref="E97:F105" si="14">G97+I97+K97+M97+O97+Q97</f>
        <v>0</v>
      </c>
      <c r="F97" s="584">
        <f t="shared" si="14"/>
        <v>0</v>
      </c>
      <c r="G97" s="497"/>
      <c r="H97" s="499"/>
      <c r="I97" s="497"/>
      <c r="J97" s="499"/>
      <c r="K97" s="497"/>
      <c r="L97" s="499"/>
      <c r="M97" s="497"/>
      <c r="N97" s="499"/>
      <c r="O97" s="497"/>
      <c r="P97" s="499"/>
      <c r="Q97" s="508"/>
      <c r="R97" s="559"/>
      <c r="S97" s="548"/>
      <c r="T97" s="560"/>
      <c r="U97" s="497"/>
      <c r="V97" s="499"/>
      <c r="W97" s="607" t="str">
        <f>$BA97&amp;" "&amp;$BB97&amp;""&amp;$BC97&amp;""&amp;$BE97&amp;""&amp;$BD97</f>
        <v xml:space="preserve"> </v>
      </c>
      <c r="X97" s="337"/>
      <c r="Y97" s="337"/>
      <c r="Z97" s="337"/>
      <c r="AA97" s="337"/>
      <c r="AB97" s="337"/>
      <c r="AC97" s="337"/>
      <c r="AD97" s="337"/>
      <c r="AE97" s="337"/>
      <c r="AF97" s="337"/>
      <c r="AG97" s="337"/>
      <c r="AH97" s="337"/>
      <c r="AI97" s="337"/>
      <c r="AJ97" s="337"/>
      <c r="AK97" s="337"/>
      <c r="BA97" s="433" t="str">
        <f>IF($D97&lt;&gt;SUM($G97:$R97),"El Total de los Ingresos NO puede ser diferente a la suma de Hombres y Mujeres por edad.","")</f>
        <v/>
      </c>
      <c r="BB97" s="433" t="str">
        <f t="shared" ref="BB97:BB124" si="15">IF($E97&lt;&gt;$G97+$I97+$K97+$M97+$O97+$Q97,"El Total de Hombres ingresados al Programa NO puede ser distinto a la suma de Hombres por edad.","")</f>
        <v/>
      </c>
      <c r="BC97" s="433" t="str">
        <f t="shared" ref="BC97:BC124" si="16">IF($F97&lt;&gt;$H97+$J97+$L97+$N97+$P97+$R97,"El Total de Mujeres ingresadas al Programa NO puede ser distinto a la suma de Mujeres por edad.","")</f>
        <v/>
      </c>
      <c r="BD97" s="433" t="str">
        <f>IF($U97&lt;=$E97,"","Los ingresos de Población Indigena Hombres NO DEBE ser mayor al Total de Ingresos de Hombres al Programa")</f>
        <v/>
      </c>
      <c r="BE97" s="433" t="str">
        <f>IF($V97&lt;=$F97,"","Los ingresos de Población Indigena Mujeres NO DEBE ser mayor al Total de Ingresos de Mujeres al Programa")</f>
        <v/>
      </c>
      <c r="BG97" s="337"/>
      <c r="BH97" s="337"/>
      <c r="BI97" s="337"/>
      <c r="BJ97" s="337"/>
      <c r="BK97" s="337"/>
      <c r="BL97" s="337"/>
      <c r="BM97" s="337"/>
      <c r="BN97" s="337"/>
      <c r="BO97" s="337"/>
      <c r="BP97" s="337"/>
      <c r="BQ97" s="337"/>
      <c r="BR97" s="337"/>
      <c r="BS97" s="337"/>
      <c r="BT97" s="613">
        <f t="shared" ref="BT97:BT124" si="17">IF($D97&lt;&gt;SUM($G97:$R97),1,0)</f>
        <v>0</v>
      </c>
      <c r="BU97" s="613">
        <f t="shared" si="11"/>
        <v>0</v>
      </c>
      <c r="BV97" s="613">
        <f t="shared" si="12"/>
        <v>0</v>
      </c>
      <c r="BW97" s="613">
        <f>IF($U97&lt;=$E97,0,1)</f>
        <v>0</v>
      </c>
      <c r="BX97" s="613">
        <f>IF($V97&lt;=$F97,0,1)</f>
        <v>0</v>
      </c>
      <c r="BY97" s="356"/>
      <c r="BZ97" s="356"/>
      <c r="CA97" s="356"/>
      <c r="CB97" s="356"/>
      <c r="CC97" s="356"/>
      <c r="CD97" s="356"/>
      <c r="CE97" s="356"/>
      <c r="CF97" s="356"/>
      <c r="CG97" s="356"/>
      <c r="CH97" s="356"/>
      <c r="CI97" s="356"/>
      <c r="CJ97" s="356"/>
      <c r="CK97" s="356"/>
      <c r="CL97" s="356"/>
      <c r="CM97" s="356"/>
      <c r="CN97" s="356"/>
      <c r="CO97" s="356"/>
      <c r="CP97" s="356"/>
      <c r="CQ97" s="356"/>
      <c r="CR97" s="356"/>
      <c r="CS97" s="356"/>
      <c r="CT97" s="356"/>
      <c r="CU97" s="356"/>
      <c r="CV97" s="356"/>
    </row>
    <row r="98" spans="1:100" s="431" customFormat="1" ht="15.95" customHeight="1" x14ac:dyDescent="0.15">
      <c r="A98" s="1083"/>
      <c r="B98" s="1088" t="s">
        <v>130</v>
      </c>
      <c r="C98" s="1089"/>
      <c r="D98" s="502">
        <f t="shared" si="13"/>
        <v>0</v>
      </c>
      <c r="E98" s="585">
        <f t="shared" si="14"/>
        <v>0</v>
      </c>
      <c r="F98" s="586">
        <f t="shared" si="14"/>
        <v>0</v>
      </c>
      <c r="G98" s="465"/>
      <c r="H98" s="460"/>
      <c r="I98" s="465"/>
      <c r="J98" s="460"/>
      <c r="K98" s="465"/>
      <c r="L98" s="460"/>
      <c r="M98" s="465"/>
      <c r="N98" s="460"/>
      <c r="O98" s="465"/>
      <c r="P98" s="460"/>
      <c r="Q98" s="505"/>
      <c r="R98" s="551"/>
      <c r="S98" s="480"/>
      <c r="T98" s="487"/>
      <c r="U98" s="465"/>
      <c r="V98" s="460"/>
      <c r="W98" s="607" t="str">
        <f>$BA98&amp;" "&amp;$BB98&amp;""&amp;$BC98&amp;""&amp;$BE98&amp;""&amp;$BD98</f>
        <v xml:space="preserve"> </v>
      </c>
      <c r="X98" s="337"/>
      <c r="Y98" s="337"/>
      <c r="Z98" s="337"/>
      <c r="AA98" s="337"/>
      <c r="AB98" s="337"/>
      <c r="AC98" s="337"/>
      <c r="AD98" s="337"/>
      <c r="AE98" s="337"/>
      <c r="AF98" s="337"/>
      <c r="AG98" s="337"/>
      <c r="AH98" s="337"/>
      <c r="AI98" s="337"/>
      <c r="AJ98" s="337"/>
      <c r="AK98" s="337"/>
      <c r="BA98" s="433" t="str">
        <f t="shared" ref="BA98:BA124" si="18">IF($D98&lt;&gt;SUM($G98:$R98),"El Total de los Ingresos NO puede ser diferente a la suma de Hombres y Mujeres por edad.","")</f>
        <v/>
      </c>
      <c r="BB98" s="433" t="str">
        <f t="shared" si="15"/>
        <v/>
      </c>
      <c r="BC98" s="433" t="str">
        <f t="shared" si="16"/>
        <v/>
      </c>
      <c r="BD98" s="433" t="str">
        <f>IF($U98&lt;=$E98,"","Los ingresos de Población Indigena Hombres NO DEBE ser mayor al Total de Ingresos de Hombres al Programa")</f>
        <v/>
      </c>
      <c r="BE98" s="433" t="str">
        <f>IF($V98&lt;=$F98,"","Los ingresos de Población Indigena Mujeres NO DEBE ser mayor al Total de Ingresos de Mujeres al Programa")</f>
        <v/>
      </c>
      <c r="BG98" s="337"/>
      <c r="BH98" s="337"/>
      <c r="BI98" s="337"/>
      <c r="BJ98" s="337"/>
      <c r="BK98" s="337"/>
      <c r="BL98" s="337"/>
      <c r="BM98" s="337"/>
      <c r="BN98" s="337"/>
      <c r="BO98" s="337"/>
      <c r="BP98" s="337"/>
      <c r="BQ98" s="337"/>
      <c r="BR98" s="337"/>
      <c r="BS98" s="337"/>
      <c r="BT98" s="613">
        <f t="shared" si="17"/>
        <v>0</v>
      </c>
      <c r="BU98" s="613">
        <f t="shared" si="11"/>
        <v>0</v>
      </c>
      <c r="BV98" s="613">
        <f t="shared" si="12"/>
        <v>0</v>
      </c>
      <c r="BW98" s="613">
        <f>IF($U98&lt;=$E98,0,1)</f>
        <v>0</v>
      </c>
      <c r="BX98" s="613">
        <f>IF($V98&lt;=$F98,0,1)</f>
        <v>0</v>
      </c>
      <c r="BY98" s="356"/>
      <c r="BZ98" s="356"/>
      <c r="CA98" s="356"/>
      <c r="CB98" s="356"/>
      <c r="CC98" s="356"/>
      <c r="CD98" s="356"/>
      <c r="CE98" s="356"/>
      <c r="CF98" s="356"/>
      <c r="CG98" s="356"/>
      <c r="CH98" s="356"/>
      <c r="CI98" s="356"/>
      <c r="CJ98" s="356"/>
      <c r="CK98" s="356"/>
      <c r="CL98" s="356"/>
      <c r="CM98" s="356"/>
      <c r="CN98" s="356"/>
      <c r="CO98" s="356"/>
      <c r="CP98" s="356"/>
      <c r="CQ98" s="356"/>
      <c r="CR98" s="356"/>
      <c r="CS98" s="356"/>
      <c r="CT98" s="356"/>
      <c r="CU98" s="356"/>
      <c r="CV98" s="356"/>
    </row>
    <row r="99" spans="1:100" s="431" customFormat="1" ht="15.95" customHeight="1" x14ac:dyDescent="0.15">
      <c r="A99" s="1090" t="s">
        <v>131</v>
      </c>
      <c r="B99" s="1090"/>
      <c r="C99" s="1089"/>
      <c r="D99" s="502">
        <f t="shared" si="13"/>
        <v>0</v>
      </c>
      <c r="E99" s="585">
        <f t="shared" si="14"/>
        <v>0</v>
      </c>
      <c r="F99" s="586">
        <f t="shared" si="14"/>
        <v>0</v>
      </c>
      <c r="G99" s="475"/>
      <c r="H99" s="476"/>
      <c r="I99" s="475"/>
      <c r="J99" s="476"/>
      <c r="K99" s="475"/>
      <c r="L99" s="476"/>
      <c r="M99" s="475"/>
      <c r="N99" s="476"/>
      <c r="O99" s="475"/>
      <c r="P99" s="476"/>
      <c r="Q99" s="505"/>
      <c r="R99" s="551"/>
      <c r="S99" s="480"/>
      <c r="T99" s="487"/>
      <c r="U99" s="465"/>
      <c r="V99" s="460"/>
      <c r="W99" s="607" t="str">
        <f>$BA99&amp;" "&amp;$BB99&amp;""&amp;$BC99&amp;""&amp;$BE99&amp;""&amp;$BD99</f>
        <v xml:space="preserve"> </v>
      </c>
      <c r="X99" s="337"/>
      <c r="Y99" s="337"/>
      <c r="Z99" s="337"/>
      <c r="AA99" s="337"/>
      <c r="AB99" s="337"/>
      <c r="AC99" s="337"/>
      <c r="AD99" s="337"/>
      <c r="AE99" s="337"/>
      <c r="AF99" s="337"/>
      <c r="AG99" s="337"/>
      <c r="AH99" s="337"/>
      <c r="AI99" s="337"/>
      <c r="AJ99" s="337"/>
      <c r="AK99" s="337"/>
      <c r="BA99" s="433" t="str">
        <f t="shared" si="18"/>
        <v/>
      </c>
      <c r="BB99" s="433" t="str">
        <f t="shared" si="15"/>
        <v/>
      </c>
      <c r="BC99" s="433" t="str">
        <f t="shared" si="16"/>
        <v/>
      </c>
      <c r="BD99" s="433" t="str">
        <f>IF($U99&lt;=$E99,"","Los ingresos de Población Indigena Hombres NO DEBE ser mayor al Total de Ingresos de Hombres al Programa")</f>
        <v/>
      </c>
      <c r="BE99" s="433" t="str">
        <f>IF($V99&lt;=$F99,"","Los ingresos de Población Indigena Mujeres NO DEBE ser mayor al Total de Ingresos de Mujeres al Programa")</f>
        <v/>
      </c>
      <c r="BG99" s="337"/>
      <c r="BH99" s="337"/>
      <c r="BI99" s="337"/>
      <c r="BJ99" s="337"/>
      <c r="BK99" s="337"/>
      <c r="BL99" s="337"/>
      <c r="BM99" s="337"/>
      <c r="BN99" s="337"/>
      <c r="BO99" s="337"/>
      <c r="BP99" s="337"/>
      <c r="BQ99" s="337"/>
      <c r="BR99" s="337"/>
      <c r="BS99" s="337"/>
      <c r="BT99" s="613">
        <f t="shared" si="17"/>
        <v>0</v>
      </c>
      <c r="BU99" s="613">
        <f t="shared" si="11"/>
        <v>0</v>
      </c>
      <c r="BV99" s="613">
        <f t="shared" si="12"/>
        <v>0</v>
      </c>
      <c r="BW99" s="613">
        <f>IF($U99&lt;=$E99,0,1)</f>
        <v>0</v>
      </c>
      <c r="BX99" s="613">
        <f>IF($V99&lt;=$F99,0,1)</f>
        <v>0</v>
      </c>
      <c r="BY99" s="356"/>
      <c r="BZ99" s="356"/>
      <c r="CA99" s="356"/>
      <c r="CB99" s="356"/>
      <c r="CC99" s="356"/>
      <c r="CD99" s="356"/>
      <c r="CE99" s="356"/>
      <c r="CF99" s="356"/>
      <c r="CG99" s="356"/>
      <c r="CH99" s="356"/>
      <c r="CI99" s="356"/>
      <c r="CJ99" s="356"/>
      <c r="CK99" s="356"/>
      <c r="CL99" s="356"/>
      <c r="CM99" s="356"/>
      <c r="CN99" s="356"/>
      <c r="CO99" s="356"/>
      <c r="CP99" s="356"/>
      <c r="CQ99" s="356"/>
      <c r="CR99" s="356"/>
      <c r="CS99" s="356"/>
      <c r="CT99" s="356"/>
      <c r="CU99" s="356"/>
      <c r="CV99" s="356"/>
    </row>
    <row r="100" spans="1:100" s="431" customFormat="1" ht="15.95" customHeight="1" x14ac:dyDescent="0.15">
      <c r="A100" s="1090" t="s">
        <v>132</v>
      </c>
      <c r="B100" s="1090"/>
      <c r="C100" s="1089"/>
      <c r="D100" s="502">
        <f t="shared" si="13"/>
        <v>0</v>
      </c>
      <c r="E100" s="585">
        <f t="shared" si="14"/>
        <v>0</v>
      </c>
      <c r="F100" s="586">
        <f t="shared" si="14"/>
        <v>0</v>
      </c>
      <c r="G100" s="465"/>
      <c r="H100" s="460"/>
      <c r="I100" s="465"/>
      <c r="J100" s="460"/>
      <c r="K100" s="475"/>
      <c r="L100" s="476"/>
      <c r="M100" s="475"/>
      <c r="N100" s="476"/>
      <c r="O100" s="475"/>
      <c r="P100" s="476"/>
      <c r="Q100" s="543"/>
      <c r="R100" s="561"/>
      <c r="S100" s="480"/>
      <c r="T100" s="487"/>
      <c r="U100" s="465"/>
      <c r="V100" s="460"/>
      <c r="W100" s="607" t="str">
        <f>$BA100&amp;" "&amp;$BB100&amp;""&amp;$BC100&amp;""&amp;$BE100&amp;""&amp;$BD100</f>
        <v xml:space="preserve"> </v>
      </c>
      <c r="X100" s="337"/>
      <c r="Y100" s="337"/>
      <c r="Z100" s="337"/>
      <c r="AA100" s="337"/>
      <c r="AB100" s="337"/>
      <c r="AC100" s="337"/>
      <c r="AD100" s="337"/>
      <c r="AE100" s="337"/>
      <c r="AF100" s="337"/>
      <c r="AG100" s="337"/>
      <c r="AH100" s="337"/>
      <c r="AI100" s="337"/>
      <c r="AJ100" s="337"/>
      <c r="AK100" s="337"/>
      <c r="BA100" s="433" t="str">
        <f t="shared" si="18"/>
        <v/>
      </c>
      <c r="BB100" s="433" t="str">
        <f t="shared" si="15"/>
        <v/>
      </c>
      <c r="BC100" s="433" t="str">
        <f t="shared" si="16"/>
        <v/>
      </c>
      <c r="BD100" s="433" t="str">
        <f>IF($U100&lt;=$E100,"","Los ingresos de Población Indigena Hombres NO DEBE ser mayor al Total de Ingresos de Hombres al Programa")</f>
        <v/>
      </c>
      <c r="BE100" s="433" t="str">
        <f>IF($V100&lt;=$F100,"","Los ingresos de Población Indigena Mujeres NO DEBE ser mayor al Total de Ingresos de Mujeres al Programa")</f>
        <v/>
      </c>
      <c r="BG100" s="337"/>
      <c r="BH100" s="337"/>
      <c r="BI100" s="337"/>
      <c r="BJ100" s="337"/>
      <c r="BK100" s="337"/>
      <c r="BL100" s="337"/>
      <c r="BM100" s="337"/>
      <c r="BN100" s="337"/>
      <c r="BO100" s="337"/>
      <c r="BP100" s="337"/>
      <c r="BQ100" s="337"/>
      <c r="BR100" s="337"/>
      <c r="BS100" s="337"/>
      <c r="BT100" s="613">
        <f t="shared" si="17"/>
        <v>0</v>
      </c>
      <c r="BU100" s="613">
        <f t="shared" si="11"/>
        <v>0</v>
      </c>
      <c r="BV100" s="613">
        <f t="shared" si="12"/>
        <v>0</v>
      </c>
      <c r="BW100" s="613">
        <f>IF($U100&lt;=$E100,0,1)</f>
        <v>0</v>
      </c>
      <c r="BX100" s="613">
        <f>IF($V100&lt;=$F100,0,1)</f>
        <v>0</v>
      </c>
      <c r="BY100" s="356"/>
      <c r="BZ100" s="356"/>
      <c r="CA100" s="356"/>
      <c r="CB100" s="356"/>
      <c r="CC100" s="356"/>
      <c r="CD100" s="356"/>
      <c r="CE100" s="356"/>
      <c r="CF100" s="356"/>
      <c r="CG100" s="356"/>
      <c r="CH100" s="356"/>
      <c r="CI100" s="356"/>
      <c r="CJ100" s="356"/>
      <c r="CK100" s="356"/>
      <c r="CL100" s="356"/>
      <c r="CM100" s="356"/>
      <c r="CN100" s="356"/>
      <c r="CO100" s="356"/>
      <c r="CP100" s="356"/>
      <c r="CQ100" s="356"/>
      <c r="CR100" s="356"/>
      <c r="CS100" s="356"/>
      <c r="CT100" s="356"/>
      <c r="CU100" s="356"/>
      <c r="CV100" s="356"/>
    </row>
    <row r="101" spans="1:100" s="431" customFormat="1" ht="15.95" customHeight="1" x14ac:dyDescent="0.15">
      <c r="A101" s="1090" t="s">
        <v>133</v>
      </c>
      <c r="B101" s="1101"/>
      <c r="C101" s="1102"/>
      <c r="D101" s="502">
        <f t="shared" si="13"/>
        <v>0</v>
      </c>
      <c r="E101" s="585">
        <f t="shared" si="14"/>
        <v>0</v>
      </c>
      <c r="F101" s="586">
        <f t="shared" si="14"/>
        <v>0</v>
      </c>
      <c r="G101" s="465"/>
      <c r="H101" s="460"/>
      <c r="I101" s="465"/>
      <c r="J101" s="460"/>
      <c r="K101" s="465"/>
      <c r="L101" s="460"/>
      <c r="M101" s="465"/>
      <c r="N101" s="460"/>
      <c r="O101" s="465"/>
      <c r="P101" s="460"/>
      <c r="Q101" s="505"/>
      <c r="R101" s="551"/>
      <c r="S101" s="480"/>
      <c r="T101" s="487"/>
      <c r="U101" s="465"/>
      <c r="V101" s="460"/>
      <c r="W101" s="607" t="str">
        <f>$BA101&amp;" "&amp;$BB101&amp;""&amp;$BC101&amp;""&amp;$BE101&amp;""&amp;$BD101</f>
        <v xml:space="preserve"> </v>
      </c>
      <c r="X101" s="337"/>
      <c r="Y101" s="337"/>
      <c r="Z101" s="337"/>
      <c r="AA101" s="337"/>
      <c r="AB101" s="337"/>
      <c r="AC101" s="337"/>
      <c r="AD101" s="337"/>
      <c r="AE101" s="337"/>
      <c r="AF101" s="337"/>
      <c r="AG101" s="337"/>
      <c r="AH101" s="337"/>
      <c r="AI101" s="337"/>
      <c r="AJ101" s="337"/>
      <c r="AK101" s="337"/>
      <c r="BA101" s="433" t="str">
        <f t="shared" si="18"/>
        <v/>
      </c>
      <c r="BB101" s="433" t="str">
        <f t="shared" si="15"/>
        <v/>
      </c>
      <c r="BC101" s="433" t="str">
        <f t="shared" si="16"/>
        <v/>
      </c>
      <c r="BD101" s="433" t="str">
        <f>IF($U101&lt;=$E101,"","Los ingresos de Población Indigena Hombres NO DEBE ser mayor al Total de Ingresos de Hombres al Programa")</f>
        <v/>
      </c>
      <c r="BE101" s="433" t="str">
        <f>IF($V101&lt;=$F101,"","Los ingresos de Población Indigena Mujeres NO DEBE ser mayor al Total de Ingresos de Mujeres al Programa")</f>
        <v/>
      </c>
      <c r="BG101" s="337"/>
      <c r="BH101" s="337"/>
      <c r="BI101" s="337"/>
      <c r="BJ101" s="337"/>
      <c r="BK101" s="337"/>
      <c r="BL101" s="337"/>
      <c r="BM101" s="337"/>
      <c r="BN101" s="337"/>
      <c r="BO101" s="337"/>
      <c r="BP101" s="337"/>
      <c r="BQ101" s="337"/>
      <c r="BR101" s="337"/>
      <c r="BS101" s="337"/>
      <c r="BT101" s="613">
        <f t="shared" si="17"/>
        <v>0</v>
      </c>
      <c r="BU101" s="613">
        <f t="shared" si="11"/>
        <v>0</v>
      </c>
      <c r="BV101" s="613">
        <f t="shared" si="12"/>
        <v>0</v>
      </c>
      <c r="BW101" s="613">
        <f>IF($U101&lt;=$E101,0,1)</f>
        <v>0</v>
      </c>
      <c r="BX101" s="613">
        <f>IF($V101&lt;=$F101,0,1)</f>
        <v>0</v>
      </c>
      <c r="BY101" s="356"/>
      <c r="BZ101" s="356"/>
      <c r="CA101" s="356"/>
      <c r="CB101" s="356"/>
      <c r="CC101" s="356"/>
      <c r="CD101" s="356"/>
      <c r="CE101" s="356"/>
      <c r="CF101" s="356"/>
      <c r="CG101" s="356"/>
      <c r="CH101" s="356"/>
      <c r="CI101" s="356"/>
      <c r="CJ101" s="356"/>
      <c r="CK101" s="356"/>
      <c r="CL101" s="356"/>
      <c r="CM101" s="356"/>
      <c r="CN101" s="356"/>
      <c r="CO101" s="356"/>
      <c r="CP101" s="356"/>
      <c r="CQ101" s="356"/>
      <c r="CR101" s="356"/>
      <c r="CS101" s="356"/>
      <c r="CT101" s="356"/>
      <c r="CU101" s="356"/>
      <c r="CV101" s="356"/>
    </row>
    <row r="102" spans="1:100" s="431" customFormat="1" ht="26.25" customHeight="1" x14ac:dyDescent="0.15">
      <c r="A102" s="1103" t="s">
        <v>134</v>
      </c>
      <c r="B102" s="1082" t="s">
        <v>135</v>
      </c>
      <c r="C102" s="1089"/>
      <c r="D102" s="502">
        <f t="shared" si="13"/>
        <v>0</v>
      </c>
      <c r="E102" s="585">
        <f t="shared" si="14"/>
        <v>0</v>
      </c>
      <c r="F102" s="586">
        <f t="shared" si="14"/>
        <v>0</v>
      </c>
      <c r="G102" s="465"/>
      <c r="H102" s="460"/>
      <c r="I102" s="465"/>
      <c r="J102" s="460"/>
      <c r="K102" s="465"/>
      <c r="L102" s="460"/>
      <c r="M102" s="465"/>
      <c r="N102" s="460"/>
      <c r="O102" s="465"/>
      <c r="P102" s="460"/>
      <c r="Q102" s="505"/>
      <c r="R102" s="551"/>
      <c r="S102" s="479"/>
      <c r="T102" s="487"/>
      <c r="U102" s="465"/>
      <c r="V102" s="460"/>
      <c r="W102" s="607" t="str">
        <f>$BA102&amp;" "&amp;$BB102&amp;""&amp;$BC102&amp;""&amp;$BD102&amp;""&amp;$BE102&amp;""&amp;$BF102</f>
        <v xml:space="preserve"> </v>
      </c>
      <c r="X102" s="337"/>
      <c r="Y102" s="337"/>
      <c r="Z102" s="337"/>
      <c r="AA102" s="337"/>
      <c r="AB102" s="337"/>
      <c r="AC102" s="337"/>
      <c r="AD102" s="337"/>
      <c r="AE102" s="337"/>
      <c r="AF102" s="337"/>
      <c r="AG102" s="337"/>
      <c r="AH102" s="337"/>
      <c r="AI102" s="337"/>
      <c r="AJ102" s="337"/>
      <c r="AK102" s="337"/>
      <c r="BA102" s="618" t="str">
        <f t="shared" si="18"/>
        <v/>
      </c>
      <c r="BB102" s="618" t="str">
        <f t="shared" si="15"/>
        <v/>
      </c>
      <c r="BC102" s="618" t="str">
        <f t="shared" si="16"/>
        <v/>
      </c>
      <c r="BD102" s="618" t="str">
        <f t="shared" ref="BD102:BD114" si="19">IF(S102&lt;=F102,"","Las gestantes ingresadas al Programa NO debe ser mayor al Total de Mujeres ingresadas")</f>
        <v/>
      </c>
      <c r="BE102" s="433" t="str">
        <f>IF($U102&lt;=$E102,"","Los ingresos de Población Indigena Hombres NO DEBE ser mayor al Total de Ingresos de Hombres al Programa")</f>
        <v/>
      </c>
      <c r="BF102" s="433" t="str">
        <f>IF($V102&lt;=$F102,"","Los ingresos de Población Indigena Mujeres NO DEBE ser mayor al Total de Ingresos de Mujeres al Programa")</f>
        <v/>
      </c>
      <c r="BG102" s="337"/>
      <c r="BH102" s="337"/>
      <c r="BI102" s="337"/>
      <c r="BJ102" s="337"/>
      <c r="BK102" s="337"/>
      <c r="BL102" s="337"/>
      <c r="BM102" s="337"/>
      <c r="BN102" s="337"/>
      <c r="BO102" s="337"/>
      <c r="BP102" s="337"/>
      <c r="BQ102" s="337"/>
      <c r="BR102" s="337"/>
      <c r="BS102" s="337"/>
      <c r="BT102" s="613">
        <f t="shared" si="17"/>
        <v>0</v>
      </c>
      <c r="BU102" s="613">
        <f t="shared" si="11"/>
        <v>0</v>
      </c>
      <c r="BV102" s="613">
        <f t="shared" si="12"/>
        <v>0</v>
      </c>
      <c r="BW102" s="613">
        <f>IF(S102&lt;=F102,0,1)</f>
        <v>0</v>
      </c>
      <c r="BX102" s="613">
        <f>IF($U102&lt;=$E102,0,1)</f>
        <v>0</v>
      </c>
      <c r="BY102" s="613">
        <f>IF($V102&lt;=$F102,0,1)</f>
        <v>0</v>
      </c>
      <c r="BZ102" s="356"/>
      <c r="CA102" s="356"/>
      <c r="CB102" s="356"/>
      <c r="CC102" s="356"/>
      <c r="CD102" s="356"/>
      <c r="CE102" s="356"/>
      <c r="CF102" s="356"/>
      <c r="CG102" s="356"/>
      <c r="CH102" s="356"/>
      <c r="CI102" s="356"/>
      <c r="CJ102" s="356"/>
      <c r="CK102" s="356"/>
      <c r="CL102" s="356"/>
      <c r="CM102" s="356"/>
      <c r="CN102" s="356"/>
      <c r="CO102" s="356"/>
      <c r="CP102" s="356"/>
      <c r="CQ102" s="356"/>
      <c r="CR102" s="356"/>
      <c r="CS102" s="356"/>
      <c r="CT102" s="356"/>
      <c r="CU102" s="356"/>
      <c r="CV102" s="356"/>
    </row>
    <row r="103" spans="1:100" s="431" customFormat="1" ht="15.75" customHeight="1" x14ac:dyDescent="0.15">
      <c r="A103" s="1104"/>
      <c r="B103" s="1082" t="s">
        <v>136</v>
      </c>
      <c r="C103" s="1089"/>
      <c r="D103" s="502">
        <f t="shared" si="13"/>
        <v>0</v>
      </c>
      <c r="E103" s="585">
        <f t="shared" si="14"/>
        <v>0</v>
      </c>
      <c r="F103" s="586">
        <f t="shared" si="14"/>
        <v>0</v>
      </c>
      <c r="G103" s="465"/>
      <c r="H103" s="460"/>
      <c r="I103" s="465"/>
      <c r="J103" s="460"/>
      <c r="K103" s="465"/>
      <c r="L103" s="460"/>
      <c r="M103" s="465"/>
      <c r="N103" s="460"/>
      <c r="O103" s="465"/>
      <c r="P103" s="460"/>
      <c r="Q103" s="505"/>
      <c r="R103" s="551"/>
      <c r="S103" s="479"/>
      <c r="T103" s="487"/>
      <c r="U103" s="465"/>
      <c r="V103" s="460"/>
      <c r="W103" s="607" t="str">
        <f>$BA103&amp;" "&amp;$BB103&amp;""&amp;$BC103&amp;""&amp;$BD103&amp;""&amp;$BE103&amp;""&amp;$BF103</f>
        <v xml:space="preserve"> </v>
      </c>
      <c r="X103" s="337"/>
      <c r="Y103" s="337"/>
      <c r="Z103" s="337"/>
      <c r="AA103" s="337"/>
      <c r="AB103" s="337"/>
      <c r="AC103" s="337"/>
      <c r="AD103" s="337"/>
      <c r="AE103" s="337"/>
      <c r="AF103" s="337"/>
      <c r="AG103" s="337"/>
      <c r="AH103" s="337"/>
      <c r="AI103" s="337"/>
      <c r="AJ103" s="337"/>
      <c r="AK103" s="337"/>
      <c r="BA103" s="433" t="str">
        <f t="shared" si="18"/>
        <v/>
      </c>
      <c r="BB103" s="433" t="str">
        <f t="shared" si="15"/>
        <v/>
      </c>
      <c r="BC103" s="433" t="str">
        <f t="shared" si="16"/>
        <v/>
      </c>
      <c r="BD103" s="433" t="str">
        <f t="shared" si="19"/>
        <v/>
      </c>
      <c r="BE103" s="433" t="str">
        <f>IF($U103&lt;=$E103,"","Los ingresos de Población Indigena Hombres NO DEBE ser mayor al Total de Ingresos de Hombres al Programa")</f>
        <v/>
      </c>
      <c r="BF103" s="433" t="str">
        <f>IF($V103&lt;=$F103,"","Los ingresos de Población Indigena Mujeres NO DEBE ser mayor al Total de Ingresos de Mujeres al Programa")</f>
        <v/>
      </c>
      <c r="BG103" s="337"/>
      <c r="BH103" s="337"/>
      <c r="BI103" s="337"/>
      <c r="BJ103" s="337"/>
      <c r="BK103" s="337"/>
      <c r="BL103" s="337"/>
      <c r="BM103" s="337"/>
      <c r="BN103" s="337"/>
      <c r="BO103" s="337"/>
      <c r="BP103" s="337"/>
      <c r="BQ103" s="337"/>
      <c r="BR103" s="337"/>
      <c r="BS103" s="337"/>
      <c r="BT103" s="613">
        <f t="shared" si="17"/>
        <v>0</v>
      </c>
      <c r="BU103" s="613">
        <f t="shared" si="11"/>
        <v>0</v>
      </c>
      <c r="BV103" s="613">
        <f t="shared" si="12"/>
        <v>0</v>
      </c>
      <c r="BW103" s="613">
        <f>IF(S103&lt;=F103,0,1)</f>
        <v>0</v>
      </c>
      <c r="BX103" s="613">
        <f>IF($U103&lt;=$E103,0,1)</f>
        <v>0</v>
      </c>
      <c r="BY103" s="613">
        <f>IF($V103&lt;=$F103,0,1)</f>
        <v>0</v>
      </c>
      <c r="BZ103" s="356"/>
      <c r="CA103" s="356"/>
      <c r="CB103" s="356"/>
      <c r="CC103" s="356"/>
      <c r="CD103" s="356"/>
      <c r="CE103" s="356"/>
      <c r="CF103" s="356"/>
      <c r="CG103" s="356"/>
      <c r="CH103" s="356"/>
      <c r="CI103" s="356"/>
      <c r="CJ103" s="356"/>
      <c r="CK103" s="356"/>
      <c r="CL103" s="356"/>
      <c r="CM103" s="356"/>
      <c r="CN103" s="356"/>
      <c r="CO103" s="356"/>
      <c r="CP103" s="356"/>
      <c r="CQ103" s="356"/>
      <c r="CR103" s="356"/>
      <c r="CS103" s="356"/>
      <c r="CT103" s="356"/>
      <c r="CU103" s="356"/>
      <c r="CV103" s="356"/>
    </row>
    <row r="104" spans="1:100" s="431" customFormat="1" ht="21.75" customHeight="1" x14ac:dyDescent="0.15">
      <c r="A104" s="447" t="s">
        <v>137</v>
      </c>
      <c r="B104" s="1091" t="s">
        <v>138</v>
      </c>
      <c r="C104" s="1092"/>
      <c r="D104" s="502">
        <f t="shared" si="13"/>
        <v>0</v>
      </c>
      <c r="E104" s="585">
        <f t="shared" si="14"/>
        <v>0</v>
      </c>
      <c r="F104" s="586">
        <f t="shared" si="14"/>
        <v>0</v>
      </c>
      <c r="G104" s="465"/>
      <c r="H104" s="460"/>
      <c r="I104" s="465"/>
      <c r="J104" s="460"/>
      <c r="K104" s="465"/>
      <c r="L104" s="460"/>
      <c r="M104" s="465"/>
      <c r="N104" s="460"/>
      <c r="O104" s="465"/>
      <c r="P104" s="460"/>
      <c r="Q104" s="505"/>
      <c r="R104" s="551"/>
      <c r="S104" s="479"/>
      <c r="T104" s="487"/>
      <c r="U104" s="465"/>
      <c r="V104" s="460"/>
      <c r="W104" s="607" t="str">
        <f>$BA104&amp;" "&amp;$BB104&amp;""&amp;$BC104&amp;""&amp;$BD104&amp;""&amp;$BE104&amp;""&amp;$BF104</f>
        <v xml:space="preserve"> </v>
      </c>
      <c r="X104" s="337"/>
      <c r="Y104" s="337"/>
      <c r="Z104" s="337"/>
      <c r="AA104" s="337"/>
      <c r="AB104" s="337"/>
      <c r="AC104" s="337"/>
      <c r="AD104" s="337"/>
      <c r="AE104" s="337"/>
      <c r="AF104" s="337"/>
      <c r="AG104" s="337"/>
      <c r="AH104" s="337"/>
      <c r="AI104" s="337"/>
      <c r="AJ104" s="337"/>
      <c r="AK104" s="337"/>
      <c r="BA104" s="433" t="str">
        <f t="shared" si="18"/>
        <v/>
      </c>
      <c r="BB104" s="433" t="str">
        <f t="shared" si="15"/>
        <v/>
      </c>
      <c r="BC104" s="433" t="str">
        <f t="shared" si="16"/>
        <v/>
      </c>
      <c r="BD104" s="433" t="str">
        <f t="shared" si="19"/>
        <v/>
      </c>
      <c r="BE104" s="433" t="str">
        <f>IF($U104&lt;=$E104,"","Los ingresos de Población Indigena Hombres NO DEBE ser mayor al Total de Ingresos de Hombres al Programa")</f>
        <v/>
      </c>
      <c r="BF104" s="433" t="str">
        <f>IF($V104&lt;=$F104,"","Los ingresos de Población Indigena Mujeres NO DEBE ser mayor al Total de Ingresos de Mujeres al Programa")</f>
        <v/>
      </c>
      <c r="BG104" s="337"/>
      <c r="BH104" s="337"/>
      <c r="BI104" s="337"/>
      <c r="BJ104" s="337"/>
      <c r="BK104" s="337"/>
      <c r="BL104" s="337"/>
      <c r="BM104" s="337"/>
      <c r="BN104" s="337"/>
      <c r="BO104" s="337"/>
      <c r="BP104" s="337"/>
      <c r="BQ104" s="337"/>
      <c r="BR104" s="337"/>
      <c r="BS104" s="337"/>
      <c r="BT104" s="613">
        <f t="shared" si="17"/>
        <v>0</v>
      </c>
      <c r="BU104" s="613">
        <f t="shared" si="11"/>
        <v>0</v>
      </c>
      <c r="BV104" s="613">
        <f t="shared" si="12"/>
        <v>0</v>
      </c>
      <c r="BW104" s="613">
        <f>IF(S104&lt;=F104,0,1)</f>
        <v>0</v>
      </c>
      <c r="BX104" s="613">
        <f>IF($U104&lt;=$E104,0,1)</f>
        <v>0</v>
      </c>
      <c r="BY104" s="613">
        <f>IF($V104&lt;=$F104,0,1)</f>
        <v>0</v>
      </c>
      <c r="BZ104" s="356"/>
      <c r="CA104" s="356"/>
      <c r="CB104" s="356"/>
      <c r="CC104" s="356"/>
      <c r="CD104" s="356"/>
      <c r="CE104" s="356"/>
      <c r="CF104" s="356"/>
      <c r="CG104" s="356"/>
      <c r="CH104" s="356"/>
      <c r="CI104" s="356"/>
      <c r="CJ104" s="356"/>
      <c r="CK104" s="356"/>
      <c r="CL104" s="356"/>
      <c r="CM104" s="356"/>
      <c r="CN104" s="356"/>
      <c r="CO104" s="356"/>
      <c r="CP104" s="356"/>
      <c r="CQ104" s="356"/>
      <c r="CR104" s="356"/>
      <c r="CS104" s="356"/>
      <c r="CT104" s="356"/>
      <c r="CU104" s="356"/>
      <c r="CV104" s="356"/>
    </row>
    <row r="105" spans="1:100" s="431" customFormat="1" ht="15.95" customHeight="1" x14ac:dyDescent="0.15">
      <c r="A105" s="1090" t="s">
        <v>139</v>
      </c>
      <c r="B105" s="1090"/>
      <c r="C105" s="1089"/>
      <c r="D105" s="502">
        <f t="shared" si="13"/>
        <v>0</v>
      </c>
      <c r="E105" s="585">
        <f t="shared" si="14"/>
        <v>0</v>
      </c>
      <c r="F105" s="586">
        <f t="shared" si="14"/>
        <v>0</v>
      </c>
      <c r="G105" s="468"/>
      <c r="H105" s="471"/>
      <c r="I105" s="468"/>
      <c r="J105" s="471"/>
      <c r="K105" s="468"/>
      <c r="L105" s="471"/>
      <c r="M105" s="468"/>
      <c r="N105" s="471"/>
      <c r="O105" s="468"/>
      <c r="P105" s="471"/>
      <c r="Q105" s="507"/>
      <c r="R105" s="562"/>
      <c r="S105" s="501"/>
      <c r="T105" s="488"/>
      <c r="U105" s="468"/>
      <c r="V105" s="471"/>
      <c r="W105" s="607" t="str">
        <f>$BA105&amp;" "&amp;$BB105&amp;""&amp;$BC105&amp;""&amp;$BD105&amp;""&amp;$BE105&amp;""&amp;$BF105</f>
        <v xml:space="preserve"> </v>
      </c>
      <c r="X105" s="337"/>
      <c r="Y105" s="337"/>
      <c r="Z105" s="337"/>
      <c r="AA105" s="337"/>
      <c r="AB105" s="337"/>
      <c r="AC105" s="337"/>
      <c r="AD105" s="337"/>
      <c r="AE105" s="337"/>
      <c r="AF105" s="337"/>
      <c r="AG105" s="337"/>
      <c r="AH105" s="337"/>
      <c r="AI105" s="337"/>
      <c r="AJ105" s="337"/>
      <c r="AK105" s="337"/>
      <c r="BA105" s="433" t="str">
        <f t="shared" si="18"/>
        <v/>
      </c>
      <c r="BB105" s="433" t="str">
        <f t="shared" si="15"/>
        <v/>
      </c>
      <c r="BC105" s="433" t="str">
        <f t="shared" si="16"/>
        <v/>
      </c>
      <c r="BD105" s="433" t="str">
        <f t="shared" si="19"/>
        <v/>
      </c>
      <c r="BE105" s="433" t="str">
        <f>IF($U105&lt;=$E105,"","Los ingresos de Población Indigena Hombres NO DEBE ser mayor al Total de Ingresos de Hombres al Programa")</f>
        <v/>
      </c>
      <c r="BF105" s="433" t="str">
        <f>IF($V105&lt;=$F105,"","Los ingresos de Población Indigena Mujeres NO DEBE ser mayor al Total de Ingresos de Mujeres al Programa")</f>
        <v/>
      </c>
      <c r="BG105" s="337"/>
      <c r="BH105" s="337"/>
      <c r="BI105" s="337"/>
      <c r="BJ105" s="337"/>
      <c r="BK105" s="337"/>
      <c r="BL105" s="337"/>
      <c r="BM105" s="337"/>
      <c r="BN105" s="337"/>
      <c r="BO105" s="337"/>
      <c r="BP105" s="337"/>
      <c r="BQ105" s="337"/>
      <c r="BR105" s="337"/>
      <c r="BS105" s="337"/>
      <c r="BT105" s="613">
        <f t="shared" si="17"/>
        <v>0</v>
      </c>
      <c r="BU105" s="613">
        <f t="shared" si="11"/>
        <v>0</v>
      </c>
      <c r="BV105" s="613">
        <f t="shared" si="12"/>
        <v>0</v>
      </c>
      <c r="BW105" s="613">
        <f>IF(S105&lt;=F105,0,1)</f>
        <v>0</v>
      </c>
      <c r="BX105" s="613">
        <f>IF($U105&lt;=$E105,0,1)</f>
        <v>0</v>
      </c>
      <c r="BY105" s="613">
        <f>IF($V105&lt;=$F105,0,1)</f>
        <v>0</v>
      </c>
      <c r="BZ105" s="356"/>
      <c r="CA105" s="356"/>
      <c r="CB105" s="356"/>
      <c r="CC105" s="356"/>
      <c r="CD105" s="356"/>
      <c r="CE105" s="356"/>
      <c r="CF105" s="356"/>
      <c r="CG105" s="356"/>
      <c r="CH105" s="356"/>
      <c r="CI105" s="356"/>
      <c r="CJ105" s="356"/>
      <c r="CK105" s="356"/>
      <c r="CL105" s="356"/>
      <c r="CM105" s="356"/>
      <c r="CN105" s="356"/>
      <c r="CO105" s="356"/>
      <c r="CP105" s="356"/>
      <c r="CQ105" s="356"/>
      <c r="CR105" s="356"/>
      <c r="CS105" s="356"/>
      <c r="CT105" s="356"/>
      <c r="CU105" s="356"/>
      <c r="CV105" s="356"/>
    </row>
    <row r="106" spans="1:100" s="431" customFormat="1" ht="15.95" customHeight="1" x14ac:dyDescent="0.15">
      <c r="A106" s="1093" t="s">
        <v>140</v>
      </c>
      <c r="B106" s="1094"/>
      <c r="C106" s="1095"/>
      <c r="D106" s="603"/>
      <c r="E106" s="557"/>
      <c r="F106" s="557"/>
      <c r="G106" s="557"/>
      <c r="H106" s="557"/>
      <c r="I106" s="557"/>
      <c r="J106" s="557"/>
      <c r="K106" s="557"/>
      <c r="L106" s="557"/>
      <c r="M106" s="557"/>
      <c r="N106" s="557"/>
      <c r="O106" s="557"/>
      <c r="P106" s="557"/>
      <c r="Q106" s="557"/>
      <c r="R106" s="557"/>
      <c r="S106" s="557"/>
      <c r="T106" s="557"/>
      <c r="U106" s="557"/>
      <c r="V106" s="558"/>
      <c r="W106" s="607"/>
      <c r="X106" s="337"/>
      <c r="Y106" s="337"/>
      <c r="Z106" s="337"/>
      <c r="AA106" s="337"/>
      <c r="AB106" s="337"/>
      <c r="AC106" s="337"/>
      <c r="AD106" s="337"/>
      <c r="AE106" s="337"/>
      <c r="AF106" s="337"/>
      <c r="AG106" s="337"/>
      <c r="AH106" s="337"/>
      <c r="AI106" s="337"/>
      <c r="AJ106" s="337"/>
      <c r="AK106" s="337"/>
      <c r="BA106" s="356"/>
      <c r="BB106" s="356"/>
      <c r="BC106" s="356"/>
      <c r="BD106" s="356"/>
      <c r="BE106" s="356"/>
      <c r="BF106" s="356"/>
      <c r="BG106" s="337"/>
      <c r="BH106" s="337"/>
      <c r="BI106" s="337"/>
      <c r="BJ106" s="337"/>
      <c r="BK106" s="337"/>
      <c r="BL106" s="337"/>
      <c r="BM106" s="337"/>
      <c r="BN106" s="337"/>
      <c r="BO106" s="337"/>
      <c r="BP106" s="337"/>
      <c r="BQ106" s="337"/>
      <c r="BR106" s="337"/>
      <c r="BS106" s="337"/>
      <c r="BT106" s="356"/>
      <c r="BU106" s="356"/>
      <c r="BV106" s="356"/>
      <c r="BW106" s="356"/>
      <c r="BX106" s="356"/>
      <c r="BY106" s="356"/>
      <c r="BZ106" s="356"/>
      <c r="CA106" s="356"/>
      <c r="CB106" s="356"/>
      <c r="CC106" s="356"/>
      <c r="CD106" s="356"/>
      <c r="CE106" s="356"/>
      <c r="CF106" s="356"/>
      <c r="CG106" s="356"/>
      <c r="CH106" s="356"/>
      <c r="CI106" s="356"/>
      <c r="CJ106" s="356"/>
      <c r="CK106" s="356"/>
      <c r="CL106" s="356"/>
      <c r="CM106" s="356"/>
      <c r="CN106" s="356"/>
      <c r="CO106" s="356"/>
      <c r="CP106" s="356"/>
      <c r="CQ106" s="356"/>
      <c r="CR106" s="356"/>
      <c r="CS106" s="356"/>
      <c r="CT106" s="356"/>
      <c r="CU106" s="356"/>
      <c r="CV106" s="356"/>
    </row>
    <row r="107" spans="1:100" s="431" customFormat="1" ht="15.95" customHeight="1" x14ac:dyDescent="0.15">
      <c r="A107" s="1096" t="s">
        <v>141</v>
      </c>
      <c r="B107" s="1099" t="s">
        <v>142</v>
      </c>
      <c r="C107" s="1100"/>
      <c r="D107" s="587">
        <f t="shared" ref="D107:D124" si="20">SUM(E107:F107)</f>
        <v>0</v>
      </c>
      <c r="E107" s="588">
        <f t="shared" ref="E107:F124" si="21">G107+I107+K107+M107+O107+Q107</f>
        <v>0</v>
      </c>
      <c r="F107" s="589">
        <f t="shared" si="21"/>
        <v>0</v>
      </c>
      <c r="G107" s="477"/>
      <c r="H107" s="496"/>
      <c r="I107" s="477"/>
      <c r="J107" s="496"/>
      <c r="K107" s="477"/>
      <c r="L107" s="496"/>
      <c r="M107" s="477"/>
      <c r="N107" s="496"/>
      <c r="O107" s="477"/>
      <c r="P107" s="496"/>
      <c r="Q107" s="504"/>
      <c r="R107" s="563"/>
      <c r="S107" s="500"/>
      <c r="T107" s="456"/>
      <c r="U107" s="477"/>
      <c r="V107" s="496"/>
      <c r="W107" s="607" t="str">
        <f>$BA107&amp;" "&amp;$BB107&amp;""&amp;$BC107&amp;""&amp;$BD107&amp;""&amp;$BE107&amp;""&amp;$BF107&amp;""&amp;$BG107</f>
        <v xml:space="preserve"> </v>
      </c>
      <c r="X107" s="337"/>
      <c r="Y107" s="337"/>
      <c r="Z107" s="337"/>
      <c r="AA107" s="337"/>
      <c r="AB107" s="337"/>
      <c r="AC107" s="337"/>
      <c r="AD107" s="337"/>
      <c r="AE107" s="337"/>
      <c r="AF107" s="337"/>
      <c r="AG107" s="337"/>
      <c r="AH107" s="337"/>
      <c r="AI107" s="337"/>
      <c r="AJ107" s="337"/>
      <c r="AK107" s="337"/>
      <c r="BA107" s="433" t="str">
        <f t="shared" si="18"/>
        <v/>
      </c>
      <c r="BB107" s="433" t="str">
        <f t="shared" si="15"/>
        <v/>
      </c>
      <c r="BC107" s="433" t="str">
        <f t="shared" si="16"/>
        <v/>
      </c>
      <c r="BD107" s="433" t="str">
        <f t="shared" si="19"/>
        <v/>
      </c>
      <c r="BE107" s="433" t="str">
        <f>IF(T107&lt;=F107,"","Las madres de hijos menor de 2 años NO DEBE ser mayor al Total de Mujeres ingresadas al Programa")</f>
        <v/>
      </c>
      <c r="BF107" s="433" t="str">
        <f>IF($U107&lt;=$E107,"","Los ingresos de Población Indigena Hombres NO DEBE ser mayor al Total de Ingresos de Hombres al Programa")</f>
        <v/>
      </c>
      <c r="BG107" s="433" t="str">
        <f>IF($V107&lt;=$F107,"","Los ingresos de Población Indigena Mujeres NO DEBE ser mayor al Total de Ingresos de Mujeres al Programa")</f>
        <v/>
      </c>
      <c r="BH107" s="337"/>
      <c r="BI107" s="337"/>
      <c r="BJ107" s="337"/>
      <c r="BK107" s="337"/>
      <c r="BL107" s="337"/>
      <c r="BM107" s="337"/>
      <c r="BN107" s="337"/>
      <c r="BO107" s="337"/>
      <c r="BP107" s="337"/>
      <c r="BQ107" s="337"/>
      <c r="BR107" s="337"/>
      <c r="BS107" s="337"/>
      <c r="BT107" s="613">
        <f t="shared" si="17"/>
        <v>0</v>
      </c>
      <c r="BU107" s="613">
        <f t="shared" si="11"/>
        <v>0</v>
      </c>
      <c r="BV107" s="613">
        <f t="shared" si="12"/>
        <v>0</v>
      </c>
      <c r="BW107" s="613">
        <f>IF(S107&lt;=F107,0,1)</f>
        <v>0</v>
      </c>
      <c r="BX107" s="613">
        <f>IF(T107&lt;=F107,0,1)</f>
        <v>0</v>
      </c>
      <c r="BY107" s="613">
        <f>IF($U107&lt;=$E107,0,1)</f>
        <v>0</v>
      </c>
      <c r="BZ107" s="613">
        <f>IF($V107&lt;=$F107,0,1)</f>
        <v>0</v>
      </c>
      <c r="CA107" s="356"/>
      <c r="CB107" s="356"/>
      <c r="CC107" s="356"/>
      <c r="CD107" s="356"/>
      <c r="CE107" s="356"/>
      <c r="CF107" s="356"/>
      <c r="CG107" s="356"/>
      <c r="CH107" s="356"/>
      <c r="CI107" s="356"/>
      <c r="CJ107" s="356"/>
      <c r="CK107" s="356"/>
      <c r="CL107" s="356"/>
      <c r="CM107" s="356"/>
      <c r="CN107" s="356"/>
      <c r="CO107" s="356"/>
      <c r="CP107" s="356"/>
      <c r="CQ107" s="356"/>
      <c r="CR107" s="356"/>
      <c r="CS107" s="356"/>
      <c r="CT107" s="356"/>
      <c r="CU107" s="356"/>
      <c r="CV107" s="356"/>
    </row>
    <row r="108" spans="1:100" s="431" customFormat="1" ht="15.95" customHeight="1" x14ac:dyDescent="0.15">
      <c r="A108" s="1097"/>
      <c r="B108" s="1088" t="s">
        <v>143</v>
      </c>
      <c r="C108" s="1089"/>
      <c r="D108" s="582">
        <f t="shared" si="20"/>
        <v>0</v>
      </c>
      <c r="E108" s="583">
        <f t="shared" si="21"/>
        <v>0</v>
      </c>
      <c r="F108" s="584">
        <f t="shared" si="21"/>
        <v>0</v>
      </c>
      <c r="G108" s="497"/>
      <c r="H108" s="499"/>
      <c r="I108" s="497"/>
      <c r="J108" s="499"/>
      <c r="K108" s="497"/>
      <c r="L108" s="499"/>
      <c r="M108" s="497"/>
      <c r="N108" s="499"/>
      <c r="O108" s="497"/>
      <c r="P108" s="499"/>
      <c r="Q108" s="508"/>
      <c r="R108" s="559"/>
      <c r="S108" s="479"/>
      <c r="T108" s="463"/>
      <c r="U108" s="497"/>
      <c r="V108" s="499"/>
      <c r="W108" s="607" t="str">
        <f>$BA108&amp;" "&amp;$BB108&amp;""&amp;$BC108&amp;""&amp;$BD108&amp;""&amp;$BE108&amp;""&amp;$BF108&amp;""&amp;$BG108</f>
        <v xml:space="preserve"> </v>
      </c>
      <c r="X108" s="337"/>
      <c r="Y108" s="337"/>
      <c r="Z108" s="337"/>
      <c r="AA108" s="337"/>
      <c r="AB108" s="337"/>
      <c r="AC108" s="337"/>
      <c r="AD108" s="337"/>
      <c r="AE108" s="337"/>
      <c r="AF108" s="337"/>
      <c r="AG108" s="337"/>
      <c r="AH108" s="337"/>
      <c r="AI108" s="337"/>
      <c r="AJ108" s="337"/>
      <c r="AK108" s="337"/>
      <c r="BA108" s="433" t="str">
        <f t="shared" si="18"/>
        <v/>
      </c>
      <c r="BB108" s="433" t="str">
        <f t="shared" si="15"/>
        <v/>
      </c>
      <c r="BC108" s="433" t="str">
        <f t="shared" si="16"/>
        <v/>
      </c>
      <c r="BD108" s="433" t="str">
        <f>IF(S108&lt;=F108,"","Las gestantes ingresadas al Programa NO debe ser mayor al Total de Mujeres ingresadas")</f>
        <v/>
      </c>
      <c r="BE108" s="433" t="str">
        <f>IF(T108&lt;=F108,"","Las madres de hijos menor de 2 años NO DEBE ser mayor al Total de Mujeres ingresadas al Programa")</f>
        <v/>
      </c>
      <c r="BF108" s="433" t="str">
        <f>IF($U108&lt;=$E108,"","Los ingresos de Población Indigena Hombres NO DEBE ser mayor al Total de Ingresos de Hombres al Programa")</f>
        <v/>
      </c>
      <c r="BG108" s="433" t="str">
        <f>IF($V108&lt;=$F108,"","Los ingresos de Población Indigena Mujeres NO DEBE ser mayor al Total de Ingresos de Mujeres al Programa")</f>
        <v/>
      </c>
      <c r="BH108" s="337"/>
      <c r="BI108" s="337"/>
      <c r="BJ108" s="337"/>
      <c r="BK108" s="337"/>
      <c r="BL108" s="337"/>
      <c r="BM108" s="337"/>
      <c r="BN108" s="337"/>
      <c r="BO108" s="337"/>
      <c r="BP108" s="337"/>
      <c r="BQ108" s="337"/>
      <c r="BR108" s="337"/>
      <c r="BS108" s="337"/>
      <c r="BT108" s="613">
        <f t="shared" si="17"/>
        <v>0</v>
      </c>
      <c r="BU108" s="613">
        <f t="shared" si="11"/>
        <v>0</v>
      </c>
      <c r="BV108" s="613">
        <f t="shared" si="12"/>
        <v>0</v>
      </c>
      <c r="BW108" s="613">
        <f>IF(S108&lt;=F108,0,1)</f>
        <v>0</v>
      </c>
      <c r="BX108" s="613">
        <f>IF(T108&lt;=F108,0,1)</f>
        <v>0</v>
      </c>
      <c r="BY108" s="613">
        <f>IF($U108&lt;=$E108,0,1)</f>
        <v>0</v>
      </c>
      <c r="BZ108" s="613">
        <f>IF($V108&lt;=$F108,0,1)</f>
        <v>0</v>
      </c>
      <c r="CA108" s="356"/>
      <c r="CB108" s="356"/>
      <c r="CC108" s="356"/>
      <c r="CD108" s="356"/>
      <c r="CE108" s="356"/>
      <c r="CF108" s="356"/>
      <c r="CG108" s="356"/>
      <c r="CH108" s="356"/>
      <c r="CI108" s="356"/>
      <c r="CJ108" s="356"/>
      <c r="CK108" s="356"/>
      <c r="CL108" s="356"/>
      <c r="CM108" s="356"/>
      <c r="CN108" s="356"/>
      <c r="CO108" s="356"/>
      <c r="CP108" s="356"/>
      <c r="CQ108" s="356"/>
      <c r="CR108" s="356"/>
      <c r="CS108" s="356"/>
      <c r="CT108" s="356"/>
      <c r="CU108" s="356"/>
      <c r="CV108" s="356"/>
    </row>
    <row r="109" spans="1:100" s="431" customFormat="1" ht="15.95" customHeight="1" x14ac:dyDescent="0.15">
      <c r="A109" s="1097"/>
      <c r="B109" s="1088" t="s">
        <v>144</v>
      </c>
      <c r="C109" s="1089"/>
      <c r="D109" s="582">
        <f t="shared" si="20"/>
        <v>12</v>
      </c>
      <c r="E109" s="583">
        <f t="shared" si="21"/>
        <v>4</v>
      </c>
      <c r="F109" s="584">
        <f t="shared" si="21"/>
        <v>8</v>
      </c>
      <c r="G109" s="497"/>
      <c r="H109" s="499"/>
      <c r="I109" s="497"/>
      <c r="J109" s="499"/>
      <c r="K109" s="497"/>
      <c r="L109" s="499"/>
      <c r="M109" s="497">
        <v>2</v>
      </c>
      <c r="N109" s="499"/>
      <c r="O109" s="497">
        <v>2</v>
      </c>
      <c r="P109" s="499">
        <v>8</v>
      </c>
      <c r="Q109" s="508"/>
      <c r="R109" s="559"/>
      <c r="S109" s="479"/>
      <c r="T109" s="463"/>
      <c r="U109" s="497"/>
      <c r="V109" s="499"/>
      <c r="W109" s="607" t="str">
        <f>$BA109&amp;" "&amp;$BB109&amp;""&amp;$BC109&amp;""&amp;$BD109&amp;""&amp;$BE109&amp;""&amp;$BF109&amp;""&amp;$BG109</f>
        <v xml:space="preserve"> </v>
      </c>
      <c r="X109" s="337"/>
      <c r="Y109" s="337"/>
      <c r="Z109" s="337"/>
      <c r="AA109" s="337"/>
      <c r="AB109" s="337"/>
      <c r="AC109" s="337"/>
      <c r="AD109" s="337"/>
      <c r="AE109" s="337"/>
      <c r="AF109" s="337"/>
      <c r="AG109" s="337"/>
      <c r="AH109" s="337"/>
      <c r="AI109" s="337"/>
      <c r="AJ109" s="337"/>
      <c r="AK109" s="337"/>
      <c r="BA109" s="433" t="str">
        <f t="shared" si="18"/>
        <v/>
      </c>
      <c r="BB109" s="433" t="str">
        <f t="shared" si="15"/>
        <v/>
      </c>
      <c r="BC109" s="433" t="str">
        <f t="shared" si="16"/>
        <v/>
      </c>
      <c r="BD109" s="433" t="str">
        <f>IF(S109&lt;=F109,"","Las gestantes ingresadas al Programa NO debe ser mayor al Total de Mujeres ingresadas")</f>
        <v/>
      </c>
      <c r="BE109" s="433" t="str">
        <f>IF(T109&lt;=F109,"","Las madres de hijos menor de 2 años NO DEBE ser mayor al Total de Mujeres ingresadas al Programa")</f>
        <v/>
      </c>
      <c r="BF109" s="433" t="str">
        <f>IF($U109&lt;=$E109,"","Los ingresos de Población Indigena Hombres NO DEBE ser mayor al Total de Ingresos de Hombres al Programa")</f>
        <v/>
      </c>
      <c r="BG109" s="433" t="str">
        <f>IF($V109&lt;=$F109,"","Los ingresos de Población Indigena Mujeres NO DEBE ser mayor al Total de Ingresos de Mujeres al Programa")</f>
        <v/>
      </c>
      <c r="BH109" s="337"/>
      <c r="BI109" s="337"/>
      <c r="BJ109" s="337"/>
      <c r="BK109" s="337"/>
      <c r="BL109" s="337"/>
      <c r="BM109" s="337"/>
      <c r="BN109" s="337"/>
      <c r="BO109" s="337"/>
      <c r="BP109" s="337"/>
      <c r="BQ109" s="337"/>
      <c r="BR109" s="337"/>
      <c r="BS109" s="337"/>
      <c r="BT109" s="613">
        <f t="shared" si="17"/>
        <v>0</v>
      </c>
      <c r="BU109" s="613">
        <f t="shared" si="11"/>
        <v>0</v>
      </c>
      <c r="BV109" s="613">
        <f t="shared" si="12"/>
        <v>0</v>
      </c>
      <c r="BW109" s="613">
        <f>IF(S109&lt;=F109,0,1)</f>
        <v>0</v>
      </c>
      <c r="BX109" s="613">
        <f>IF($T109&lt;=$F109,0,1)</f>
        <v>0</v>
      </c>
      <c r="BY109" s="613">
        <f>IF($U109&lt;=$E109,0,1)</f>
        <v>0</v>
      </c>
      <c r="BZ109" s="613">
        <f>IF($V109&lt;=$F109,0,1)</f>
        <v>0</v>
      </c>
      <c r="CA109" s="356"/>
      <c r="CB109" s="356"/>
      <c r="CC109" s="356"/>
      <c r="CD109" s="356"/>
      <c r="CE109" s="356"/>
      <c r="CF109" s="356"/>
      <c r="CG109" s="356"/>
      <c r="CH109" s="356"/>
      <c r="CI109" s="356"/>
      <c r="CJ109" s="356"/>
      <c r="CK109" s="356"/>
      <c r="CL109" s="356"/>
      <c r="CM109" s="356"/>
      <c r="CN109" s="356"/>
      <c r="CO109" s="356"/>
      <c r="CP109" s="356"/>
      <c r="CQ109" s="356"/>
      <c r="CR109" s="356"/>
      <c r="CS109" s="356"/>
      <c r="CT109" s="356"/>
      <c r="CU109" s="356"/>
      <c r="CV109" s="356"/>
    </row>
    <row r="110" spans="1:100" s="431" customFormat="1" ht="15.95" customHeight="1" x14ac:dyDescent="0.15">
      <c r="A110" s="1083"/>
      <c r="B110" s="1088" t="s">
        <v>145</v>
      </c>
      <c r="C110" s="1089"/>
      <c r="D110" s="502">
        <f>+F110</f>
        <v>0</v>
      </c>
      <c r="E110" s="652"/>
      <c r="F110" s="586">
        <f t="shared" si="21"/>
        <v>0</v>
      </c>
      <c r="G110" s="475"/>
      <c r="H110" s="476"/>
      <c r="I110" s="475"/>
      <c r="J110" s="460"/>
      <c r="K110" s="475"/>
      <c r="L110" s="460"/>
      <c r="M110" s="475"/>
      <c r="N110" s="460"/>
      <c r="O110" s="475"/>
      <c r="P110" s="460"/>
      <c r="Q110" s="543"/>
      <c r="R110" s="561"/>
      <c r="S110" s="480"/>
      <c r="T110" s="457"/>
      <c r="U110" s="475"/>
      <c r="V110" s="460"/>
      <c r="W110" s="607" t="str">
        <f>$BA110&amp;" "&amp;$BB110&amp;""&amp;$BC110&amp;""&amp;$BD110&amp;""&amp;$BE110&amp;""&amp;$BF110</f>
        <v xml:space="preserve"> </v>
      </c>
      <c r="X110" s="337"/>
      <c r="Y110" s="337"/>
      <c r="Z110" s="337"/>
      <c r="AA110" s="337"/>
      <c r="AB110" s="337"/>
      <c r="AC110" s="337"/>
      <c r="AD110" s="337"/>
      <c r="AE110" s="337"/>
      <c r="AF110" s="337"/>
      <c r="AG110" s="337"/>
      <c r="AH110" s="337"/>
      <c r="AI110" s="337"/>
      <c r="AJ110" s="337"/>
      <c r="AK110" s="337"/>
      <c r="BA110" s="433" t="str">
        <f>IF($D110&lt;&gt;($J110+$L110+$N110+$P110),"El Total de los Ingresos NO puede ser diferente a la suma de Mujeres por edad.","")</f>
        <v/>
      </c>
      <c r="BB110" s="356"/>
      <c r="BC110" s="433" t="str">
        <f>IF($F110&lt;&gt;$J110+$L110+$N110+$P110,"El Total de Mujeres ingresadas al Programa NO puede ser distinto a la suma de Mujeres por edad.","")</f>
        <v/>
      </c>
      <c r="BD110" s="433" t="str">
        <f>IF(T110&lt;=F110,"","Las madres de hijos menor de 2 años NO DEBE ser mayor al Total de Mujeres ingresadas al Programa")</f>
        <v/>
      </c>
      <c r="BE110" s="356"/>
      <c r="BF110" s="433" t="str">
        <f>IF($V110&lt;=$F110,"","Los ingresos de Población Indigena Mujeres NO DEBE ser mayor al Total de Ingresos de Mujeres al Programa")</f>
        <v/>
      </c>
      <c r="BG110" s="337"/>
      <c r="BH110" s="337"/>
      <c r="BI110" s="337"/>
      <c r="BJ110" s="337"/>
      <c r="BK110" s="337"/>
      <c r="BL110" s="337"/>
      <c r="BM110" s="337"/>
      <c r="BN110" s="337"/>
      <c r="BO110" s="337"/>
      <c r="BP110" s="337"/>
      <c r="BQ110" s="337"/>
      <c r="BR110" s="337"/>
      <c r="BS110" s="337"/>
      <c r="BT110" s="613">
        <f>IF($D110&lt;&gt;($J110+$L110+$N110+$P110),1,0)</f>
        <v>0</v>
      </c>
      <c r="BU110" s="356"/>
      <c r="BV110" s="613">
        <f>IF($F110&lt;&gt;$J110+$L110+$N110+$P110,1,0)</f>
        <v>0</v>
      </c>
      <c r="BW110" s="613">
        <f>IF($T110&lt;=$F110,0,1)</f>
        <v>0</v>
      </c>
      <c r="BX110" s="356"/>
      <c r="BY110" s="613">
        <f>IF($V110&lt;=$F110,0,1)</f>
        <v>0</v>
      </c>
      <c r="BZ110" s="356"/>
      <c r="CA110" s="356"/>
      <c r="CB110" s="356"/>
      <c r="CC110" s="356"/>
      <c r="CD110" s="356"/>
      <c r="CE110" s="356"/>
      <c r="CF110" s="356"/>
      <c r="CG110" s="356"/>
      <c r="CH110" s="356"/>
      <c r="CI110" s="356"/>
      <c r="CJ110" s="356"/>
      <c r="CK110" s="356"/>
      <c r="CL110" s="356"/>
      <c r="CM110" s="356"/>
      <c r="CN110" s="356"/>
      <c r="CO110" s="356"/>
      <c r="CP110" s="356"/>
      <c r="CQ110" s="356"/>
      <c r="CR110" s="356"/>
      <c r="CS110" s="356"/>
      <c r="CT110" s="356"/>
      <c r="CU110" s="356"/>
      <c r="CV110" s="356"/>
    </row>
    <row r="111" spans="1:100" s="431" customFormat="1" ht="15.95" customHeight="1" x14ac:dyDescent="0.15">
      <c r="A111" s="1098"/>
      <c r="B111" s="1088" t="s">
        <v>146</v>
      </c>
      <c r="C111" s="1089"/>
      <c r="D111" s="502">
        <f t="shared" si="20"/>
        <v>1</v>
      </c>
      <c r="E111" s="585">
        <f t="shared" si="21"/>
        <v>0</v>
      </c>
      <c r="F111" s="586">
        <f t="shared" si="21"/>
        <v>1</v>
      </c>
      <c r="G111" s="465"/>
      <c r="H111" s="460"/>
      <c r="I111" s="465"/>
      <c r="J111" s="460"/>
      <c r="K111" s="465"/>
      <c r="L111" s="460"/>
      <c r="M111" s="465"/>
      <c r="N111" s="460"/>
      <c r="O111" s="465"/>
      <c r="P111" s="460">
        <v>1</v>
      </c>
      <c r="Q111" s="505"/>
      <c r="R111" s="551"/>
      <c r="S111" s="549"/>
      <c r="T111" s="458"/>
      <c r="U111" s="482"/>
      <c r="V111" s="461"/>
      <c r="W111" s="607" t="str">
        <f>$BA111&amp;" "&amp;$BB111&amp;""&amp;$BC111&amp;""&amp;$BD111&amp;""&amp;$BE111&amp;""&amp;$BF111</f>
        <v xml:space="preserve"> </v>
      </c>
      <c r="X111" s="337"/>
      <c r="Y111" s="337"/>
      <c r="Z111" s="337"/>
      <c r="AA111" s="337"/>
      <c r="AB111" s="337"/>
      <c r="AC111" s="337"/>
      <c r="AD111" s="337"/>
      <c r="AE111" s="337"/>
      <c r="AF111" s="337"/>
      <c r="AG111" s="337"/>
      <c r="AH111" s="337"/>
      <c r="AI111" s="337"/>
      <c r="AJ111" s="337"/>
      <c r="AK111" s="337"/>
      <c r="BA111" s="433" t="str">
        <f t="shared" si="18"/>
        <v/>
      </c>
      <c r="BB111" s="433" t="str">
        <f t="shared" si="15"/>
        <v/>
      </c>
      <c r="BC111" s="433" t="str">
        <f t="shared" si="16"/>
        <v/>
      </c>
      <c r="BD111" s="433" t="str">
        <f>IF(T111&lt;=F111,"","Las madres de hijos menor de 2 años NO DEBE ser mayor al Total de Mujeres ingresadas al Programa")</f>
        <v/>
      </c>
      <c r="BE111" s="433" t="str">
        <f>IF($U111&lt;=$E111,"","Los ingresos de Población Indigena Hombres NO DEBE ser mayor al Total de Ingresos de Hombres al Programa")</f>
        <v/>
      </c>
      <c r="BF111" s="433" t="str">
        <f>IF($V111&lt;=$F111,"","Los ingresos de Población Indigena Mujeres NO DEBE ser mayor al Total de Ingresos de Mujeres al Programa")</f>
        <v/>
      </c>
      <c r="BG111" s="337"/>
      <c r="BH111" s="337"/>
      <c r="BI111" s="337"/>
      <c r="BJ111" s="337"/>
      <c r="BK111" s="337"/>
      <c r="BL111" s="337"/>
      <c r="BM111" s="337"/>
      <c r="BN111" s="337"/>
      <c r="BO111" s="337"/>
      <c r="BP111" s="337"/>
      <c r="BQ111" s="337"/>
      <c r="BR111" s="337"/>
      <c r="BS111" s="337"/>
      <c r="BT111" s="613">
        <f t="shared" si="17"/>
        <v>0</v>
      </c>
      <c r="BU111" s="613">
        <f t="shared" si="11"/>
        <v>0</v>
      </c>
      <c r="BV111" s="613">
        <f t="shared" si="12"/>
        <v>0</v>
      </c>
      <c r="BW111" s="613">
        <f>IF($T111&lt;=$F111,0,1)</f>
        <v>0</v>
      </c>
      <c r="BX111" s="613">
        <f>IF($U111&lt;=$E111,0,1)</f>
        <v>0</v>
      </c>
      <c r="BY111" s="613">
        <f>IF($V111&lt;=$F111,0,1)</f>
        <v>0</v>
      </c>
      <c r="BZ111" s="356"/>
      <c r="CA111" s="356"/>
      <c r="CB111" s="356"/>
      <c r="CC111" s="356"/>
      <c r="CD111" s="356"/>
      <c r="CE111" s="356"/>
      <c r="CF111" s="356"/>
      <c r="CG111" s="356"/>
      <c r="CH111" s="356"/>
      <c r="CI111" s="356"/>
      <c r="CJ111" s="356"/>
      <c r="CK111" s="356"/>
      <c r="CL111" s="356"/>
      <c r="CM111" s="356"/>
      <c r="CN111" s="356"/>
      <c r="CO111" s="356"/>
      <c r="CP111" s="356"/>
      <c r="CQ111" s="356"/>
      <c r="CR111" s="356"/>
      <c r="CS111" s="356"/>
      <c r="CT111" s="356"/>
      <c r="CU111" s="356"/>
      <c r="CV111" s="356"/>
    </row>
    <row r="112" spans="1:100" s="431" customFormat="1" ht="36.75" customHeight="1" x14ac:dyDescent="0.15">
      <c r="A112" s="1086" t="s">
        <v>147</v>
      </c>
      <c r="B112" s="448" t="s">
        <v>148</v>
      </c>
      <c r="C112" s="439" t="s">
        <v>149</v>
      </c>
      <c r="D112" s="502">
        <f t="shared" si="20"/>
        <v>0</v>
      </c>
      <c r="E112" s="585">
        <f t="shared" si="21"/>
        <v>0</v>
      </c>
      <c r="F112" s="586">
        <f t="shared" si="21"/>
        <v>0</v>
      </c>
      <c r="G112" s="465"/>
      <c r="H112" s="460"/>
      <c r="I112" s="465"/>
      <c r="J112" s="460"/>
      <c r="K112" s="465"/>
      <c r="L112" s="460"/>
      <c r="M112" s="465"/>
      <c r="N112" s="460"/>
      <c r="O112" s="465"/>
      <c r="P112" s="460"/>
      <c r="Q112" s="505"/>
      <c r="R112" s="551"/>
      <c r="S112" s="564"/>
      <c r="T112" s="487"/>
      <c r="U112" s="465"/>
      <c r="V112" s="460"/>
      <c r="W112" s="607" t="str">
        <f>$BA112&amp;" "&amp;$BB112&amp;""&amp;$BC112&amp;""&amp;$BD112&amp;""&amp;$BE112&amp;""&amp;$BF112</f>
        <v xml:space="preserve"> </v>
      </c>
      <c r="X112" s="337"/>
      <c r="Y112" s="337"/>
      <c r="Z112" s="337"/>
      <c r="AA112" s="337"/>
      <c r="AB112" s="337"/>
      <c r="AC112" s="337"/>
      <c r="AD112" s="337"/>
      <c r="AE112" s="337"/>
      <c r="AF112" s="337"/>
      <c r="AG112" s="337"/>
      <c r="AH112" s="337"/>
      <c r="AI112" s="337"/>
      <c r="AJ112" s="337"/>
      <c r="AK112" s="337"/>
      <c r="BA112" s="433" t="str">
        <f t="shared" si="18"/>
        <v/>
      </c>
      <c r="BB112" s="433" t="str">
        <f t="shared" si="15"/>
        <v/>
      </c>
      <c r="BC112" s="433" t="str">
        <f t="shared" si="16"/>
        <v/>
      </c>
      <c r="BD112" s="433" t="str">
        <f t="shared" si="19"/>
        <v/>
      </c>
      <c r="BE112" s="433" t="str">
        <f>IF($U112&lt;=$E112,"","Los ingresos de Población Indigena Hombres NO DEBE ser mayor al Total de Ingresos de Hombres al Programa")</f>
        <v/>
      </c>
      <c r="BF112" s="433" t="str">
        <f>IF($V112&lt;=$F112,"","Los ingresos de Población Indigena Mujeres NO DEBE ser mayor al Total de Ingresos de Mujeres al Programa")</f>
        <v/>
      </c>
      <c r="BG112" s="337"/>
      <c r="BH112" s="337"/>
      <c r="BI112" s="337"/>
      <c r="BJ112" s="337"/>
      <c r="BK112" s="337"/>
      <c r="BL112" s="337"/>
      <c r="BM112" s="337"/>
      <c r="BN112" s="337"/>
      <c r="BO112" s="337"/>
      <c r="BP112" s="337"/>
      <c r="BQ112" s="337"/>
      <c r="BR112" s="337"/>
      <c r="BS112" s="337"/>
      <c r="BT112" s="613">
        <f t="shared" si="17"/>
        <v>0</v>
      </c>
      <c r="BU112" s="613">
        <f t="shared" si="11"/>
        <v>0</v>
      </c>
      <c r="BV112" s="613">
        <f t="shared" si="12"/>
        <v>0</v>
      </c>
      <c r="BW112" s="613">
        <f>IF($T112&lt;=$F112,0,1)</f>
        <v>0</v>
      </c>
      <c r="BX112" s="613">
        <f>IF($U112&lt;=$E112,0,1)</f>
        <v>0</v>
      </c>
      <c r="BY112" s="613">
        <f>IF($V112&lt;=$F112,0,1)</f>
        <v>0</v>
      </c>
      <c r="BZ112" s="356"/>
      <c r="CA112" s="356"/>
      <c r="CB112" s="356"/>
      <c r="CC112" s="356"/>
      <c r="CD112" s="356"/>
      <c r="CE112" s="356"/>
      <c r="CF112" s="356"/>
      <c r="CG112" s="356"/>
      <c r="CH112" s="356"/>
      <c r="CI112" s="356"/>
      <c r="CJ112" s="356"/>
      <c r="CK112" s="356"/>
      <c r="CL112" s="356"/>
      <c r="CM112" s="356"/>
      <c r="CN112" s="356"/>
      <c r="CO112" s="356"/>
      <c r="CP112" s="356"/>
      <c r="CQ112" s="356"/>
      <c r="CR112" s="356"/>
      <c r="CS112" s="356"/>
      <c r="CT112" s="356"/>
      <c r="CU112" s="356"/>
      <c r="CV112" s="356"/>
    </row>
    <row r="113" spans="1:100" s="431" customFormat="1" ht="24.95" customHeight="1" x14ac:dyDescent="0.15">
      <c r="A113" s="1087"/>
      <c r="B113" s="1088" t="s">
        <v>150</v>
      </c>
      <c r="C113" s="1089"/>
      <c r="D113" s="502">
        <f t="shared" si="20"/>
        <v>0</v>
      </c>
      <c r="E113" s="585">
        <f t="shared" si="21"/>
        <v>0</v>
      </c>
      <c r="F113" s="586">
        <f t="shared" si="21"/>
        <v>0</v>
      </c>
      <c r="G113" s="465"/>
      <c r="H113" s="460"/>
      <c r="I113" s="465"/>
      <c r="J113" s="460"/>
      <c r="K113" s="465"/>
      <c r="L113" s="460"/>
      <c r="M113" s="465"/>
      <c r="N113" s="460"/>
      <c r="O113" s="465"/>
      <c r="P113" s="460"/>
      <c r="Q113" s="505"/>
      <c r="R113" s="551"/>
      <c r="S113" s="564"/>
      <c r="T113" s="487"/>
      <c r="U113" s="465"/>
      <c r="V113" s="460"/>
      <c r="W113" s="607" t="str">
        <f>$BA113&amp;" "&amp;$BB113&amp;""&amp;$BC113&amp;""&amp;$BD113&amp;""&amp;$BE113&amp;""&amp;$BF113</f>
        <v xml:space="preserve"> </v>
      </c>
      <c r="X113" s="337"/>
      <c r="Y113" s="337"/>
      <c r="Z113" s="337"/>
      <c r="AA113" s="337"/>
      <c r="AB113" s="337"/>
      <c r="AC113" s="337"/>
      <c r="AD113" s="337"/>
      <c r="AE113" s="337"/>
      <c r="AF113" s="337"/>
      <c r="AG113" s="337"/>
      <c r="AH113" s="337"/>
      <c r="AI113" s="337"/>
      <c r="AJ113" s="337"/>
      <c r="AK113" s="337"/>
      <c r="BA113" s="433" t="str">
        <f t="shared" si="18"/>
        <v/>
      </c>
      <c r="BB113" s="433" t="str">
        <f t="shared" si="15"/>
        <v/>
      </c>
      <c r="BC113" s="433" t="str">
        <f t="shared" si="16"/>
        <v/>
      </c>
      <c r="BD113" s="433" t="str">
        <f t="shared" si="19"/>
        <v/>
      </c>
      <c r="BE113" s="433" t="str">
        <f>IF($U113&lt;=$E113,"","Los ingresos de Población Indigena Hombres NO DEBE ser mayor al Total de Ingresos de Hombres al Programa")</f>
        <v/>
      </c>
      <c r="BF113" s="433" t="str">
        <f>IF($V113&lt;=$F113,"","Los ingresos de Población Indigena Mujeres NO DEBE ser mayor al Total de Ingresos de Mujeres al Programa")</f>
        <v/>
      </c>
      <c r="BG113" s="337"/>
      <c r="BH113" s="337"/>
      <c r="BI113" s="337"/>
      <c r="BJ113" s="337"/>
      <c r="BK113" s="337"/>
      <c r="BL113" s="337"/>
      <c r="BM113" s="337"/>
      <c r="BN113" s="337"/>
      <c r="BO113" s="337"/>
      <c r="BP113" s="337"/>
      <c r="BQ113" s="337"/>
      <c r="BR113" s="337"/>
      <c r="BS113" s="337"/>
      <c r="BT113" s="613">
        <f t="shared" si="17"/>
        <v>0</v>
      </c>
      <c r="BU113" s="613">
        <f t="shared" si="11"/>
        <v>0</v>
      </c>
      <c r="BV113" s="613">
        <f t="shared" si="12"/>
        <v>0</v>
      </c>
      <c r="BW113" s="613">
        <f>IF($T113&lt;=$F113,0,1)</f>
        <v>0</v>
      </c>
      <c r="BX113" s="613">
        <f>IF($U113&lt;=$E113,0,1)</f>
        <v>0</v>
      </c>
      <c r="BY113" s="613">
        <f>IF($V113&lt;=$F113,0,1)</f>
        <v>0</v>
      </c>
      <c r="BZ113" s="356"/>
      <c r="CA113" s="356"/>
      <c r="CB113" s="356"/>
      <c r="CC113" s="356"/>
      <c r="CD113" s="356"/>
      <c r="CE113" s="356"/>
      <c r="CF113" s="356"/>
      <c r="CG113" s="356"/>
      <c r="CH113" s="356"/>
      <c r="CI113" s="356"/>
      <c r="CJ113" s="356"/>
      <c r="CK113" s="356"/>
      <c r="CL113" s="356"/>
      <c r="CM113" s="356"/>
      <c r="CN113" s="356"/>
      <c r="CO113" s="356"/>
      <c r="CP113" s="356"/>
      <c r="CQ113" s="356"/>
      <c r="CR113" s="356"/>
      <c r="CS113" s="356"/>
      <c r="CT113" s="356"/>
      <c r="CU113" s="356"/>
      <c r="CV113" s="356"/>
    </row>
    <row r="114" spans="1:100" s="431" customFormat="1" ht="15.95" customHeight="1" x14ac:dyDescent="0.15">
      <c r="A114" s="1087"/>
      <c r="B114" s="1088" t="s">
        <v>151</v>
      </c>
      <c r="C114" s="1089"/>
      <c r="D114" s="502">
        <f t="shared" si="20"/>
        <v>0</v>
      </c>
      <c r="E114" s="585">
        <f t="shared" si="21"/>
        <v>0</v>
      </c>
      <c r="F114" s="586">
        <f t="shared" si="21"/>
        <v>0</v>
      </c>
      <c r="G114" s="465"/>
      <c r="H114" s="460"/>
      <c r="I114" s="465"/>
      <c r="J114" s="460"/>
      <c r="K114" s="465"/>
      <c r="L114" s="460"/>
      <c r="M114" s="465"/>
      <c r="N114" s="460"/>
      <c r="O114" s="465"/>
      <c r="P114" s="460"/>
      <c r="Q114" s="505"/>
      <c r="R114" s="551"/>
      <c r="S114" s="564"/>
      <c r="T114" s="487"/>
      <c r="U114" s="465"/>
      <c r="V114" s="460"/>
      <c r="W114" s="607" t="str">
        <f>$BA114&amp;" "&amp;$BB114&amp;""&amp;$BC114&amp;""&amp;$BD114&amp;""&amp;$BE114&amp;""&amp;$BF114</f>
        <v xml:space="preserve"> </v>
      </c>
      <c r="X114" s="337"/>
      <c r="Y114" s="337"/>
      <c r="Z114" s="337"/>
      <c r="AA114" s="337"/>
      <c r="AB114" s="337"/>
      <c r="AC114" s="337"/>
      <c r="AD114" s="337"/>
      <c r="AE114" s="337"/>
      <c r="AF114" s="337"/>
      <c r="AG114" s="337"/>
      <c r="AH114" s="337"/>
      <c r="AI114" s="337"/>
      <c r="AJ114" s="337"/>
      <c r="AK114" s="337"/>
      <c r="BA114" s="433" t="str">
        <f t="shared" si="18"/>
        <v/>
      </c>
      <c r="BB114" s="433" t="str">
        <f t="shared" si="15"/>
        <v/>
      </c>
      <c r="BC114" s="433" t="str">
        <f t="shared" si="16"/>
        <v/>
      </c>
      <c r="BD114" s="433" t="str">
        <f t="shared" si="19"/>
        <v/>
      </c>
      <c r="BE114" s="433" t="str">
        <f>IF($U114&lt;=$E114,"","Los ingresos de Población Indigena Hombres NO DEBE ser mayor al Total de Ingresos de Hombres al Programa")</f>
        <v/>
      </c>
      <c r="BF114" s="433" t="str">
        <f>IF($V114&lt;=$F114,"","Los ingresos de Población Indigena Mujeres NO DEBE ser mayor al Total de Ingresos de Mujeres al Programa")</f>
        <v/>
      </c>
      <c r="BG114" s="337"/>
      <c r="BH114" s="337"/>
      <c r="BI114" s="337"/>
      <c r="BJ114" s="337"/>
      <c r="BK114" s="337"/>
      <c r="BL114" s="337"/>
      <c r="BM114" s="337"/>
      <c r="BN114" s="337"/>
      <c r="BO114" s="337"/>
      <c r="BP114" s="337"/>
      <c r="BQ114" s="337"/>
      <c r="BR114" s="337"/>
      <c r="BS114" s="337"/>
      <c r="BT114" s="613">
        <f t="shared" si="17"/>
        <v>0</v>
      </c>
      <c r="BU114" s="613">
        <f t="shared" si="11"/>
        <v>0</v>
      </c>
      <c r="BV114" s="613">
        <f t="shared" si="12"/>
        <v>0</v>
      </c>
      <c r="BW114" s="613">
        <f>IF($T114&lt;=$F114,0,1)</f>
        <v>0</v>
      </c>
      <c r="BX114" s="613">
        <f>IF($U114&lt;=$E114,0,1)</f>
        <v>0</v>
      </c>
      <c r="BY114" s="613">
        <f>IF($V114&lt;=$F114,0,1)</f>
        <v>0</v>
      </c>
      <c r="BZ114" s="356"/>
      <c r="CA114" s="356"/>
      <c r="CB114" s="356"/>
      <c r="CC114" s="356"/>
      <c r="CD114" s="356"/>
      <c r="CE114" s="356"/>
      <c r="CF114" s="356"/>
      <c r="CG114" s="356"/>
      <c r="CH114" s="356"/>
      <c r="CI114" s="356"/>
      <c r="CJ114" s="356"/>
      <c r="CK114" s="356"/>
      <c r="CL114" s="356"/>
      <c r="CM114" s="356"/>
      <c r="CN114" s="356"/>
      <c r="CO114" s="356"/>
      <c r="CP114" s="356"/>
      <c r="CQ114" s="356"/>
      <c r="CR114" s="356"/>
      <c r="CS114" s="356"/>
      <c r="CT114" s="356"/>
      <c r="CU114" s="356"/>
      <c r="CV114" s="356"/>
    </row>
    <row r="115" spans="1:100" s="431" customFormat="1" ht="15.95" customHeight="1" x14ac:dyDescent="0.15">
      <c r="A115" s="1090" t="s">
        <v>152</v>
      </c>
      <c r="B115" s="1090"/>
      <c r="C115" s="1089"/>
      <c r="D115" s="502">
        <f t="shared" si="20"/>
        <v>5</v>
      </c>
      <c r="E115" s="585">
        <f t="shared" si="21"/>
        <v>2</v>
      </c>
      <c r="F115" s="586">
        <f t="shared" si="21"/>
        <v>3</v>
      </c>
      <c r="G115" s="465"/>
      <c r="H115" s="460"/>
      <c r="I115" s="465"/>
      <c r="J115" s="460"/>
      <c r="K115" s="465"/>
      <c r="L115" s="460"/>
      <c r="M115" s="465">
        <v>1</v>
      </c>
      <c r="N115" s="460">
        <v>1</v>
      </c>
      <c r="O115" s="465">
        <v>1</v>
      </c>
      <c r="P115" s="460">
        <v>1</v>
      </c>
      <c r="Q115" s="505"/>
      <c r="R115" s="551">
        <v>1</v>
      </c>
      <c r="S115" s="548"/>
      <c r="T115" s="560"/>
      <c r="U115" s="497"/>
      <c r="V115" s="499"/>
      <c r="W115" s="607" t="str">
        <f>$BA115&amp;" "&amp;$BB115&amp;""&amp;$BC115&amp;""&amp;$BD115&amp;""&amp;$BE115</f>
        <v xml:space="preserve"> </v>
      </c>
      <c r="X115" s="337"/>
      <c r="Y115" s="337"/>
      <c r="Z115" s="337"/>
      <c r="AA115" s="337"/>
      <c r="AB115" s="337"/>
      <c r="AC115" s="337"/>
      <c r="AD115" s="337"/>
      <c r="AE115" s="337"/>
      <c r="AF115" s="337"/>
      <c r="AG115" s="337"/>
      <c r="AH115" s="337"/>
      <c r="AI115" s="337"/>
      <c r="AJ115" s="337"/>
      <c r="AK115" s="337"/>
      <c r="BA115" s="433" t="str">
        <f t="shared" si="18"/>
        <v/>
      </c>
      <c r="BB115" s="433" t="str">
        <f t="shared" si="15"/>
        <v/>
      </c>
      <c r="BC115" s="433" t="str">
        <f t="shared" si="16"/>
        <v/>
      </c>
      <c r="BD115" s="433" t="str">
        <f>IF($U115&lt;=$E115,"","Los ingresos de Población Indigena Hombres NO DEBE ser mayor al Total de Ingresos de Hombres al Programa")</f>
        <v/>
      </c>
      <c r="BE115" s="433" t="str">
        <f>IF($V115&lt;=$F115,"","Los ingresos de Población Indigena Mujeres NO DEBE ser mayor al Total de Ingresos de Mujeres al Programa")</f>
        <v/>
      </c>
      <c r="BF115" s="356"/>
      <c r="BG115" s="337"/>
      <c r="BH115" s="337"/>
      <c r="BI115" s="337"/>
      <c r="BJ115" s="337"/>
      <c r="BK115" s="337"/>
      <c r="BL115" s="337"/>
      <c r="BM115" s="337"/>
      <c r="BN115" s="337"/>
      <c r="BO115" s="337"/>
      <c r="BP115" s="337"/>
      <c r="BQ115" s="337"/>
      <c r="BR115" s="337"/>
      <c r="BS115" s="337"/>
      <c r="BT115" s="613">
        <f t="shared" si="17"/>
        <v>0</v>
      </c>
      <c r="BU115" s="613">
        <f t="shared" si="11"/>
        <v>0</v>
      </c>
      <c r="BV115" s="613">
        <f t="shared" si="12"/>
        <v>0</v>
      </c>
      <c r="BW115" s="613">
        <f>IF($U115&lt;=$E115,0,1)</f>
        <v>0</v>
      </c>
      <c r="BX115" s="613">
        <f>IF($V115&lt;=$F115,0,1)</f>
        <v>0</v>
      </c>
      <c r="BY115" s="356"/>
      <c r="BZ115" s="356"/>
      <c r="CA115" s="356"/>
      <c r="CB115" s="356"/>
      <c r="CC115" s="356"/>
      <c r="CD115" s="356"/>
      <c r="CE115" s="356"/>
      <c r="CF115" s="356"/>
      <c r="CG115" s="356"/>
      <c r="CH115" s="356"/>
      <c r="CI115" s="356"/>
      <c r="CJ115" s="356"/>
      <c r="CK115" s="356"/>
      <c r="CL115" s="356"/>
      <c r="CM115" s="356"/>
      <c r="CN115" s="356"/>
      <c r="CO115" s="356"/>
      <c r="CP115" s="356"/>
      <c r="CQ115" s="356"/>
      <c r="CR115" s="356"/>
      <c r="CS115" s="356"/>
      <c r="CT115" s="356"/>
      <c r="CU115" s="356"/>
      <c r="CV115" s="356"/>
    </row>
    <row r="116" spans="1:100" s="431" customFormat="1" ht="15.95" customHeight="1" x14ac:dyDescent="0.15">
      <c r="A116" s="1090" t="s">
        <v>153</v>
      </c>
      <c r="B116" s="1090"/>
      <c r="C116" s="1089"/>
      <c r="D116" s="502">
        <f t="shared" si="20"/>
        <v>0</v>
      </c>
      <c r="E116" s="585">
        <f t="shared" si="21"/>
        <v>0</v>
      </c>
      <c r="F116" s="586">
        <f t="shared" si="21"/>
        <v>0</v>
      </c>
      <c r="G116" s="465"/>
      <c r="H116" s="460"/>
      <c r="I116" s="465"/>
      <c r="J116" s="460"/>
      <c r="K116" s="465"/>
      <c r="L116" s="460"/>
      <c r="M116" s="465"/>
      <c r="N116" s="460"/>
      <c r="O116" s="465"/>
      <c r="P116" s="460"/>
      <c r="Q116" s="505"/>
      <c r="R116" s="551"/>
      <c r="S116" s="480"/>
      <c r="T116" s="487"/>
      <c r="U116" s="465"/>
      <c r="V116" s="460"/>
      <c r="W116" s="607" t="str">
        <f t="shared" ref="W116:W124" si="22">$BA116&amp;" "&amp;$BB116&amp;""&amp;$BC116&amp;""&amp;$BD116&amp;""&amp;$BE116</f>
        <v xml:space="preserve"> </v>
      </c>
      <c r="X116" s="337"/>
      <c r="Y116" s="337"/>
      <c r="Z116" s="337"/>
      <c r="AA116" s="337"/>
      <c r="AB116" s="337"/>
      <c r="AC116" s="337"/>
      <c r="AD116" s="337"/>
      <c r="AE116" s="337"/>
      <c r="AF116" s="337"/>
      <c r="AG116" s="337"/>
      <c r="AH116" s="337"/>
      <c r="AI116" s="337"/>
      <c r="AJ116" s="337"/>
      <c r="AK116" s="337"/>
      <c r="BA116" s="433" t="str">
        <f t="shared" si="18"/>
        <v/>
      </c>
      <c r="BB116" s="433" t="str">
        <f t="shared" si="15"/>
        <v/>
      </c>
      <c r="BC116" s="433" t="str">
        <f t="shared" si="16"/>
        <v/>
      </c>
      <c r="BD116" s="433" t="str">
        <f t="shared" ref="BD116:BD124" si="23">IF($U116&lt;=$E116,"","Los ingresos de Población Indigena Hombres NO DEBE ser mayor al Total de Ingresos de Hombres al Programa")</f>
        <v/>
      </c>
      <c r="BE116" s="433" t="str">
        <f t="shared" ref="BE116:BE124" si="24">IF($V116&lt;=$F116,"","Los ingresos de Población Indigena Mujeres NO DEBE ser mayor al Total de Ingresos de Mujeres al Programa")</f>
        <v/>
      </c>
      <c r="BF116" s="356"/>
      <c r="BG116" s="337"/>
      <c r="BH116" s="337"/>
      <c r="BI116" s="337"/>
      <c r="BJ116" s="337"/>
      <c r="BK116" s="337"/>
      <c r="BL116" s="337"/>
      <c r="BM116" s="337"/>
      <c r="BN116" s="337"/>
      <c r="BO116" s="337"/>
      <c r="BP116" s="337"/>
      <c r="BQ116" s="337"/>
      <c r="BR116" s="337"/>
      <c r="BS116" s="337"/>
      <c r="BT116" s="613">
        <f t="shared" si="17"/>
        <v>0</v>
      </c>
      <c r="BU116" s="613">
        <f t="shared" si="11"/>
        <v>0</v>
      </c>
      <c r="BV116" s="613">
        <f t="shared" si="12"/>
        <v>0</v>
      </c>
      <c r="BW116" s="613">
        <f>IF($U116&lt;=$E116,0,1)</f>
        <v>0</v>
      </c>
      <c r="BX116" s="613">
        <f>IF($V116&lt;=$F116,0,1)</f>
        <v>0</v>
      </c>
      <c r="BY116" s="356"/>
      <c r="BZ116" s="356"/>
      <c r="CA116" s="356"/>
      <c r="CB116" s="356"/>
      <c r="CC116" s="356"/>
      <c r="CD116" s="356"/>
      <c r="CE116" s="356"/>
      <c r="CF116" s="356"/>
      <c r="CG116" s="356"/>
      <c r="CH116" s="356"/>
      <c r="CI116" s="356"/>
      <c r="CJ116" s="356"/>
      <c r="CK116" s="356"/>
      <c r="CL116" s="356"/>
      <c r="CM116" s="356"/>
      <c r="CN116" s="356"/>
      <c r="CO116" s="356"/>
      <c r="CP116" s="356"/>
      <c r="CQ116" s="356"/>
      <c r="CR116" s="356"/>
      <c r="CS116" s="356"/>
      <c r="CT116" s="356"/>
      <c r="CU116" s="356"/>
      <c r="CV116" s="356"/>
    </row>
    <row r="117" spans="1:100" s="431" customFormat="1" ht="15.95" customHeight="1" x14ac:dyDescent="0.15">
      <c r="A117" s="1083" t="s">
        <v>154</v>
      </c>
      <c r="B117" s="1084"/>
      <c r="C117" s="1085"/>
      <c r="D117" s="502">
        <f t="shared" si="20"/>
        <v>0</v>
      </c>
      <c r="E117" s="585">
        <f t="shared" si="21"/>
        <v>0</v>
      </c>
      <c r="F117" s="586">
        <f t="shared" si="21"/>
        <v>0</v>
      </c>
      <c r="G117" s="465"/>
      <c r="H117" s="460"/>
      <c r="I117" s="465"/>
      <c r="J117" s="460"/>
      <c r="K117" s="465"/>
      <c r="L117" s="460"/>
      <c r="M117" s="465"/>
      <c r="N117" s="460"/>
      <c r="O117" s="465"/>
      <c r="P117" s="460"/>
      <c r="Q117" s="505"/>
      <c r="R117" s="551"/>
      <c r="S117" s="480"/>
      <c r="T117" s="487"/>
      <c r="U117" s="465"/>
      <c r="V117" s="460"/>
      <c r="W117" s="607" t="str">
        <f t="shared" si="22"/>
        <v xml:space="preserve"> </v>
      </c>
      <c r="X117" s="337"/>
      <c r="Y117" s="337"/>
      <c r="Z117" s="337"/>
      <c r="AA117" s="337"/>
      <c r="AB117" s="337"/>
      <c r="AC117" s="337"/>
      <c r="AD117" s="337"/>
      <c r="AE117" s="337"/>
      <c r="AF117" s="337"/>
      <c r="AG117" s="337"/>
      <c r="AH117" s="337"/>
      <c r="AI117" s="337"/>
      <c r="AJ117" s="337"/>
      <c r="AK117" s="337"/>
      <c r="BA117" s="433" t="str">
        <f t="shared" si="18"/>
        <v/>
      </c>
      <c r="BB117" s="433" t="str">
        <f t="shared" si="15"/>
        <v/>
      </c>
      <c r="BC117" s="433" t="str">
        <f t="shared" si="16"/>
        <v/>
      </c>
      <c r="BD117" s="433" t="str">
        <f t="shared" si="23"/>
        <v/>
      </c>
      <c r="BE117" s="433" t="str">
        <f t="shared" si="24"/>
        <v/>
      </c>
      <c r="BF117" s="356"/>
      <c r="BG117" s="337"/>
      <c r="BH117" s="337"/>
      <c r="BI117" s="337"/>
      <c r="BJ117" s="337"/>
      <c r="BK117" s="337"/>
      <c r="BL117" s="337"/>
      <c r="BM117" s="337"/>
      <c r="BN117" s="337"/>
      <c r="BO117" s="337"/>
      <c r="BP117" s="337"/>
      <c r="BQ117" s="337"/>
      <c r="BR117" s="337"/>
      <c r="BS117" s="337"/>
      <c r="BT117" s="613">
        <f t="shared" si="17"/>
        <v>0</v>
      </c>
      <c r="BU117" s="613">
        <f t="shared" si="11"/>
        <v>0</v>
      </c>
      <c r="BV117" s="613">
        <f t="shared" si="12"/>
        <v>0</v>
      </c>
      <c r="BW117" s="613">
        <f>IF($U117&lt;=$E117,0,1)</f>
        <v>0</v>
      </c>
      <c r="BX117" s="613">
        <f>IF($V117&lt;=$F117,0,1)</f>
        <v>0</v>
      </c>
      <c r="BY117" s="356"/>
      <c r="BZ117" s="356"/>
      <c r="CA117" s="356"/>
      <c r="CB117" s="356"/>
      <c r="CC117" s="356"/>
      <c r="CD117" s="356"/>
      <c r="CE117" s="356"/>
      <c r="CF117" s="356"/>
      <c r="CG117" s="356"/>
      <c r="CH117" s="356"/>
      <c r="CI117" s="356"/>
      <c r="CJ117" s="356"/>
      <c r="CK117" s="356"/>
      <c r="CL117" s="356"/>
      <c r="CM117" s="356"/>
      <c r="CN117" s="356"/>
      <c r="CO117" s="356"/>
      <c r="CP117" s="356"/>
      <c r="CQ117" s="356"/>
      <c r="CR117" s="356"/>
      <c r="CS117" s="356"/>
      <c r="CT117" s="356"/>
      <c r="CU117" s="356"/>
      <c r="CV117" s="356"/>
    </row>
    <row r="118" spans="1:100" s="431" customFormat="1" ht="15.95" customHeight="1" x14ac:dyDescent="0.15">
      <c r="A118" s="1080" t="s">
        <v>155</v>
      </c>
      <c r="B118" s="1081"/>
      <c r="C118" s="1082"/>
      <c r="D118" s="502">
        <f t="shared" si="20"/>
        <v>1</v>
      </c>
      <c r="E118" s="585">
        <f t="shared" si="21"/>
        <v>0</v>
      </c>
      <c r="F118" s="586">
        <f t="shared" si="21"/>
        <v>1</v>
      </c>
      <c r="G118" s="465"/>
      <c r="H118" s="460"/>
      <c r="I118" s="465"/>
      <c r="J118" s="460"/>
      <c r="K118" s="465"/>
      <c r="L118" s="460"/>
      <c r="M118" s="465"/>
      <c r="N118" s="460"/>
      <c r="O118" s="465"/>
      <c r="P118" s="460">
        <v>1</v>
      </c>
      <c r="Q118" s="505"/>
      <c r="R118" s="551"/>
      <c r="S118" s="480"/>
      <c r="T118" s="487"/>
      <c r="U118" s="465"/>
      <c r="V118" s="460"/>
      <c r="W118" s="607" t="str">
        <f t="shared" si="22"/>
        <v xml:space="preserve"> </v>
      </c>
      <c r="X118" s="337"/>
      <c r="Y118" s="337"/>
      <c r="Z118" s="337"/>
      <c r="AA118" s="337"/>
      <c r="AB118" s="337"/>
      <c r="AC118" s="337"/>
      <c r="AD118" s="337"/>
      <c r="AE118" s="337"/>
      <c r="AF118" s="337"/>
      <c r="AG118" s="337"/>
      <c r="AH118" s="337"/>
      <c r="AI118" s="337"/>
      <c r="AJ118" s="337"/>
      <c r="AK118" s="337"/>
      <c r="BA118" s="433" t="str">
        <f t="shared" si="18"/>
        <v/>
      </c>
      <c r="BB118" s="433" t="str">
        <f t="shared" si="15"/>
        <v/>
      </c>
      <c r="BC118" s="433" t="str">
        <f t="shared" si="16"/>
        <v/>
      </c>
      <c r="BD118" s="433" t="str">
        <f t="shared" si="23"/>
        <v/>
      </c>
      <c r="BE118" s="433" t="str">
        <f t="shared" si="24"/>
        <v/>
      </c>
      <c r="BF118" s="356"/>
      <c r="BG118" s="337"/>
      <c r="BH118" s="337"/>
      <c r="BI118" s="337"/>
      <c r="BJ118" s="337"/>
      <c r="BK118" s="337"/>
      <c r="BL118" s="337"/>
      <c r="BM118" s="337"/>
      <c r="BN118" s="337"/>
      <c r="BO118" s="337"/>
      <c r="BP118" s="337"/>
      <c r="BQ118" s="337"/>
      <c r="BR118" s="337"/>
      <c r="BS118" s="337"/>
      <c r="BT118" s="613">
        <f t="shared" si="17"/>
        <v>0</v>
      </c>
      <c r="BU118" s="613">
        <f t="shared" si="11"/>
        <v>0</v>
      </c>
      <c r="BV118" s="613">
        <f t="shared" si="12"/>
        <v>0</v>
      </c>
      <c r="BW118" s="613">
        <f>IF($U118&lt;=$E118,0,1)</f>
        <v>0</v>
      </c>
      <c r="BX118" s="613">
        <f>IF($V118&lt;=$F118,0,1)</f>
        <v>0</v>
      </c>
      <c r="BY118" s="356"/>
      <c r="BZ118" s="356"/>
      <c r="CA118" s="356"/>
      <c r="CB118" s="356"/>
      <c r="CC118" s="356"/>
      <c r="CD118" s="356"/>
      <c r="CE118" s="356"/>
      <c r="CF118" s="356"/>
      <c r="CG118" s="356"/>
      <c r="CH118" s="356"/>
      <c r="CI118" s="356"/>
      <c r="CJ118" s="356"/>
      <c r="CK118" s="356"/>
      <c r="CL118" s="356"/>
      <c r="CM118" s="356"/>
      <c r="CN118" s="356"/>
      <c r="CO118" s="356"/>
      <c r="CP118" s="356"/>
      <c r="CQ118" s="356"/>
      <c r="CR118" s="356"/>
      <c r="CS118" s="356"/>
      <c r="CT118" s="356"/>
      <c r="CU118" s="356"/>
      <c r="CV118" s="356"/>
    </row>
    <row r="119" spans="1:100" s="431" customFormat="1" ht="15.95" customHeight="1" x14ac:dyDescent="0.15">
      <c r="A119" s="1080" t="s">
        <v>156</v>
      </c>
      <c r="B119" s="1081"/>
      <c r="C119" s="1082"/>
      <c r="D119" s="502">
        <f t="shared" si="20"/>
        <v>0</v>
      </c>
      <c r="E119" s="585">
        <f t="shared" si="21"/>
        <v>0</v>
      </c>
      <c r="F119" s="586">
        <f t="shared" si="21"/>
        <v>0</v>
      </c>
      <c r="G119" s="465"/>
      <c r="H119" s="460"/>
      <c r="I119" s="465"/>
      <c r="J119" s="460"/>
      <c r="K119" s="465"/>
      <c r="L119" s="460"/>
      <c r="M119" s="465"/>
      <c r="N119" s="460"/>
      <c r="O119" s="465"/>
      <c r="P119" s="460"/>
      <c r="Q119" s="505"/>
      <c r="R119" s="551"/>
      <c r="S119" s="480"/>
      <c r="T119" s="487"/>
      <c r="U119" s="465"/>
      <c r="V119" s="460"/>
      <c r="W119" s="607" t="str">
        <f t="shared" si="22"/>
        <v xml:space="preserve"> </v>
      </c>
      <c r="X119" s="337"/>
      <c r="Y119" s="337"/>
      <c r="Z119" s="337"/>
      <c r="AA119" s="337"/>
      <c r="AB119" s="337"/>
      <c r="AC119" s="337"/>
      <c r="AD119" s="337"/>
      <c r="AE119" s="337"/>
      <c r="AF119" s="337"/>
      <c r="AG119" s="337"/>
      <c r="AH119" s="337"/>
      <c r="AI119" s="337"/>
      <c r="AJ119" s="337"/>
      <c r="AK119" s="337"/>
      <c r="BA119" s="433" t="str">
        <f t="shared" si="18"/>
        <v/>
      </c>
      <c r="BB119" s="433" t="str">
        <f t="shared" si="15"/>
        <v/>
      </c>
      <c r="BC119" s="433" t="str">
        <f t="shared" si="16"/>
        <v/>
      </c>
      <c r="BD119" s="433" t="str">
        <f t="shared" si="23"/>
        <v/>
      </c>
      <c r="BE119" s="433" t="str">
        <f t="shared" si="24"/>
        <v/>
      </c>
      <c r="BF119" s="356"/>
      <c r="BG119" s="337"/>
      <c r="BH119" s="337"/>
      <c r="BI119" s="337"/>
      <c r="BJ119" s="337"/>
      <c r="BK119" s="337"/>
      <c r="BL119" s="337"/>
      <c r="BM119" s="337"/>
      <c r="BN119" s="337"/>
      <c r="BO119" s="337"/>
      <c r="BP119" s="337"/>
      <c r="BQ119" s="337"/>
      <c r="BR119" s="337"/>
      <c r="BS119" s="337"/>
      <c r="BT119" s="613">
        <f t="shared" si="17"/>
        <v>0</v>
      </c>
      <c r="BU119" s="613">
        <f t="shared" si="11"/>
        <v>0</v>
      </c>
      <c r="BV119" s="613">
        <f t="shared" si="12"/>
        <v>0</v>
      </c>
      <c r="BW119" s="613">
        <f t="shared" ref="BW119:BW124" si="25">IF($U119&lt;=$E119,0,1)</f>
        <v>0</v>
      </c>
      <c r="BX119" s="613">
        <f t="shared" ref="BX119:BX124" si="26">IF($V119&lt;=$F119,0,1)</f>
        <v>0</v>
      </c>
      <c r="BY119" s="356"/>
      <c r="BZ119" s="356"/>
      <c r="CA119" s="356"/>
      <c r="CB119" s="356"/>
      <c r="CC119" s="356"/>
      <c r="CD119" s="356"/>
      <c r="CE119" s="356"/>
      <c r="CF119" s="356"/>
      <c r="CG119" s="356"/>
      <c r="CH119" s="356"/>
      <c r="CI119" s="356"/>
      <c r="CJ119" s="356"/>
      <c r="CK119" s="356"/>
      <c r="CL119" s="356"/>
      <c r="CM119" s="356"/>
      <c r="CN119" s="356"/>
      <c r="CO119" s="356"/>
      <c r="CP119" s="356"/>
      <c r="CQ119" s="356"/>
      <c r="CR119" s="356"/>
      <c r="CS119" s="356"/>
      <c r="CT119" s="356"/>
      <c r="CU119" s="356"/>
      <c r="CV119" s="356"/>
    </row>
    <row r="120" spans="1:100" s="431" customFormat="1" ht="15.95" customHeight="1" x14ac:dyDescent="0.15">
      <c r="A120" s="1083" t="s">
        <v>157</v>
      </c>
      <c r="B120" s="1084"/>
      <c r="C120" s="1085"/>
      <c r="D120" s="502">
        <f t="shared" si="20"/>
        <v>4</v>
      </c>
      <c r="E120" s="585">
        <f t="shared" si="21"/>
        <v>4</v>
      </c>
      <c r="F120" s="586">
        <f t="shared" si="21"/>
        <v>0</v>
      </c>
      <c r="G120" s="465">
        <v>3</v>
      </c>
      <c r="H120" s="460"/>
      <c r="I120" s="465">
        <v>1</v>
      </c>
      <c r="J120" s="460"/>
      <c r="K120" s="465"/>
      <c r="L120" s="460"/>
      <c r="M120" s="465"/>
      <c r="N120" s="460"/>
      <c r="O120" s="465"/>
      <c r="P120" s="460"/>
      <c r="Q120" s="505"/>
      <c r="R120" s="551"/>
      <c r="S120" s="480"/>
      <c r="T120" s="487"/>
      <c r="U120" s="465"/>
      <c r="V120" s="460"/>
      <c r="W120" s="607" t="str">
        <f t="shared" si="22"/>
        <v xml:space="preserve"> </v>
      </c>
      <c r="X120" s="337"/>
      <c r="Y120" s="337"/>
      <c r="Z120" s="337"/>
      <c r="AA120" s="337"/>
      <c r="AB120" s="337"/>
      <c r="AC120" s="337"/>
      <c r="AD120" s="337"/>
      <c r="AE120" s="337"/>
      <c r="AF120" s="337"/>
      <c r="AG120" s="337"/>
      <c r="AH120" s="337"/>
      <c r="AI120" s="337"/>
      <c r="AJ120" s="337"/>
      <c r="AK120" s="337"/>
      <c r="BA120" s="433" t="str">
        <f t="shared" si="18"/>
        <v/>
      </c>
      <c r="BB120" s="433" t="str">
        <f t="shared" si="15"/>
        <v/>
      </c>
      <c r="BC120" s="433" t="str">
        <f t="shared" si="16"/>
        <v/>
      </c>
      <c r="BD120" s="433" t="str">
        <f t="shared" si="23"/>
        <v/>
      </c>
      <c r="BE120" s="433" t="str">
        <f t="shared" si="24"/>
        <v/>
      </c>
      <c r="BF120" s="356"/>
      <c r="BG120" s="337"/>
      <c r="BH120" s="337"/>
      <c r="BI120" s="337"/>
      <c r="BJ120" s="337"/>
      <c r="BK120" s="337"/>
      <c r="BL120" s="337"/>
      <c r="BM120" s="337"/>
      <c r="BN120" s="337"/>
      <c r="BO120" s="337"/>
      <c r="BP120" s="337"/>
      <c r="BQ120" s="337"/>
      <c r="BR120" s="337"/>
      <c r="BS120" s="337"/>
      <c r="BT120" s="613">
        <f t="shared" si="17"/>
        <v>0</v>
      </c>
      <c r="BU120" s="613">
        <f t="shared" si="11"/>
        <v>0</v>
      </c>
      <c r="BV120" s="613">
        <f t="shared" si="12"/>
        <v>0</v>
      </c>
      <c r="BW120" s="613">
        <f t="shared" si="25"/>
        <v>0</v>
      </c>
      <c r="BX120" s="613">
        <f t="shared" si="26"/>
        <v>0</v>
      </c>
      <c r="BY120" s="356"/>
      <c r="BZ120" s="356"/>
      <c r="CA120" s="356"/>
      <c r="CB120" s="356"/>
      <c r="CC120" s="356"/>
      <c r="CD120" s="356"/>
      <c r="CE120" s="356"/>
      <c r="CF120" s="356"/>
      <c r="CG120" s="356"/>
      <c r="CH120" s="356"/>
      <c r="CI120" s="356"/>
      <c r="CJ120" s="356"/>
      <c r="CK120" s="356"/>
      <c r="CL120" s="356"/>
      <c r="CM120" s="356"/>
      <c r="CN120" s="356"/>
      <c r="CO120" s="356"/>
      <c r="CP120" s="356"/>
      <c r="CQ120" s="356"/>
      <c r="CR120" s="356"/>
      <c r="CS120" s="356"/>
      <c r="CT120" s="356"/>
      <c r="CU120" s="356"/>
      <c r="CV120" s="356"/>
    </row>
    <row r="121" spans="1:100" s="431" customFormat="1" ht="24.95" customHeight="1" x14ac:dyDescent="0.15">
      <c r="A121" s="1083" t="s">
        <v>158</v>
      </c>
      <c r="B121" s="1084"/>
      <c r="C121" s="1085"/>
      <c r="D121" s="502">
        <f t="shared" si="20"/>
        <v>11</v>
      </c>
      <c r="E121" s="585">
        <f t="shared" si="21"/>
        <v>9</v>
      </c>
      <c r="F121" s="586">
        <f t="shared" si="21"/>
        <v>2</v>
      </c>
      <c r="G121" s="465">
        <v>2</v>
      </c>
      <c r="H121" s="460"/>
      <c r="I121" s="465">
        <v>6</v>
      </c>
      <c r="J121" s="460">
        <v>2</v>
      </c>
      <c r="K121" s="465">
        <v>1</v>
      </c>
      <c r="L121" s="460"/>
      <c r="M121" s="465"/>
      <c r="N121" s="460"/>
      <c r="O121" s="475"/>
      <c r="P121" s="476"/>
      <c r="Q121" s="543"/>
      <c r="R121" s="561"/>
      <c r="S121" s="480"/>
      <c r="T121" s="487"/>
      <c r="U121" s="465"/>
      <c r="V121" s="460"/>
      <c r="W121" s="607" t="str">
        <f t="shared" si="22"/>
        <v xml:space="preserve"> </v>
      </c>
      <c r="X121" s="337"/>
      <c r="Y121" s="337"/>
      <c r="Z121" s="337"/>
      <c r="AA121" s="337"/>
      <c r="AB121" s="337"/>
      <c r="AC121" s="337"/>
      <c r="AD121" s="337"/>
      <c r="AE121" s="337"/>
      <c r="AF121" s="337"/>
      <c r="AG121" s="337"/>
      <c r="AH121" s="337"/>
      <c r="AI121" s="337"/>
      <c r="AJ121" s="337"/>
      <c r="AK121" s="337"/>
      <c r="BA121" s="433" t="str">
        <f t="shared" si="18"/>
        <v/>
      </c>
      <c r="BB121" s="433" t="str">
        <f t="shared" si="15"/>
        <v/>
      </c>
      <c r="BC121" s="433" t="str">
        <f t="shared" si="16"/>
        <v/>
      </c>
      <c r="BD121" s="433" t="str">
        <f t="shared" si="23"/>
        <v/>
      </c>
      <c r="BE121" s="433" t="str">
        <f t="shared" si="24"/>
        <v/>
      </c>
      <c r="BF121" s="356"/>
      <c r="BG121" s="337"/>
      <c r="BH121" s="337"/>
      <c r="BI121" s="337"/>
      <c r="BJ121" s="337"/>
      <c r="BK121" s="337"/>
      <c r="BL121" s="337"/>
      <c r="BM121" s="337"/>
      <c r="BN121" s="337"/>
      <c r="BO121" s="337"/>
      <c r="BP121" s="337"/>
      <c r="BQ121" s="337"/>
      <c r="BR121" s="337"/>
      <c r="BS121" s="337"/>
      <c r="BT121" s="613">
        <f t="shared" si="17"/>
        <v>0</v>
      </c>
      <c r="BU121" s="613">
        <f t="shared" si="11"/>
        <v>0</v>
      </c>
      <c r="BV121" s="613">
        <f t="shared" si="12"/>
        <v>0</v>
      </c>
      <c r="BW121" s="613">
        <f t="shared" si="25"/>
        <v>0</v>
      </c>
      <c r="BX121" s="613">
        <f t="shared" si="26"/>
        <v>0</v>
      </c>
      <c r="BY121" s="356"/>
      <c r="BZ121" s="356"/>
      <c r="CA121" s="356"/>
      <c r="CB121" s="356"/>
      <c r="CC121" s="356"/>
      <c r="CD121" s="356"/>
      <c r="CE121" s="356"/>
      <c r="CF121" s="356"/>
      <c r="CG121" s="356"/>
      <c r="CH121" s="356"/>
      <c r="CI121" s="356"/>
      <c r="CJ121" s="356"/>
      <c r="CK121" s="356"/>
      <c r="CL121" s="356"/>
      <c r="CM121" s="356"/>
      <c r="CN121" s="356"/>
      <c r="CO121" s="356"/>
      <c r="CP121" s="356"/>
      <c r="CQ121" s="356"/>
      <c r="CR121" s="356"/>
      <c r="CS121" s="356"/>
      <c r="CT121" s="356"/>
      <c r="CU121" s="356"/>
      <c r="CV121" s="356"/>
    </row>
    <row r="122" spans="1:100" s="431" customFormat="1" ht="15.95" customHeight="1" x14ac:dyDescent="0.15">
      <c r="A122" s="1080" t="s">
        <v>159</v>
      </c>
      <c r="B122" s="1081"/>
      <c r="C122" s="1082"/>
      <c r="D122" s="502">
        <f t="shared" si="20"/>
        <v>1</v>
      </c>
      <c r="E122" s="585">
        <f t="shared" si="21"/>
        <v>1</v>
      </c>
      <c r="F122" s="586">
        <f t="shared" si="21"/>
        <v>0</v>
      </c>
      <c r="G122" s="465"/>
      <c r="H122" s="460"/>
      <c r="I122" s="465">
        <v>1</v>
      </c>
      <c r="J122" s="460"/>
      <c r="K122" s="465"/>
      <c r="L122" s="460"/>
      <c r="M122" s="465"/>
      <c r="N122" s="460"/>
      <c r="O122" s="465"/>
      <c r="P122" s="460"/>
      <c r="Q122" s="505"/>
      <c r="R122" s="551"/>
      <c r="S122" s="480"/>
      <c r="T122" s="487"/>
      <c r="U122" s="465"/>
      <c r="V122" s="460"/>
      <c r="W122" s="607" t="str">
        <f t="shared" si="22"/>
        <v xml:space="preserve"> </v>
      </c>
      <c r="X122" s="337"/>
      <c r="Y122" s="337"/>
      <c r="Z122" s="337"/>
      <c r="AA122" s="337"/>
      <c r="AB122" s="337"/>
      <c r="AC122" s="337"/>
      <c r="AD122" s="337"/>
      <c r="AE122" s="337"/>
      <c r="AF122" s="337"/>
      <c r="AG122" s="337"/>
      <c r="AH122" s="337"/>
      <c r="AI122" s="337"/>
      <c r="AJ122" s="337"/>
      <c r="AK122" s="337"/>
      <c r="BA122" s="433" t="str">
        <f t="shared" si="18"/>
        <v/>
      </c>
      <c r="BB122" s="433" t="str">
        <f t="shared" si="15"/>
        <v/>
      </c>
      <c r="BC122" s="433" t="str">
        <f t="shared" si="16"/>
        <v/>
      </c>
      <c r="BD122" s="433" t="str">
        <f t="shared" si="23"/>
        <v/>
      </c>
      <c r="BE122" s="433" t="str">
        <f t="shared" si="24"/>
        <v/>
      </c>
      <c r="BF122" s="356"/>
      <c r="BG122" s="337"/>
      <c r="BH122" s="337"/>
      <c r="BI122" s="337"/>
      <c r="BJ122" s="337"/>
      <c r="BK122" s="337"/>
      <c r="BL122" s="337"/>
      <c r="BM122" s="337"/>
      <c r="BN122" s="337"/>
      <c r="BO122" s="337"/>
      <c r="BP122" s="337"/>
      <c r="BQ122" s="337"/>
      <c r="BR122" s="337"/>
      <c r="BS122" s="337"/>
      <c r="BT122" s="613">
        <f t="shared" si="17"/>
        <v>0</v>
      </c>
      <c r="BU122" s="613">
        <f t="shared" si="11"/>
        <v>0</v>
      </c>
      <c r="BV122" s="613">
        <f t="shared" si="12"/>
        <v>0</v>
      </c>
      <c r="BW122" s="613">
        <f t="shared" si="25"/>
        <v>0</v>
      </c>
      <c r="BX122" s="613">
        <f t="shared" si="26"/>
        <v>0</v>
      </c>
      <c r="BY122" s="356"/>
      <c r="BZ122" s="356"/>
      <c r="CA122" s="356"/>
      <c r="CB122" s="356"/>
      <c r="CC122" s="356"/>
      <c r="CD122" s="356"/>
      <c r="CE122" s="356"/>
      <c r="CF122" s="356"/>
      <c r="CG122" s="356"/>
      <c r="CH122" s="356"/>
      <c r="CI122" s="356"/>
      <c r="CJ122" s="356"/>
      <c r="CK122" s="356"/>
      <c r="CL122" s="356"/>
      <c r="CM122" s="356"/>
      <c r="CN122" s="356"/>
      <c r="CO122" s="356"/>
      <c r="CP122" s="356"/>
      <c r="CQ122" s="356"/>
      <c r="CR122" s="356"/>
      <c r="CS122" s="356"/>
      <c r="CT122" s="356"/>
      <c r="CU122" s="356"/>
      <c r="CV122" s="356"/>
    </row>
    <row r="123" spans="1:100" s="431" customFormat="1" ht="15.95" customHeight="1" x14ac:dyDescent="0.15">
      <c r="A123" s="1080" t="s">
        <v>160</v>
      </c>
      <c r="B123" s="1081"/>
      <c r="C123" s="1082"/>
      <c r="D123" s="590">
        <f t="shared" si="20"/>
        <v>4</v>
      </c>
      <c r="E123" s="591">
        <f t="shared" si="21"/>
        <v>3</v>
      </c>
      <c r="F123" s="592">
        <f t="shared" si="21"/>
        <v>1</v>
      </c>
      <c r="G123" s="482"/>
      <c r="H123" s="461"/>
      <c r="I123" s="482"/>
      <c r="J123" s="461"/>
      <c r="K123" s="482"/>
      <c r="L123" s="461"/>
      <c r="M123" s="482">
        <v>1</v>
      </c>
      <c r="N123" s="461"/>
      <c r="O123" s="482">
        <v>2</v>
      </c>
      <c r="P123" s="461">
        <v>1</v>
      </c>
      <c r="Q123" s="525"/>
      <c r="R123" s="552"/>
      <c r="S123" s="480"/>
      <c r="T123" s="487"/>
      <c r="U123" s="465"/>
      <c r="V123" s="460"/>
      <c r="W123" s="607" t="str">
        <f t="shared" si="22"/>
        <v xml:space="preserve"> </v>
      </c>
      <c r="X123" s="337"/>
      <c r="Y123" s="337"/>
      <c r="Z123" s="337"/>
      <c r="AA123" s="337"/>
      <c r="AB123" s="337"/>
      <c r="AC123" s="337"/>
      <c r="AD123" s="337"/>
      <c r="AE123" s="337"/>
      <c r="AF123" s="337"/>
      <c r="AG123" s="337"/>
      <c r="AH123" s="337"/>
      <c r="AI123" s="337"/>
      <c r="AJ123" s="337"/>
      <c r="AK123" s="337"/>
      <c r="BA123" s="433" t="str">
        <f t="shared" si="18"/>
        <v/>
      </c>
      <c r="BB123" s="433" t="str">
        <f t="shared" si="15"/>
        <v/>
      </c>
      <c r="BC123" s="433" t="str">
        <f t="shared" si="16"/>
        <v/>
      </c>
      <c r="BD123" s="433" t="str">
        <f t="shared" si="23"/>
        <v/>
      </c>
      <c r="BE123" s="433" t="str">
        <f t="shared" si="24"/>
        <v/>
      </c>
      <c r="BF123" s="356"/>
      <c r="BG123" s="337"/>
      <c r="BH123" s="337"/>
      <c r="BI123" s="337"/>
      <c r="BJ123" s="337"/>
      <c r="BK123" s="337"/>
      <c r="BL123" s="337"/>
      <c r="BM123" s="337"/>
      <c r="BN123" s="337"/>
      <c r="BO123" s="337"/>
      <c r="BP123" s="337"/>
      <c r="BQ123" s="337"/>
      <c r="BR123" s="337"/>
      <c r="BS123" s="337"/>
      <c r="BT123" s="613">
        <f t="shared" si="17"/>
        <v>0</v>
      </c>
      <c r="BU123" s="613">
        <f t="shared" si="11"/>
        <v>0</v>
      </c>
      <c r="BV123" s="613">
        <f t="shared" si="12"/>
        <v>0</v>
      </c>
      <c r="BW123" s="613">
        <f t="shared" si="25"/>
        <v>0</v>
      </c>
      <c r="BX123" s="613">
        <f t="shared" si="26"/>
        <v>0</v>
      </c>
      <c r="BY123" s="356"/>
      <c r="BZ123" s="356"/>
      <c r="CA123" s="356"/>
      <c r="CB123" s="356"/>
      <c r="CC123" s="356"/>
      <c r="CD123" s="356"/>
      <c r="CE123" s="356"/>
      <c r="CF123" s="356"/>
      <c r="CG123" s="356"/>
      <c r="CH123" s="356"/>
      <c r="CI123" s="356"/>
      <c r="CJ123" s="356"/>
      <c r="CK123" s="356"/>
      <c r="CL123" s="356"/>
      <c r="CM123" s="356"/>
      <c r="CN123" s="356"/>
      <c r="CO123" s="356"/>
      <c r="CP123" s="356"/>
      <c r="CQ123" s="356"/>
      <c r="CR123" s="356"/>
      <c r="CS123" s="356"/>
      <c r="CT123" s="356"/>
      <c r="CU123" s="356"/>
      <c r="CV123" s="356"/>
    </row>
    <row r="124" spans="1:100" s="431" customFormat="1" ht="15.95" customHeight="1" x14ac:dyDescent="0.15">
      <c r="A124" s="1077" t="s">
        <v>161</v>
      </c>
      <c r="B124" s="1078"/>
      <c r="C124" s="1079"/>
      <c r="D124" s="524">
        <f t="shared" si="20"/>
        <v>0</v>
      </c>
      <c r="E124" s="593">
        <f t="shared" si="21"/>
        <v>0</v>
      </c>
      <c r="F124" s="594">
        <f t="shared" si="21"/>
        <v>0</v>
      </c>
      <c r="G124" s="468"/>
      <c r="H124" s="471"/>
      <c r="I124" s="468"/>
      <c r="J124" s="471"/>
      <c r="K124" s="468"/>
      <c r="L124" s="471"/>
      <c r="M124" s="468"/>
      <c r="N124" s="471"/>
      <c r="O124" s="468"/>
      <c r="P124" s="471"/>
      <c r="Q124" s="507"/>
      <c r="R124" s="562"/>
      <c r="S124" s="489"/>
      <c r="T124" s="488"/>
      <c r="U124" s="468"/>
      <c r="V124" s="471"/>
      <c r="W124" s="607" t="str">
        <f t="shared" si="22"/>
        <v xml:space="preserve"> </v>
      </c>
      <c r="X124" s="337"/>
      <c r="Y124" s="337"/>
      <c r="Z124" s="337"/>
      <c r="AA124" s="337"/>
      <c r="AB124" s="337"/>
      <c r="AC124" s="337"/>
      <c r="AD124" s="337"/>
      <c r="AE124" s="337"/>
      <c r="AF124" s="337"/>
      <c r="AG124" s="337"/>
      <c r="AH124" s="337"/>
      <c r="AI124" s="337"/>
      <c r="AJ124" s="337"/>
      <c r="AK124" s="337"/>
      <c r="BA124" s="433" t="str">
        <f t="shared" si="18"/>
        <v/>
      </c>
      <c r="BB124" s="433" t="str">
        <f t="shared" si="15"/>
        <v/>
      </c>
      <c r="BC124" s="433" t="str">
        <f t="shared" si="16"/>
        <v/>
      </c>
      <c r="BD124" s="433" t="str">
        <f t="shared" si="23"/>
        <v/>
      </c>
      <c r="BE124" s="433" t="str">
        <f t="shared" si="24"/>
        <v/>
      </c>
      <c r="BF124" s="356"/>
      <c r="BG124" s="337"/>
      <c r="BH124" s="337"/>
      <c r="BI124" s="337"/>
      <c r="BJ124" s="337"/>
      <c r="BK124" s="337"/>
      <c r="BL124" s="337"/>
      <c r="BM124" s="337"/>
      <c r="BN124" s="337"/>
      <c r="BO124" s="337"/>
      <c r="BP124" s="337"/>
      <c r="BQ124" s="337"/>
      <c r="BR124" s="337"/>
      <c r="BS124" s="337"/>
      <c r="BT124" s="613">
        <f t="shared" si="17"/>
        <v>0</v>
      </c>
      <c r="BU124" s="613">
        <f t="shared" si="11"/>
        <v>0</v>
      </c>
      <c r="BV124" s="613">
        <f t="shared" si="12"/>
        <v>0</v>
      </c>
      <c r="BW124" s="613">
        <f t="shared" si="25"/>
        <v>0</v>
      </c>
      <c r="BX124" s="613">
        <f t="shared" si="26"/>
        <v>0</v>
      </c>
      <c r="BY124" s="356"/>
      <c r="BZ124" s="356"/>
      <c r="CA124" s="356"/>
      <c r="CB124" s="356"/>
      <c r="CC124" s="356"/>
      <c r="CD124" s="356"/>
      <c r="CE124" s="356"/>
      <c r="CF124" s="356"/>
      <c r="CG124" s="356"/>
      <c r="CH124" s="356"/>
      <c r="CI124" s="356"/>
      <c r="CJ124" s="356"/>
      <c r="CK124" s="356"/>
      <c r="CL124" s="356"/>
      <c r="CM124" s="356"/>
      <c r="CN124" s="356"/>
      <c r="CO124" s="356"/>
      <c r="CP124" s="356"/>
      <c r="CQ124" s="356"/>
      <c r="CR124" s="356"/>
      <c r="CS124" s="356"/>
      <c r="CT124" s="356"/>
      <c r="CU124" s="356"/>
      <c r="CV124" s="356"/>
    </row>
    <row r="125" spans="1:100" s="339" customFormat="1" ht="30" customHeight="1" x14ac:dyDescent="0.2">
      <c r="A125" s="389" t="s">
        <v>162</v>
      </c>
      <c r="B125" s="449"/>
      <c r="C125" s="449"/>
      <c r="D125" s="449"/>
      <c r="E125" s="449"/>
      <c r="F125" s="449"/>
      <c r="G125" s="449"/>
      <c r="H125" s="406"/>
      <c r="I125" s="406"/>
      <c r="J125" s="406"/>
      <c r="K125" s="370"/>
      <c r="L125" s="370"/>
      <c r="M125" s="370"/>
      <c r="N125" s="370"/>
      <c r="O125" s="353"/>
      <c r="P125" s="353"/>
      <c r="Q125" s="347"/>
      <c r="R125" s="347"/>
      <c r="S125" s="353"/>
      <c r="T125" s="353"/>
      <c r="U125" s="347"/>
      <c r="V125" s="347"/>
      <c r="W125" s="347"/>
    </row>
    <row r="126" spans="1:100" s="431" customFormat="1" ht="18" customHeight="1" x14ac:dyDescent="0.15">
      <c r="A126" s="1117" t="s">
        <v>163</v>
      </c>
      <c r="B126" s="1118"/>
      <c r="C126" s="1119"/>
      <c r="D126" s="1016" t="s">
        <v>46</v>
      </c>
      <c r="E126" s="1017"/>
      <c r="F126" s="1018"/>
      <c r="G126" s="1112" t="s">
        <v>116</v>
      </c>
      <c r="H126" s="1112"/>
      <c r="I126" s="1112" t="s">
        <v>117</v>
      </c>
      <c r="J126" s="1112"/>
      <c r="K126" s="1112" t="s">
        <v>118</v>
      </c>
      <c r="L126" s="1112"/>
      <c r="M126" s="1112" t="s">
        <v>119</v>
      </c>
      <c r="N126" s="1112"/>
      <c r="O126" s="1112" t="s">
        <v>120</v>
      </c>
      <c r="P126" s="1112"/>
      <c r="Q126" s="1112" t="s">
        <v>121</v>
      </c>
      <c r="R126" s="1113"/>
      <c r="S126" s="1049" t="s">
        <v>164</v>
      </c>
      <c r="T126" s="1114" t="s">
        <v>122</v>
      </c>
      <c r="U126" s="1116" t="s">
        <v>123</v>
      </c>
      <c r="V126" s="1105" t="s">
        <v>124</v>
      </c>
      <c r="W126" s="1106"/>
      <c r="X126" s="337"/>
      <c r="Y126" s="337"/>
      <c r="Z126" s="337"/>
      <c r="AA126" s="337"/>
      <c r="AB126" s="337"/>
      <c r="AC126" s="337"/>
      <c r="AD126" s="337"/>
      <c r="AE126" s="337"/>
      <c r="AF126" s="337"/>
      <c r="AG126" s="337"/>
      <c r="AH126" s="337"/>
      <c r="AI126" s="337"/>
      <c r="AJ126" s="337"/>
      <c r="AK126" s="337"/>
      <c r="BA126" s="337"/>
      <c r="BB126" s="337"/>
      <c r="BC126" s="337"/>
      <c r="BG126" s="337"/>
      <c r="BH126" s="337"/>
      <c r="BI126" s="337"/>
      <c r="BJ126" s="337"/>
      <c r="BK126" s="337"/>
      <c r="BL126" s="337"/>
      <c r="BM126" s="337"/>
      <c r="BN126" s="337"/>
      <c r="BO126" s="337"/>
      <c r="BP126" s="337"/>
      <c r="BQ126" s="337"/>
      <c r="BR126" s="337"/>
      <c r="BS126" s="337"/>
      <c r="BT126" s="337"/>
      <c r="BU126" s="337"/>
      <c r="BV126" s="337"/>
      <c r="BW126" s="337"/>
      <c r="BX126" s="337"/>
      <c r="BY126" s="337"/>
      <c r="BZ126" s="337"/>
      <c r="CA126" s="337"/>
      <c r="CB126" s="356"/>
      <c r="CC126" s="356"/>
      <c r="CD126" s="356"/>
      <c r="CE126" s="356"/>
      <c r="CF126" s="356"/>
      <c r="CG126" s="356"/>
      <c r="CH126" s="356"/>
      <c r="CI126" s="356"/>
      <c r="CJ126" s="356"/>
      <c r="CK126" s="356"/>
      <c r="CL126" s="356"/>
      <c r="CM126" s="356"/>
      <c r="CN126" s="356"/>
      <c r="CO126" s="356"/>
      <c r="CP126" s="356"/>
      <c r="CQ126" s="356"/>
      <c r="CR126" s="356"/>
      <c r="CS126" s="356"/>
      <c r="CT126" s="356"/>
      <c r="CU126" s="356"/>
      <c r="CV126" s="356"/>
    </row>
    <row r="127" spans="1:100" s="431" customFormat="1" ht="21" x14ac:dyDescent="0.15">
      <c r="A127" s="1120"/>
      <c r="B127" s="1121"/>
      <c r="C127" s="1122"/>
      <c r="D127" s="410" t="s">
        <v>125</v>
      </c>
      <c r="E127" s="411" t="s">
        <v>43</v>
      </c>
      <c r="F127" s="412" t="s">
        <v>64</v>
      </c>
      <c r="G127" s="346" t="s">
        <v>43</v>
      </c>
      <c r="H127" s="345" t="s">
        <v>64</v>
      </c>
      <c r="I127" s="346" t="s">
        <v>43</v>
      </c>
      <c r="J127" s="345" t="s">
        <v>64</v>
      </c>
      <c r="K127" s="346" t="s">
        <v>43</v>
      </c>
      <c r="L127" s="345" t="s">
        <v>64</v>
      </c>
      <c r="M127" s="346" t="s">
        <v>43</v>
      </c>
      <c r="N127" s="345" t="s">
        <v>64</v>
      </c>
      <c r="O127" s="346" t="s">
        <v>43</v>
      </c>
      <c r="P127" s="345" t="s">
        <v>64</v>
      </c>
      <c r="Q127" s="346" t="s">
        <v>43</v>
      </c>
      <c r="R127" s="436" t="s">
        <v>64</v>
      </c>
      <c r="S127" s="1051"/>
      <c r="T127" s="1115"/>
      <c r="U127" s="1116"/>
      <c r="V127" s="442" t="s">
        <v>43</v>
      </c>
      <c r="W127" s="441" t="s">
        <v>64</v>
      </c>
      <c r="X127" s="337"/>
      <c r="Y127" s="337"/>
      <c r="Z127" s="337"/>
      <c r="AA127" s="337"/>
      <c r="AB127" s="337"/>
      <c r="AC127" s="337"/>
      <c r="AD127" s="337"/>
      <c r="AE127" s="337"/>
      <c r="AF127" s="337"/>
      <c r="AG127" s="337"/>
      <c r="AH127" s="337"/>
      <c r="AI127" s="337"/>
      <c r="AJ127" s="337"/>
      <c r="AK127" s="337"/>
      <c r="BA127" s="337"/>
      <c r="BB127" s="337"/>
      <c r="BC127" s="337"/>
      <c r="BG127" s="337"/>
      <c r="BH127" s="337"/>
      <c r="BI127" s="337"/>
      <c r="BJ127" s="337"/>
      <c r="BK127" s="337"/>
      <c r="BL127" s="337"/>
      <c r="BM127" s="337"/>
      <c r="BN127" s="337"/>
      <c r="BO127" s="337"/>
      <c r="BP127" s="337"/>
      <c r="BQ127" s="337"/>
      <c r="BR127" s="337"/>
      <c r="BS127" s="337"/>
      <c r="BT127" s="337"/>
      <c r="BU127" s="337"/>
      <c r="BV127" s="337"/>
      <c r="BW127" s="337"/>
      <c r="BX127" s="337"/>
      <c r="BY127" s="337"/>
      <c r="BZ127" s="337"/>
      <c r="CA127" s="337"/>
      <c r="CB127" s="356"/>
      <c r="CC127" s="356"/>
      <c r="CD127" s="356"/>
      <c r="CE127" s="356"/>
      <c r="CF127" s="356"/>
      <c r="CG127" s="356"/>
      <c r="CH127" s="356"/>
      <c r="CI127" s="356"/>
      <c r="CJ127" s="356"/>
      <c r="CK127" s="356"/>
      <c r="CL127" s="356"/>
      <c r="CM127" s="356"/>
      <c r="CN127" s="356"/>
      <c r="CO127" s="356"/>
      <c r="CP127" s="356"/>
      <c r="CQ127" s="356"/>
      <c r="CR127" s="356"/>
      <c r="CS127" s="356"/>
      <c r="CT127" s="356"/>
      <c r="CU127" s="356"/>
      <c r="CV127" s="356"/>
    </row>
    <row r="128" spans="1:100" s="431" customFormat="1" ht="10.5" x14ac:dyDescent="0.15">
      <c r="A128" s="1107" t="s">
        <v>165</v>
      </c>
      <c r="B128" s="1107"/>
      <c r="C128" s="1108"/>
      <c r="D128" s="579">
        <f>SUM(E128:F128)</f>
        <v>9</v>
      </c>
      <c r="E128" s="580">
        <f>G128+I128+K128+M128+O128+Q128</f>
        <v>5</v>
      </c>
      <c r="F128" s="581">
        <f>H128+J128+L128+N128+P128+R128</f>
        <v>4</v>
      </c>
      <c r="G128" s="526"/>
      <c r="H128" s="509"/>
      <c r="I128" s="526"/>
      <c r="J128" s="509"/>
      <c r="K128" s="526"/>
      <c r="L128" s="509"/>
      <c r="M128" s="526"/>
      <c r="N128" s="509"/>
      <c r="O128" s="526">
        <v>4</v>
      </c>
      <c r="P128" s="509">
        <v>4</v>
      </c>
      <c r="Q128" s="542">
        <v>1</v>
      </c>
      <c r="R128" s="556"/>
      <c r="S128" s="544"/>
      <c r="T128" s="518"/>
      <c r="U128" s="518"/>
      <c r="V128" s="544"/>
      <c r="W128" s="517"/>
      <c r="X128" s="607" t="str">
        <f>$BA128&amp;" "&amp;$BB128&amp;""&amp;$BC128&amp;""&amp;$BD128&amp;""&amp;$BE128&amp;""&amp;$BF128&amp;""&amp;$BG128</f>
        <v xml:space="preserve"> </v>
      </c>
      <c r="Y128" s="337"/>
      <c r="Z128" s="337"/>
      <c r="AA128" s="337"/>
      <c r="AB128" s="337"/>
      <c r="AC128" s="337"/>
      <c r="AD128" s="337"/>
      <c r="AE128" s="337"/>
      <c r="AF128" s="337"/>
      <c r="AG128" s="337"/>
      <c r="AH128" s="337"/>
      <c r="AI128" s="337"/>
      <c r="AJ128" s="337"/>
      <c r="AK128" s="337"/>
      <c r="BA128" s="433" t="str">
        <f t="shared" ref="BA128:BA157" si="27">IF($D128&lt;&gt;SUM($G128:$R128),"El Total de los Egresos NO puede ser diferente a la suma de Hombres y Mujeres por edad.","")</f>
        <v/>
      </c>
      <c r="BB128" s="433" t="str">
        <f t="shared" ref="BB128:BB157" si="28">IF($E128&lt;&gt;$G128+$I128+$K128+$M128+$O128+$Q128,"El Total de Hombres Egresados al Programa NO puede ser distinto a la suma de Hombres por edad.","")</f>
        <v/>
      </c>
      <c r="BC128" s="433" t="str">
        <f t="shared" ref="BC128:BC157" si="29">IF($F128&lt;&gt;$H128+$J128+$L128+$N128+$P128+$R128,"El Total de Mujeres Egresadas al Programa NO puede ser distinto a la suma de Mujeres por edad.","")</f>
        <v/>
      </c>
      <c r="BD128" s="433" t="str">
        <f>IF($T128&lt;=$F128,"","Las gestantes egresadas del Programa NO debe ser mayor al Total de Mujeres egresadas")</f>
        <v/>
      </c>
      <c r="BE128" s="433" t="str">
        <f>IF($U128&lt;=$F128,"","Las madres de hijos menor de 2 años NO DEBE ser mayor al Total de Mujeres egresadas al Programa")</f>
        <v/>
      </c>
      <c r="BF128" s="433" t="str">
        <f>IF($V128&lt;=$E128,"","Los egresos de Población Indigena Hombres NO DEBE ser mayor al Total de Egresos Hombres del Programa")</f>
        <v/>
      </c>
      <c r="BG128" s="433" t="str">
        <f>IF($W128&lt;=$F128,"","Los egresos de Población Indigena Mujeres NO DEBE ser mayor al Total de Egresos Mujeres del Programa")</f>
        <v/>
      </c>
      <c r="BH128" s="337"/>
      <c r="BI128" s="337"/>
      <c r="BJ128" s="337"/>
      <c r="BK128" s="337"/>
      <c r="BL128" s="337"/>
      <c r="BM128" s="337"/>
      <c r="BN128" s="337"/>
      <c r="BO128" s="337"/>
      <c r="BP128" s="337"/>
      <c r="BQ128" s="337"/>
      <c r="BR128" s="337"/>
      <c r="BS128" s="356"/>
      <c r="BT128" s="613">
        <f>IF($D128&lt;&gt;SUM($G128:$R128),1,0)</f>
        <v>0</v>
      </c>
      <c r="BU128" s="613">
        <f>IF($E128&lt;&gt;$G128+$I128+$K128+$M128+$O128+$Q128,1,0)</f>
        <v>0</v>
      </c>
      <c r="BV128" s="613">
        <f>IF($F128&lt;&gt;$H128+$J128+$L128+$N128+$P128+$R128,1,0)</f>
        <v>0</v>
      </c>
      <c r="BW128" s="613">
        <f>IF($T128&lt;=$F128,0,1)</f>
        <v>0</v>
      </c>
      <c r="BX128" s="613">
        <f>IF($U128&lt;=$F128,0,1)</f>
        <v>0</v>
      </c>
      <c r="BY128" s="613">
        <f>IF($V128&lt;=$E128,0,1)</f>
        <v>0</v>
      </c>
      <c r="BZ128" s="613">
        <f>IF($W128&lt;=$F128,0,1)</f>
        <v>0</v>
      </c>
      <c r="CA128" s="356"/>
      <c r="CB128" s="356"/>
      <c r="CC128" s="356"/>
      <c r="CD128" s="356"/>
      <c r="CE128" s="356"/>
      <c r="CF128" s="356"/>
      <c r="CG128" s="356"/>
      <c r="CH128" s="356"/>
      <c r="CI128" s="356"/>
      <c r="CJ128" s="356"/>
      <c r="CK128" s="356"/>
      <c r="CL128" s="356"/>
      <c r="CM128" s="356"/>
      <c r="CN128" s="356"/>
      <c r="CO128" s="356"/>
      <c r="CP128" s="356"/>
      <c r="CQ128" s="356"/>
      <c r="CR128" s="356"/>
      <c r="CS128" s="356"/>
      <c r="CT128" s="356"/>
      <c r="CU128" s="356"/>
    </row>
    <row r="129" spans="1:100" s="431" customFormat="1" ht="24.95" customHeight="1" x14ac:dyDescent="0.15">
      <c r="A129" s="1109" t="s">
        <v>127</v>
      </c>
      <c r="B129" s="1110"/>
      <c r="C129" s="1111"/>
      <c r="D129" s="603"/>
      <c r="E129" s="557"/>
      <c r="F129" s="557"/>
      <c r="G129" s="557"/>
      <c r="H129" s="557"/>
      <c r="I129" s="557"/>
      <c r="J129" s="557"/>
      <c r="K129" s="557"/>
      <c r="L129" s="557"/>
      <c r="M129" s="557"/>
      <c r="N129" s="557"/>
      <c r="O129" s="557"/>
      <c r="P129" s="557"/>
      <c r="Q129" s="557"/>
      <c r="R129" s="557"/>
      <c r="S129" s="557"/>
      <c r="T129" s="557"/>
      <c r="U129" s="557"/>
      <c r="V129" s="557"/>
      <c r="W129" s="558"/>
      <c r="X129" s="607" t="str">
        <f t="shared" ref="X129:X156" si="30">$BA129&amp;" "&amp;$BB129&amp;""&amp;$BC129&amp;""&amp;$BD129&amp;""&amp;$BE129&amp;""&amp;$BF129&amp;""&amp;$BG129</f>
        <v xml:space="preserve"> </v>
      </c>
      <c r="Y129" s="337"/>
      <c r="Z129" s="337"/>
      <c r="AA129" s="337"/>
      <c r="AB129" s="337"/>
      <c r="AC129" s="337"/>
      <c r="AD129" s="337"/>
      <c r="AE129" s="337"/>
      <c r="AF129" s="337"/>
      <c r="AG129" s="337"/>
      <c r="AH129" s="337"/>
      <c r="AI129" s="337"/>
      <c r="AJ129" s="337"/>
      <c r="AK129" s="337"/>
      <c r="BA129" s="433" t="str">
        <f t="shared" si="27"/>
        <v/>
      </c>
      <c r="BB129" s="433" t="str">
        <f t="shared" si="28"/>
        <v/>
      </c>
      <c r="BC129" s="433" t="str">
        <f t="shared" si="29"/>
        <v/>
      </c>
      <c r="BD129" s="433" t="str">
        <f t="shared" ref="BD129:BD157" si="31">IF($T129&lt;=$F129,"","Las gestantes egresadas del Programa NO debe ser mayor al Total de Mujeres egresadas")</f>
        <v/>
      </c>
      <c r="BE129" s="433" t="str">
        <f t="shared" ref="BE129:BE157" si="32">IF($U129&lt;=$F129,"","Las madres de hijos menor de 2 años NO DEBE ser mayor al Total de Mujeres egresadas al Programa")</f>
        <v/>
      </c>
      <c r="BF129" s="433" t="str">
        <f t="shared" ref="BF129:BF157" si="33">IF($V129&lt;=$E129,"","Los egresos de Población Indigena Hombres NO DEBE ser mayor al Total de Egresos Hombres del Programa")</f>
        <v/>
      </c>
      <c r="BG129" s="433" t="str">
        <f t="shared" ref="BG129:BG157" si="34">IF($W129&lt;=$F129,"","Los egresos de Población Indigena Mujeres NO DEBE ser mayor al Total de Egresos Mujeres del Programa")</f>
        <v/>
      </c>
      <c r="BH129" s="337"/>
      <c r="BI129" s="337"/>
      <c r="BJ129" s="337"/>
      <c r="BK129" s="337"/>
      <c r="BL129" s="337"/>
      <c r="BM129" s="337"/>
      <c r="BN129" s="337"/>
      <c r="BO129" s="337"/>
      <c r="BP129" s="337"/>
      <c r="BQ129" s="337"/>
      <c r="BR129" s="337"/>
      <c r="BS129" s="337"/>
      <c r="BT129" s="613">
        <f t="shared" ref="BT129:BT157" si="35">IF($D129&lt;&gt;SUM($G129:$R129),1,0)</f>
        <v>0</v>
      </c>
      <c r="BU129" s="613">
        <f t="shared" ref="BU129:BU157" si="36">IF($E129&lt;&gt;$G129+$I129+$K129+$M129+$O129+$Q129,1,0)</f>
        <v>0</v>
      </c>
      <c r="BV129" s="613">
        <f t="shared" ref="BV129:BV157" si="37">IF($F129&lt;&gt;$H129+$J129+$L129+$N129+$P129+$R129,1,0)</f>
        <v>0</v>
      </c>
      <c r="BW129" s="613">
        <f t="shared" ref="BW129:BW157" si="38">IF($T129&lt;=$F129,0,1)</f>
        <v>0</v>
      </c>
      <c r="BX129" s="613">
        <f t="shared" ref="BX129:BX157" si="39">IF($U129&lt;=$F129,0,1)</f>
        <v>0</v>
      </c>
      <c r="BY129" s="613">
        <f t="shared" ref="BY129:BY157" si="40">IF($V129&lt;=$E129,0,1)</f>
        <v>0</v>
      </c>
      <c r="BZ129" s="613">
        <f t="shared" ref="BZ129:BZ157" si="41">IF($W129&lt;=$F129,0,1)</f>
        <v>0</v>
      </c>
      <c r="CA129" s="337"/>
      <c r="CB129" s="356"/>
      <c r="CC129" s="356"/>
      <c r="CD129" s="356"/>
      <c r="CE129" s="356"/>
      <c r="CF129" s="356"/>
      <c r="CG129" s="356"/>
      <c r="CH129" s="356"/>
      <c r="CI129" s="356"/>
      <c r="CJ129" s="356"/>
      <c r="CK129" s="356"/>
      <c r="CL129" s="356"/>
      <c r="CM129" s="356"/>
      <c r="CN129" s="356"/>
      <c r="CO129" s="356"/>
      <c r="CP129" s="356"/>
      <c r="CQ129" s="356"/>
      <c r="CR129" s="356"/>
      <c r="CS129" s="356"/>
      <c r="CT129" s="356"/>
      <c r="CU129" s="356"/>
      <c r="CV129" s="356"/>
    </row>
    <row r="130" spans="1:100" s="431" customFormat="1" ht="15.95" customHeight="1" x14ac:dyDescent="0.15">
      <c r="A130" s="1096" t="s">
        <v>128</v>
      </c>
      <c r="B130" s="1099" t="s">
        <v>129</v>
      </c>
      <c r="C130" s="1100"/>
      <c r="D130" s="582">
        <f t="shared" ref="D130:D138" si="42">SUM(E130:F130)</f>
        <v>0</v>
      </c>
      <c r="E130" s="583">
        <f t="shared" ref="E130:F138" si="43">G130+I130+K130+M130+O130+Q130</f>
        <v>0</v>
      </c>
      <c r="F130" s="584">
        <f t="shared" si="43"/>
        <v>0</v>
      </c>
      <c r="G130" s="497"/>
      <c r="H130" s="499"/>
      <c r="I130" s="497"/>
      <c r="J130" s="499"/>
      <c r="K130" s="497"/>
      <c r="L130" s="499"/>
      <c r="M130" s="497"/>
      <c r="N130" s="499"/>
      <c r="O130" s="497"/>
      <c r="P130" s="499"/>
      <c r="Q130" s="508"/>
      <c r="R130" s="559"/>
      <c r="S130" s="463"/>
      <c r="T130" s="560"/>
      <c r="U130" s="560"/>
      <c r="V130" s="513"/>
      <c r="W130" s="461"/>
      <c r="X130" s="607" t="str">
        <f t="shared" si="30"/>
        <v xml:space="preserve"> </v>
      </c>
      <c r="Y130" s="337"/>
      <c r="Z130" s="337"/>
      <c r="AA130" s="337"/>
      <c r="AB130" s="337"/>
      <c r="AC130" s="337"/>
      <c r="AD130" s="337"/>
      <c r="AE130" s="337"/>
      <c r="AF130" s="337"/>
      <c r="AG130" s="616"/>
      <c r="AH130" s="337"/>
      <c r="AI130" s="337"/>
      <c r="AJ130" s="337"/>
      <c r="AK130" s="337"/>
      <c r="BA130" s="433" t="str">
        <f t="shared" si="27"/>
        <v/>
      </c>
      <c r="BB130" s="433" t="str">
        <f t="shared" si="28"/>
        <v/>
      </c>
      <c r="BC130" s="433" t="str">
        <f t="shared" si="29"/>
        <v/>
      </c>
      <c r="BD130" s="433" t="str">
        <f t="shared" si="31"/>
        <v/>
      </c>
      <c r="BE130" s="433" t="str">
        <f t="shared" si="32"/>
        <v/>
      </c>
      <c r="BF130" s="433" t="str">
        <f t="shared" si="33"/>
        <v/>
      </c>
      <c r="BG130" s="433" t="str">
        <f t="shared" si="34"/>
        <v/>
      </c>
      <c r="BH130" s="337"/>
      <c r="BI130" s="337"/>
      <c r="BJ130" s="337"/>
      <c r="BK130" s="337"/>
      <c r="BL130" s="337"/>
      <c r="BM130" s="337"/>
      <c r="BN130" s="337"/>
      <c r="BO130" s="337"/>
      <c r="BP130" s="337"/>
      <c r="BQ130" s="337"/>
      <c r="BR130" s="337"/>
      <c r="BS130" s="337"/>
      <c r="BT130" s="613">
        <f t="shared" si="35"/>
        <v>0</v>
      </c>
      <c r="BU130" s="613">
        <f t="shared" si="36"/>
        <v>0</v>
      </c>
      <c r="BV130" s="613">
        <f t="shared" si="37"/>
        <v>0</v>
      </c>
      <c r="BW130" s="613">
        <f t="shared" si="38"/>
        <v>0</v>
      </c>
      <c r="BX130" s="613">
        <f t="shared" si="39"/>
        <v>0</v>
      </c>
      <c r="BY130" s="613">
        <f t="shared" si="40"/>
        <v>0</v>
      </c>
      <c r="BZ130" s="613">
        <f t="shared" si="41"/>
        <v>0</v>
      </c>
      <c r="CA130" s="337"/>
      <c r="CB130" s="356"/>
      <c r="CC130" s="356"/>
      <c r="CD130" s="356"/>
      <c r="CE130" s="356"/>
      <c r="CF130" s="356"/>
      <c r="CG130" s="356"/>
      <c r="CH130" s="356"/>
      <c r="CI130" s="356"/>
      <c r="CJ130" s="356"/>
      <c r="CK130" s="356"/>
      <c r="CL130" s="356"/>
      <c r="CM130" s="356"/>
      <c r="CN130" s="356"/>
      <c r="CO130" s="356"/>
      <c r="CP130" s="356"/>
      <c r="CQ130" s="356"/>
      <c r="CR130" s="356"/>
      <c r="CS130" s="356"/>
      <c r="CT130" s="356"/>
      <c r="CU130" s="356"/>
      <c r="CV130" s="356"/>
    </row>
    <row r="131" spans="1:100" s="431" customFormat="1" ht="15.95" customHeight="1" x14ac:dyDescent="0.15">
      <c r="A131" s="1083"/>
      <c r="B131" s="1088" t="s">
        <v>130</v>
      </c>
      <c r="C131" s="1089"/>
      <c r="D131" s="502">
        <f t="shared" si="42"/>
        <v>0</v>
      </c>
      <c r="E131" s="585">
        <f t="shared" si="43"/>
        <v>0</v>
      </c>
      <c r="F131" s="586">
        <f t="shared" si="43"/>
        <v>0</v>
      </c>
      <c r="G131" s="465"/>
      <c r="H131" s="460"/>
      <c r="I131" s="465"/>
      <c r="J131" s="460"/>
      <c r="K131" s="465"/>
      <c r="L131" s="460"/>
      <c r="M131" s="465"/>
      <c r="N131" s="460"/>
      <c r="O131" s="465"/>
      <c r="P131" s="460"/>
      <c r="Q131" s="505"/>
      <c r="R131" s="551"/>
      <c r="S131" s="479"/>
      <c r="T131" s="487"/>
      <c r="U131" s="487"/>
      <c r="V131" s="479"/>
      <c r="W131" s="461"/>
      <c r="X131" s="607" t="str">
        <f t="shared" si="30"/>
        <v xml:space="preserve"> </v>
      </c>
      <c r="Y131" s="337"/>
      <c r="Z131" s="337"/>
      <c r="AA131" s="337"/>
      <c r="AB131" s="337"/>
      <c r="AC131" s="337"/>
      <c r="AD131" s="337"/>
      <c r="AE131" s="337"/>
      <c r="AF131" s="337"/>
      <c r="AG131" s="616"/>
      <c r="AH131" s="337"/>
      <c r="AI131" s="337"/>
      <c r="AJ131" s="337"/>
      <c r="AK131" s="337"/>
      <c r="BA131" s="433" t="str">
        <f t="shared" si="27"/>
        <v/>
      </c>
      <c r="BB131" s="433" t="str">
        <f t="shared" si="28"/>
        <v/>
      </c>
      <c r="BC131" s="433" t="str">
        <f t="shared" si="29"/>
        <v/>
      </c>
      <c r="BD131" s="433" t="str">
        <f t="shared" si="31"/>
        <v/>
      </c>
      <c r="BE131" s="433" t="str">
        <f t="shared" si="32"/>
        <v/>
      </c>
      <c r="BF131" s="433" t="str">
        <f t="shared" si="33"/>
        <v/>
      </c>
      <c r="BG131" s="433" t="str">
        <f t="shared" si="34"/>
        <v/>
      </c>
      <c r="BH131" s="337"/>
      <c r="BI131" s="337"/>
      <c r="BJ131" s="337"/>
      <c r="BK131" s="337"/>
      <c r="BL131" s="337"/>
      <c r="BM131" s="337"/>
      <c r="BN131" s="337"/>
      <c r="BO131" s="337"/>
      <c r="BP131" s="337"/>
      <c r="BQ131" s="337"/>
      <c r="BR131" s="337"/>
      <c r="BS131" s="337"/>
      <c r="BT131" s="613">
        <f t="shared" si="35"/>
        <v>0</v>
      </c>
      <c r="BU131" s="613">
        <f t="shared" si="36"/>
        <v>0</v>
      </c>
      <c r="BV131" s="613">
        <f t="shared" si="37"/>
        <v>0</v>
      </c>
      <c r="BW131" s="613">
        <f t="shared" si="38"/>
        <v>0</v>
      </c>
      <c r="BX131" s="613">
        <f t="shared" si="39"/>
        <v>0</v>
      </c>
      <c r="BY131" s="613">
        <f t="shared" si="40"/>
        <v>0</v>
      </c>
      <c r="BZ131" s="613">
        <f t="shared" si="41"/>
        <v>0</v>
      </c>
      <c r="CA131" s="337"/>
      <c r="CB131" s="356"/>
      <c r="CC131" s="356"/>
      <c r="CD131" s="356"/>
      <c r="CE131" s="356"/>
      <c r="CF131" s="356"/>
      <c r="CG131" s="356"/>
      <c r="CH131" s="356"/>
      <c r="CI131" s="356"/>
      <c r="CJ131" s="356"/>
      <c r="CK131" s="356"/>
      <c r="CL131" s="356"/>
      <c r="CM131" s="356"/>
      <c r="CN131" s="356"/>
      <c r="CO131" s="356"/>
      <c r="CP131" s="356"/>
      <c r="CQ131" s="356"/>
      <c r="CR131" s="356"/>
      <c r="CS131" s="356"/>
      <c r="CT131" s="356"/>
      <c r="CU131" s="356"/>
      <c r="CV131" s="356"/>
    </row>
    <row r="132" spans="1:100" s="431" customFormat="1" ht="15.95" customHeight="1" x14ac:dyDescent="0.15">
      <c r="A132" s="1090" t="s">
        <v>131</v>
      </c>
      <c r="B132" s="1090"/>
      <c r="C132" s="1089"/>
      <c r="D132" s="502">
        <f t="shared" si="42"/>
        <v>0</v>
      </c>
      <c r="E132" s="585">
        <f t="shared" si="43"/>
        <v>0</v>
      </c>
      <c r="F132" s="586">
        <f t="shared" si="43"/>
        <v>0</v>
      </c>
      <c r="G132" s="475"/>
      <c r="H132" s="476"/>
      <c r="I132" s="475"/>
      <c r="J132" s="476"/>
      <c r="K132" s="475"/>
      <c r="L132" s="476"/>
      <c r="M132" s="475"/>
      <c r="N132" s="476"/>
      <c r="O132" s="475"/>
      <c r="P132" s="476"/>
      <c r="Q132" s="505"/>
      <c r="R132" s="551"/>
      <c r="S132" s="479"/>
      <c r="T132" s="487"/>
      <c r="U132" s="487"/>
      <c r="V132" s="479"/>
      <c r="W132" s="457"/>
      <c r="X132" s="607" t="str">
        <f t="shared" si="30"/>
        <v xml:space="preserve"> </v>
      </c>
      <c r="Y132" s="337"/>
      <c r="Z132" s="337"/>
      <c r="AA132" s="337"/>
      <c r="AB132" s="337"/>
      <c r="AC132" s="337"/>
      <c r="AD132" s="337"/>
      <c r="AE132" s="337"/>
      <c r="AF132" s="337"/>
      <c r="AG132" s="616"/>
      <c r="AH132" s="337"/>
      <c r="AI132" s="337"/>
      <c r="AJ132" s="337"/>
      <c r="AK132" s="337"/>
      <c r="BA132" s="433" t="str">
        <f t="shared" si="27"/>
        <v/>
      </c>
      <c r="BB132" s="433" t="str">
        <f t="shared" si="28"/>
        <v/>
      </c>
      <c r="BC132" s="433" t="str">
        <f t="shared" si="29"/>
        <v/>
      </c>
      <c r="BD132" s="433" t="str">
        <f t="shared" si="31"/>
        <v/>
      </c>
      <c r="BE132" s="433" t="str">
        <f t="shared" si="32"/>
        <v/>
      </c>
      <c r="BF132" s="433" t="str">
        <f t="shared" si="33"/>
        <v/>
      </c>
      <c r="BG132" s="433" t="str">
        <f t="shared" si="34"/>
        <v/>
      </c>
      <c r="BH132" s="337"/>
      <c r="BI132" s="337"/>
      <c r="BJ132" s="337"/>
      <c r="BK132" s="337"/>
      <c r="BL132" s="337"/>
      <c r="BM132" s="337"/>
      <c r="BN132" s="337"/>
      <c r="BO132" s="337"/>
      <c r="BP132" s="337"/>
      <c r="BQ132" s="337"/>
      <c r="BR132" s="337"/>
      <c r="BS132" s="337"/>
      <c r="BT132" s="613">
        <f t="shared" si="35"/>
        <v>0</v>
      </c>
      <c r="BU132" s="613">
        <f t="shared" si="36"/>
        <v>0</v>
      </c>
      <c r="BV132" s="613">
        <f t="shared" si="37"/>
        <v>0</v>
      </c>
      <c r="BW132" s="613">
        <f t="shared" si="38"/>
        <v>0</v>
      </c>
      <c r="BX132" s="613">
        <f t="shared" si="39"/>
        <v>0</v>
      </c>
      <c r="BY132" s="613">
        <f t="shared" si="40"/>
        <v>0</v>
      </c>
      <c r="BZ132" s="613">
        <f t="shared" si="41"/>
        <v>0</v>
      </c>
      <c r="CA132" s="337"/>
      <c r="CB132" s="356"/>
      <c r="CC132" s="356"/>
      <c r="CD132" s="356"/>
      <c r="CE132" s="356"/>
      <c r="CF132" s="356"/>
      <c r="CG132" s="356"/>
      <c r="CH132" s="356"/>
      <c r="CI132" s="356"/>
      <c r="CJ132" s="356"/>
      <c r="CK132" s="356"/>
      <c r="CL132" s="356"/>
      <c r="CM132" s="356"/>
      <c r="CN132" s="356"/>
      <c r="CO132" s="356"/>
      <c r="CP132" s="356"/>
      <c r="CQ132" s="356"/>
      <c r="CR132" s="356"/>
      <c r="CS132" s="356"/>
      <c r="CT132" s="356"/>
      <c r="CU132" s="356"/>
      <c r="CV132" s="356"/>
    </row>
    <row r="133" spans="1:100" s="431" customFormat="1" ht="15.95" customHeight="1" x14ac:dyDescent="0.15">
      <c r="A133" s="1090" t="s">
        <v>132</v>
      </c>
      <c r="B133" s="1090"/>
      <c r="C133" s="1089"/>
      <c r="D133" s="502">
        <f t="shared" si="42"/>
        <v>0</v>
      </c>
      <c r="E133" s="585">
        <f t="shared" si="43"/>
        <v>0</v>
      </c>
      <c r="F133" s="586">
        <f t="shared" si="43"/>
        <v>0</v>
      </c>
      <c r="G133" s="465"/>
      <c r="H133" s="460"/>
      <c r="I133" s="465"/>
      <c r="J133" s="460"/>
      <c r="K133" s="475"/>
      <c r="L133" s="476"/>
      <c r="M133" s="475"/>
      <c r="N133" s="476"/>
      <c r="O133" s="475"/>
      <c r="P133" s="476"/>
      <c r="Q133" s="543"/>
      <c r="R133" s="561"/>
      <c r="S133" s="479"/>
      <c r="T133" s="487"/>
      <c r="U133" s="487"/>
      <c r="V133" s="479"/>
      <c r="W133" s="457"/>
      <c r="X133" s="607" t="str">
        <f t="shared" si="30"/>
        <v xml:space="preserve"> </v>
      </c>
      <c r="Y133" s="337"/>
      <c r="Z133" s="337"/>
      <c r="AA133" s="337"/>
      <c r="AB133" s="337"/>
      <c r="AC133" s="337"/>
      <c r="AD133" s="337"/>
      <c r="AE133" s="337"/>
      <c r="AF133" s="337"/>
      <c r="AG133" s="616"/>
      <c r="AH133" s="337"/>
      <c r="AI133" s="337"/>
      <c r="AJ133" s="337"/>
      <c r="AK133" s="337"/>
      <c r="BA133" s="433" t="str">
        <f t="shared" si="27"/>
        <v/>
      </c>
      <c r="BB133" s="433" t="str">
        <f t="shared" si="28"/>
        <v/>
      </c>
      <c r="BC133" s="433" t="str">
        <f t="shared" si="29"/>
        <v/>
      </c>
      <c r="BD133" s="433" t="str">
        <f t="shared" si="31"/>
        <v/>
      </c>
      <c r="BE133" s="433" t="str">
        <f t="shared" si="32"/>
        <v/>
      </c>
      <c r="BF133" s="433" t="str">
        <f t="shared" si="33"/>
        <v/>
      </c>
      <c r="BG133" s="433" t="str">
        <f t="shared" si="34"/>
        <v/>
      </c>
      <c r="BH133" s="337"/>
      <c r="BI133" s="337"/>
      <c r="BJ133" s="337"/>
      <c r="BK133" s="337"/>
      <c r="BL133" s="337"/>
      <c r="BM133" s="337"/>
      <c r="BN133" s="337"/>
      <c r="BO133" s="337"/>
      <c r="BP133" s="337"/>
      <c r="BQ133" s="337"/>
      <c r="BR133" s="337"/>
      <c r="BS133" s="337"/>
      <c r="BT133" s="613">
        <f t="shared" si="35"/>
        <v>0</v>
      </c>
      <c r="BU133" s="613">
        <f t="shared" si="36"/>
        <v>0</v>
      </c>
      <c r="BV133" s="613">
        <f t="shared" si="37"/>
        <v>0</v>
      </c>
      <c r="BW133" s="613">
        <f t="shared" si="38"/>
        <v>0</v>
      </c>
      <c r="BX133" s="613">
        <f t="shared" si="39"/>
        <v>0</v>
      </c>
      <c r="BY133" s="613">
        <f t="shared" si="40"/>
        <v>0</v>
      </c>
      <c r="BZ133" s="613">
        <f t="shared" si="41"/>
        <v>0</v>
      </c>
      <c r="CA133" s="337"/>
      <c r="CB133" s="356"/>
      <c r="CC133" s="356"/>
      <c r="CD133" s="356"/>
      <c r="CE133" s="356"/>
      <c r="CF133" s="356"/>
      <c r="CG133" s="356"/>
      <c r="CH133" s="356"/>
      <c r="CI133" s="356"/>
      <c r="CJ133" s="356"/>
      <c r="CK133" s="356"/>
      <c r="CL133" s="356"/>
      <c r="CM133" s="356"/>
      <c r="CN133" s="356"/>
      <c r="CO133" s="356"/>
      <c r="CP133" s="356"/>
      <c r="CQ133" s="356"/>
      <c r="CR133" s="356"/>
      <c r="CS133" s="356"/>
      <c r="CT133" s="356"/>
      <c r="CU133" s="356"/>
      <c r="CV133" s="356"/>
    </row>
    <row r="134" spans="1:100" s="431" customFormat="1" ht="15.95" customHeight="1" x14ac:dyDescent="0.15">
      <c r="A134" s="1090" t="s">
        <v>133</v>
      </c>
      <c r="B134" s="1101"/>
      <c r="C134" s="1102"/>
      <c r="D134" s="502">
        <f t="shared" si="42"/>
        <v>0</v>
      </c>
      <c r="E134" s="585">
        <f t="shared" si="43"/>
        <v>0</v>
      </c>
      <c r="F134" s="586">
        <f t="shared" si="43"/>
        <v>0</v>
      </c>
      <c r="G134" s="465"/>
      <c r="H134" s="460"/>
      <c r="I134" s="465"/>
      <c r="J134" s="460"/>
      <c r="K134" s="465"/>
      <c r="L134" s="460"/>
      <c r="M134" s="465"/>
      <c r="N134" s="460"/>
      <c r="O134" s="465"/>
      <c r="P134" s="460"/>
      <c r="Q134" s="505"/>
      <c r="R134" s="551"/>
      <c r="S134" s="479"/>
      <c r="T134" s="487"/>
      <c r="U134" s="487"/>
      <c r="V134" s="479"/>
      <c r="W134" s="460"/>
      <c r="X134" s="607" t="str">
        <f t="shared" si="30"/>
        <v xml:space="preserve"> </v>
      </c>
      <c r="Y134" s="337"/>
      <c r="Z134" s="337"/>
      <c r="AA134" s="337"/>
      <c r="AB134" s="337"/>
      <c r="AC134" s="337"/>
      <c r="AD134" s="337"/>
      <c r="AE134" s="337"/>
      <c r="AF134" s="337"/>
      <c r="AG134" s="616"/>
      <c r="AH134" s="337"/>
      <c r="AI134" s="337"/>
      <c r="AJ134" s="337"/>
      <c r="AK134" s="337"/>
      <c r="BA134" s="433" t="str">
        <f t="shared" si="27"/>
        <v/>
      </c>
      <c r="BB134" s="433" t="str">
        <f t="shared" si="28"/>
        <v/>
      </c>
      <c r="BC134" s="433" t="str">
        <f t="shared" si="29"/>
        <v/>
      </c>
      <c r="BD134" s="433" t="str">
        <f t="shared" si="31"/>
        <v/>
      </c>
      <c r="BE134" s="433" t="str">
        <f t="shared" si="32"/>
        <v/>
      </c>
      <c r="BF134" s="433" t="str">
        <f t="shared" si="33"/>
        <v/>
      </c>
      <c r="BG134" s="433" t="str">
        <f t="shared" si="34"/>
        <v/>
      </c>
      <c r="BH134" s="337"/>
      <c r="BI134" s="337"/>
      <c r="BJ134" s="337"/>
      <c r="BK134" s="337"/>
      <c r="BL134" s="337"/>
      <c r="BM134" s="337"/>
      <c r="BN134" s="337"/>
      <c r="BO134" s="337"/>
      <c r="BP134" s="337"/>
      <c r="BQ134" s="337"/>
      <c r="BR134" s="337"/>
      <c r="BS134" s="337"/>
      <c r="BT134" s="613">
        <f t="shared" si="35"/>
        <v>0</v>
      </c>
      <c r="BU134" s="613">
        <f t="shared" si="36"/>
        <v>0</v>
      </c>
      <c r="BV134" s="613">
        <f t="shared" si="37"/>
        <v>0</v>
      </c>
      <c r="BW134" s="613">
        <f t="shared" si="38"/>
        <v>0</v>
      </c>
      <c r="BX134" s="613">
        <f t="shared" si="39"/>
        <v>0</v>
      </c>
      <c r="BY134" s="613">
        <f t="shared" si="40"/>
        <v>0</v>
      </c>
      <c r="BZ134" s="613">
        <f t="shared" si="41"/>
        <v>0</v>
      </c>
      <c r="CA134" s="337"/>
      <c r="CB134" s="356"/>
      <c r="CC134" s="356"/>
      <c r="CD134" s="356"/>
      <c r="CE134" s="356"/>
      <c r="CF134" s="356"/>
      <c r="CG134" s="356"/>
      <c r="CH134" s="356"/>
      <c r="CI134" s="356"/>
      <c r="CJ134" s="356"/>
      <c r="CK134" s="356"/>
      <c r="CL134" s="356"/>
      <c r="CM134" s="356"/>
      <c r="CN134" s="356"/>
      <c r="CO134" s="356"/>
      <c r="CP134" s="356"/>
      <c r="CQ134" s="356"/>
      <c r="CR134" s="356"/>
      <c r="CS134" s="356"/>
      <c r="CT134" s="356"/>
      <c r="CU134" s="356"/>
      <c r="CV134" s="356"/>
    </row>
    <row r="135" spans="1:100" s="431" customFormat="1" ht="26.25" customHeight="1" x14ac:dyDescent="0.15">
      <c r="A135" s="1103" t="s">
        <v>134</v>
      </c>
      <c r="B135" s="1082" t="s">
        <v>135</v>
      </c>
      <c r="C135" s="1089"/>
      <c r="D135" s="502">
        <f t="shared" si="42"/>
        <v>0</v>
      </c>
      <c r="E135" s="585">
        <f t="shared" si="43"/>
        <v>0</v>
      </c>
      <c r="F135" s="586">
        <f t="shared" si="43"/>
        <v>0</v>
      </c>
      <c r="G135" s="465"/>
      <c r="H135" s="460"/>
      <c r="I135" s="465"/>
      <c r="J135" s="460"/>
      <c r="K135" s="465"/>
      <c r="L135" s="460"/>
      <c r="M135" s="465"/>
      <c r="N135" s="460"/>
      <c r="O135" s="465"/>
      <c r="P135" s="460"/>
      <c r="Q135" s="505"/>
      <c r="R135" s="551"/>
      <c r="S135" s="479"/>
      <c r="T135" s="457"/>
      <c r="U135" s="487"/>
      <c r="V135" s="479"/>
      <c r="W135" s="461"/>
      <c r="X135" s="607" t="str">
        <f t="shared" si="30"/>
        <v xml:space="preserve"> </v>
      </c>
      <c r="Y135" s="337"/>
      <c r="Z135" s="337"/>
      <c r="AA135" s="337"/>
      <c r="AB135" s="337"/>
      <c r="AC135" s="337"/>
      <c r="AD135" s="337"/>
      <c r="AE135" s="337"/>
      <c r="AF135" s="337"/>
      <c r="AG135" s="616"/>
      <c r="AH135" s="337"/>
      <c r="AI135" s="337"/>
      <c r="AJ135" s="337"/>
      <c r="AK135" s="337"/>
      <c r="BA135" s="433" t="str">
        <f t="shared" si="27"/>
        <v/>
      </c>
      <c r="BB135" s="433" t="str">
        <f t="shared" si="28"/>
        <v/>
      </c>
      <c r="BC135" s="433" t="str">
        <f t="shared" si="29"/>
        <v/>
      </c>
      <c r="BD135" s="433" t="str">
        <f t="shared" si="31"/>
        <v/>
      </c>
      <c r="BE135" s="433" t="str">
        <f t="shared" si="32"/>
        <v/>
      </c>
      <c r="BF135" s="433" t="str">
        <f t="shared" si="33"/>
        <v/>
      </c>
      <c r="BG135" s="433" t="str">
        <f t="shared" si="34"/>
        <v/>
      </c>
      <c r="BH135" s="337"/>
      <c r="BI135" s="337"/>
      <c r="BJ135" s="337"/>
      <c r="BK135" s="337"/>
      <c r="BL135" s="337"/>
      <c r="BM135" s="337"/>
      <c r="BN135" s="337"/>
      <c r="BO135" s="337"/>
      <c r="BP135" s="337"/>
      <c r="BQ135" s="337"/>
      <c r="BR135" s="337"/>
      <c r="BS135" s="337"/>
      <c r="BT135" s="613">
        <f t="shared" si="35"/>
        <v>0</v>
      </c>
      <c r="BU135" s="613">
        <f t="shared" si="36"/>
        <v>0</v>
      </c>
      <c r="BV135" s="613">
        <f t="shared" si="37"/>
        <v>0</v>
      </c>
      <c r="BW135" s="613">
        <f t="shared" si="38"/>
        <v>0</v>
      </c>
      <c r="BX135" s="613">
        <f t="shared" si="39"/>
        <v>0</v>
      </c>
      <c r="BY135" s="613">
        <f t="shared" si="40"/>
        <v>0</v>
      </c>
      <c r="BZ135" s="613">
        <f t="shared" si="41"/>
        <v>0</v>
      </c>
      <c r="CA135" s="337"/>
      <c r="CB135" s="356"/>
      <c r="CC135" s="356"/>
      <c r="CD135" s="356"/>
      <c r="CE135" s="356"/>
      <c r="CF135" s="356"/>
      <c r="CG135" s="356"/>
      <c r="CH135" s="356"/>
      <c r="CI135" s="356"/>
      <c r="CJ135" s="356"/>
      <c r="CK135" s="356"/>
      <c r="CL135" s="356"/>
      <c r="CM135" s="356"/>
      <c r="CN135" s="356"/>
      <c r="CO135" s="356"/>
      <c r="CP135" s="356"/>
      <c r="CQ135" s="356"/>
      <c r="CR135" s="356"/>
      <c r="CS135" s="356"/>
      <c r="CT135" s="356"/>
      <c r="CU135" s="356"/>
      <c r="CV135" s="356"/>
    </row>
    <row r="136" spans="1:100" s="431" customFormat="1" ht="10.5" x14ac:dyDescent="0.15">
      <c r="A136" s="1104"/>
      <c r="B136" s="1082" t="s">
        <v>136</v>
      </c>
      <c r="C136" s="1089"/>
      <c r="D136" s="502">
        <f t="shared" si="42"/>
        <v>0</v>
      </c>
      <c r="E136" s="585">
        <f t="shared" si="43"/>
        <v>0</v>
      </c>
      <c r="F136" s="586">
        <f t="shared" si="43"/>
        <v>0</v>
      </c>
      <c r="G136" s="465"/>
      <c r="H136" s="460"/>
      <c r="I136" s="465"/>
      <c r="J136" s="460"/>
      <c r="K136" s="465"/>
      <c r="L136" s="460"/>
      <c r="M136" s="465"/>
      <c r="N136" s="460"/>
      <c r="O136" s="465"/>
      <c r="P136" s="460"/>
      <c r="Q136" s="505"/>
      <c r="R136" s="551"/>
      <c r="S136" s="479"/>
      <c r="T136" s="457"/>
      <c r="U136" s="487"/>
      <c r="V136" s="479"/>
      <c r="W136" s="461"/>
      <c r="X136" s="607" t="str">
        <f t="shared" si="30"/>
        <v xml:space="preserve"> </v>
      </c>
      <c r="Y136" s="337"/>
      <c r="Z136" s="337"/>
      <c r="AA136" s="337"/>
      <c r="AB136" s="337"/>
      <c r="AC136" s="337"/>
      <c r="AD136" s="337"/>
      <c r="AE136" s="337"/>
      <c r="AF136" s="337"/>
      <c r="AG136" s="616"/>
      <c r="AH136" s="337"/>
      <c r="AI136" s="337"/>
      <c r="AJ136" s="337"/>
      <c r="AK136" s="337"/>
      <c r="BA136" s="433" t="str">
        <f t="shared" si="27"/>
        <v/>
      </c>
      <c r="BB136" s="433" t="str">
        <f t="shared" si="28"/>
        <v/>
      </c>
      <c r="BC136" s="433" t="str">
        <f t="shared" si="29"/>
        <v/>
      </c>
      <c r="BD136" s="433" t="str">
        <f t="shared" si="31"/>
        <v/>
      </c>
      <c r="BE136" s="433" t="str">
        <f t="shared" si="32"/>
        <v/>
      </c>
      <c r="BF136" s="433" t="str">
        <f t="shared" si="33"/>
        <v/>
      </c>
      <c r="BG136" s="433" t="str">
        <f t="shared" si="34"/>
        <v/>
      </c>
      <c r="BH136" s="337"/>
      <c r="BI136" s="337"/>
      <c r="BJ136" s="337"/>
      <c r="BK136" s="337"/>
      <c r="BL136" s="337"/>
      <c r="BM136" s="337"/>
      <c r="BN136" s="337"/>
      <c r="BO136" s="337"/>
      <c r="BP136" s="337"/>
      <c r="BQ136" s="337"/>
      <c r="BR136" s="337"/>
      <c r="BS136" s="337"/>
      <c r="BT136" s="613">
        <f t="shared" si="35"/>
        <v>0</v>
      </c>
      <c r="BU136" s="613">
        <f t="shared" si="36"/>
        <v>0</v>
      </c>
      <c r="BV136" s="613">
        <f t="shared" si="37"/>
        <v>0</v>
      </c>
      <c r="BW136" s="613">
        <f t="shared" si="38"/>
        <v>0</v>
      </c>
      <c r="BX136" s="613">
        <f t="shared" si="39"/>
        <v>0</v>
      </c>
      <c r="BY136" s="613">
        <f t="shared" si="40"/>
        <v>0</v>
      </c>
      <c r="BZ136" s="613">
        <f t="shared" si="41"/>
        <v>0</v>
      </c>
      <c r="CA136" s="337"/>
      <c r="CB136" s="356"/>
      <c r="CC136" s="356"/>
      <c r="CD136" s="356"/>
      <c r="CE136" s="356"/>
      <c r="CF136" s="356"/>
      <c r="CG136" s="356"/>
      <c r="CH136" s="356"/>
      <c r="CI136" s="356"/>
      <c r="CJ136" s="356"/>
      <c r="CK136" s="356"/>
      <c r="CL136" s="356"/>
      <c r="CM136" s="356"/>
      <c r="CN136" s="356"/>
      <c r="CO136" s="356"/>
      <c r="CP136" s="356"/>
      <c r="CQ136" s="356"/>
      <c r="CR136" s="356"/>
      <c r="CS136" s="356"/>
      <c r="CT136" s="356"/>
      <c r="CU136" s="356"/>
      <c r="CV136" s="356"/>
    </row>
    <row r="137" spans="1:100" s="431" customFormat="1" ht="21.75" customHeight="1" x14ac:dyDescent="0.15">
      <c r="A137" s="447" t="s">
        <v>137</v>
      </c>
      <c r="B137" s="1091" t="s">
        <v>138</v>
      </c>
      <c r="C137" s="1092"/>
      <c r="D137" s="502">
        <f t="shared" si="42"/>
        <v>0</v>
      </c>
      <c r="E137" s="585">
        <f t="shared" si="43"/>
        <v>0</v>
      </c>
      <c r="F137" s="586">
        <f t="shared" si="43"/>
        <v>0</v>
      </c>
      <c r="G137" s="465"/>
      <c r="H137" s="460"/>
      <c r="I137" s="465"/>
      <c r="J137" s="460"/>
      <c r="K137" s="465"/>
      <c r="L137" s="460"/>
      <c r="M137" s="465"/>
      <c r="N137" s="460"/>
      <c r="O137" s="465"/>
      <c r="P137" s="460"/>
      <c r="Q137" s="505"/>
      <c r="R137" s="551"/>
      <c r="S137" s="479"/>
      <c r="T137" s="457"/>
      <c r="U137" s="487"/>
      <c r="V137" s="479"/>
      <c r="W137" s="461"/>
      <c r="X137" s="607" t="str">
        <f t="shared" si="30"/>
        <v xml:space="preserve"> </v>
      </c>
      <c r="Y137" s="337"/>
      <c r="Z137" s="337"/>
      <c r="AA137" s="337"/>
      <c r="AB137" s="337"/>
      <c r="AC137" s="337"/>
      <c r="AD137" s="337"/>
      <c r="AE137" s="337"/>
      <c r="AF137" s="337"/>
      <c r="AG137" s="616"/>
      <c r="AH137" s="337"/>
      <c r="AI137" s="337"/>
      <c r="AJ137" s="337"/>
      <c r="AK137" s="337"/>
      <c r="BA137" s="433" t="str">
        <f t="shared" si="27"/>
        <v/>
      </c>
      <c r="BB137" s="433" t="str">
        <f t="shared" si="28"/>
        <v/>
      </c>
      <c r="BC137" s="433" t="str">
        <f t="shared" si="29"/>
        <v/>
      </c>
      <c r="BD137" s="433" t="str">
        <f t="shared" si="31"/>
        <v/>
      </c>
      <c r="BE137" s="433" t="str">
        <f t="shared" si="32"/>
        <v/>
      </c>
      <c r="BF137" s="433" t="str">
        <f t="shared" si="33"/>
        <v/>
      </c>
      <c r="BG137" s="433" t="str">
        <f t="shared" si="34"/>
        <v/>
      </c>
      <c r="BH137" s="337"/>
      <c r="BI137" s="337"/>
      <c r="BJ137" s="337"/>
      <c r="BK137" s="337"/>
      <c r="BL137" s="337"/>
      <c r="BM137" s="337"/>
      <c r="BN137" s="337"/>
      <c r="BO137" s="337"/>
      <c r="BP137" s="337"/>
      <c r="BQ137" s="337"/>
      <c r="BR137" s="337"/>
      <c r="BS137" s="337"/>
      <c r="BT137" s="613">
        <f t="shared" si="35"/>
        <v>0</v>
      </c>
      <c r="BU137" s="613">
        <f t="shared" si="36"/>
        <v>0</v>
      </c>
      <c r="BV137" s="613">
        <f t="shared" si="37"/>
        <v>0</v>
      </c>
      <c r="BW137" s="613">
        <f t="shared" si="38"/>
        <v>0</v>
      </c>
      <c r="BX137" s="613">
        <f t="shared" si="39"/>
        <v>0</v>
      </c>
      <c r="BY137" s="613">
        <f t="shared" si="40"/>
        <v>0</v>
      </c>
      <c r="BZ137" s="613">
        <f t="shared" si="41"/>
        <v>0</v>
      </c>
      <c r="CA137" s="337"/>
      <c r="CB137" s="356"/>
      <c r="CC137" s="356"/>
      <c r="CD137" s="356"/>
      <c r="CE137" s="356"/>
      <c r="CF137" s="356"/>
      <c r="CG137" s="356"/>
      <c r="CH137" s="356"/>
      <c r="CI137" s="356"/>
      <c r="CJ137" s="356"/>
      <c r="CK137" s="356"/>
      <c r="CL137" s="356"/>
      <c r="CM137" s="356"/>
      <c r="CN137" s="356"/>
      <c r="CO137" s="356"/>
      <c r="CP137" s="356"/>
      <c r="CQ137" s="356"/>
      <c r="CR137" s="356"/>
      <c r="CS137" s="356"/>
      <c r="CT137" s="356"/>
      <c r="CU137" s="356"/>
      <c r="CV137" s="356"/>
    </row>
    <row r="138" spans="1:100" s="431" customFormat="1" ht="21" customHeight="1" x14ac:dyDescent="0.15">
      <c r="A138" s="1090" t="s">
        <v>139</v>
      </c>
      <c r="B138" s="1090"/>
      <c r="C138" s="1089"/>
      <c r="D138" s="502">
        <f t="shared" si="42"/>
        <v>0</v>
      </c>
      <c r="E138" s="585">
        <f t="shared" si="43"/>
        <v>0</v>
      </c>
      <c r="F138" s="586">
        <f t="shared" si="43"/>
        <v>0</v>
      </c>
      <c r="G138" s="468"/>
      <c r="H138" s="471"/>
      <c r="I138" s="468"/>
      <c r="J138" s="471"/>
      <c r="K138" s="468"/>
      <c r="L138" s="471"/>
      <c r="M138" s="468"/>
      <c r="N138" s="471"/>
      <c r="O138" s="468"/>
      <c r="P138" s="471"/>
      <c r="Q138" s="507"/>
      <c r="R138" s="562"/>
      <c r="S138" s="501"/>
      <c r="T138" s="459"/>
      <c r="U138" s="487"/>
      <c r="V138" s="501"/>
      <c r="W138" s="461"/>
      <c r="X138" s="607" t="str">
        <f t="shared" si="30"/>
        <v xml:space="preserve"> </v>
      </c>
      <c r="Y138" s="337"/>
      <c r="Z138" s="337"/>
      <c r="AA138" s="337"/>
      <c r="AB138" s="337"/>
      <c r="AC138" s="337"/>
      <c r="AD138" s="337"/>
      <c r="AE138" s="337"/>
      <c r="AF138" s="337"/>
      <c r="AG138" s="616"/>
      <c r="AH138" s="337"/>
      <c r="AI138" s="337"/>
      <c r="AJ138" s="337"/>
      <c r="AK138" s="337"/>
      <c r="BA138" s="433" t="str">
        <f t="shared" si="27"/>
        <v/>
      </c>
      <c r="BB138" s="433" t="str">
        <f t="shared" si="28"/>
        <v/>
      </c>
      <c r="BC138" s="433" t="str">
        <f t="shared" si="29"/>
        <v/>
      </c>
      <c r="BD138" s="433" t="str">
        <f t="shared" si="31"/>
        <v/>
      </c>
      <c r="BE138" s="433" t="str">
        <f t="shared" si="32"/>
        <v/>
      </c>
      <c r="BF138" s="433" t="str">
        <f t="shared" si="33"/>
        <v/>
      </c>
      <c r="BG138" s="433" t="str">
        <f t="shared" si="34"/>
        <v/>
      </c>
      <c r="BH138" s="337"/>
      <c r="BI138" s="337"/>
      <c r="BJ138" s="337"/>
      <c r="BK138" s="337"/>
      <c r="BL138" s="337"/>
      <c r="BM138" s="337"/>
      <c r="BN138" s="337"/>
      <c r="BO138" s="337"/>
      <c r="BP138" s="337"/>
      <c r="BQ138" s="337"/>
      <c r="BR138" s="337"/>
      <c r="BS138" s="337"/>
      <c r="BT138" s="613">
        <f t="shared" si="35"/>
        <v>0</v>
      </c>
      <c r="BU138" s="613">
        <f t="shared" si="36"/>
        <v>0</v>
      </c>
      <c r="BV138" s="613">
        <f t="shared" si="37"/>
        <v>0</v>
      </c>
      <c r="BW138" s="613">
        <f t="shared" si="38"/>
        <v>0</v>
      </c>
      <c r="BX138" s="613">
        <f t="shared" si="39"/>
        <v>0</v>
      </c>
      <c r="BY138" s="613">
        <f t="shared" si="40"/>
        <v>0</v>
      </c>
      <c r="BZ138" s="613">
        <f t="shared" si="41"/>
        <v>0</v>
      </c>
      <c r="CA138" s="337"/>
      <c r="CB138" s="356"/>
      <c r="CC138" s="356"/>
      <c r="CD138" s="356"/>
      <c r="CE138" s="356"/>
      <c r="CF138" s="356"/>
      <c r="CG138" s="356"/>
      <c r="CH138" s="356"/>
      <c r="CI138" s="356"/>
      <c r="CJ138" s="356"/>
      <c r="CK138" s="356"/>
      <c r="CL138" s="356"/>
      <c r="CM138" s="356"/>
      <c r="CN138" s="356"/>
      <c r="CO138" s="356"/>
      <c r="CP138" s="356"/>
      <c r="CQ138" s="356"/>
      <c r="CR138" s="356"/>
      <c r="CS138" s="356"/>
      <c r="CT138" s="356"/>
      <c r="CU138" s="356"/>
      <c r="CV138" s="356"/>
    </row>
    <row r="139" spans="1:100" s="431" customFormat="1" ht="15.95" customHeight="1" x14ac:dyDescent="0.15">
      <c r="A139" s="1093" t="s">
        <v>140</v>
      </c>
      <c r="B139" s="1094"/>
      <c r="C139" s="1095"/>
      <c r="D139" s="603"/>
      <c r="E139" s="557"/>
      <c r="F139" s="557"/>
      <c r="G139" s="557"/>
      <c r="H139" s="557"/>
      <c r="I139" s="557"/>
      <c r="J139" s="557"/>
      <c r="K139" s="557"/>
      <c r="L139" s="557"/>
      <c r="M139" s="557"/>
      <c r="N139" s="557"/>
      <c r="O139" s="557"/>
      <c r="P139" s="557"/>
      <c r="Q139" s="557"/>
      <c r="R139" s="557"/>
      <c r="S139" s="557"/>
      <c r="T139" s="557"/>
      <c r="U139" s="557"/>
      <c r="V139" s="557"/>
      <c r="W139" s="558"/>
      <c r="X139" s="607" t="str">
        <f t="shared" si="30"/>
        <v xml:space="preserve"> </v>
      </c>
      <c r="Y139" s="337"/>
      <c r="Z139" s="337"/>
      <c r="AA139" s="337"/>
      <c r="AB139" s="337"/>
      <c r="AC139" s="337"/>
      <c r="AD139" s="337"/>
      <c r="AE139" s="337"/>
      <c r="AF139" s="337"/>
      <c r="AG139" s="616"/>
      <c r="AH139" s="337"/>
      <c r="AI139" s="337"/>
      <c r="AJ139" s="337"/>
      <c r="AK139" s="337"/>
      <c r="BA139" s="433" t="str">
        <f t="shared" si="27"/>
        <v/>
      </c>
      <c r="BB139" s="433" t="str">
        <f t="shared" si="28"/>
        <v/>
      </c>
      <c r="BC139" s="433" t="str">
        <f t="shared" si="29"/>
        <v/>
      </c>
      <c r="BD139" s="433" t="str">
        <f t="shared" si="31"/>
        <v/>
      </c>
      <c r="BE139" s="433" t="str">
        <f t="shared" si="32"/>
        <v/>
      </c>
      <c r="BF139" s="433" t="str">
        <f t="shared" si="33"/>
        <v/>
      </c>
      <c r="BG139" s="433" t="str">
        <f t="shared" si="34"/>
        <v/>
      </c>
      <c r="BH139" s="337"/>
      <c r="BI139" s="337"/>
      <c r="BJ139" s="337"/>
      <c r="BK139" s="337"/>
      <c r="BL139" s="337"/>
      <c r="BM139" s="337"/>
      <c r="BN139" s="337"/>
      <c r="BO139" s="337"/>
      <c r="BP139" s="337"/>
      <c r="BQ139" s="337"/>
      <c r="BR139" s="337"/>
      <c r="BS139" s="337"/>
      <c r="BT139" s="613">
        <f t="shared" si="35"/>
        <v>0</v>
      </c>
      <c r="BU139" s="613">
        <f t="shared" si="36"/>
        <v>0</v>
      </c>
      <c r="BV139" s="613">
        <f t="shared" si="37"/>
        <v>0</v>
      </c>
      <c r="BW139" s="613">
        <f t="shared" si="38"/>
        <v>0</v>
      </c>
      <c r="BX139" s="613">
        <f t="shared" si="39"/>
        <v>0</v>
      </c>
      <c r="BY139" s="613">
        <f t="shared" si="40"/>
        <v>0</v>
      </c>
      <c r="BZ139" s="613">
        <f t="shared" si="41"/>
        <v>0</v>
      </c>
      <c r="CA139" s="337"/>
      <c r="CB139" s="356"/>
      <c r="CC139" s="356"/>
      <c r="CD139" s="356"/>
      <c r="CE139" s="356"/>
      <c r="CF139" s="356"/>
      <c r="CG139" s="356"/>
      <c r="CH139" s="356"/>
      <c r="CI139" s="356"/>
      <c r="CJ139" s="356"/>
      <c r="CK139" s="356"/>
      <c r="CL139" s="356"/>
      <c r="CM139" s="356"/>
      <c r="CN139" s="356"/>
      <c r="CO139" s="356"/>
      <c r="CP139" s="356"/>
      <c r="CQ139" s="356"/>
      <c r="CR139" s="356"/>
      <c r="CS139" s="356"/>
      <c r="CT139" s="356"/>
      <c r="CU139" s="356"/>
      <c r="CV139" s="356"/>
    </row>
    <row r="140" spans="1:100" s="431" customFormat="1" ht="15.95" customHeight="1" x14ac:dyDescent="0.15">
      <c r="A140" s="1096" t="s">
        <v>141</v>
      </c>
      <c r="B140" s="1099" t="s">
        <v>142</v>
      </c>
      <c r="C140" s="1100"/>
      <c r="D140" s="587">
        <f t="shared" ref="D140:D157" si="44">SUM(E140:F140)</f>
        <v>0</v>
      </c>
      <c r="E140" s="588">
        <f t="shared" ref="E140:F157" si="45">G140+I140+K140+M140+O140+Q140</f>
        <v>0</v>
      </c>
      <c r="F140" s="589">
        <f t="shared" si="45"/>
        <v>0</v>
      </c>
      <c r="G140" s="477"/>
      <c r="H140" s="496"/>
      <c r="I140" s="477"/>
      <c r="J140" s="496"/>
      <c r="K140" s="477"/>
      <c r="L140" s="496"/>
      <c r="M140" s="477"/>
      <c r="N140" s="496"/>
      <c r="O140" s="477"/>
      <c r="P140" s="496"/>
      <c r="Q140" s="504"/>
      <c r="R140" s="563"/>
      <c r="S140" s="500"/>
      <c r="T140" s="456"/>
      <c r="U140" s="456"/>
      <c r="V140" s="500"/>
      <c r="W140" s="496"/>
      <c r="X140" s="607" t="str">
        <f t="shared" si="30"/>
        <v xml:space="preserve"> </v>
      </c>
      <c r="Y140" s="337"/>
      <c r="Z140" s="337"/>
      <c r="AA140" s="337"/>
      <c r="AB140" s="337"/>
      <c r="AC140" s="337"/>
      <c r="AD140" s="337"/>
      <c r="AE140" s="337"/>
      <c r="AF140" s="337"/>
      <c r="AG140" s="616"/>
      <c r="AH140" s="337"/>
      <c r="AI140" s="337"/>
      <c r="AJ140" s="337"/>
      <c r="AK140" s="337"/>
      <c r="BA140" s="433" t="str">
        <f t="shared" si="27"/>
        <v/>
      </c>
      <c r="BB140" s="433" t="str">
        <f t="shared" si="28"/>
        <v/>
      </c>
      <c r="BC140" s="433" t="str">
        <f t="shared" si="29"/>
        <v/>
      </c>
      <c r="BD140" s="433" t="str">
        <f t="shared" si="31"/>
        <v/>
      </c>
      <c r="BE140" s="433" t="str">
        <f t="shared" si="32"/>
        <v/>
      </c>
      <c r="BF140" s="433" t="str">
        <f t="shared" si="33"/>
        <v/>
      </c>
      <c r="BG140" s="433" t="str">
        <f t="shared" si="34"/>
        <v/>
      </c>
      <c r="BH140" s="337"/>
      <c r="BI140" s="337"/>
      <c r="BJ140" s="337"/>
      <c r="BK140" s="337"/>
      <c r="BL140" s="337"/>
      <c r="BM140" s="337"/>
      <c r="BN140" s="337"/>
      <c r="BO140" s="337"/>
      <c r="BP140" s="337"/>
      <c r="BQ140" s="337"/>
      <c r="BR140" s="337"/>
      <c r="BS140" s="337"/>
      <c r="BT140" s="613">
        <f t="shared" si="35"/>
        <v>0</v>
      </c>
      <c r="BU140" s="613">
        <f t="shared" si="36"/>
        <v>0</v>
      </c>
      <c r="BV140" s="613">
        <f t="shared" si="37"/>
        <v>0</v>
      </c>
      <c r="BW140" s="613">
        <f t="shared" si="38"/>
        <v>0</v>
      </c>
      <c r="BX140" s="613">
        <f t="shared" si="39"/>
        <v>0</v>
      </c>
      <c r="BY140" s="613">
        <f t="shared" si="40"/>
        <v>0</v>
      </c>
      <c r="BZ140" s="613">
        <f t="shared" si="41"/>
        <v>0</v>
      </c>
      <c r="CA140" s="337"/>
      <c r="CB140" s="356"/>
      <c r="CC140" s="356"/>
      <c r="CD140" s="356"/>
      <c r="CE140" s="356"/>
      <c r="CF140" s="356"/>
      <c r="CG140" s="356"/>
      <c r="CH140" s="356"/>
      <c r="CI140" s="356"/>
      <c r="CJ140" s="356"/>
      <c r="CK140" s="356"/>
      <c r="CL140" s="356"/>
      <c r="CM140" s="356"/>
      <c r="CN140" s="356"/>
      <c r="CO140" s="356"/>
      <c r="CP140" s="356"/>
      <c r="CQ140" s="356"/>
      <c r="CR140" s="356"/>
      <c r="CS140" s="356"/>
      <c r="CT140" s="356"/>
      <c r="CU140" s="356"/>
      <c r="CV140" s="356"/>
    </row>
    <row r="141" spans="1:100" s="431" customFormat="1" ht="15.95" customHeight="1" x14ac:dyDescent="0.15">
      <c r="A141" s="1097"/>
      <c r="B141" s="1088" t="s">
        <v>143</v>
      </c>
      <c r="C141" s="1089"/>
      <c r="D141" s="582">
        <f t="shared" si="44"/>
        <v>0</v>
      </c>
      <c r="E141" s="583">
        <f t="shared" si="45"/>
        <v>0</v>
      </c>
      <c r="F141" s="584">
        <f t="shared" si="45"/>
        <v>0</v>
      </c>
      <c r="G141" s="497"/>
      <c r="H141" s="499"/>
      <c r="I141" s="497"/>
      <c r="J141" s="499"/>
      <c r="K141" s="497"/>
      <c r="L141" s="499"/>
      <c r="M141" s="497"/>
      <c r="N141" s="499"/>
      <c r="O141" s="497"/>
      <c r="P141" s="499"/>
      <c r="Q141" s="508"/>
      <c r="R141" s="559"/>
      <c r="S141" s="479"/>
      <c r="T141" s="463"/>
      <c r="U141" s="463"/>
      <c r="V141" s="513"/>
      <c r="W141" s="460"/>
      <c r="X141" s="607" t="str">
        <f t="shared" si="30"/>
        <v xml:space="preserve"> </v>
      </c>
      <c r="Y141" s="337"/>
      <c r="Z141" s="337"/>
      <c r="AA141" s="337"/>
      <c r="AB141" s="337"/>
      <c r="AC141" s="337"/>
      <c r="AD141" s="337"/>
      <c r="AE141" s="337"/>
      <c r="AF141" s="337"/>
      <c r="AG141" s="616"/>
      <c r="AH141" s="337"/>
      <c r="AI141" s="337"/>
      <c r="AJ141" s="337"/>
      <c r="AK141" s="337"/>
      <c r="BA141" s="433" t="str">
        <f t="shared" si="27"/>
        <v/>
      </c>
      <c r="BB141" s="433" t="str">
        <f t="shared" si="28"/>
        <v/>
      </c>
      <c r="BC141" s="433" t="str">
        <f t="shared" si="29"/>
        <v/>
      </c>
      <c r="BD141" s="433" t="str">
        <f t="shared" si="31"/>
        <v/>
      </c>
      <c r="BE141" s="433" t="str">
        <f t="shared" si="32"/>
        <v/>
      </c>
      <c r="BF141" s="433" t="str">
        <f t="shared" si="33"/>
        <v/>
      </c>
      <c r="BG141" s="433" t="str">
        <f t="shared" si="34"/>
        <v/>
      </c>
      <c r="BH141" s="337"/>
      <c r="BI141" s="337"/>
      <c r="BJ141" s="337"/>
      <c r="BK141" s="337"/>
      <c r="BL141" s="337"/>
      <c r="BM141" s="337"/>
      <c r="BN141" s="337"/>
      <c r="BO141" s="337"/>
      <c r="BP141" s="337"/>
      <c r="BQ141" s="337"/>
      <c r="BR141" s="337"/>
      <c r="BS141" s="337"/>
      <c r="BT141" s="613">
        <f t="shared" si="35"/>
        <v>0</v>
      </c>
      <c r="BU141" s="613">
        <f t="shared" si="36"/>
        <v>0</v>
      </c>
      <c r="BV141" s="613">
        <f t="shared" si="37"/>
        <v>0</v>
      </c>
      <c r="BW141" s="613">
        <f t="shared" si="38"/>
        <v>0</v>
      </c>
      <c r="BX141" s="613">
        <f t="shared" si="39"/>
        <v>0</v>
      </c>
      <c r="BY141" s="613">
        <f t="shared" si="40"/>
        <v>0</v>
      </c>
      <c r="BZ141" s="613">
        <f t="shared" si="41"/>
        <v>0</v>
      </c>
      <c r="CA141" s="337"/>
      <c r="CB141" s="356"/>
      <c r="CC141" s="356"/>
      <c r="CD141" s="356"/>
      <c r="CE141" s="356"/>
      <c r="CF141" s="356"/>
      <c r="CG141" s="356"/>
      <c r="CH141" s="356"/>
      <c r="CI141" s="356"/>
      <c r="CJ141" s="356"/>
      <c r="CK141" s="356"/>
      <c r="CL141" s="356"/>
      <c r="CM141" s="356"/>
      <c r="CN141" s="356"/>
      <c r="CO141" s="356"/>
      <c r="CP141" s="356"/>
      <c r="CQ141" s="356"/>
      <c r="CR141" s="356"/>
      <c r="CS141" s="356"/>
      <c r="CT141" s="356"/>
      <c r="CU141" s="356"/>
      <c r="CV141" s="356"/>
    </row>
    <row r="142" spans="1:100" s="431" customFormat="1" ht="15.95" customHeight="1" x14ac:dyDescent="0.15">
      <c r="A142" s="1097"/>
      <c r="B142" s="1088" t="s">
        <v>144</v>
      </c>
      <c r="C142" s="1089"/>
      <c r="D142" s="582">
        <f t="shared" si="44"/>
        <v>1</v>
      </c>
      <c r="E142" s="583">
        <f t="shared" si="45"/>
        <v>1</v>
      </c>
      <c r="F142" s="584">
        <f t="shared" si="45"/>
        <v>0</v>
      </c>
      <c r="G142" s="497"/>
      <c r="H142" s="499"/>
      <c r="I142" s="497"/>
      <c r="J142" s="499"/>
      <c r="K142" s="497"/>
      <c r="L142" s="499"/>
      <c r="M142" s="497"/>
      <c r="N142" s="499"/>
      <c r="O142" s="497"/>
      <c r="P142" s="499"/>
      <c r="Q142" s="508">
        <v>1</v>
      </c>
      <c r="R142" s="559"/>
      <c r="S142" s="479"/>
      <c r="T142" s="463"/>
      <c r="U142" s="463"/>
      <c r="V142" s="513"/>
      <c r="W142" s="460"/>
      <c r="X142" s="607" t="str">
        <f t="shared" si="30"/>
        <v xml:space="preserve"> </v>
      </c>
      <c r="Y142" s="337"/>
      <c r="Z142" s="337"/>
      <c r="AA142" s="337"/>
      <c r="AB142" s="337"/>
      <c r="AC142" s="337"/>
      <c r="AD142" s="337"/>
      <c r="AE142" s="337"/>
      <c r="AF142" s="337"/>
      <c r="AG142" s="616"/>
      <c r="AH142" s="337"/>
      <c r="AI142" s="337"/>
      <c r="AJ142" s="337"/>
      <c r="AK142" s="337"/>
      <c r="BA142" s="433" t="str">
        <f t="shared" si="27"/>
        <v/>
      </c>
      <c r="BB142" s="433" t="str">
        <f t="shared" si="28"/>
        <v/>
      </c>
      <c r="BC142" s="433" t="str">
        <f t="shared" si="29"/>
        <v/>
      </c>
      <c r="BD142" s="433" t="str">
        <f t="shared" si="31"/>
        <v/>
      </c>
      <c r="BE142" s="433" t="str">
        <f t="shared" si="32"/>
        <v/>
      </c>
      <c r="BF142" s="433" t="str">
        <f t="shared" si="33"/>
        <v/>
      </c>
      <c r="BG142" s="433" t="str">
        <f t="shared" si="34"/>
        <v/>
      </c>
      <c r="BH142" s="337"/>
      <c r="BI142" s="337"/>
      <c r="BJ142" s="337"/>
      <c r="BK142" s="337"/>
      <c r="BL142" s="337"/>
      <c r="BM142" s="337"/>
      <c r="BN142" s="337"/>
      <c r="BO142" s="337"/>
      <c r="BP142" s="337"/>
      <c r="BQ142" s="337"/>
      <c r="BR142" s="337"/>
      <c r="BS142" s="337"/>
      <c r="BT142" s="613">
        <f t="shared" si="35"/>
        <v>0</v>
      </c>
      <c r="BU142" s="613">
        <f t="shared" si="36"/>
        <v>0</v>
      </c>
      <c r="BV142" s="613">
        <f t="shared" si="37"/>
        <v>0</v>
      </c>
      <c r="BW142" s="613">
        <f t="shared" si="38"/>
        <v>0</v>
      </c>
      <c r="BX142" s="613">
        <f t="shared" si="39"/>
        <v>0</v>
      </c>
      <c r="BY142" s="613">
        <f t="shared" si="40"/>
        <v>0</v>
      </c>
      <c r="BZ142" s="613">
        <f t="shared" si="41"/>
        <v>0</v>
      </c>
      <c r="CA142" s="337"/>
      <c r="CB142" s="356"/>
      <c r="CC142" s="356"/>
      <c r="CD142" s="356"/>
      <c r="CE142" s="356"/>
      <c r="CF142" s="356"/>
      <c r="CG142" s="356"/>
      <c r="CH142" s="356"/>
      <c r="CI142" s="356"/>
      <c r="CJ142" s="356"/>
      <c r="CK142" s="356"/>
      <c r="CL142" s="356"/>
      <c r="CM142" s="356"/>
      <c r="CN142" s="356"/>
      <c r="CO142" s="356"/>
      <c r="CP142" s="356"/>
      <c r="CQ142" s="356"/>
      <c r="CR142" s="356"/>
      <c r="CS142" s="356"/>
      <c r="CT142" s="356"/>
      <c r="CU142" s="356"/>
      <c r="CV142" s="356"/>
    </row>
    <row r="143" spans="1:100" s="431" customFormat="1" ht="15.95" customHeight="1" x14ac:dyDescent="0.15">
      <c r="A143" s="1083"/>
      <c r="B143" s="1088" t="s">
        <v>145</v>
      </c>
      <c r="C143" s="1089"/>
      <c r="D143" s="502">
        <f>+F143</f>
        <v>0</v>
      </c>
      <c r="E143" s="652"/>
      <c r="F143" s="586">
        <f t="shared" si="45"/>
        <v>0</v>
      </c>
      <c r="G143" s="475"/>
      <c r="H143" s="476"/>
      <c r="I143" s="475"/>
      <c r="J143" s="460"/>
      <c r="K143" s="475"/>
      <c r="L143" s="460"/>
      <c r="M143" s="475"/>
      <c r="N143" s="460"/>
      <c r="O143" s="475"/>
      <c r="P143" s="460"/>
      <c r="Q143" s="475"/>
      <c r="R143" s="561"/>
      <c r="S143" s="479"/>
      <c r="T143" s="487"/>
      <c r="U143" s="457"/>
      <c r="V143" s="480"/>
      <c r="W143" s="460"/>
      <c r="X143" s="607" t="str">
        <f>$BA143&amp;" "&amp;$BC143&amp;""&amp;$BE143&amp;""&amp;$BG143</f>
        <v xml:space="preserve"> </v>
      </c>
      <c r="Y143" s="337"/>
      <c r="Z143" s="337"/>
      <c r="AA143" s="337"/>
      <c r="AB143" s="337"/>
      <c r="AC143" s="337"/>
      <c r="AD143" s="337"/>
      <c r="AE143" s="337"/>
      <c r="AF143" s="337"/>
      <c r="AG143" s="616"/>
      <c r="AH143" s="337"/>
      <c r="AI143" s="337"/>
      <c r="AJ143" s="337"/>
      <c r="AK143" s="337"/>
      <c r="BA143" s="433" t="str">
        <f>IF($D143&lt;&gt;(J143+L143+N143+P143),"El Total de los Egresos NO puede ser diferente a la suma de Mujeres por edad.","")</f>
        <v/>
      </c>
      <c r="BB143" s="356"/>
      <c r="BC143" s="433" t="str">
        <f>IF($F143&lt;&gt;$J143+$L143+$N143+$P143,"El Total de Mujeres Egresadas al Programa NO puede ser distinto a la suma de Mujeres por edad.","")</f>
        <v/>
      </c>
      <c r="BD143" s="356"/>
      <c r="BE143" s="433" t="str">
        <f>IF($U143&lt;=$F143,"","Las madres de hijos menor de 2 años NO DEBE ser mayor al Total de Mujeres egresadas al Programa")</f>
        <v/>
      </c>
      <c r="BF143" s="356"/>
      <c r="BG143" s="433" t="str">
        <f>IF($W143&lt;=$F143,"","Los egresos de Población Indigena Mujeres NO DEBE ser mayor al Total de Egresos Mujeres del Programa")</f>
        <v/>
      </c>
      <c r="BH143" s="337"/>
      <c r="BI143" s="337"/>
      <c r="BJ143" s="337"/>
      <c r="BK143" s="337"/>
      <c r="BL143" s="337"/>
      <c r="BM143" s="337"/>
      <c r="BN143" s="337"/>
      <c r="BO143" s="337"/>
      <c r="BP143" s="337"/>
      <c r="BQ143" s="337"/>
      <c r="BR143" s="337"/>
      <c r="BS143" s="337"/>
      <c r="BT143" s="613">
        <f>IF($D143&lt;&gt;(J143+L143+N143+P143),1,0)</f>
        <v>0</v>
      </c>
      <c r="BU143" s="356"/>
      <c r="BV143" s="613">
        <f>IF($F143&lt;&gt;$J143+$L143+$N143+$P143,1,0)</f>
        <v>0</v>
      </c>
      <c r="BW143" s="356"/>
      <c r="BX143" s="613">
        <f>IF($U143&lt;=$F143,0,1)</f>
        <v>0</v>
      </c>
      <c r="BY143" s="356"/>
      <c r="BZ143" s="613">
        <f>IF($W143&lt;=$F143,0,1)</f>
        <v>0</v>
      </c>
      <c r="CA143" s="337"/>
      <c r="CB143" s="356"/>
      <c r="CC143" s="356"/>
      <c r="CD143" s="356"/>
      <c r="CE143" s="356"/>
      <c r="CF143" s="356"/>
      <c r="CG143" s="356"/>
      <c r="CH143" s="356"/>
      <c r="CI143" s="356"/>
      <c r="CJ143" s="356"/>
      <c r="CK143" s="356"/>
      <c r="CL143" s="356"/>
      <c r="CM143" s="356"/>
      <c r="CN143" s="356"/>
      <c r="CO143" s="356"/>
      <c r="CP143" s="356"/>
      <c r="CQ143" s="356"/>
      <c r="CR143" s="356"/>
      <c r="CS143" s="356"/>
      <c r="CT143" s="356"/>
      <c r="CU143" s="356"/>
      <c r="CV143" s="356"/>
    </row>
    <row r="144" spans="1:100" s="431" customFormat="1" ht="15.95" customHeight="1" x14ac:dyDescent="0.15">
      <c r="A144" s="1098"/>
      <c r="B144" s="1088" t="s">
        <v>146</v>
      </c>
      <c r="C144" s="1089"/>
      <c r="D144" s="502">
        <f t="shared" si="44"/>
        <v>0</v>
      </c>
      <c r="E144" s="585">
        <f t="shared" si="45"/>
        <v>0</v>
      </c>
      <c r="F144" s="586">
        <f t="shared" si="45"/>
        <v>0</v>
      </c>
      <c r="G144" s="465"/>
      <c r="H144" s="460"/>
      <c r="I144" s="465"/>
      <c r="J144" s="460"/>
      <c r="K144" s="465"/>
      <c r="L144" s="460"/>
      <c r="M144" s="465"/>
      <c r="N144" s="460"/>
      <c r="O144" s="465"/>
      <c r="P144" s="460"/>
      <c r="Q144" s="505"/>
      <c r="R144" s="551"/>
      <c r="S144" s="479"/>
      <c r="T144" s="487"/>
      <c r="U144" s="458"/>
      <c r="V144" s="484"/>
      <c r="W144" s="460"/>
      <c r="X144" s="607" t="str">
        <f t="shared" si="30"/>
        <v xml:space="preserve"> </v>
      </c>
      <c r="Y144" s="337"/>
      <c r="Z144" s="337"/>
      <c r="AA144" s="337"/>
      <c r="AB144" s="337"/>
      <c r="AC144" s="337"/>
      <c r="AD144" s="337"/>
      <c r="AE144" s="337"/>
      <c r="AF144" s="337"/>
      <c r="AG144" s="616"/>
      <c r="AH144" s="337"/>
      <c r="AI144" s="337"/>
      <c r="AJ144" s="337"/>
      <c r="AK144" s="337"/>
      <c r="BA144" s="433" t="str">
        <f t="shared" si="27"/>
        <v/>
      </c>
      <c r="BB144" s="433" t="str">
        <f t="shared" si="28"/>
        <v/>
      </c>
      <c r="BC144" s="433" t="str">
        <f t="shared" si="29"/>
        <v/>
      </c>
      <c r="BD144" s="433" t="str">
        <f t="shared" si="31"/>
        <v/>
      </c>
      <c r="BE144" s="433" t="str">
        <f t="shared" si="32"/>
        <v/>
      </c>
      <c r="BF144" s="433" t="str">
        <f t="shared" si="33"/>
        <v/>
      </c>
      <c r="BG144" s="433" t="str">
        <f t="shared" si="34"/>
        <v/>
      </c>
      <c r="BH144" s="337"/>
      <c r="BI144" s="337"/>
      <c r="BJ144" s="337"/>
      <c r="BK144" s="337"/>
      <c r="BL144" s="337"/>
      <c r="BM144" s="337"/>
      <c r="BN144" s="337"/>
      <c r="BO144" s="337"/>
      <c r="BP144" s="337"/>
      <c r="BQ144" s="337"/>
      <c r="BR144" s="337"/>
      <c r="BS144" s="337"/>
      <c r="BT144" s="613">
        <f t="shared" si="35"/>
        <v>0</v>
      </c>
      <c r="BU144" s="613">
        <f t="shared" si="36"/>
        <v>0</v>
      </c>
      <c r="BV144" s="613">
        <f t="shared" si="37"/>
        <v>0</v>
      </c>
      <c r="BW144" s="613">
        <f t="shared" si="38"/>
        <v>0</v>
      </c>
      <c r="BX144" s="613">
        <f t="shared" si="39"/>
        <v>0</v>
      </c>
      <c r="BY144" s="613">
        <f t="shared" si="40"/>
        <v>0</v>
      </c>
      <c r="BZ144" s="613">
        <f t="shared" si="41"/>
        <v>0</v>
      </c>
      <c r="CA144" s="337"/>
      <c r="CB144" s="356"/>
      <c r="CC144" s="356"/>
      <c r="CD144" s="356"/>
      <c r="CE144" s="356"/>
      <c r="CF144" s="356"/>
      <c r="CG144" s="356"/>
      <c r="CH144" s="356"/>
      <c r="CI144" s="356"/>
      <c r="CJ144" s="356"/>
      <c r="CK144" s="356"/>
      <c r="CL144" s="356"/>
      <c r="CM144" s="356"/>
      <c r="CN144" s="356"/>
      <c r="CO144" s="356"/>
      <c r="CP144" s="356"/>
      <c r="CQ144" s="356"/>
      <c r="CR144" s="356"/>
      <c r="CS144" s="356"/>
      <c r="CT144" s="356"/>
      <c r="CU144" s="356"/>
      <c r="CV144" s="356"/>
    </row>
    <row r="145" spans="1:100" s="431" customFormat="1" ht="36.75" customHeight="1" x14ac:dyDescent="0.15">
      <c r="A145" s="1086" t="s">
        <v>147</v>
      </c>
      <c r="B145" s="448" t="s">
        <v>148</v>
      </c>
      <c r="C145" s="439" t="s">
        <v>149</v>
      </c>
      <c r="D145" s="502">
        <f t="shared" si="44"/>
        <v>0</v>
      </c>
      <c r="E145" s="585">
        <f t="shared" si="45"/>
        <v>0</v>
      </c>
      <c r="F145" s="586">
        <f t="shared" si="45"/>
        <v>0</v>
      </c>
      <c r="G145" s="465"/>
      <c r="H145" s="460"/>
      <c r="I145" s="465"/>
      <c r="J145" s="460"/>
      <c r="K145" s="465"/>
      <c r="L145" s="460"/>
      <c r="M145" s="465"/>
      <c r="N145" s="460"/>
      <c r="O145" s="465"/>
      <c r="P145" s="460"/>
      <c r="Q145" s="505"/>
      <c r="R145" s="551"/>
      <c r="S145" s="564"/>
      <c r="T145" s="479"/>
      <c r="U145" s="487"/>
      <c r="V145" s="479"/>
      <c r="W145" s="460"/>
      <c r="X145" s="607" t="str">
        <f t="shared" si="30"/>
        <v xml:space="preserve"> </v>
      </c>
      <c r="Y145" s="337"/>
      <c r="Z145" s="337"/>
      <c r="AA145" s="337"/>
      <c r="AB145" s="337"/>
      <c r="AC145" s="337"/>
      <c r="AD145" s="337"/>
      <c r="AE145" s="337"/>
      <c r="AF145" s="337"/>
      <c r="AG145" s="616"/>
      <c r="AH145" s="337"/>
      <c r="AI145" s="337"/>
      <c r="AJ145" s="337"/>
      <c r="AK145" s="337"/>
      <c r="BA145" s="433" t="str">
        <f t="shared" si="27"/>
        <v/>
      </c>
      <c r="BB145" s="433" t="str">
        <f t="shared" si="28"/>
        <v/>
      </c>
      <c r="BC145" s="433" t="str">
        <f t="shared" si="29"/>
        <v/>
      </c>
      <c r="BD145" s="433" t="str">
        <f t="shared" si="31"/>
        <v/>
      </c>
      <c r="BE145" s="433" t="str">
        <f t="shared" si="32"/>
        <v/>
      </c>
      <c r="BF145" s="433" t="str">
        <f t="shared" si="33"/>
        <v/>
      </c>
      <c r="BG145" s="433" t="str">
        <f t="shared" si="34"/>
        <v/>
      </c>
      <c r="BH145" s="337"/>
      <c r="BI145" s="337"/>
      <c r="BJ145" s="337"/>
      <c r="BK145" s="337"/>
      <c r="BL145" s="337"/>
      <c r="BM145" s="337"/>
      <c r="BN145" s="337"/>
      <c r="BO145" s="337"/>
      <c r="BP145" s="337"/>
      <c r="BQ145" s="337"/>
      <c r="BR145" s="337"/>
      <c r="BS145" s="337"/>
      <c r="BT145" s="613">
        <f t="shared" si="35"/>
        <v>0</v>
      </c>
      <c r="BU145" s="613">
        <f t="shared" si="36"/>
        <v>0</v>
      </c>
      <c r="BV145" s="613">
        <f t="shared" si="37"/>
        <v>0</v>
      </c>
      <c r="BW145" s="613">
        <f t="shared" si="38"/>
        <v>0</v>
      </c>
      <c r="BX145" s="613">
        <f t="shared" si="39"/>
        <v>0</v>
      </c>
      <c r="BY145" s="613">
        <f t="shared" si="40"/>
        <v>0</v>
      </c>
      <c r="BZ145" s="613">
        <f t="shared" si="41"/>
        <v>0</v>
      </c>
      <c r="CA145" s="337"/>
      <c r="CB145" s="356"/>
      <c r="CC145" s="356"/>
      <c r="CD145" s="356"/>
      <c r="CE145" s="356"/>
      <c r="CF145" s="356"/>
      <c r="CG145" s="356"/>
      <c r="CH145" s="356"/>
      <c r="CI145" s="356"/>
      <c r="CJ145" s="356"/>
      <c r="CK145" s="356"/>
      <c r="CL145" s="356"/>
      <c r="CM145" s="356"/>
      <c r="CN145" s="356"/>
      <c r="CO145" s="356"/>
      <c r="CP145" s="356"/>
      <c r="CQ145" s="356"/>
      <c r="CR145" s="356"/>
      <c r="CS145" s="356"/>
      <c r="CT145" s="356"/>
      <c r="CU145" s="356"/>
      <c r="CV145" s="356"/>
    </row>
    <row r="146" spans="1:100" s="431" customFormat="1" ht="24.95" customHeight="1" x14ac:dyDescent="0.15">
      <c r="A146" s="1087"/>
      <c r="B146" s="1088" t="s">
        <v>150</v>
      </c>
      <c r="C146" s="1089"/>
      <c r="D146" s="502">
        <f t="shared" si="44"/>
        <v>0</v>
      </c>
      <c r="E146" s="585">
        <f t="shared" si="45"/>
        <v>0</v>
      </c>
      <c r="F146" s="586">
        <f t="shared" si="45"/>
        <v>0</v>
      </c>
      <c r="G146" s="465"/>
      <c r="H146" s="460"/>
      <c r="I146" s="465"/>
      <c r="J146" s="460"/>
      <c r="K146" s="465"/>
      <c r="L146" s="460"/>
      <c r="M146" s="465"/>
      <c r="N146" s="460"/>
      <c r="O146" s="465"/>
      <c r="P146" s="460"/>
      <c r="Q146" s="505"/>
      <c r="R146" s="551"/>
      <c r="S146" s="564"/>
      <c r="T146" s="479"/>
      <c r="U146" s="487"/>
      <c r="V146" s="479"/>
      <c r="W146" s="460"/>
      <c r="X146" s="607" t="str">
        <f t="shared" si="30"/>
        <v xml:space="preserve"> </v>
      </c>
      <c r="Y146" s="337"/>
      <c r="Z146" s="337"/>
      <c r="AA146" s="337"/>
      <c r="AB146" s="337"/>
      <c r="AC146" s="337"/>
      <c r="AD146" s="337"/>
      <c r="AE146" s="337"/>
      <c r="AF146" s="337"/>
      <c r="AG146" s="616"/>
      <c r="AH146" s="337"/>
      <c r="AI146" s="337"/>
      <c r="AJ146" s="337"/>
      <c r="AK146" s="337"/>
      <c r="BA146" s="433" t="str">
        <f t="shared" si="27"/>
        <v/>
      </c>
      <c r="BB146" s="433" t="str">
        <f t="shared" si="28"/>
        <v/>
      </c>
      <c r="BC146" s="433" t="str">
        <f t="shared" si="29"/>
        <v/>
      </c>
      <c r="BD146" s="433" t="str">
        <f t="shared" si="31"/>
        <v/>
      </c>
      <c r="BE146" s="433" t="str">
        <f t="shared" si="32"/>
        <v/>
      </c>
      <c r="BF146" s="433" t="str">
        <f t="shared" si="33"/>
        <v/>
      </c>
      <c r="BG146" s="433" t="str">
        <f t="shared" si="34"/>
        <v/>
      </c>
      <c r="BH146" s="337"/>
      <c r="BI146" s="337"/>
      <c r="BJ146" s="337"/>
      <c r="BK146" s="337"/>
      <c r="BL146" s="337"/>
      <c r="BM146" s="337"/>
      <c r="BN146" s="337"/>
      <c r="BO146" s="337"/>
      <c r="BP146" s="337"/>
      <c r="BQ146" s="337"/>
      <c r="BR146" s="337"/>
      <c r="BS146" s="337"/>
      <c r="BT146" s="613">
        <f t="shared" si="35"/>
        <v>0</v>
      </c>
      <c r="BU146" s="613">
        <f t="shared" si="36"/>
        <v>0</v>
      </c>
      <c r="BV146" s="613">
        <f t="shared" si="37"/>
        <v>0</v>
      </c>
      <c r="BW146" s="613">
        <f t="shared" si="38"/>
        <v>0</v>
      </c>
      <c r="BX146" s="613">
        <f t="shared" si="39"/>
        <v>0</v>
      </c>
      <c r="BY146" s="613">
        <f t="shared" si="40"/>
        <v>0</v>
      </c>
      <c r="BZ146" s="613">
        <f t="shared" si="41"/>
        <v>0</v>
      </c>
      <c r="CA146" s="337"/>
      <c r="CB146" s="356"/>
      <c r="CC146" s="356"/>
      <c r="CD146" s="356"/>
      <c r="CE146" s="356"/>
      <c r="CF146" s="356"/>
      <c r="CG146" s="356"/>
      <c r="CH146" s="356"/>
      <c r="CI146" s="356"/>
      <c r="CJ146" s="356"/>
      <c r="CK146" s="356"/>
      <c r="CL146" s="356"/>
      <c r="CM146" s="356"/>
      <c r="CN146" s="356"/>
      <c r="CO146" s="356"/>
      <c r="CP146" s="356"/>
      <c r="CQ146" s="356"/>
      <c r="CR146" s="356"/>
      <c r="CS146" s="356"/>
      <c r="CT146" s="356"/>
      <c r="CU146" s="356"/>
      <c r="CV146" s="356"/>
    </row>
    <row r="147" spans="1:100" s="431" customFormat="1" ht="15.95" customHeight="1" x14ac:dyDescent="0.15">
      <c r="A147" s="1087"/>
      <c r="B147" s="1088" t="s">
        <v>151</v>
      </c>
      <c r="C147" s="1089"/>
      <c r="D147" s="502">
        <f t="shared" si="44"/>
        <v>0</v>
      </c>
      <c r="E147" s="585">
        <f t="shared" si="45"/>
        <v>0</v>
      </c>
      <c r="F147" s="586">
        <f t="shared" si="45"/>
        <v>0</v>
      </c>
      <c r="G147" s="465"/>
      <c r="H147" s="460"/>
      <c r="I147" s="465"/>
      <c r="J147" s="460"/>
      <c r="K147" s="465"/>
      <c r="L147" s="460"/>
      <c r="M147" s="465"/>
      <c r="N147" s="460"/>
      <c r="O147" s="465"/>
      <c r="P147" s="460"/>
      <c r="Q147" s="505"/>
      <c r="R147" s="551"/>
      <c r="S147" s="564"/>
      <c r="T147" s="479"/>
      <c r="U147" s="487"/>
      <c r="V147" s="479"/>
      <c r="W147" s="460"/>
      <c r="X147" s="607" t="str">
        <f t="shared" si="30"/>
        <v xml:space="preserve"> </v>
      </c>
      <c r="Y147" s="337"/>
      <c r="Z147" s="337"/>
      <c r="AA147" s="337"/>
      <c r="AB147" s="337"/>
      <c r="AC147" s="337"/>
      <c r="AD147" s="337"/>
      <c r="AE147" s="337"/>
      <c r="AF147" s="337"/>
      <c r="AG147" s="616"/>
      <c r="AH147" s="337"/>
      <c r="AI147" s="337"/>
      <c r="AJ147" s="337"/>
      <c r="AK147" s="337"/>
      <c r="BA147" s="433" t="str">
        <f t="shared" si="27"/>
        <v/>
      </c>
      <c r="BB147" s="433" t="str">
        <f t="shared" si="28"/>
        <v/>
      </c>
      <c r="BC147" s="433" t="str">
        <f t="shared" si="29"/>
        <v/>
      </c>
      <c r="BD147" s="433" t="str">
        <f t="shared" si="31"/>
        <v/>
      </c>
      <c r="BE147" s="433" t="str">
        <f t="shared" si="32"/>
        <v/>
      </c>
      <c r="BF147" s="433" t="str">
        <f t="shared" si="33"/>
        <v/>
      </c>
      <c r="BG147" s="433" t="str">
        <f t="shared" si="34"/>
        <v/>
      </c>
      <c r="BH147" s="337"/>
      <c r="BI147" s="337"/>
      <c r="BJ147" s="337"/>
      <c r="BK147" s="337"/>
      <c r="BL147" s="337"/>
      <c r="BM147" s="337"/>
      <c r="BN147" s="337"/>
      <c r="BO147" s="337"/>
      <c r="BP147" s="337"/>
      <c r="BQ147" s="337"/>
      <c r="BR147" s="337"/>
      <c r="BS147" s="337"/>
      <c r="BT147" s="613">
        <f t="shared" si="35"/>
        <v>0</v>
      </c>
      <c r="BU147" s="613">
        <f t="shared" si="36"/>
        <v>0</v>
      </c>
      <c r="BV147" s="613">
        <f t="shared" si="37"/>
        <v>0</v>
      </c>
      <c r="BW147" s="613">
        <f t="shared" si="38"/>
        <v>0</v>
      </c>
      <c r="BX147" s="613">
        <f t="shared" si="39"/>
        <v>0</v>
      </c>
      <c r="BY147" s="613">
        <f t="shared" si="40"/>
        <v>0</v>
      </c>
      <c r="BZ147" s="613">
        <f t="shared" si="41"/>
        <v>0</v>
      </c>
      <c r="CA147" s="337"/>
      <c r="CB147" s="356"/>
      <c r="CC147" s="356"/>
      <c r="CD147" s="356"/>
      <c r="CE147" s="356"/>
      <c r="CF147" s="356"/>
      <c r="CG147" s="356"/>
      <c r="CH147" s="356"/>
      <c r="CI147" s="356"/>
      <c r="CJ147" s="356"/>
      <c r="CK147" s="356"/>
      <c r="CL147" s="356"/>
      <c r="CM147" s="356"/>
      <c r="CN147" s="356"/>
      <c r="CO147" s="356"/>
      <c r="CP147" s="356"/>
      <c r="CQ147" s="356"/>
      <c r="CR147" s="356"/>
      <c r="CS147" s="356"/>
      <c r="CT147" s="356"/>
      <c r="CU147" s="356"/>
      <c r="CV147" s="356"/>
    </row>
    <row r="148" spans="1:100" s="431" customFormat="1" ht="15.95" customHeight="1" x14ac:dyDescent="0.15">
      <c r="A148" s="1090" t="s">
        <v>152</v>
      </c>
      <c r="B148" s="1090"/>
      <c r="C148" s="1089"/>
      <c r="D148" s="502">
        <f t="shared" si="44"/>
        <v>1</v>
      </c>
      <c r="E148" s="585">
        <f t="shared" si="45"/>
        <v>1</v>
      </c>
      <c r="F148" s="586">
        <f t="shared" si="45"/>
        <v>0</v>
      </c>
      <c r="G148" s="465"/>
      <c r="H148" s="460"/>
      <c r="I148" s="465"/>
      <c r="J148" s="460"/>
      <c r="K148" s="465"/>
      <c r="L148" s="460"/>
      <c r="M148" s="465"/>
      <c r="N148" s="460"/>
      <c r="O148" s="465">
        <v>1</v>
      </c>
      <c r="P148" s="460"/>
      <c r="Q148" s="505"/>
      <c r="R148" s="551"/>
      <c r="S148" s="564"/>
      <c r="T148" s="560"/>
      <c r="U148" s="560"/>
      <c r="V148" s="513"/>
      <c r="W148" s="460"/>
      <c r="X148" s="607" t="str">
        <f t="shared" si="30"/>
        <v xml:space="preserve"> </v>
      </c>
      <c r="Y148" s="337"/>
      <c r="Z148" s="337"/>
      <c r="AA148" s="337"/>
      <c r="AB148" s="337"/>
      <c r="AC148" s="337"/>
      <c r="AD148" s="337"/>
      <c r="AE148" s="337"/>
      <c r="AF148" s="337"/>
      <c r="AG148" s="616"/>
      <c r="AH148" s="337"/>
      <c r="AI148" s="337"/>
      <c r="AJ148" s="337"/>
      <c r="AK148" s="337"/>
      <c r="BA148" s="433" t="str">
        <f t="shared" si="27"/>
        <v/>
      </c>
      <c r="BB148" s="433" t="str">
        <f t="shared" si="28"/>
        <v/>
      </c>
      <c r="BC148" s="433" t="str">
        <f t="shared" si="29"/>
        <v/>
      </c>
      <c r="BD148" s="433" t="str">
        <f t="shared" si="31"/>
        <v/>
      </c>
      <c r="BE148" s="433" t="str">
        <f t="shared" si="32"/>
        <v/>
      </c>
      <c r="BF148" s="433" t="str">
        <f t="shared" si="33"/>
        <v/>
      </c>
      <c r="BG148" s="433" t="str">
        <f t="shared" si="34"/>
        <v/>
      </c>
      <c r="BH148" s="337"/>
      <c r="BI148" s="337"/>
      <c r="BJ148" s="337"/>
      <c r="BK148" s="337"/>
      <c r="BL148" s="337"/>
      <c r="BM148" s="337"/>
      <c r="BN148" s="337"/>
      <c r="BO148" s="337"/>
      <c r="BP148" s="337"/>
      <c r="BQ148" s="337"/>
      <c r="BR148" s="337"/>
      <c r="BS148" s="337"/>
      <c r="BT148" s="613">
        <f t="shared" si="35"/>
        <v>0</v>
      </c>
      <c r="BU148" s="613">
        <f t="shared" si="36"/>
        <v>0</v>
      </c>
      <c r="BV148" s="613">
        <f t="shared" si="37"/>
        <v>0</v>
      </c>
      <c r="BW148" s="613">
        <f t="shared" si="38"/>
        <v>0</v>
      </c>
      <c r="BX148" s="613">
        <f t="shared" si="39"/>
        <v>0</v>
      </c>
      <c r="BY148" s="613">
        <f t="shared" si="40"/>
        <v>0</v>
      </c>
      <c r="BZ148" s="613">
        <f t="shared" si="41"/>
        <v>0</v>
      </c>
      <c r="CA148" s="337"/>
      <c r="CB148" s="356"/>
      <c r="CC148" s="356"/>
      <c r="CD148" s="356"/>
      <c r="CE148" s="356"/>
      <c r="CF148" s="356"/>
      <c r="CG148" s="356"/>
      <c r="CH148" s="356"/>
      <c r="CI148" s="356"/>
      <c r="CJ148" s="356"/>
      <c r="CK148" s="356"/>
      <c r="CL148" s="356"/>
      <c r="CM148" s="356"/>
      <c r="CN148" s="356"/>
      <c r="CO148" s="356"/>
      <c r="CP148" s="356"/>
      <c r="CQ148" s="356"/>
      <c r="CR148" s="356"/>
      <c r="CS148" s="356"/>
      <c r="CT148" s="356"/>
      <c r="CU148" s="356"/>
      <c r="CV148" s="356"/>
    </row>
    <row r="149" spans="1:100" s="431" customFormat="1" ht="15.95" customHeight="1" x14ac:dyDescent="0.15">
      <c r="A149" s="1090" t="s">
        <v>153</v>
      </c>
      <c r="B149" s="1090"/>
      <c r="C149" s="1089"/>
      <c r="D149" s="502">
        <f t="shared" si="44"/>
        <v>0</v>
      </c>
      <c r="E149" s="585">
        <f t="shared" si="45"/>
        <v>0</v>
      </c>
      <c r="F149" s="586">
        <f t="shared" si="45"/>
        <v>0</v>
      </c>
      <c r="G149" s="465"/>
      <c r="H149" s="460"/>
      <c r="I149" s="465"/>
      <c r="J149" s="460"/>
      <c r="K149" s="465"/>
      <c r="L149" s="460"/>
      <c r="M149" s="465"/>
      <c r="N149" s="460"/>
      <c r="O149" s="465"/>
      <c r="P149" s="460"/>
      <c r="Q149" s="505"/>
      <c r="R149" s="551"/>
      <c r="S149" s="564"/>
      <c r="T149" s="487"/>
      <c r="U149" s="487"/>
      <c r="V149" s="479"/>
      <c r="W149" s="460"/>
      <c r="X149" s="607" t="str">
        <f t="shared" si="30"/>
        <v xml:space="preserve"> </v>
      </c>
      <c r="Y149" s="337"/>
      <c r="Z149" s="337"/>
      <c r="AA149" s="337"/>
      <c r="AB149" s="337"/>
      <c r="AC149" s="337"/>
      <c r="AD149" s="337"/>
      <c r="AE149" s="337"/>
      <c r="AF149" s="337"/>
      <c r="AG149" s="616"/>
      <c r="AH149" s="337"/>
      <c r="AI149" s="337"/>
      <c r="AJ149" s="337"/>
      <c r="AK149" s="337"/>
      <c r="BA149" s="433" t="str">
        <f t="shared" si="27"/>
        <v/>
      </c>
      <c r="BB149" s="433" t="str">
        <f t="shared" si="28"/>
        <v/>
      </c>
      <c r="BC149" s="433" t="str">
        <f t="shared" si="29"/>
        <v/>
      </c>
      <c r="BD149" s="433" t="str">
        <f t="shared" si="31"/>
        <v/>
      </c>
      <c r="BE149" s="433" t="str">
        <f t="shared" si="32"/>
        <v/>
      </c>
      <c r="BF149" s="433" t="str">
        <f t="shared" si="33"/>
        <v/>
      </c>
      <c r="BG149" s="433" t="str">
        <f t="shared" si="34"/>
        <v/>
      </c>
      <c r="BH149" s="337"/>
      <c r="BI149" s="337"/>
      <c r="BJ149" s="337"/>
      <c r="BK149" s="337"/>
      <c r="BL149" s="337"/>
      <c r="BM149" s="337"/>
      <c r="BN149" s="337"/>
      <c r="BO149" s="337"/>
      <c r="BP149" s="337"/>
      <c r="BQ149" s="337"/>
      <c r="BR149" s="337"/>
      <c r="BS149" s="337"/>
      <c r="BT149" s="613">
        <f t="shared" si="35"/>
        <v>0</v>
      </c>
      <c r="BU149" s="613">
        <f t="shared" si="36"/>
        <v>0</v>
      </c>
      <c r="BV149" s="613">
        <f t="shared" si="37"/>
        <v>0</v>
      </c>
      <c r="BW149" s="613">
        <f t="shared" si="38"/>
        <v>0</v>
      </c>
      <c r="BX149" s="613">
        <f t="shared" si="39"/>
        <v>0</v>
      </c>
      <c r="BY149" s="613">
        <f t="shared" si="40"/>
        <v>0</v>
      </c>
      <c r="BZ149" s="613">
        <f t="shared" si="41"/>
        <v>0</v>
      </c>
      <c r="CA149" s="337"/>
      <c r="CB149" s="356"/>
      <c r="CC149" s="356"/>
      <c r="CD149" s="356"/>
      <c r="CE149" s="356"/>
      <c r="CF149" s="356"/>
      <c r="CG149" s="356"/>
      <c r="CH149" s="356"/>
      <c r="CI149" s="356"/>
      <c r="CJ149" s="356"/>
      <c r="CK149" s="356"/>
      <c r="CL149" s="356"/>
      <c r="CM149" s="356"/>
      <c r="CN149" s="356"/>
      <c r="CO149" s="356"/>
      <c r="CP149" s="356"/>
      <c r="CQ149" s="356"/>
      <c r="CR149" s="356"/>
      <c r="CS149" s="356"/>
      <c r="CT149" s="356"/>
      <c r="CU149" s="356"/>
      <c r="CV149" s="356"/>
    </row>
    <row r="150" spans="1:100" s="431" customFormat="1" ht="15.95" customHeight="1" x14ac:dyDescent="0.15">
      <c r="A150" s="1083" t="s">
        <v>154</v>
      </c>
      <c r="B150" s="1084"/>
      <c r="C150" s="1085"/>
      <c r="D150" s="502">
        <f t="shared" si="44"/>
        <v>0</v>
      </c>
      <c r="E150" s="585">
        <f t="shared" si="45"/>
        <v>0</v>
      </c>
      <c r="F150" s="586">
        <f t="shared" si="45"/>
        <v>0</v>
      </c>
      <c r="G150" s="465"/>
      <c r="H150" s="460"/>
      <c r="I150" s="465"/>
      <c r="J150" s="460"/>
      <c r="K150" s="465"/>
      <c r="L150" s="460"/>
      <c r="M150" s="465"/>
      <c r="N150" s="460"/>
      <c r="O150" s="465"/>
      <c r="P150" s="460"/>
      <c r="Q150" s="505"/>
      <c r="R150" s="551"/>
      <c r="S150" s="564"/>
      <c r="T150" s="487"/>
      <c r="U150" s="487"/>
      <c r="V150" s="479"/>
      <c r="W150" s="460"/>
      <c r="X150" s="607" t="str">
        <f t="shared" si="30"/>
        <v xml:space="preserve"> </v>
      </c>
      <c r="Y150" s="337"/>
      <c r="Z150" s="337"/>
      <c r="AA150" s="337"/>
      <c r="AB150" s="337"/>
      <c r="AC150" s="337"/>
      <c r="AD150" s="337"/>
      <c r="AE150" s="337"/>
      <c r="AF150" s="337"/>
      <c r="AG150" s="337"/>
      <c r="AH150" s="337"/>
      <c r="AI150" s="337"/>
      <c r="AJ150" s="337"/>
      <c r="AK150" s="337"/>
      <c r="BA150" s="433" t="str">
        <f t="shared" si="27"/>
        <v/>
      </c>
      <c r="BB150" s="433" t="str">
        <f t="shared" si="28"/>
        <v/>
      </c>
      <c r="BC150" s="433" t="str">
        <f t="shared" si="29"/>
        <v/>
      </c>
      <c r="BD150" s="433" t="str">
        <f t="shared" si="31"/>
        <v/>
      </c>
      <c r="BE150" s="433" t="str">
        <f t="shared" si="32"/>
        <v/>
      </c>
      <c r="BF150" s="433" t="str">
        <f t="shared" si="33"/>
        <v/>
      </c>
      <c r="BG150" s="433" t="str">
        <f t="shared" si="34"/>
        <v/>
      </c>
      <c r="BH150" s="337"/>
      <c r="BI150" s="337"/>
      <c r="BJ150" s="337"/>
      <c r="BK150" s="337"/>
      <c r="BL150" s="337"/>
      <c r="BM150" s="337"/>
      <c r="BN150" s="337"/>
      <c r="BO150" s="337"/>
      <c r="BP150" s="337"/>
      <c r="BQ150" s="337"/>
      <c r="BR150" s="337"/>
      <c r="BS150" s="337"/>
      <c r="BT150" s="613">
        <f t="shared" si="35"/>
        <v>0</v>
      </c>
      <c r="BU150" s="613">
        <f t="shared" si="36"/>
        <v>0</v>
      </c>
      <c r="BV150" s="613">
        <f t="shared" si="37"/>
        <v>0</v>
      </c>
      <c r="BW150" s="613">
        <f t="shared" si="38"/>
        <v>0</v>
      </c>
      <c r="BX150" s="613">
        <f t="shared" si="39"/>
        <v>0</v>
      </c>
      <c r="BY150" s="613">
        <f t="shared" si="40"/>
        <v>0</v>
      </c>
      <c r="BZ150" s="613">
        <f t="shared" si="41"/>
        <v>0</v>
      </c>
      <c r="CA150" s="356"/>
      <c r="CB150" s="356"/>
      <c r="CC150" s="356"/>
      <c r="CD150" s="356"/>
      <c r="CE150" s="356"/>
      <c r="CF150" s="356"/>
      <c r="CG150" s="356"/>
      <c r="CH150" s="356"/>
      <c r="CI150" s="356"/>
      <c r="CJ150" s="356"/>
      <c r="CK150" s="356"/>
      <c r="CL150" s="356"/>
      <c r="CM150" s="356"/>
      <c r="CN150" s="356"/>
      <c r="CO150" s="356"/>
      <c r="CP150" s="356"/>
      <c r="CQ150" s="356"/>
      <c r="CR150" s="356"/>
      <c r="CS150" s="356"/>
      <c r="CT150" s="356"/>
      <c r="CU150" s="356"/>
      <c r="CV150" s="356"/>
    </row>
    <row r="151" spans="1:100" s="431" customFormat="1" ht="15.95" customHeight="1" x14ac:dyDescent="0.15">
      <c r="A151" s="1080" t="s">
        <v>155</v>
      </c>
      <c r="B151" s="1081"/>
      <c r="C151" s="1082"/>
      <c r="D151" s="502">
        <f t="shared" si="44"/>
        <v>4</v>
      </c>
      <c r="E151" s="585">
        <f t="shared" si="45"/>
        <v>2</v>
      </c>
      <c r="F151" s="586">
        <f t="shared" si="45"/>
        <v>2</v>
      </c>
      <c r="G151" s="465"/>
      <c r="H151" s="460"/>
      <c r="I151" s="465"/>
      <c r="J151" s="460"/>
      <c r="K151" s="465"/>
      <c r="L151" s="460"/>
      <c r="M151" s="465"/>
      <c r="N151" s="460"/>
      <c r="O151" s="465">
        <v>2</v>
      </c>
      <c r="P151" s="460">
        <v>2</v>
      </c>
      <c r="Q151" s="505"/>
      <c r="R151" s="551"/>
      <c r="S151" s="564"/>
      <c r="T151" s="487"/>
      <c r="U151" s="487"/>
      <c r="V151" s="479"/>
      <c r="W151" s="460"/>
      <c r="X151" s="607" t="str">
        <f t="shared" si="30"/>
        <v xml:space="preserve"> </v>
      </c>
      <c r="Y151" s="337"/>
      <c r="Z151" s="337"/>
      <c r="AA151" s="337"/>
      <c r="AB151" s="337"/>
      <c r="AC151" s="337"/>
      <c r="AD151" s="337"/>
      <c r="AE151" s="337"/>
      <c r="AF151" s="337"/>
      <c r="AG151" s="616"/>
      <c r="AH151" s="337"/>
      <c r="AI151" s="337"/>
      <c r="AJ151" s="337"/>
      <c r="AK151" s="337"/>
      <c r="BA151" s="433" t="str">
        <f t="shared" si="27"/>
        <v/>
      </c>
      <c r="BB151" s="433" t="str">
        <f t="shared" si="28"/>
        <v/>
      </c>
      <c r="BC151" s="433" t="str">
        <f t="shared" si="29"/>
        <v/>
      </c>
      <c r="BD151" s="433" t="str">
        <f t="shared" si="31"/>
        <v/>
      </c>
      <c r="BE151" s="433" t="str">
        <f t="shared" si="32"/>
        <v/>
      </c>
      <c r="BF151" s="433" t="str">
        <f t="shared" si="33"/>
        <v/>
      </c>
      <c r="BG151" s="433" t="str">
        <f t="shared" si="34"/>
        <v/>
      </c>
      <c r="BH151" s="337"/>
      <c r="BI151" s="337"/>
      <c r="BJ151" s="337"/>
      <c r="BK151" s="337"/>
      <c r="BL151" s="337"/>
      <c r="BM151" s="337"/>
      <c r="BN151" s="337"/>
      <c r="BO151" s="337"/>
      <c r="BP151" s="337"/>
      <c r="BQ151" s="337"/>
      <c r="BR151" s="337"/>
      <c r="BS151" s="337"/>
      <c r="BT151" s="613">
        <f t="shared" si="35"/>
        <v>0</v>
      </c>
      <c r="BU151" s="613">
        <f t="shared" si="36"/>
        <v>0</v>
      </c>
      <c r="BV151" s="613">
        <f t="shared" si="37"/>
        <v>0</v>
      </c>
      <c r="BW151" s="613">
        <f t="shared" si="38"/>
        <v>0</v>
      </c>
      <c r="BX151" s="613">
        <f t="shared" si="39"/>
        <v>0</v>
      </c>
      <c r="BY151" s="613">
        <f t="shared" si="40"/>
        <v>0</v>
      </c>
      <c r="BZ151" s="613">
        <f t="shared" si="41"/>
        <v>0</v>
      </c>
      <c r="CA151" s="337"/>
      <c r="CB151" s="356"/>
      <c r="CC151" s="356"/>
      <c r="CD151" s="356"/>
      <c r="CE151" s="356"/>
      <c r="CF151" s="356"/>
      <c r="CG151" s="356"/>
      <c r="CH151" s="356"/>
      <c r="CI151" s="356"/>
      <c r="CJ151" s="356"/>
      <c r="CK151" s="356"/>
      <c r="CL151" s="356"/>
      <c r="CM151" s="356"/>
      <c r="CN151" s="356"/>
      <c r="CO151" s="356"/>
      <c r="CP151" s="356"/>
      <c r="CQ151" s="356"/>
      <c r="CR151" s="356"/>
      <c r="CS151" s="356"/>
      <c r="CT151" s="356"/>
      <c r="CU151" s="356"/>
      <c r="CV151" s="356"/>
    </row>
    <row r="152" spans="1:100" s="431" customFormat="1" ht="15.95" customHeight="1" x14ac:dyDescent="0.15">
      <c r="A152" s="1080" t="s">
        <v>156</v>
      </c>
      <c r="B152" s="1081"/>
      <c r="C152" s="1082"/>
      <c r="D152" s="502">
        <f t="shared" si="44"/>
        <v>0</v>
      </c>
      <c r="E152" s="585">
        <f t="shared" si="45"/>
        <v>0</v>
      </c>
      <c r="F152" s="586">
        <f t="shared" si="45"/>
        <v>0</v>
      </c>
      <c r="G152" s="465"/>
      <c r="H152" s="460"/>
      <c r="I152" s="465"/>
      <c r="J152" s="460"/>
      <c r="K152" s="465"/>
      <c r="L152" s="460"/>
      <c r="M152" s="465"/>
      <c r="N152" s="460"/>
      <c r="O152" s="465"/>
      <c r="P152" s="460"/>
      <c r="Q152" s="505"/>
      <c r="R152" s="551"/>
      <c r="S152" s="564"/>
      <c r="T152" s="487"/>
      <c r="U152" s="487"/>
      <c r="V152" s="479"/>
      <c r="W152" s="460"/>
      <c r="X152" s="607" t="str">
        <f t="shared" si="30"/>
        <v xml:space="preserve"> </v>
      </c>
      <c r="Y152" s="337"/>
      <c r="Z152" s="337"/>
      <c r="AA152" s="337"/>
      <c r="AB152" s="337"/>
      <c r="AC152" s="337"/>
      <c r="AD152" s="337"/>
      <c r="AE152" s="337"/>
      <c r="AF152" s="337"/>
      <c r="AG152" s="616"/>
      <c r="AH152" s="337"/>
      <c r="AI152" s="337"/>
      <c r="AJ152" s="337"/>
      <c r="AK152" s="337"/>
      <c r="BA152" s="433" t="str">
        <f t="shared" si="27"/>
        <v/>
      </c>
      <c r="BB152" s="433" t="str">
        <f t="shared" si="28"/>
        <v/>
      </c>
      <c r="BC152" s="433" t="str">
        <f t="shared" si="29"/>
        <v/>
      </c>
      <c r="BD152" s="433" t="str">
        <f t="shared" si="31"/>
        <v/>
      </c>
      <c r="BE152" s="433" t="str">
        <f t="shared" si="32"/>
        <v/>
      </c>
      <c r="BF152" s="433" t="str">
        <f t="shared" si="33"/>
        <v/>
      </c>
      <c r="BG152" s="433" t="str">
        <f t="shared" si="34"/>
        <v/>
      </c>
      <c r="BH152" s="337"/>
      <c r="BI152" s="337"/>
      <c r="BJ152" s="337"/>
      <c r="BK152" s="337"/>
      <c r="BL152" s="337"/>
      <c r="BM152" s="337"/>
      <c r="BN152" s="337"/>
      <c r="BO152" s="337"/>
      <c r="BP152" s="337"/>
      <c r="BQ152" s="337"/>
      <c r="BR152" s="337"/>
      <c r="BS152" s="337"/>
      <c r="BT152" s="613">
        <f t="shared" si="35"/>
        <v>0</v>
      </c>
      <c r="BU152" s="613">
        <f t="shared" si="36"/>
        <v>0</v>
      </c>
      <c r="BV152" s="613">
        <f t="shared" si="37"/>
        <v>0</v>
      </c>
      <c r="BW152" s="613">
        <f t="shared" si="38"/>
        <v>0</v>
      </c>
      <c r="BX152" s="613">
        <f t="shared" si="39"/>
        <v>0</v>
      </c>
      <c r="BY152" s="613">
        <f t="shared" si="40"/>
        <v>0</v>
      </c>
      <c r="BZ152" s="613">
        <f t="shared" si="41"/>
        <v>0</v>
      </c>
      <c r="CA152" s="337"/>
      <c r="CB152" s="356"/>
      <c r="CC152" s="356"/>
      <c r="CD152" s="356"/>
      <c r="CE152" s="356"/>
      <c r="CF152" s="356"/>
      <c r="CG152" s="356"/>
      <c r="CH152" s="356"/>
      <c r="CI152" s="356"/>
      <c r="CJ152" s="356"/>
      <c r="CK152" s="356"/>
      <c r="CL152" s="356"/>
      <c r="CM152" s="356"/>
      <c r="CN152" s="356"/>
      <c r="CO152" s="356"/>
      <c r="CP152" s="356"/>
      <c r="CQ152" s="356"/>
      <c r="CR152" s="356"/>
      <c r="CS152" s="356"/>
      <c r="CT152" s="356"/>
      <c r="CU152" s="356"/>
      <c r="CV152" s="356"/>
    </row>
    <row r="153" spans="1:100" s="431" customFormat="1" ht="20.25" customHeight="1" x14ac:dyDescent="0.15">
      <c r="A153" s="1083" t="s">
        <v>157</v>
      </c>
      <c r="B153" s="1084"/>
      <c r="C153" s="1085"/>
      <c r="D153" s="502">
        <f t="shared" si="44"/>
        <v>0</v>
      </c>
      <c r="E153" s="585">
        <f t="shared" si="45"/>
        <v>0</v>
      </c>
      <c r="F153" s="586">
        <f t="shared" si="45"/>
        <v>0</v>
      </c>
      <c r="G153" s="465"/>
      <c r="H153" s="460"/>
      <c r="I153" s="465"/>
      <c r="J153" s="460"/>
      <c r="K153" s="465"/>
      <c r="L153" s="460"/>
      <c r="M153" s="465"/>
      <c r="N153" s="460"/>
      <c r="O153" s="465"/>
      <c r="P153" s="460"/>
      <c r="Q153" s="505"/>
      <c r="R153" s="551"/>
      <c r="S153" s="564"/>
      <c r="T153" s="487"/>
      <c r="U153" s="487"/>
      <c r="V153" s="479"/>
      <c r="W153" s="460"/>
      <c r="X153" s="607" t="str">
        <f t="shared" si="30"/>
        <v xml:space="preserve"> </v>
      </c>
      <c r="Y153" s="337"/>
      <c r="Z153" s="337"/>
      <c r="AA153" s="337"/>
      <c r="AB153" s="337"/>
      <c r="AC153" s="337"/>
      <c r="AD153" s="337"/>
      <c r="AE153" s="337"/>
      <c r="AF153" s="337"/>
      <c r="AG153" s="616"/>
      <c r="AH153" s="337"/>
      <c r="AI153" s="337"/>
      <c r="AJ153" s="337"/>
      <c r="AK153" s="337"/>
      <c r="BA153" s="433" t="str">
        <f t="shared" si="27"/>
        <v/>
      </c>
      <c r="BB153" s="433" t="str">
        <f t="shared" si="28"/>
        <v/>
      </c>
      <c r="BC153" s="433" t="str">
        <f t="shared" si="29"/>
        <v/>
      </c>
      <c r="BD153" s="433" t="str">
        <f t="shared" si="31"/>
        <v/>
      </c>
      <c r="BE153" s="433" t="str">
        <f t="shared" si="32"/>
        <v/>
      </c>
      <c r="BF153" s="433" t="str">
        <f t="shared" si="33"/>
        <v/>
      </c>
      <c r="BG153" s="433" t="str">
        <f t="shared" si="34"/>
        <v/>
      </c>
      <c r="BH153" s="337"/>
      <c r="BI153" s="337"/>
      <c r="BJ153" s="337"/>
      <c r="BK153" s="337"/>
      <c r="BL153" s="337"/>
      <c r="BM153" s="337"/>
      <c r="BN153" s="337"/>
      <c r="BO153" s="337"/>
      <c r="BP153" s="337"/>
      <c r="BQ153" s="337"/>
      <c r="BR153" s="337"/>
      <c r="BS153" s="337"/>
      <c r="BT153" s="613">
        <f t="shared" si="35"/>
        <v>0</v>
      </c>
      <c r="BU153" s="613">
        <f t="shared" si="36"/>
        <v>0</v>
      </c>
      <c r="BV153" s="613">
        <f t="shared" si="37"/>
        <v>0</v>
      </c>
      <c r="BW153" s="613">
        <f t="shared" si="38"/>
        <v>0</v>
      </c>
      <c r="BX153" s="613">
        <f t="shared" si="39"/>
        <v>0</v>
      </c>
      <c r="BY153" s="613">
        <f t="shared" si="40"/>
        <v>0</v>
      </c>
      <c r="BZ153" s="613">
        <f t="shared" si="41"/>
        <v>0</v>
      </c>
      <c r="CA153" s="337"/>
      <c r="CB153" s="356"/>
      <c r="CC153" s="356"/>
      <c r="CD153" s="356"/>
      <c r="CE153" s="356"/>
      <c r="CF153" s="356"/>
      <c r="CG153" s="356"/>
      <c r="CH153" s="356"/>
      <c r="CI153" s="356"/>
      <c r="CJ153" s="356"/>
      <c r="CK153" s="356"/>
      <c r="CL153" s="356"/>
      <c r="CM153" s="356"/>
      <c r="CN153" s="356"/>
      <c r="CO153" s="356"/>
      <c r="CP153" s="356"/>
      <c r="CQ153" s="356"/>
      <c r="CR153" s="356"/>
      <c r="CS153" s="356"/>
      <c r="CT153" s="356"/>
      <c r="CU153" s="356"/>
      <c r="CV153" s="356"/>
    </row>
    <row r="154" spans="1:100" s="431" customFormat="1" ht="24.95" customHeight="1" x14ac:dyDescent="0.15">
      <c r="A154" s="1083" t="s">
        <v>158</v>
      </c>
      <c r="B154" s="1084"/>
      <c r="C154" s="1085"/>
      <c r="D154" s="502">
        <f t="shared" si="44"/>
        <v>0</v>
      </c>
      <c r="E154" s="585">
        <f t="shared" si="45"/>
        <v>0</v>
      </c>
      <c r="F154" s="586">
        <f t="shared" si="45"/>
        <v>0</v>
      </c>
      <c r="G154" s="465"/>
      <c r="H154" s="460"/>
      <c r="I154" s="465"/>
      <c r="J154" s="460"/>
      <c r="K154" s="465"/>
      <c r="L154" s="460"/>
      <c r="M154" s="465"/>
      <c r="N154" s="460"/>
      <c r="O154" s="475"/>
      <c r="P154" s="476"/>
      <c r="Q154" s="543"/>
      <c r="R154" s="561"/>
      <c r="S154" s="564"/>
      <c r="T154" s="487"/>
      <c r="U154" s="487"/>
      <c r="V154" s="479"/>
      <c r="W154" s="460"/>
      <c r="X154" s="607" t="str">
        <f t="shared" si="30"/>
        <v xml:space="preserve"> </v>
      </c>
      <c r="Y154" s="337"/>
      <c r="Z154" s="337"/>
      <c r="AA154" s="337"/>
      <c r="AB154" s="337"/>
      <c r="AC154" s="337"/>
      <c r="AD154" s="337"/>
      <c r="AE154" s="337"/>
      <c r="AF154" s="337"/>
      <c r="AG154" s="616"/>
      <c r="AH154" s="337"/>
      <c r="AI154" s="337"/>
      <c r="AJ154" s="337"/>
      <c r="AK154" s="337"/>
      <c r="BA154" s="433" t="str">
        <f t="shared" si="27"/>
        <v/>
      </c>
      <c r="BB154" s="433" t="str">
        <f t="shared" si="28"/>
        <v/>
      </c>
      <c r="BC154" s="433" t="str">
        <f t="shared" si="29"/>
        <v/>
      </c>
      <c r="BD154" s="433" t="str">
        <f t="shared" si="31"/>
        <v/>
      </c>
      <c r="BE154" s="433" t="str">
        <f t="shared" si="32"/>
        <v/>
      </c>
      <c r="BF154" s="433" t="str">
        <f t="shared" si="33"/>
        <v/>
      </c>
      <c r="BG154" s="433" t="str">
        <f t="shared" si="34"/>
        <v/>
      </c>
      <c r="BH154" s="337"/>
      <c r="BI154" s="337"/>
      <c r="BJ154" s="337"/>
      <c r="BK154" s="337"/>
      <c r="BL154" s="337"/>
      <c r="BM154" s="337"/>
      <c r="BN154" s="337"/>
      <c r="BO154" s="337"/>
      <c r="BP154" s="337"/>
      <c r="BQ154" s="337"/>
      <c r="BR154" s="337"/>
      <c r="BS154" s="337"/>
      <c r="BT154" s="613">
        <f t="shared" si="35"/>
        <v>0</v>
      </c>
      <c r="BU154" s="613">
        <f t="shared" si="36"/>
        <v>0</v>
      </c>
      <c r="BV154" s="613">
        <f t="shared" si="37"/>
        <v>0</v>
      </c>
      <c r="BW154" s="613">
        <f t="shared" si="38"/>
        <v>0</v>
      </c>
      <c r="BX154" s="613">
        <f t="shared" si="39"/>
        <v>0</v>
      </c>
      <c r="BY154" s="613">
        <f t="shared" si="40"/>
        <v>0</v>
      </c>
      <c r="BZ154" s="613">
        <f t="shared" si="41"/>
        <v>0</v>
      </c>
      <c r="CA154" s="337"/>
      <c r="CB154" s="356"/>
      <c r="CC154" s="356"/>
      <c r="CD154" s="356"/>
      <c r="CE154" s="356"/>
      <c r="CF154" s="356"/>
      <c r="CG154" s="356"/>
      <c r="CH154" s="356"/>
      <c r="CI154" s="356"/>
      <c r="CJ154" s="356"/>
      <c r="CK154" s="356"/>
      <c r="CL154" s="356"/>
      <c r="CM154" s="356"/>
      <c r="CN154" s="356"/>
      <c r="CO154" s="356"/>
      <c r="CP154" s="356"/>
      <c r="CQ154" s="356"/>
      <c r="CR154" s="356"/>
      <c r="CS154" s="356"/>
      <c r="CT154" s="356"/>
      <c r="CU154" s="356"/>
      <c r="CV154" s="356"/>
    </row>
    <row r="155" spans="1:100" s="431" customFormat="1" ht="15.95" customHeight="1" x14ac:dyDescent="0.15">
      <c r="A155" s="1080" t="s">
        <v>159</v>
      </c>
      <c r="B155" s="1081"/>
      <c r="C155" s="1082"/>
      <c r="D155" s="502">
        <f t="shared" si="44"/>
        <v>2</v>
      </c>
      <c r="E155" s="585">
        <f t="shared" si="45"/>
        <v>1</v>
      </c>
      <c r="F155" s="586">
        <f t="shared" si="45"/>
        <v>1</v>
      </c>
      <c r="G155" s="465"/>
      <c r="H155" s="460"/>
      <c r="I155" s="465"/>
      <c r="J155" s="460"/>
      <c r="K155" s="465"/>
      <c r="L155" s="460"/>
      <c r="M155" s="465"/>
      <c r="N155" s="460"/>
      <c r="O155" s="465">
        <v>1</v>
      </c>
      <c r="P155" s="460">
        <v>1</v>
      </c>
      <c r="Q155" s="505"/>
      <c r="R155" s="551"/>
      <c r="S155" s="564"/>
      <c r="T155" s="487"/>
      <c r="U155" s="487"/>
      <c r="V155" s="479"/>
      <c r="W155" s="460"/>
      <c r="X155" s="607" t="str">
        <f t="shared" si="30"/>
        <v xml:space="preserve"> </v>
      </c>
      <c r="Y155" s="337"/>
      <c r="Z155" s="337"/>
      <c r="AA155" s="337"/>
      <c r="AB155" s="337"/>
      <c r="AC155" s="337"/>
      <c r="AD155" s="337"/>
      <c r="AE155" s="337"/>
      <c r="AF155" s="337"/>
      <c r="AG155" s="616"/>
      <c r="AH155" s="337"/>
      <c r="AI155" s="337"/>
      <c r="AJ155" s="337"/>
      <c r="AK155" s="337"/>
      <c r="BA155" s="433" t="str">
        <f t="shared" si="27"/>
        <v/>
      </c>
      <c r="BB155" s="433" t="str">
        <f t="shared" si="28"/>
        <v/>
      </c>
      <c r="BC155" s="433" t="str">
        <f t="shared" si="29"/>
        <v/>
      </c>
      <c r="BD155" s="433" t="str">
        <f t="shared" si="31"/>
        <v/>
      </c>
      <c r="BE155" s="433" t="str">
        <f t="shared" si="32"/>
        <v/>
      </c>
      <c r="BF155" s="433" t="str">
        <f t="shared" si="33"/>
        <v/>
      </c>
      <c r="BG155" s="433" t="str">
        <f t="shared" si="34"/>
        <v/>
      </c>
      <c r="BH155" s="337"/>
      <c r="BI155" s="337"/>
      <c r="BJ155" s="337"/>
      <c r="BK155" s="337"/>
      <c r="BL155" s="337"/>
      <c r="BM155" s="337"/>
      <c r="BN155" s="337"/>
      <c r="BO155" s="337"/>
      <c r="BP155" s="337"/>
      <c r="BQ155" s="337"/>
      <c r="BR155" s="337"/>
      <c r="BS155" s="337"/>
      <c r="BT155" s="613">
        <f t="shared" si="35"/>
        <v>0</v>
      </c>
      <c r="BU155" s="613">
        <f t="shared" si="36"/>
        <v>0</v>
      </c>
      <c r="BV155" s="613">
        <f t="shared" si="37"/>
        <v>0</v>
      </c>
      <c r="BW155" s="613">
        <f t="shared" si="38"/>
        <v>0</v>
      </c>
      <c r="BX155" s="613">
        <f t="shared" si="39"/>
        <v>0</v>
      </c>
      <c r="BY155" s="613">
        <f t="shared" si="40"/>
        <v>0</v>
      </c>
      <c r="BZ155" s="613">
        <f t="shared" si="41"/>
        <v>0</v>
      </c>
      <c r="CA155" s="337"/>
      <c r="CB155" s="356"/>
      <c r="CC155" s="356"/>
      <c r="CD155" s="356"/>
      <c r="CE155" s="356"/>
      <c r="CF155" s="356"/>
      <c r="CG155" s="356"/>
      <c r="CH155" s="356"/>
      <c r="CI155" s="356"/>
      <c r="CJ155" s="356"/>
      <c r="CK155" s="356"/>
      <c r="CL155" s="356"/>
      <c r="CM155" s="356"/>
      <c r="CN155" s="356"/>
      <c r="CO155" s="356"/>
      <c r="CP155" s="356"/>
      <c r="CQ155" s="356"/>
      <c r="CR155" s="356"/>
      <c r="CS155" s="356"/>
      <c r="CT155" s="356"/>
      <c r="CU155" s="356"/>
      <c r="CV155" s="356"/>
    </row>
    <row r="156" spans="1:100" s="431" customFormat="1" ht="15.95" customHeight="1" x14ac:dyDescent="0.15">
      <c r="A156" s="1080" t="s">
        <v>160</v>
      </c>
      <c r="B156" s="1081"/>
      <c r="C156" s="1082"/>
      <c r="D156" s="590">
        <f t="shared" si="44"/>
        <v>1</v>
      </c>
      <c r="E156" s="591">
        <f t="shared" si="45"/>
        <v>0</v>
      </c>
      <c r="F156" s="592">
        <f t="shared" si="45"/>
        <v>1</v>
      </c>
      <c r="G156" s="482"/>
      <c r="H156" s="461"/>
      <c r="I156" s="482"/>
      <c r="J156" s="461"/>
      <c r="K156" s="482"/>
      <c r="L156" s="461"/>
      <c r="M156" s="482"/>
      <c r="N156" s="461"/>
      <c r="O156" s="482"/>
      <c r="P156" s="461">
        <v>1</v>
      </c>
      <c r="Q156" s="525"/>
      <c r="R156" s="552"/>
      <c r="S156" s="564"/>
      <c r="T156" s="487"/>
      <c r="U156" s="487"/>
      <c r="V156" s="479"/>
      <c r="W156" s="460"/>
      <c r="X156" s="607" t="str">
        <f t="shared" si="30"/>
        <v xml:space="preserve"> </v>
      </c>
      <c r="Y156" s="337"/>
      <c r="Z156" s="337"/>
      <c r="AA156" s="337"/>
      <c r="AB156" s="337"/>
      <c r="AC156" s="337"/>
      <c r="AD156" s="337"/>
      <c r="AE156" s="337"/>
      <c r="AF156" s="337"/>
      <c r="AG156" s="616"/>
      <c r="AH156" s="337"/>
      <c r="AI156" s="337"/>
      <c r="AJ156" s="337"/>
      <c r="AK156" s="337"/>
      <c r="BA156" s="433" t="str">
        <f t="shared" si="27"/>
        <v/>
      </c>
      <c r="BB156" s="433" t="str">
        <f t="shared" si="28"/>
        <v/>
      </c>
      <c r="BC156" s="433" t="str">
        <f t="shared" si="29"/>
        <v/>
      </c>
      <c r="BD156" s="433" t="str">
        <f t="shared" si="31"/>
        <v/>
      </c>
      <c r="BE156" s="433" t="str">
        <f t="shared" si="32"/>
        <v/>
      </c>
      <c r="BF156" s="433" t="str">
        <f t="shared" si="33"/>
        <v/>
      </c>
      <c r="BG156" s="433" t="str">
        <f t="shared" si="34"/>
        <v/>
      </c>
      <c r="BH156" s="337"/>
      <c r="BI156" s="337"/>
      <c r="BJ156" s="337"/>
      <c r="BK156" s="337"/>
      <c r="BL156" s="337"/>
      <c r="BM156" s="337"/>
      <c r="BN156" s="337"/>
      <c r="BO156" s="337"/>
      <c r="BP156" s="337"/>
      <c r="BQ156" s="337"/>
      <c r="BR156" s="337"/>
      <c r="BS156" s="337"/>
      <c r="BT156" s="613">
        <f t="shared" si="35"/>
        <v>0</v>
      </c>
      <c r="BU156" s="613">
        <f t="shared" si="36"/>
        <v>0</v>
      </c>
      <c r="BV156" s="613">
        <f t="shared" si="37"/>
        <v>0</v>
      </c>
      <c r="BW156" s="613">
        <f t="shared" si="38"/>
        <v>0</v>
      </c>
      <c r="BX156" s="613">
        <f t="shared" si="39"/>
        <v>0</v>
      </c>
      <c r="BY156" s="613">
        <f t="shared" si="40"/>
        <v>0</v>
      </c>
      <c r="BZ156" s="613">
        <f t="shared" si="41"/>
        <v>0</v>
      </c>
      <c r="CA156" s="337"/>
      <c r="CB156" s="356"/>
      <c r="CC156" s="356"/>
      <c r="CD156" s="356"/>
      <c r="CE156" s="356"/>
      <c r="CF156" s="356"/>
      <c r="CG156" s="356"/>
      <c r="CH156" s="356"/>
      <c r="CI156" s="356"/>
      <c r="CJ156" s="356"/>
      <c r="CK156" s="356"/>
      <c r="CL156" s="356"/>
      <c r="CM156" s="356"/>
      <c r="CN156" s="356"/>
      <c r="CO156" s="356"/>
      <c r="CP156" s="356"/>
      <c r="CQ156" s="356"/>
      <c r="CR156" s="356"/>
      <c r="CS156" s="356"/>
      <c r="CT156" s="356"/>
      <c r="CU156" s="356"/>
      <c r="CV156" s="356"/>
    </row>
    <row r="157" spans="1:100" s="431" customFormat="1" ht="15.95" customHeight="1" x14ac:dyDescent="0.15">
      <c r="A157" s="1077" t="s">
        <v>161</v>
      </c>
      <c r="B157" s="1078"/>
      <c r="C157" s="1079"/>
      <c r="D157" s="524">
        <f t="shared" si="44"/>
        <v>0</v>
      </c>
      <c r="E157" s="593">
        <f t="shared" si="45"/>
        <v>0</v>
      </c>
      <c r="F157" s="594">
        <f t="shared" si="45"/>
        <v>0</v>
      </c>
      <c r="G157" s="468"/>
      <c r="H157" s="471"/>
      <c r="I157" s="468"/>
      <c r="J157" s="471"/>
      <c r="K157" s="468"/>
      <c r="L157" s="471"/>
      <c r="M157" s="468"/>
      <c r="N157" s="471"/>
      <c r="O157" s="468"/>
      <c r="P157" s="471"/>
      <c r="Q157" s="507"/>
      <c r="R157" s="562"/>
      <c r="S157" s="565"/>
      <c r="T157" s="488"/>
      <c r="U157" s="488"/>
      <c r="V157" s="501"/>
      <c r="W157" s="471"/>
      <c r="X157" s="607" t="str">
        <f>$BA157&amp;" "&amp;$BB157&amp;""&amp;$BC157&amp;""&amp;$BD157&amp;""&amp;$BE157&amp;""&amp;$BF157&amp;""&amp;$BG157</f>
        <v xml:space="preserve"> </v>
      </c>
      <c r="Y157" s="337"/>
      <c r="Z157" s="337"/>
      <c r="AA157" s="337"/>
      <c r="AB157" s="337"/>
      <c r="AC157" s="337"/>
      <c r="AD157" s="337"/>
      <c r="AE157" s="337"/>
      <c r="AF157" s="337"/>
      <c r="AG157" s="616"/>
      <c r="AH157" s="337"/>
      <c r="AI157" s="337"/>
      <c r="AJ157" s="337"/>
      <c r="AK157" s="337"/>
      <c r="BA157" s="433" t="str">
        <f t="shared" si="27"/>
        <v/>
      </c>
      <c r="BB157" s="433" t="str">
        <f t="shared" si="28"/>
        <v/>
      </c>
      <c r="BC157" s="433" t="str">
        <f t="shared" si="29"/>
        <v/>
      </c>
      <c r="BD157" s="433" t="str">
        <f t="shared" si="31"/>
        <v/>
      </c>
      <c r="BE157" s="433" t="str">
        <f t="shared" si="32"/>
        <v/>
      </c>
      <c r="BF157" s="433" t="str">
        <f t="shared" si="33"/>
        <v/>
      </c>
      <c r="BG157" s="433" t="str">
        <f t="shared" si="34"/>
        <v/>
      </c>
      <c r="BH157" s="337"/>
      <c r="BI157" s="337"/>
      <c r="BJ157" s="337"/>
      <c r="BK157" s="337"/>
      <c r="BL157" s="337"/>
      <c r="BM157" s="337"/>
      <c r="BN157" s="337"/>
      <c r="BO157" s="337"/>
      <c r="BP157" s="337"/>
      <c r="BQ157" s="337"/>
      <c r="BR157" s="337"/>
      <c r="BS157" s="337"/>
      <c r="BT157" s="613">
        <f t="shared" si="35"/>
        <v>0</v>
      </c>
      <c r="BU157" s="613">
        <f t="shared" si="36"/>
        <v>0</v>
      </c>
      <c r="BV157" s="613">
        <f t="shared" si="37"/>
        <v>0</v>
      </c>
      <c r="BW157" s="613">
        <f t="shared" si="38"/>
        <v>0</v>
      </c>
      <c r="BX157" s="613">
        <f t="shared" si="39"/>
        <v>0</v>
      </c>
      <c r="BY157" s="613">
        <f t="shared" si="40"/>
        <v>0</v>
      </c>
      <c r="BZ157" s="613">
        <f t="shared" si="41"/>
        <v>0</v>
      </c>
      <c r="CA157" s="337"/>
      <c r="CB157" s="356"/>
      <c r="CC157" s="356"/>
      <c r="CD157" s="356"/>
      <c r="CE157" s="356"/>
      <c r="CF157" s="356"/>
      <c r="CG157" s="356"/>
      <c r="CH157" s="356"/>
      <c r="CI157" s="356"/>
      <c r="CJ157" s="356"/>
      <c r="CK157" s="356"/>
      <c r="CL157" s="356"/>
      <c r="CM157" s="356"/>
      <c r="CN157" s="356"/>
      <c r="CO157" s="356"/>
      <c r="CP157" s="356"/>
      <c r="CQ157" s="356"/>
      <c r="CR157" s="356"/>
      <c r="CS157" s="356"/>
      <c r="CT157" s="356"/>
      <c r="CU157" s="356"/>
      <c r="CV157" s="356"/>
    </row>
    <row r="158" spans="1:100" s="339" customFormat="1" ht="30" customHeight="1" x14ac:dyDescent="0.2">
      <c r="A158" s="376" t="s">
        <v>166</v>
      </c>
      <c r="B158" s="416"/>
      <c r="C158" s="417"/>
      <c r="D158" s="418"/>
      <c r="E158" s="418"/>
      <c r="F158" s="418"/>
      <c r="G158" s="419"/>
      <c r="H158" s="419"/>
      <c r="I158" s="419"/>
      <c r="J158" s="419"/>
      <c r="K158" s="419"/>
      <c r="L158" s="419"/>
      <c r="M158" s="419"/>
      <c r="N158" s="419"/>
      <c r="O158" s="419"/>
      <c r="P158" s="419"/>
      <c r="Q158" s="419"/>
      <c r="R158" s="419"/>
      <c r="S158" s="419"/>
      <c r="T158" s="425"/>
      <c r="U158" s="443"/>
      <c r="V158" s="443"/>
      <c r="W158" s="443"/>
      <c r="AG158" s="405"/>
    </row>
    <row r="159" spans="1:100" s="356" customFormat="1" ht="14.25" customHeight="1" x14ac:dyDescent="0.15">
      <c r="A159" s="1009" t="s">
        <v>45</v>
      </c>
      <c r="B159" s="1010"/>
      <c r="C159" s="1039" t="s">
        <v>46</v>
      </c>
      <c r="D159" s="1039"/>
      <c r="E159" s="1039"/>
      <c r="F159" s="1074" t="s">
        <v>116</v>
      </c>
      <c r="G159" s="1075"/>
      <c r="H159" s="1074" t="s">
        <v>117</v>
      </c>
      <c r="I159" s="1075"/>
      <c r="J159" s="1074" t="s">
        <v>118</v>
      </c>
      <c r="K159" s="1075"/>
      <c r="L159" s="1074" t="s">
        <v>119</v>
      </c>
      <c r="M159" s="1075"/>
      <c r="N159" s="1074" t="s">
        <v>120</v>
      </c>
      <c r="O159" s="1075"/>
      <c r="P159" s="1074" t="s">
        <v>121</v>
      </c>
      <c r="Q159" s="1075"/>
      <c r="R159" s="443"/>
      <c r="S159" s="443"/>
      <c r="T159" s="443"/>
      <c r="U159" s="443"/>
      <c r="V159" s="443"/>
      <c r="W159" s="425"/>
      <c r="X159" s="443"/>
      <c r="Y159" s="443"/>
      <c r="Z159" s="443"/>
      <c r="AA159" s="337"/>
      <c r="AB159" s="337"/>
      <c r="AC159" s="337"/>
      <c r="AD159" s="337"/>
      <c r="AE159" s="337"/>
      <c r="AF159" s="337"/>
      <c r="AG159" s="337"/>
      <c r="AH159" s="337"/>
      <c r="AI159" s="616"/>
      <c r="AJ159" s="337"/>
      <c r="AK159" s="337"/>
      <c r="BA159" s="337"/>
      <c r="BB159" s="337"/>
      <c r="BC159" s="337"/>
      <c r="BD159" s="337"/>
      <c r="BE159" s="337"/>
      <c r="BF159" s="337"/>
      <c r="BG159" s="337"/>
      <c r="BH159" s="337"/>
      <c r="BI159" s="337"/>
      <c r="BJ159" s="337"/>
      <c r="BK159" s="337"/>
      <c r="BL159" s="337"/>
      <c r="BM159" s="337"/>
      <c r="BN159" s="337"/>
      <c r="BO159" s="337"/>
      <c r="BP159" s="337"/>
      <c r="BQ159" s="337"/>
      <c r="BR159" s="337"/>
      <c r="BS159" s="337"/>
      <c r="BT159" s="337"/>
      <c r="BU159" s="337"/>
      <c r="BV159" s="337"/>
      <c r="BW159" s="337"/>
      <c r="BX159" s="337"/>
      <c r="BY159" s="337"/>
      <c r="BZ159" s="337"/>
      <c r="CA159" s="337"/>
      <c r="CB159" s="337"/>
      <c r="CC159" s="337"/>
    </row>
    <row r="160" spans="1:100" s="356" customFormat="1" ht="35.1" customHeight="1" x14ac:dyDescent="0.15">
      <c r="A160" s="1013"/>
      <c r="B160" s="1014"/>
      <c r="C160" s="366" t="s">
        <v>167</v>
      </c>
      <c r="D160" s="366" t="s">
        <v>43</v>
      </c>
      <c r="E160" s="390" t="s">
        <v>64</v>
      </c>
      <c r="F160" s="346" t="s">
        <v>43</v>
      </c>
      <c r="G160" s="345" t="s">
        <v>64</v>
      </c>
      <c r="H160" s="346" t="s">
        <v>43</v>
      </c>
      <c r="I160" s="345" t="s">
        <v>64</v>
      </c>
      <c r="J160" s="346" t="s">
        <v>43</v>
      </c>
      <c r="K160" s="345" t="s">
        <v>64</v>
      </c>
      <c r="L160" s="346" t="s">
        <v>43</v>
      </c>
      <c r="M160" s="345" t="s">
        <v>64</v>
      </c>
      <c r="N160" s="346" t="s">
        <v>43</v>
      </c>
      <c r="O160" s="345" t="s">
        <v>64</v>
      </c>
      <c r="P160" s="346" t="s">
        <v>43</v>
      </c>
      <c r="Q160" s="345" t="s">
        <v>64</v>
      </c>
      <c r="R160" s="443"/>
      <c r="S160" s="443"/>
      <c r="T160" s="443"/>
      <c r="U160" s="443"/>
      <c r="V160" s="443"/>
      <c r="W160" s="425"/>
      <c r="X160" s="443"/>
      <c r="Y160" s="443"/>
      <c r="Z160" s="443"/>
      <c r="AA160" s="337"/>
      <c r="AB160" s="337"/>
      <c r="AC160" s="337"/>
      <c r="AD160" s="337"/>
      <c r="AE160" s="337"/>
      <c r="AF160" s="337"/>
      <c r="AG160" s="337"/>
      <c r="AH160" s="337"/>
      <c r="AI160" s="616"/>
      <c r="AJ160" s="337"/>
      <c r="AK160" s="337"/>
      <c r="BA160" s="337"/>
      <c r="BB160" s="337"/>
      <c r="BC160" s="337"/>
      <c r="BD160" s="337"/>
      <c r="BE160" s="337"/>
      <c r="BF160" s="337"/>
      <c r="BG160" s="337"/>
      <c r="BH160" s="337"/>
      <c r="BI160" s="337"/>
      <c r="BJ160" s="337"/>
      <c r="BK160" s="337"/>
      <c r="BL160" s="337"/>
      <c r="BM160" s="337"/>
      <c r="BN160" s="337"/>
      <c r="BO160" s="337"/>
      <c r="BP160" s="337"/>
      <c r="BQ160" s="337"/>
      <c r="BR160" s="337"/>
      <c r="BS160" s="337"/>
      <c r="BT160" s="337"/>
      <c r="BU160" s="337"/>
      <c r="BV160" s="337"/>
      <c r="BW160" s="337"/>
      <c r="BX160" s="337"/>
      <c r="BY160" s="337"/>
      <c r="BZ160" s="337"/>
      <c r="CA160" s="337"/>
      <c r="CB160" s="337"/>
      <c r="CC160" s="337"/>
    </row>
    <row r="161" spans="1:102" s="356" customFormat="1" ht="15.75" customHeight="1" x14ac:dyDescent="0.15">
      <c r="A161" s="1032" t="s">
        <v>168</v>
      </c>
      <c r="B161" s="1032"/>
      <c r="C161" s="528">
        <f>SUM(D161:E161)</f>
        <v>0</v>
      </c>
      <c r="D161" s="528">
        <f t="shared" ref="D161:E163" si="46">F161+H161+J161+L161+N161+P161</f>
        <v>0</v>
      </c>
      <c r="E161" s="582">
        <f t="shared" si="46"/>
        <v>0</v>
      </c>
      <c r="F161" s="477"/>
      <c r="G161" s="496"/>
      <c r="H161" s="477"/>
      <c r="I161" s="496"/>
      <c r="J161" s="477"/>
      <c r="K161" s="496"/>
      <c r="L161" s="477"/>
      <c r="M161" s="496"/>
      <c r="N161" s="477"/>
      <c r="O161" s="496"/>
      <c r="P161" s="477"/>
      <c r="Q161" s="496"/>
      <c r="R161" s="619" t="str">
        <f>$BA161&amp;" "&amp;$BB161&amp;""&amp;$BC161</f>
        <v xml:space="preserve"> </v>
      </c>
      <c r="S161" s="443"/>
      <c r="T161" s="443"/>
      <c r="U161" s="443"/>
      <c r="V161" s="443"/>
      <c r="W161" s="425"/>
      <c r="X161" s="443"/>
      <c r="Y161" s="443"/>
      <c r="Z161" s="443"/>
      <c r="AA161" s="337"/>
      <c r="AB161" s="337"/>
      <c r="AC161" s="337"/>
      <c r="AD161" s="337"/>
      <c r="AE161" s="337"/>
      <c r="AF161" s="337"/>
      <c r="AG161" s="337"/>
      <c r="AH161" s="337"/>
      <c r="AI161" s="616"/>
      <c r="AJ161" s="337"/>
      <c r="AK161" s="337"/>
      <c r="BA161" s="433" t="str">
        <f>IF($C161&lt;&gt;SUM($F161:$Q161),"El Total de los Ingresos NO puede ser diferente a la suma de Hombres y Mujeres por edad.","")</f>
        <v/>
      </c>
      <c r="BB161" s="433" t="str">
        <f>IF($D161&lt;&gt;$F161+$H161+$J161+$L161+$N161+$P161,"El Total de Hombres Ingresados al Programa NO puede ser distinto a la suma de Hombres por edad.","")</f>
        <v/>
      </c>
      <c r="BC161" s="433" t="str">
        <f>IF($E161&lt;&gt;$G161+$I161+$K161+$M161+$O161+$Q161,"El Total de Mujeres Ingresados al Programa NO puede ser distinto a la suma de Mujeres por edad.","")</f>
        <v/>
      </c>
      <c r="BD161" s="337"/>
      <c r="BE161" s="337"/>
      <c r="BF161" s="337"/>
      <c r="BG161" s="337"/>
      <c r="BH161" s="337"/>
      <c r="BI161" s="337"/>
      <c r="BJ161" s="337"/>
      <c r="BK161" s="337"/>
      <c r="BL161" s="337"/>
      <c r="BM161" s="337"/>
      <c r="BN161" s="337"/>
      <c r="BO161" s="337"/>
      <c r="BP161" s="337"/>
      <c r="BQ161" s="337"/>
      <c r="BR161" s="337"/>
      <c r="BS161" s="337"/>
      <c r="BT161" s="613">
        <f>IF($C161&lt;&gt;SUM($F161:$Q161),1,0)</f>
        <v>0</v>
      </c>
      <c r="BU161" s="613">
        <f>IF($D161&lt;&gt;$F161+$H161+$J161+$L161+$N161+$P161,1,0)</f>
        <v>0</v>
      </c>
      <c r="BV161" s="613">
        <f>IF($E161&lt;&gt;$G161+$I161+$K161+$M161+$O161+$Q161,1,0)</f>
        <v>0</v>
      </c>
      <c r="BW161" s="337"/>
      <c r="BX161" s="337"/>
      <c r="BY161" s="337"/>
      <c r="BZ161" s="337"/>
      <c r="CA161" s="337"/>
      <c r="CB161" s="337"/>
      <c r="CC161" s="337"/>
    </row>
    <row r="162" spans="1:102" s="356" customFormat="1" ht="15.75" customHeight="1" x14ac:dyDescent="0.15">
      <c r="A162" s="1034" t="s">
        <v>169</v>
      </c>
      <c r="B162" s="1034"/>
      <c r="C162" s="473">
        <f>SUM(D162:E162)</f>
        <v>0</v>
      </c>
      <c r="D162" s="473">
        <f t="shared" si="46"/>
        <v>0</v>
      </c>
      <c r="E162" s="473">
        <f t="shared" si="46"/>
        <v>0</v>
      </c>
      <c r="F162" s="497"/>
      <c r="G162" s="499"/>
      <c r="H162" s="497"/>
      <c r="I162" s="499"/>
      <c r="J162" s="497"/>
      <c r="K162" s="499"/>
      <c r="L162" s="497"/>
      <c r="M162" s="499"/>
      <c r="N162" s="497"/>
      <c r="O162" s="499"/>
      <c r="P162" s="497"/>
      <c r="Q162" s="499"/>
      <c r="R162" s="619" t="str">
        <f>$BA162&amp;" "&amp;$BB162&amp;""&amp;$BC162</f>
        <v xml:space="preserve"> </v>
      </c>
      <c r="S162" s="443"/>
      <c r="T162" s="443"/>
      <c r="U162" s="443"/>
      <c r="V162" s="443"/>
      <c r="W162" s="425"/>
      <c r="X162" s="443"/>
      <c r="Y162" s="443"/>
      <c r="Z162" s="443"/>
      <c r="AA162" s="337"/>
      <c r="AB162" s="337"/>
      <c r="AC162" s="337"/>
      <c r="AD162" s="337"/>
      <c r="AE162" s="337"/>
      <c r="AF162" s="337"/>
      <c r="AG162" s="337"/>
      <c r="AH162" s="337"/>
      <c r="AI162" s="616"/>
      <c r="AJ162" s="337"/>
      <c r="AK162" s="337"/>
      <c r="BA162" s="433" t="str">
        <f>IF($C162&lt;&gt;SUM($F162:$Q162),"El Total de los Ingresos NO puede ser diferente a la suma de Hombres y Mujeres por edad.","")</f>
        <v/>
      </c>
      <c r="BB162" s="433" t="str">
        <f>IF($D162&lt;&gt;$F162+$H162+$J162+$L162+$N162+$P162,"El Total de Hombres Ingresados al Programa NO puede ser distinto a la suma de Hombres por edad.","")</f>
        <v/>
      </c>
      <c r="BC162" s="433" t="str">
        <f>IF($E162&lt;&gt;$G162+$I162+$K162+$M162+$O162+$Q162,"El Total de Mujeres Ingresados al Programa NO puede ser distinto a la suma de Mujeres por edad.","")</f>
        <v/>
      </c>
      <c r="BD162" s="337"/>
      <c r="BE162" s="337"/>
      <c r="BF162" s="337"/>
      <c r="BG162" s="337"/>
      <c r="BH162" s="337"/>
      <c r="BI162" s="337"/>
      <c r="BJ162" s="337"/>
      <c r="BK162" s="337"/>
      <c r="BL162" s="337"/>
      <c r="BM162" s="337"/>
      <c r="BN162" s="337"/>
      <c r="BO162" s="337"/>
      <c r="BP162" s="337"/>
      <c r="BQ162" s="337"/>
      <c r="BR162" s="337"/>
      <c r="BS162" s="337"/>
      <c r="BT162" s="613">
        <f>IF($C162&lt;&gt;SUM($F162:$Q162),1,0)</f>
        <v>0</v>
      </c>
      <c r="BU162" s="613">
        <f>IF($D162&lt;&gt;$F162+$H162+$J162+$L162+$N162+$P162,1,0)</f>
        <v>0</v>
      </c>
      <c r="BV162" s="613">
        <f>IF($E162&lt;&gt;$G162+$I162+$K162+$M162+$O162+$Q162,1,0)</f>
        <v>0</v>
      </c>
      <c r="BW162" s="337"/>
      <c r="BX162" s="337"/>
      <c r="BY162" s="337"/>
      <c r="BZ162" s="337"/>
      <c r="CA162" s="337"/>
      <c r="CB162" s="337"/>
      <c r="CC162" s="337"/>
    </row>
    <row r="163" spans="1:102" s="356" customFormat="1" ht="15.75" customHeight="1" x14ac:dyDescent="0.15">
      <c r="A163" s="1008" t="s">
        <v>170</v>
      </c>
      <c r="B163" s="1008"/>
      <c r="C163" s="474">
        <f>SUM(D163:E163)</f>
        <v>0</v>
      </c>
      <c r="D163" s="474">
        <f t="shared" si="46"/>
        <v>0</v>
      </c>
      <c r="E163" s="474">
        <f t="shared" si="46"/>
        <v>0</v>
      </c>
      <c r="F163" s="527"/>
      <c r="G163" s="506"/>
      <c r="H163" s="527"/>
      <c r="I163" s="506"/>
      <c r="J163" s="527"/>
      <c r="K163" s="506"/>
      <c r="L163" s="527"/>
      <c r="M163" s="506"/>
      <c r="N163" s="527"/>
      <c r="O163" s="506"/>
      <c r="P163" s="527"/>
      <c r="Q163" s="506"/>
      <c r="R163" s="619" t="str">
        <f>$BA163&amp;" "&amp;$BB163&amp;""&amp;$BC163</f>
        <v xml:space="preserve"> </v>
      </c>
      <c r="S163" s="443"/>
      <c r="T163" s="443"/>
      <c r="U163" s="443"/>
      <c r="V163" s="443"/>
      <c r="W163" s="425"/>
      <c r="X163" s="443"/>
      <c r="Y163" s="443"/>
      <c r="Z163" s="443"/>
      <c r="AA163" s="337"/>
      <c r="AB163" s="337"/>
      <c r="AC163" s="337"/>
      <c r="AD163" s="337"/>
      <c r="AE163" s="337"/>
      <c r="AF163" s="337"/>
      <c r="AG163" s="337"/>
      <c r="AH163" s="337"/>
      <c r="AI163" s="616"/>
      <c r="AJ163" s="337"/>
      <c r="AK163" s="337"/>
      <c r="BA163" s="433" t="str">
        <f>IF($C163&lt;&gt;SUM($F163:$Q163),"El Total de los Ingresos NO puede ser diferente a la suma de Hombres y Mujeres por edad.","")</f>
        <v/>
      </c>
      <c r="BB163" s="433" t="str">
        <f>IF($D163&lt;&gt;$F163+$H163+$J163+$L163+$N163+$P163,"El Total de Hombres Ingresados al Programa NO puede ser distinto a la suma de Hombres por edad.","")</f>
        <v/>
      </c>
      <c r="BC163" s="433" t="str">
        <f>IF($E163&lt;&gt;$G163+$I163+$K163+$M163+$O163+$Q163,"El Total de Mujeres Ingresados al Programa NO puede ser distinto a la suma de Mujeres por edad.","")</f>
        <v/>
      </c>
      <c r="BD163" s="337"/>
      <c r="BE163" s="337"/>
      <c r="BF163" s="337"/>
      <c r="BG163" s="337"/>
      <c r="BH163" s="337"/>
      <c r="BI163" s="337"/>
      <c r="BJ163" s="337"/>
      <c r="BK163" s="337"/>
      <c r="BL163" s="337"/>
      <c r="BM163" s="337"/>
      <c r="BN163" s="337"/>
      <c r="BO163" s="337"/>
      <c r="BP163" s="337"/>
      <c r="BQ163" s="337"/>
      <c r="BR163" s="337"/>
      <c r="BS163" s="337"/>
      <c r="BT163" s="613">
        <f>IF($C163&lt;&gt;SUM($F163:$Q163),1,0)</f>
        <v>0</v>
      </c>
      <c r="BU163" s="613">
        <f>IF($D163&lt;&gt;$F163+$H163+$J163+$L163+$N163+$P163,1,0)</f>
        <v>0</v>
      </c>
      <c r="BV163" s="613">
        <f>IF($E163&lt;&gt;$G163+$I163+$K163+$M163+$O163+$Q163,1,0)</f>
        <v>0</v>
      </c>
      <c r="BW163" s="337"/>
      <c r="BX163" s="337"/>
      <c r="BY163" s="337"/>
      <c r="BZ163" s="337"/>
      <c r="CA163" s="337"/>
      <c r="CB163" s="337"/>
      <c r="CC163" s="337"/>
    </row>
    <row r="164" spans="1:102" s="339" customFormat="1" ht="30" customHeight="1" x14ac:dyDescent="0.2">
      <c r="A164" s="376" t="s">
        <v>171</v>
      </c>
      <c r="B164" s="416"/>
      <c r="C164" s="417"/>
      <c r="D164" s="418"/>
      <c r="E164" s="418"/>
      <c r="F164" s="418"/>
      <c r="G164" s="419"/>
      <c r="H164" s="419"/>
      <c r="I164" s="419"/>
      <c r="J164" s="419"/>
      <c r="K164" s="419"/>
      <c r="L164" s="419"/>
      <c r="M164" s="419"/>
      <c r="N164" s="419"/>
      <c r="O164" s="419"/>
      <c r="P164" s="419"/>
      <c r="Q164" s="419"/>
      <c r="R164" s="419"/>
      <c r="S164" s="419"/>
      <c r="T164" s="425"/>
      <c r="U164" s="443"/>
      <c r="V164" s="443"/>
      <c r="W164" s="443"/>
      <c r="AG164" s="405"/>
    </row>
    <row r="165" spans="1:102" s="356" customFormat="1" ht="15.95" customHeight="1" x14ac:dyDescent="0.15">
      <c r="A165" s="1009" t="s">
        <v>45</v>
      </c>
      <c r="B165" s="1010"/>
      <c r="C165" s="1039" t="s">
        <v>46</v>
      </c>
      <c r="D165" s="1039"/>
      <c r="E165" s="1039"/>
      <c r="F165" s="1074" t="s">
        <v>116</v>
      </c>
      <c r="G165" s="1075"/>
      <c r="H165" s="1074" t="s">
        <v>117</v>
      </c>
      <c r="I165" s="1075"/>
      <c r="J165" s="1074" t="s">
        <v>118</v>
      </c>
      <c r="K165" s="1075"/>
      <c r="L165" s="1074" t="s">
        <v>119</v>
      </c>
      <c r="M165" s="1075"/>
      <c r="N165" s="1074" t="s">
        <v>120</v>
      </c>
      <c r="O165" s="1075"/>
      <c r="P165" s="1074" t="s">
        <v>121</v>
      </c>
      <c r="Q165" s="1076"/>
      <c r="R165" s="1049" t="s">
        <v>164</v>
      </c>
      <c r="S165" s="443"/>
      <c r="T165" s="443"/>
      <c r="U165" s="443"/>
      <c r="V165" s="425"/>
      <c r="W165" s="443"/>
      <c r="X165" s="443"/>
      <c r="Y165" s="443"/>
      <c r="Z165" s="337"/>
      <c r="AA165" s="337"/>
      <c r="AB165" s="337"/>
      <c r="AC165" s="337"/>
      <c r="AD165" s="337"/>
      <c r="AE165" s="337"/>
      <c r="AF165" s="337"/>
      <c r="AG165" s="337"/>
      <c r="AH165" s="337"/>
      <c r="AI165" s="616"/>
      <c r="AJ165" s="337"/>
      <c r="AK165" s="337"/>
      <c r="BA165" s="337"/>
      <c r="BB165" s="337"/>
      <c r="BC165" s="337"/>
      <c r="BD165" s="337"/>
      <c r="BE165" s="337"/>
      <c r="BF165" s="337"/>
      <c r="BG165" s="337"/>
      <c r="BH165" s="337"/>
      <c r="BI165" s="337"/>
      <c r="BJ165" s="337"/>
      <c r="BK165" s="337"/>
      <c r="BL165" s="337"/>
      <c r="BM165" s="337"/>
      <c r="BN165" s="337"/>
      <c r="BO165" s="337"/>
      <c r="BP165" s="337"/>
      <c r="BQ165" s="337"/>
      <c r="BR165" s="337"/>
      <c r="BS165" s="337"/>
      <c r="BT165" s="337"/>
      <c r="BU165" s="337"/>
      <c r="BV165" s="337"/>
      <c r="BW165" s="337"/>
      <c r="BX165" s="337"/>
      <c r="BY165" s="337"/>
      <c r="BZ165" s="337"/>
      <c r="CA165" s="337"/>
      <c r="CB165" s="337"/>
      <c r="CC165" s="337"/>
    </row>
    <row r="166" spans="1:102" s="431" customFormat="1" ht="15.95" customHeight="1" x14ac:dyDescent="0.15">
      <c r="A166" s="1013"/>
      <c r="B166" s="1014"/>
      <c r="C166" s="366" t="s">
        <v>167</v>
      </c>
      <c r="D166" s="366" t="s">
        <v>43</v>
      </c>
      <c r="E166" s="390" t="s">
        <v>64</v>
      </c>
      <c r="F166" s="346" t="s">
        <v>43</v>
      </c>
      <c r="G166" s="345" t="s">
        <v>64</v>
      </c>
      <c r="H166" s="346" t="s">
        <v>43</v>
      </c>
      <c r="I166" s="345" t="s">
        <v>64</v>
      </c>
      <c r="J166" s="346" t="s">
        <v>43</v>
      </c>
      <c r="K166" s="345" t="s">
        <v>64</v>
      </c>
      <c r="L166" s="346" t="s">
        <v>43</v>
      </c>
      <c r="M166" s="345" t="s">
        <v>64</v>
      </c>
      <c r="N166" s="346" t="s">
        <v>43</v>
      </c>
      <c r="O166" s="345" t="s">
        <v>64</v>
      </c>
      <c r="P166" s="346" t="s">
        <v>43</v>
      </c>
      <c r="Q166" s="436" t="s">
        <v>64</v>
      </c>
      <c r="R166" s="1051"/>
      <c r="S166" s="443"/>
      <c r="T166" s="443"/>
      <c r="U166" s="443"/>
      <c r="V166" s="425"/>
      <c r="W166" s="443"/>
      <c r="X166" s="443"/>
      <c r="Y166" s="443"/>
      <c r="Z166" s="337"/>
      <c r="AA166" s="337"/>
      <c r="AB166" s="337"/>
      <c r="AC166" s="337"/>
      <c r="AD166" s="337"/>
      <c r="AE166" s="337"/>
      <c r="AF166" s="337"/>
      <c r="AG166" s="337"/>
      <c r="AH166" s="337"/>
      <c r="AI166" s="616"/>
      <c r="AJ166" s="337"/>
      <c r="AK166" s="337"/>
      <c r="BA166" s="337"/>
      <c r="BB166" s="337"/>
      <c r="BC166" s="337"/>
      <c r="BD166" s="337"/>
      <c r="BE166" s="337"/>
      <c r="BF166" s="337"/>
      <c r="BG166" s="337"/>
      <c r="BH166" s="337"/>
      <c r="BI166" s="337"/>
      <c r="BJ166" s="337"/>
      <c r="BK166" s="337"/>
      <c r="BL166" s="337"/>
      <c r="BM166" s="337"/>
      <c r="BN166" s="337"/>
      <c r="BO166" s="337"/>
      <c r="BP166" s="337"/>
      <c r="BQ166" s="337"/>
      <c r="BR166" s="337"/>
      <c r="BS166" s="337"/>
      <c r="BT166" s="337"/>
      <c r="BU166" s="337"/>
      <c r="BV166" s="337"/>
      <c r="BW166" s="337"/>
      <c r="BX166" s="337"/>
      <c r="BY166" s="337"/>
      <c r="BZ166" s="337"/>
      <c r="CA166" s="337"/>
      <c r="CB166" s="337"/>
      <c r="CC166" s="337"/>
      <c r="CD166" s="356"/>
      <c r="CE166" s="356"/>
      <c r="CF166" s="356"/>
      <c r="CG166" s="356"/>
      <c r="CH166" s="356"/>
      <c r="CI166" s="356"/>
      <c r="CJ166" s="356"/>
      <c r="CK166" s="356"/>
      <c r="CL166" s="356"/>
      <c r="CM166" s="356"/>
      <c r="CN166" s="356"/>
      <c r="CO166" s="356"/>
      <c r="CP166" s="356"/>
      <c r="CQ166" s="356"/>
      <c r="CR166" s="356"/>
      <c r="CS166" s="356"/>
      <c r="CT166" s="356"/>
      <c r="CU166" s="356"/>
      <c r="CV166" s="356"/>
      <c r="CW166" s="356"/>
      <c r="CX166" s="356"/>
    </row>
    <row r="167" spans="1:102" s="431" customFormat="1" ht="15.95" customHeight="1" x14ac:dyDescent="0.15">
      <c r="A167" s="1032" t="s">
        <v>168</v>
      </c>
      <c r="B167" s="1032"/>
      <c r="C167" s="528">
        <f>SUM(D167:E167)</f>
        <v>0</v>
      </c>
      <c r="D167" s="528">
        <f t="shared" ref="D167:E169" si="47">F167+H167+J167+L167+N167+P167</f>
        <v>0</v>
      </c>
      <c r="E167" s="582">
        <f t="shared" si="47"/>
        <v>0</v>
      </c>
      <c r="F167" s="477"/>
      <c r="G167" s="496"/>
      <c r="H167" s="477"/>
      <c r="I167" s="496"/>
      <c r="J167" s="477"/>
      <c r="K167" s="496"/>
      <c r="L167" s="477"/>
      <c r="M167" s="496"/>
      <c r="N167" s="477"/>
      <c r="O167" s="496"/>
      <c r="P167" s="477"/>
      <c r="Q167" s="563"/>
      <c r="R167" s="500"/>
      <c r="S167" s="619" t="str">
        <f>$BA167&amp;" "&amp;$BB167&amp;""&amp;$BC167&amp;""&amp;$BD167</f>
        <v xml:space="preserve"> </v>
      </c>
      <c r="T167" s="443"/>
      <c r="U167" s="443"/>
      <c r="V167" s="425"/>
      <c r="W167" s="443"/>
      <c r="X167" s="443"/>
      <c r="Y167" s="443"/>
      <c r="Z167" s="337"/>
      <c r="AA167" s="337"/>
      <c r="AB167" s="337"/>
      <c r="AC167" s="337"/>
      <c r="AD167" s="337"/>
      <c r="AE167" s="337"/>
      <c r="AF167" s="337"/>
      <c r="AG167" s="337"/>
      <c r="AH167" s="337"/>
      <c r="AI167" s="616"/>
      <c r="AJ167" s="337"/>
      <c r="AK167" s="337"/>
      <c r="BA167" s="433" t="str">
        <f>IF($C167&lt;&gt;SUM($F167:$Q167),"El Total de los Egresos NO puede ser diferente a la suma de Hombres y Mujeres por edad.","")</f>
        <v/>
      </c>
      <c r="BB167" s="433" t="str">
        <f>IF($D167&lt;&gt;$F167+$H167+$J167+$L167+$N167+$P167,"El Total de Hombres Egresados del Programa NO puede ser distinto a la suma de Hombres por edad.","")</f>
        <v/>
      </c>
      <c r="BC167" s="433" t="str">
        <f>IF($E167&lt;&gt;$G167+$I167+$K167+$M167+$O167+$Q167,"El Total de Mujeres Egresadas del Programa NO puede ser distinto a la suma de Mujeres por edad.","")</f>
        <v/>
      </c>
      <c r="BD167" s="433" t="str">
        <f>IF(R167&lt;=C167,"","Los Egresos por Abandono DEBEN estar contenidos en el Total de Egresos")</f>
        <v/>
      </c>
      <c r="BE167" s="337"/>
      <c r="BF167" s="337"/>
      <c r="BG167" s="337"/>
      <c r="BH167" s="337"/>
      <c r="BI167" s="337"/>
      <c r="BJ167" s="337"/>
      <c r="BK167" s="337"/>
      <c r="BL167" s="337"/>
      <c r="BM167" s="337"/>
      <c r="BN167" s="337"/>
      <c r="BO167" s="337"/>
      <c r="BP167" s="337"/>
      <c r="BQ167" s="337"/>
      <c r="BR167" s="337"/>
      <c r="BS167" s="337"/>
      <c r="BT167" s="613">
        <f>IF($C167&lt;&gt;SUM($F167:$Q167),1,0)</f>
        <v>0</v>
      </c>
      <c r="BU167" s="613">
        <f>IF($D167&lt;&gt;$F167+$H167+$J167+$L167+$N167+$P167,1,0)</f>
        <v>0</v>
      </c>
      <c r="BV167" s="613">
        <f>IF($E167&lt;&gt;$G167+$I167+$K167+$M167+$O167+$Q167,1,0)</f>
        <v>0</v>
      </c>
      <c r="BW167" s="613">
        <f>IF(R167&lt;=C167,0,1)</f>
        <v>0</v>
      </c>
      <c r="BX167" s="337"/>
      <c r="BY167" s="337"/>
      <c r="BZ167" s="337"/>
      <c r="CA167" s="337"/>
      <c r="CB167" s="337"/>
      <c r="CC167" s="337"/>
      <c r="CD167" s="356"/>
      <c r="CE167" s="356"/>
      <c r="CF167" s="356"/>
      <c r="CG167" s="356"/>
      <c r="CH167" s="356"/>
      <c r="CI167" s="356"/>
      <c r="CJ167" s="356"/>
      <c r="CK167" s="356"/>
      <c r="CL167" s="356"/>
      <c r="CM167" s="356"/>
      <c r="CN167" s="356"/>
      <c r="CO167" s="356"/>
      <c r="CP167" s="356"/>
      <c r="CQ167" s="356"/>
      <c r="CR167" s="356"/>
      <c r="CS167" s="356"/>
      <c r="CT167" s="356"/>
      <c r="CU167" s="356"/>
      <c r="CV167" s="356"/>
      <c r="CW167" s="356"/>
      <c r="CX167" s="356"/>
    </row>
    <row r="168" spans="1:102" s="431" customFormat="1" ht="15.95" customHeight="1" x14ac:dyDescent="0.15">
      <c r="A168" s="1034" t="s">
        <v>169</v>
      </c>
      <c r="B168" s="1034"/>
      <c r="C168" s="473">
        <f>SUM(D168:E168)</f>
        <v>0</v>
      </c>
      <c r="D168" s="473">
        <f t="shared" si="47"/>
        <v>0</v>
      </c>
      <c r="E168" s="473">
        <f t="shared" si="47"/>
        <v>0</v>
      </c>
      <c r="F168" s="497"/>
      <c r="G168" s="499"/>
      <c r="H168" s="497"/>
      <c r="I168" s="499"/>
      <c r="J168" s="497"/>
      <c r="K168" s="499"/>
      <c r="L168" s="497"/>
      <c r="M168" s="499"/>
      <c r="N168" s="497"/>
      <c r="O168" s="499"/>
      <c r="P168" s="497"/>
      <c r="Q168" s="559"/>
      <c r="R168" s="513"/>
      <c r="S168" s="619" t="str">
        <f>$BA168&amp;" "&amp;$BB168&amp;""&amp;$BC168&amp;""&amp;$BD168</f>
        <v xml:space="preserve"> </v>
      </c>
      <c r="T168" s="443"/>
      <c r="U168" s="443"/>
      <c r="V168" s="425"/>
      <c r="W168" s="443"/>
      <c r="X168" s="443"/>
      <c r="Y168" s="443"/>
      <c r="Z168" s="337"/>
      <c r="AA168" s="337"/>
      <c r="AB168" s="337"/>
      <c r="AC168" s="337"/>
      <c r="AD168" s="337"/>
      <c r="AE168" s="337"/>
      <c r="AF168" s="337"/>
      <c r="AG168" s="337"/>
      <c r="AH168" s="337"/>
      <c r="AI168" s="616"/>
      <c r="AJ168" s="337"/>
      <c r="AK168" s="337"/>
      <c r="BA168" s="433" t="str">
        <f>IF($C168&lt;&gt;SUM($F168:$Q168),"El Total de los Egresos NO puede ser diferente a la suma de Hombres y Mujeres por edad.","")</f>
        <v/>
      </c>
      <c r="BB168" s="433" t="str">
        <f>IF($D168&lt;&gt;$F168+$H168+$J168+$L168+$N168+$P168,"El Total de Hombres Egresados del Programa NO puede ser distinto a la suma de Hombres por edad.","")</f>
        <v/>
      </c>
      <c r="BC168" s="433" t="str">
        <f>IF($E168&lt;&gt;$G168+$I168+$K168+$M168+$O168+$Q168,"El Total de Mujeres Egresadas del Programa NO puede ser distinto a la suma de Mujeres por edad.","")</f>
        <v/>
      </c>
      <c r="BD168" s="433" t="str">
        <f>IF(R168&lt;=C168,"","Los Egresos por Abandono DEBEN estar contenidos en el Total de Egresos")</f>
        <v/>
      </c>
      <c r="BE168" s="337"/>
      <c r="BF168" s="337"/>
      <c r="BG168" s="337"/>
      <c r="BH168" s="337"/>
      <c r="BI168" s="337"/>
      <c r="BJ168" s="337"/>
      <c r="BK168" s="337"/>
      <c r="BL168" s="337"/>
      <c r="BM168" s="337"/>
      <c r="BN168" s="337"/>
      <c r="BO168" s="337"/>
      <c r="BP168" s="337"/>
      <c r="BQ168" s="337"/>
      <c r="BR168" s="337"/>
      <c r="BS168" s="337"/>
      <c r="BT168" s="613">
        <f>IF($C168&lt;&gt;SUM($F168:$Q168),1,0)</f>
        <v>0</v>
      </c>
      <c r="BU168" s="613">
        <f>IF($D168&lt;&gt;$F168+$H168+$J168+$L168+$N168+$P168,1,0)</f>
        <v>0</v>
      </c>
      <c r="BV168" s="613">
        <f>IF($E168&lt;&gt;$G168+$I168+$K168+$M168+$O168+$Q168,1,0)</f>
        <v>0</v>
      </c>
      <c r="BW168" s="613">
        <f>IF(R168&lt;=C168,0,1)</f>
        <v>0</v>
      </c>
      <c r="BX168" s="337"/>
      <c r="BY168" s="337"/>
      <c r="BZ168" s="337"/>
      <c r="CA168" s="337"/>
      <c r="CB168" s="337"/>
      <c r="CC168" s="337"/>
      <c r="CD168" s="356"/>
      <c r="CE168" s="356"/>
      <c r="CF168" s="356"/>
      <c r="CG168" s="356"/>
      <c r="CH168" s="356"/>
      <c r="CI168" s="356"/>
      <c r="CJ168" s="356"/>
      <c r="CK168" s="356"/>
      <c r="CL168" s="356"/>
      <c r="CM168" s="356"/>
      <c r="CN168" s="356"/>
      <c r="CO168" s="356"/>
      <c r="CP168" s="356"/>
      <c r="CQ168" s="356"/>
      <c r="CR168" s="356"/>
      <c r="CS168" s="356"/>
      <c r="CT168" s="356"/>
      <c r="CU168" s="356"/>
      <c r="CV168" s="356"/>
      <c r="CW168" s="356"/>
      <c r="CX168" s="356"/>
    </row>
    <row r="169" spans="1:102" s="431" customFormat="1" ht="15.95" customHeight="1" x14ac:dyDescent="0.15">
      <c r="A169" s="1008" t="s">
        <v>170</v>
      </c>
      <c r="B169" s="1008"/>
      <c r="C169" s="474">
        <f>SUM(D169:E169)</f>
        <v>0</v>
      </c>
      <c r="D169" s="474">
        <f t="shared" si="47"/>
        <v>0</v>
      </c>
      <c r="E169" s="474">
        <f t="shared" si="47"/>
        <v>0</v>
      </c>
      <c r="F169" s="527"/>
      <c r="G169" s="506"/>
      <c r="H169" s="527"/>
      <c r="I169" s="506"/>
      <c r="J169" s="527"/>
      <c r="K169" s="506"/>
      <c r="L169" s="527"/>
      <c r="M169" s="506"/>
      <c r="N169" s="527"/>
      <c r="O169" s="506"/>
      <c r="P169" s="527"/>
      <c r="Q169" s="566"/>
      <c r="R169" s="531"/>
      <c r="S169" s="619" t="str">
        <f>$BA169&amp;" "&amp;$BB169&amp;""&amp;$BC169&amp;""&amp;$BD169</f>
        <v xml:space="preserve"> </v>
      </c>
      <c r="T169" s="443"/>
      <c r="U169" s="443"/>
      <c r="V169" s="425"/>
      <c r="W169" s="443"/>
      <c r="X169" s="443"/>
      <c r="Y169" s="443"/>
      <c r="Z169" s="337"/>
      <c r="AA169" s="337"/>
      <c r="AB169" s="337"/>
      <c r="AC169" s="337"/>
      <c r="AD169" s="337"/>
      <c r="AE169" s="337"/>
      <c r="AF169" s="337"/>
      <c r="AG169" s="337"/>
      <c r="AH169" s="337"/>
      <c r="AI169" s="616"/>
      <c r="AJ169" s="337"/>
      <c r="AK169" s="337"/>
      <c r="BA169" s="433" t="str">
        <f>IF($C169&lt;&gt;SUM($F169:$Q169),"El Total de los Egresos NO puede ser diferente a la suma de Hombres y Mujeres por edad.","")</f>
        <v/>
      </c>
      <c r="BB169" s="433" t="str">
        <f>IF($D169&lt;&gt;$F169+$H169+$J169+$L169+$N169+$P169,"El Total de Hombres Egresados del Programa NO puede ser distinto a la suma de Hombres por edad.","")</f>
        <v/>
      </c>
      <c r="BC169" s="433" t="str">
        <f>IF($E169&lt;&gt;$G169+$I169+$K169+$M169+$O169+$Q169,"El Total de Mujeres Egresadas del Programa NO puede ser distinto a la suma de Mujeres por edad.","")</f>
        <v/>
      </c>
      <c r="BD169" s="433" t="str">
        <f>IF(R169&lt;=C169,"","Los Egresos por Abandono DEBEN estar contenidos en el Total de Egresos")</f>
        <v/>
      </c>
      <c r="BE169" s="337"/>
      <c r="BF169" s="337"/>
      <c r="BG169" s="337"/>
      <c r="BH169" s="337"/>
      <c r="BI169" s="337"/>
      <c r="BJ169" s="337"/>
      <c r="BK169" s="337"/>
      <c r="BL169" s="337"/>
      <c r="BM169" s="337"/>
      <c r="BN169" s="337"/>
      <c r="BO169" s="337"/>
      <c r="BP169" s="337"/>
      <c r="BQ169" s="337"/>
      <c r="BR169" s="337"/>
      <c r="BS169" s="337"/>
      <c r="BT169" s="613">
        <f>IF($C169&lt;&gt;SUM($F169:$Q169),1,0)</f>
        <v>0</v>
      </c>
      <c r="BU169" s="613">
        <f>IF($D169&lt;&gt;$F169+$H169+$J169+$L169+$N169+$P169,1,0)</f>
        <v>0</v>
      </c>
      <c r="BV169" s="613">
        <f>IF($E169&lt;&gt;$G169+$I169+$K169+$M169+$O169+$Q169,1,0)</f>
        <v>0</v>
      </c>
      <c r="BW169" s="613">
        <f>IF(R169&lt;=C169,0,1)</f>
        <v>0</v>
      </c>
      <c r="BX169" s="337"/>
      <c r="BY169" s="337"/>
      <c r="BZ169" s="337"/>
      <c r="CA169" s="337"/>
      <c r="CB169" s="337"/>
      <c r="CC169" s="337"/>
      <c r="CD169" s="356"/>
      <c r="CE169" s="356"/>
      <c r="CF169" s="356"/>
      <c r="CG169" s="356"/>
      <c r="CH169" s="356"/>
      <c r="CI169" s="356"/>
      <c r="CJ169" s="356"/>
      <c r="CK169" s="356"/>
      <c r="CL169" s="356"/>
      <c r="CM169" s="356"/>
      <c r="CN169" s="356"/>
      <c r="CO169" s="356"/>
      <c r="CP169" s="356"/>
      <c r="CQ169" s="356"/>
      <c r="CR169" s="356"/>
      <c r="CS169" s="356"/>
      <c r="CT169" s="356"/>
      <c r="CU169" s="356"/>
      <c r="CV169" s="356"/>
      <c r="CW169" s="356"/>
      <c r="CX169" s="356"/>
    </row>
    <row r="170" spans="1:102" s="339" customFormat="1" ht="30" customHeight="1" x14ac:dyDescent="0.2">
      <c r="A170" s="450" t="s">
        <v>172</v>
      </c>
      <c r="M170" s="341"/>
      <c r="AG170" s="405"/>
    </row>
    <row r="171" spans="1:102" s="431" customFormat="1" ht="10.5" x14ac:dyDescent="0.15">
      <c r="A171" s="1063" t="s">
        <v>173</v>
      </c>
      <c r="B171" s="1064" t="s">
        <v>174</v>
      </c>
      <c r="C171" s="1067" t="s">
        <v>175</v>
      </c>
      <c r="D171" s="1069" t="s">
        <v>176</v>
      </c>
      <c r="E171" s="1070"/>
      <c r="F171" s="1070"/>
      <c r="G171" s="1070"/>
      <c r="H171" s="1070"/>
      <c r="I171" s="1071"/>
      <c r="J171" s="1069" t="s">
        <v>57</v>
      </c>
      <c r="K171" s="1071"/>
      <c r="L171" s="1072" t="s">
        <v>177</v>
      </c>
      <c r="M171" s="337"/>
      <c r="N171" s="337"/>
      <c r="O171" s="337"/>
      <c r="P171" s="337"/>
      <c r="Q171" s="337"/>
      <c r="R171" s="337"/>
      <c r="S171" s="337"/>
      <c r="T171" s="337"/>
      <c r="U171" s="337"/>
      <c r="V171" s="337"/>
      <c r="W171" s="337"/>
      <c r="X171" s="337"/>
      <c r="Y171" s="337"/>
      <c r="Z171" s="337"/>
      <c r="AA171" s="337"/>
      <c r="AB171" s="337"/>
      <c r="AC171" s="337"/>
      <c r="AD171" s="337"/>
      <c r="AE171" s="337"/>
      <c r="AF171" s="337"/>
      <c r="AG171" s="616"/>
      <c r="AH171" s="337"/>
      <c r="AI171" s="337"/>
      <c r="AJ171" s="337"/>
      <c r="AK171" s="337"/>
      <c r="BA171" s="337"/>
      <c r="BB171" s="337"/>
      <c r="BC171" s="337"/>
      <c r="BD171" s="337"/>
      <c r="BE171" s="337"/>
      <c r="BF171" s="337"/>
      <c r="BG171" s="337"/>
      <c r="BH171" s="337"/>
      <c r="BI171" s="337"/>
      <c r="BJ171" s="337"/>
      <c r="BK171" s="337"/>
      <c r="BL171" s="337"/>
      <c r="BM171" s="337"/>
      <c r="BN171" s="337"/>
      <c r="BO171" s="337"/>
      <c r="BP171" s="337"/>
      <c r="BQ171" s="337"/>
      <c r="BR171" s="337"/>
      <c r="BS171" s="337"/>
      <c r="BT171" s="337"/>
      <c r="BU171" s="337"/>
      <c r="BV171" s="337"/>
      <c r="BW171" s="337"/>
      <c r="BX171" s="337"/>
      <c r="BY171" s="337"/>
      <c r="BZ171" s="337"/>
      <c r="CA171" s="337"/>
    </row>
    <row r="172" spans="1:102" s="431" customFormat="1" ht="21" x14ac:dyDescent="0.15">
      <c r="A172" s="1065"/>
      <c r="B172" s="1066"/>
      <c r="C172" s="1068"/>
      <c r="D172" s="420" t="s">
        <v>178</v>
      </c>
      <c r="E172" s="421" t="s">
        <v>179</v>
      </c>
      <c r="F172" s="421" t="s">
        <v>70</v>
      </c>
      <c r="G172" s="421" t="s">
        <v>8</v>
      </c>
      <c r="H172" s="421" t="s">
        <v>180</v>
      </c>
      <c r="I172" s="422" t="s">
        <v>181</v>
      </c>
      <c r="J172" s="423" t="s">
        <v>182</v>
      </c>
      <c r="K172" s="424" t="s">
        <v>64</v>
      </c>
      <c r="L172" s="1073"/>
      <c r="M172" s="337"/>
      <c r="N172" s="337"/>
      <c r="O172" s="337"/>
      <c r="P172" s="337"/>
      <c r="Q172" s="337"/>
      <c r="R172" s="337"/>
      <c r="S172" s="337"/>
      <c r="T172" s="337"/>
      <c r="U172" s="337"/>
      <c r="V172" s="337"/>
      <c r="W172" s="337"/>
      <c r="X172" s="337"/>
      <c r="Y172" s="337"/>
      <c r="Z172" s="337"/>
      <c r="AA172" s="337"/>
      <c r="AB172" s="337"/>
      <c r="AC172" s="337"/>
      <c r="AD172" s="337"/>
      <c r="AE172" s="337"/>
      <c r="AF172" s="337"/>
      <c r="AG172" s="616"/>
      <c r="AH172" s="337"/>
      <c r="AI172" s="337"/>
      <c r="AJ172" s="337"/>
      <c r="AK172" s="337"/>
      <c r="BA172" s="337"/>
      <c r="BB172" s="337"/>
      <c r="BC172" s="337"/>
      <c r="BD172" s="337"/>
      <c r="BE172" s="337"/>
      <c r="BF172" s="337"/>
      <c r="BG172" s="337"/>
      <c r="BH172" s="337"/>
      <c r="BI172" s="337"/>
      <c r="BJ172" s="337"/>
      <c r="BK172" s="337"/>
      <c r="BL172" s="337"/>
      <c r="BM172" s="337"/>
      <c r="BN172" s="337"/>
      <c r="BO172" s="337"/>
      <c r="BP172" s="337"/>
      <c r="BQ172" s="337"/>
      <c r="BR172" s="337"/>
      <c r="BS172" s="337"/>
      <c r="BT172" s="337"/>
      <c r="BU172" s="337"/>
      <c r="BV172" s="337"/>
      <c r="BW172" s="337"/>
      <c r="BX172" s="337"/>
      <c r="BY172" s="337"/>
      <c r="BZ172" s="337"/>
      <c r="CA172" s="337"/>
    </row>
    <row r="173" spans="1:102" s="431" customFormat="1" ht="10.5" x14ac:dyDescent="0.15">
      <c r="A173" s="1055" t="s">
        <v>183</v>
      </c>
      <c r="B173" s="451" t="s">
        <v>184</v>
      </c>
      <c r="C173" s="528">
        <f>SUM(D173:I173)</f>
        <v>0</v>
      </c>
      <c r="D173" s="497"/>
      <c r="E173" s="498"/>
      <c r="F173" s="498"/>
      <c r="G173" s="498"/>
      <c r="H173" s="498"/>
      <c r="I173" s="499"/>
      <c r="J173" s="498"/>
      <c r="K173" s="499"/>
      <c r="L173" s="604"/>
      <c r="M173" s="607" t="str">
        <f>$BA173&amp;" "&amp;$BB173&amp;""&amp;$BC173</f>
        <v xml:space="preserve"> </v>
      </c>
      <c r="N173" s="337"/>
      <c r="O173" s="337"/>
      <c r="P173" s="337"/>
      <c r="Q173" s="337"/>
      <c r="R173" s="337"/>
      <c r="S173" s="337"/>
      <c r="T173" s="337"/>
      <c r="U173" s="337"/>
      <c r="V173" s="337"/>
      <c r="W173" s="337"/>
      <c r="X173" s="337"/>
      <c r="Y173" s="337"/>
      <c r="Z173" s="337"/>
      <c r="AA173" s="337"/>
      <c r="AB173" s="337"/>
      <c r="AC173" s="337"/>
      <c r="AD173" s="337"/>
      <c r="AE173" s="337"/>
      <c r="AF173" s="337"/>
      <c r="AG173" s="616"/>
      <c r="AH173" s="337"/>
      <c r="AI173" s="337"/>
      <c r="AJ173" s="337"/>
      <c r="AK173" s="337"/>
      <c r="BA173" s="433" t="str">
        <f>IF($C173&lt;&gt;($J173+$K173),"Los Ingresos según sexo NO pueden ser diferente al Total.","")</f>
        <v/>
      </c>
      <c r="BB173" s="368" t="str">
        <f>IF($C173=0,"",IF($L173="",IF($C173="",""," No olvide escribir la columna Beneficiarios."),""))</f>
        <v/>
      </c>
      <c r="BC173" s="368" t="str">
        <f>IF($C173&lt;$L173," El número de Beneficiarios NO puede ser mayor que el Total.","")</f>
        <v/>
      </c>
      <c r="BE173" s="337"/>
      <c r="BF173" s="337"/>
      <c r="BG173" s="337"/>
      <c r="BH173" s="337"/>
      <c r="BI173" s="337"/>
      <c r="BJ173" s="337"/>
      <c r="BK173" s="337"/>
      <c r="BL173" s="337"/>
      <c r="BM173" s="337"/>
      <c r="BN173" s="337"/>
      <c r="BO173" s="337"/>
      <c r="BP173" s="337"/>
      <c r="BQ173" s="337"/>
      <c r="BR173" s="337"/>
      <c r="BS173" s="337"/>
      <c r="BT173" s="613">
        <f>IF($C173&lt;&gt;($J173+$K173),1,0)</f>
        <v>0</v>
      </c>
      <c r="BU173" s="613" t="str">
        <f>IF($C173=0,"",IF($L173="",IF($C173="","",1),0))</f>
        <v/>
      </c>
      <c r="BV173" s="613">
        <f>IF($C173&lt;$L173,1,0)</f>
        <v>0</v>
      </c>
      <c r="BW173" s="337"/>
      <c r="BX173" s="337"/>
      <c r="BY173" s="337"/>
      <c r="BZ173" s="337"/>
      <c r="CA173" s="337"/>
    </row>
    <row r="174" spans="1:102" s="431" customFormat="1" ht="10.5" x14ac:dyDescent="0.15">
      <c r="A174" s="1056"/>
      <c r="B174" s="452" t="s">
        <v>185</v>
      </c>
      <c r="C174" s="474">
        <f>SUM(D174:I174)</f>
        <v>0</v>
      </c>
      <c r="D174" s="468"/>
      <c r="E174" s="469"/>
      <c r="F174" s="469"/>
      <c r="G174" s="469"/>
      <c r="H174" s="469"/>
      <c r="I174" s="471"/>
      <c r="J174" s="468"/>
      <c r="K174" s="471"/>
      <c r="L174" s="512"/>
      <c r="M174" s="607" t="str">
        <f>$BA174&amp;" "&amp;$BB174&amp;""&amp;$BC174</f>
        <v xml:space="preserve"> </v>
      </c>
      <c r="N174" s="337"/>
      <c r="O174" s="337"/>
      <c r="P174" s="337"/>
      <c r="Q174" s="337"/>
      <c r="R174" s="337"/>
      <c r="S174" s="337"/>
      <c r="T174" s="337"/>
      <c r="U174" s="337"/>
      <c r="V174" s="337"/>
      <c r="W174" s="337"/>
      <c r="X174" s="337"/>
      <c r="Y174" s="337"/>
      <c r="Z174" s="337"/>
      <c r="AA174" s="337"/>
      <c r="AB174" s="337"/>
      <c r="AC174" s="337"/>
      <c r="AD174" s="337"/>
      <c r="AE174" s="337"/>
      <c r="AF174" s="337"/>
      <c r="AG174" s="616"/>
      <c r="AH174" s="337"/>
      <c r="AI174" s="337"/>
      <c r="AJ174" s="337"/>
      <c r="AK174" s="337"/>
      <c r="BA174" s="433" t="str">
        <f>IF($C174&lt;&gt;($J174+$K174),"Los Egresos según sexo NO pueden ser diferente al Total.","")</f>
        <v/>
      </c>
      <c r="BB174" s="368" t="str">
        <f>IF($C174=0,"",IF($L174="",IF($C174="",""," No olvide escribir la columna Beneficiarios."),""))</f>
        <v/>
      </c>
      <c r="BC174" s="368" t="str">
        <f>IF($C174&lt;$L174," El número de Beneficiarios NO puede ser mayor que el Total.","")</f>
        <v/>
      </c>
      <c r="BE174" s="337"/>
      <c r="BF174" s="337"/>
      <c r="BG174" s="337"/>
      <c r="BH174" s="337"/>
      <c r="BI174" s="337"/>
      <c r="BJ174" s="337"/>
      <c r="BK174" s="337"/>
      <c r="BL174" s="337"/>
      <c r="BM174" s="337"/>
      <c r="BN174" s="337"/>
      <c r="BO174" s="337"/>
      <c r="BP174" s="337"/>
      <c r="BQ174" s="337"/>
      <c r="BR174" s="337"/>
      <c r="BS174" s="337"/>
      <c r="BT174" s="613">
        <f>IF($C174&lt;&gt;($J174+$K174),1,0)</f>
        <v>0</v>
      </c>
      <c r="BU174" s="613" t="str">
        <f>IF($C174=0,"",IF($L174="",IF($C174="","",1),0))</f>
        <v/>
      </c>
      <c r="BV174" s="613">
        <f>IF($C174&lt;$L174,1,0)</f>
        <v>0</v>
      </c>
      <c r="BW174" s="337"/>
      <c r="BX174" s="337"/>
      <c r="BY174" s="337"/>
      <c r="BZ174" s="337"/>
      <c r="CA174" s="337"/>
    </row>
    <row r="175" spans="1:102" s="431" customFormat="1" ht="10.5" x14ac:dyDescent="0.15">
      <c r="A175" s="1055" t="s">
        <v>186</v>
      </c>
      <c r="B175" s="451" t="s">
        <v>184</v>
      </c>
      <c r="C175" s="528">
        <f>SUM(D175:I175)</f>
        <v>0</v>
      </c>
      <c r="D175" s="497"/>
      <c r="E175" s="498"/>
      <c r="F175" s="498"/>
      <c r="G175" s="498"/>
      <c r="H175" s="498"/>
      <c r="I175" s="499"/>
      <c r="J175" s="498"/>
      <c r="K175" s="499"/>
      <c r="L175" s="604"/>
      <c r="M175" s="607" t="str">
        <f>$BA175&amp;" "&amp;$BB175&amp;""&amp;$BC175</f>
        <v xml:space="preserve"> </v>
      </c>
      <c r="N175" s="337"/>
      <c r="O175" s="337"/>
      <c r="P175" s="337"/>
      <c r="Q175" s="337"/>
      <c r="R175" s="337"/>
      <c r="S175" s="337"/>
      <c r="T175" s="337"/>
      <c r="U175" s="337"/>
      <c r="V175" s="337"/>
      <c r="W175" s="337"/>
      <c r="X175" s="337"/>
      <c r="Y175" s="337"/>
      <c r="Z175" s="337"/>
      <c r="AA175" s="337"/>
      <c r="AB175" s="337"/>
      <c r="AC175" s="337"/>
      <c r="AD175" s="337"/>
      <c r="AE175" s="337"/>
      <c r="AF175" s="337"/>
      <c r="AG175" s="616"/>
      <c r="AH175" s="337"/>
      <c r="AI175" s="337"/>
      <c r="AJ175" s="337"/>
      <c r="AK175" s="337"/>
      <c r="BA175" s="433" t="str">
        <f>IF($C175&lt;&gt;($J175+$K175),"Los Ingresos según sexo NO pueden ser diferente al Total.","")</f>
        <v/>
      </c>
      <c r="BB175" s="368" t="str">
        <f>IF($C175=0,"",IF($L175="",IF($C175="",""," No olvide escribir la columna Beneficiarios."),""))</f>
        <v/>
      </c>
      <c r="BC175" s="368" t="str">
        <f>IF($C175&lt;$L175," El número de Beneficiarios NO puede ser mayor que el Total.","")</f>
        <v/>
      </c>
      <c r="BE175" s="337"/>
      <c r="BF175" s="337"/>
      <c r="BG175" s="337"/>
      <c r="BH175" s="337"/>
      <c r="BI175" s="337"/>
      <c r="BJ175" s="337"/>
      <c r="BK175" s="337"/>
      <c r="BL175" s="337"/>
      <c r="BM175" s="337"/>
      <c r="BN175" s="337"/>
      <c r="BO175" s="337"/>
      <c r="BP175" s="337"/>
      <c r="BQ175" s="337"/>
      <c r="BR175" s="337"/>
      <c r="BS175" s="337"/>
      <c r="BT175" s="613">
        <f>IF($C175&lt;&gt;($J175+$K175),1,0)</f>
        <v>0</v>
      </c>
      <c r="BU175" s="613" t="str">
        <f>IF($C175=0,"",IF($L175="",IF($C175="","",1),0))</f>
        <v/>
      </c>
      <c r="BV175" s="613">
        <f>IF($C175&lt;$L175,1,0)</f>
        <v>0</v>
      </c>
      <c r="BW175" s="337"/>
      <c r="BX175" s="337"/>
      <c r="BY175" s="337"/>
      <c r="BZ175" s="337"/>
      <c r="CA175" s="337"/>
    </row>
    <row r="176" spans="1:102" s="431" customFormat="1" ht="10.5" x14ac:dyDescent="0.15">
      <c r="A176" s="1056"/>
      <c r="B176" s="452" t="s">
        <v>185</v>
      </c>
      <c r="C176" s="474">
        <f>SUM(D176:I176)</f>
        <v>0</v>
      </c>
      <c r="D176" s="468"/>
      <c r="E176" s="469"/>
      <c r="F176" s="469"/>
      <c r="G176" s="469"/>
      <c r="H176" s="469"/>
      <c r="I176" s="471"/>
      <c r="J176" s="468"/>
      <c r="K176" s="471"/>
      <c r="L176" s="512"/>
      <c r="M176" s="607" t="str">
        <f>$BA176&amp;" "&amp;$BB176&amp;""&amp;$BC176</f>
        <v xml:space="preserve"> </v>
      </c>
      <c r="N176" s="337"/>
      <c r="O176" s="337"/>
      <c r="P176" s="337"/>
      <c r="Q176" s="337"/>
      <c r="R176" s="337"/>
      <c r="S176" s="337"/>
      <c r="T176" s="337"/>
      <c r="U176" s="337"/>
      <c r="V176" s="337"/>
      <c r="W176" s="337"/>
      <c r="X176" s="337"/>
      <c r="Y176" s="337"/>
      <c r="Z176" s="337"/>
      <c r="AA176" s="337"/>
      <c r="AB176" s="337"/>
      <c r="AC176" s="337"/>
      <c r="AD176" s="337"/>
      <c r="AE176" s="337"/>
      <c r="AF176" s="337"/>
      <c r="AG176" s="616"/>
      <c r="AH176" s="337"/>
      <c r="AI176" s="337"/>
      <c r="AJ176" s="337"/>
      <c r="AK176" s="337"/>
      <c r="BA176" s="433" t="str">
        <f>IF($C176&lt;&gt;($J176+$K176),"Los Egresos según sexo NO pueden ser diferente al Total.","")</f>
        <v/>
      </c>
      <c r="BB176" s="368" t="str">
        <f>IF($C176=0,"",IF($L176="",IF($C176="",""," No olvide escribir la columna Beneficiarios."),""))</f>
        <v/>
      </c>
      <c r="BC176" s="368" t="str">
        <f>IF($C176&lt;$L176," El número de Beneficiarios NO puede ser mayor que el Total.","")</f>
        <v/>
      </c>
      <c r="BE176" s="337"/>
      <c r="BF176" s="337"/>
      <c r="BG176" s="337"/>
      <c r="BH176" s="337"/>
      <c r="BI176" s="337"/>
      <c r="BJ176" s="337"/>
      <c r="BK176" s="337"/>
      <c r="BL176" s="337"/>
      <c r="BM176" s="337"/>
      <c r="BN176" s="337"/>
      <c r="BO176" s="337"/>
      <c r="BP176" s="337"/>
      <c r="BQ176" s="337"/>
      <c r="BR176" s="337"/>
      <c r="BS176" s="337"/>
      <c r="BT176" s="613">
        <f>IF($C176&lt;&gt;($J176+$K176),1,0)</f>
        <v>0</v>
      </c>
      <c r="BU176" s="613" t="str">
        <f>IF($C176=0,"",IF($L176="",IF($C176="","",1),0))</f>
        <v/>
      </c>
      <c r="BV176" s="613">
        <f>IF($C176&lt;$L176,1,0)</f>
        <v>0</v>
      </c>
      <c r="BW176" s="337"/>
      <c r="BX176" s="337"/>
      <c r="BY176" s="337"/>
      <c r="BZ176" s="337"/>
      <c r="CA176" s="337"/>
    </row>
    <row r="177" spans="1:87" s="339" customFormat="1" ht="30" customHeight="1" x14ac:dyDescent="0.2">
      <c r="A177" s="389" t="s">
        <v>187</v>
      </c>
      <c r="B177" s="389"/>
      <c r="C177" s="389"/>
      <c r="D177" s="389"/>
      <c r="E177" s="389"/>
      <c r="F177" s="389"/>
      <c r="G177" s="389"/>
      <c r="M177" s="341"/>
      <c r="AG177" s="405"/>
    </row>
    <row r="178" spans="1:87" s="431" customFormat="1" ht="23.25" customHeight="1" x14ac:dyDescent="0.15">
      <c r="A178" s="1009" t="s">
        <v>188</v>
      </c>
      <c r="B178" s="1010"/>
      <c r="C178" s="1015" t="s">
        <v>189</v>
      </c>
      <c r="D178" s="1015"/>
      <c r="E178" s="1015"/>
      <c r="F178" s="1016" t="s">
        <v>190</v>
      </c>
      <c r="G178" s="1017"/>
      <c r="H178" s="1017"/>
      <c r="I178" s="1017"/>
      <c r="J178" s="1017"/>
      <c r="K178" s="1017"/>
      <c r="L178" s="1017"/>
      <c r="M178" s="1017"/>
      <c r="N178" s="1017"/>
      <c r="O178" s="1017"/>
      <c r="P178" s="1017"/>
      <c r="Q178" s="1018"/>
      <c r="R178" s="1057" t="s">
        <v>191</v>
      </c>
      <c r="S178" s="1060" t="s">
        <v>103</v>
      </c>
      <c r="T178" s="1049" t="s">
        <v>192</v>
      </c>
      <c r="U178" s="1052" t="s">
        <v>164</v>
      </c>
      <c r="V178" s="337"/>
      <c r="W178" s="337"/>
      <c r="X178" s="337"/>
      <c r="Y178" s="337"/>
      <c r="Z178" s="337"/>
      <c r="AA178" s="337"/>
      <c r="AB178" s="337"/>
      <c r="AC178" s="337"/>
      <c r="AD178" s="337"/>
      <c r="AE178" s="337"/>
      <c r="AF178" s="337"/>
      <c r="AG178" s="337"/>
      <c r="AH178" s="337"/>
      <c r="AI178" s="337"/>
      <c r="AJ178" s="337"/>
      <c r="AK178" s="337"/>
      <c r="BA178" s="337"/>
      <c r="BB178" s="337"/>
      <c r="BC178" s="337"/>
      <c r="BD178" s="616"/>
      <c r="BE178" s="337"/>
      <c r="BF178" s="337"/>
      <c r="BG178" s="337"/>
      <c r="BH178" s="337"/>
      <c r="BI178" s="337"/>
      <c r="BJ178" s="337"/>
      <c r="BK178" s="337"/>
      <c r="BL178" s="337"/>
      <c r="BM178" s="337"/>
      <c r="BN178" s="337"/>
      <c r="BO178" s="337"/>
      <c r="BP178" s="337"/>
      <c r="BQ178" s="337"/>
      <c r="BR178" s="337"/>
      <c r="BS178" s="337"/>
      <c r="BT178" s="337"/>
      <c r="BU178" s="337"/>
      <c r="BV178" s="337"/>
      <c r="BW178" s="337"/>
      <c r="BX178" s="337"/>
      <c r="BY178" s="337"/>
      <c r="BZ178" s="337"/>
      <c r="CA178" s="337"/>
      <c r="CB178" s="337"/>
      <c r="CC178" s="337"/>
      <c r="CD178" s="337"/>
      <c r="CE178" s="337"/>
      <c r="CF178" s="337"/>
      <c r="CG178" s="337"/>
      <c r="CH178" s="337"/>
      <c r="CI178" s="337"/>
    </row>
    <row r="179" spans="1:87" s="431" customFormat="1" ht="23.25" customHeight="1" x14ac:dyDescent="0.15">
      <c r="A179" s="1011"/>
      <c r="B179" s="1012"/>
      <c r="C179" s="1015"/>
      <c r="D179" s="1015"/>
      <c r="E179" s="1015"/>
      <c r="F179" s="1026" t="s">
        <v>193</v>
      </c>
      <c r="G179" s="1028"/>
      <c r="H179" s="1026" t="s">
        <v>179</v>
      </c>
      <c r="I179" s="1028"/>
      <c r="J179" s="1026" t="s">
        <v>70</v>
      </c>
      <c r="K179" s="1028"/>
      <c r="L179" s="1026" t="s">
        <v>8</v>
      </c>
      <c r="M179" s="1028"/>
      <c r="N179" s="1026" t="s">
        <v>180</v>
      </c>
      <c r="O179" s="1028"/>
      <c r="P179" s="1026" t="s">
        <v>181</v>
      </c>
      <c r="Q179" s="1027"/>
      <c r="R179" s="1058"/>
      <c r="S179" s="1061"/>
      <c r="T179" s="1050"/>
      <c r="U179" s="1053"/>
      <c r="V179" s="337"/>
      <c r="W179" s="337"/>
      <c r="X179" s="337"/>
      <c r="Y179" s="337"/>
      <c r="Z179" s="337"/>
      <c r="AA179" s="337"/>
      <c r="AB179" s="337"/>
      <c r="AC179" s="337"/>
      <c r="AD179" s="337"/>
      <c r="AE179" s="337"/>
      <c r="AF179" s="337"/>
      <c r="AG179" s="337"/>
      <c r="AH179" s="337"/>
      <c r="AI179" s="337"/>
      <c r="AJ179" s="337"/>
      <c r="AK179" s="337"/>
      <c r="BA179" s="337"/>
      <c r="BB179" s="337"/>
      <c r="BC179" s="337"/>
      <c r="BD179" s="616"/>
      <c r="BE179" s="337"/>
      <c r="BF179" s="337"/>
      <c r="BG179" s="337"/>
      <c r="BH179" s="337"/>
      <c r="BI179" s="337"/>
      <c r="BJ179" s="337"/>
      <c r="BK179" s="337"/>
      <c r="BL179" s="337"/>
      <c r="BM179" s="337"/>
      <c r="BN179" s="337"/>
      <c r="BO179" s="337"/>
      <c r="BP179" s="337"/>
      <c r="BQ179" s="337"/>
      <c r="BR179" s="337"/>
      <c r="BS179" s="337"/>
      <c r="BT179" s="337"/>
      <c r="BU179" s="337"/>
      <c r="BV179" s="337"/>
      <c r="BW179" s="337"/>
      <c r="BX179" s="337"/>
      <c r="BY179" s="337"/>
      <c r="BZ179" s="337"/>
      <c r="CA179" s="337"/>
      <c r="CB179" s="337"/>
      <c r="CC179" s="337"/>
      <c r="CD179" s="337"/>
      <c r="CE179" s="337"/>
      <c r="CF179" s="337"/>
      <c r="CG179" s="337"/>
      <c r="CH179" s="337"/>
      <c r="CI179" s="337"/>
    </row>
    <row r="180" spans="1:87" s="431" customFormat="1" ht="20.25" customHeight="1" x14ac:dyDescent="0.15">
      <c r="A180" s="1013"/>
      <c r="B180" s="1014"/>
      <c r="C180" s="366" t="s">
        <v>167</v>
      </c>
      <c r="D180" s="366" t="s">
        <v>43</v>
      </c>
      <c r="E180" s="428" t="s">
        <v>64</v>
      </c>
      <c r="F180" s="343" t="s">
        <v>182</v>
      </c>
      <c r="G180" s="365" t="s">
        <v>64</v>
      </c>
      <c r="H180" s="343" t="s">
        <v>182</v>
      </c>
      <c r="I180" s="365" t="s">
        <v>64</v>
      </c>
      <c r="J180" s="343" t="s">
        <v>182</v>
      </c>
      <c r="K180" s="365" t="s">
        <v>64</v>
      </c>
      <c r="L180" s="343" t="s">
        <v>182</v>
      </c>
      <c r="M180" s="365" t="s">
        <v>64</v>
      </c>
      <c r="N180" s="343" t="s">
        <v>182</v>
      </c>
      <c r="O180" s="430" t="s">
        <v>64</v>
      </c>
      <c r="P180" s="343" t="s">
        <v>182</v>
      </c>
      <c r="Q180" s="430" t="s">
        <v>64</v>
      </c>
      <c r="R180" s="1059"/>
      <c r="S180" s="1062"/>
      <c r="T180" s="1051"/>
      <c r="U180" s="1054"/>
      <c r="V180" s="337"/>
      <c r="W180" s="337"/>
      <c r="X180" s="337"/>
      <c r="Y180" s="337"/>
      <c r="Z180" s="337"/>
      <c r="AA180" s="337"/>
      <c r="AB180" s="337"/>
      <c r="AC180" s="337"/>
      <c r="AD180" s="337"/>
      <c r="AE180" s="337"/>
      <c r="AF180" s="337"/>
      <c r="AG180" s="337"/>
      <c r="AH180" s="337"/>
      <c r="AI180" s="337"/>
      <c r="AJ180" s="337"/>
      <c r="AK180" s="337"/>
      <c r="BA180" s="337"/>
      <c r="BB180" s="337"/>
      <c r="BC180" s="337"/>
      <c r="BD180" s="616"/>
      <c r="BE180" s="337"/>
      <c r="BF180" s="337"/>
      <c r="BG180" s="337"/>
      <c r="BH180" s="337"/>
      <c r="BI180" s="337"/>
      <c r="BJ180" s="337"/>
      <c r="BK180" s="337"/>
      <c r="BL180" s="337"/>
      <c r="BM180" s="337"/>
      <c r="BN180" s="337"/>
      <c r="BO180" s="337"/>
      <c r="BP180" s="337"/>
      <c r="BQ180" s="337"/>
      <c r="BR180" s="337"/>
      <c r="BS180" s="337"/>
      <c r="BT180" s="337"/>
      <c r="BU180" s="337"/>
      <c r="BV180" s="337"/>
      <c r="BW180" s="337"/>
      <c r="BX180" s="337"/>
      <c r="BY180" s="337"/>
      <c r="BZ180" s="337"/>
      <c r="CA180" s="337"/>
      <c r="CB180" s="337"/>
      <c r="CC180" s="337"/>
      <c r="CD180" s="337"/>
      <c r="CE180" s="337"/>
      <c r="CF180" s="337"/>
      <c r="CG180" s="337"/>
      <c r="CH180" s="337"/>
      <c r="CI180" s="337"/>
    </row>
    <row r="181" spans="1:87" s="431" customFormat="1" ht="14.25" customHeight="1" x14ac:dyDescent="0.15">
      <c r="A181" s="1045" t="s">
        <v>194</v>
      </c>
      <c r="B181" s="1046"/>
      <c r="C181" s="595">
        <f>SUM(D181:E181)</f>
        <v>3</v>
      </c>
      <c r="D181" s="595">
        <f>F181+H181+J181+L181+N181+P181</f>
        <v>1</v>
      </c>
      <c r="E181" s="595">
        <f>G181+I181+K181+M181+O181+Q181</f>
        <v>2</v>
      </c>
      <c r="F181" s="596">
        <f>SUM(F182:F191)</f>
        <v>0</v>
      </c>
      <c r="G181" s="597">
        <f t="shared" ref="G181:U181" si="48">SUM(G182:G191)</f>
        <v>0</v>
      </c>
      <c r="H181" s="596">
        <f t="shared" si="48"/>
        <v>0</v>
      </c>
      <c r="I181" s="597">
        <f t="shared" si="48"/>
        <v>0</v>
      </c>
      <c r="J181" s="596">
        <f t="shared" si="48"/>
        <v>0</v>
      </c>
      <c r="K181" s="597">
        <f t="shared" si="48"/>
        <v>0</v>
      </c>
      <c r="L181" s="596">
        <f t="shared" si="48"/>
        <v>0</v>
      </c>
      <c r="M181" s="597">
        <f t="shared" si="48"/>
        <v>1</v>
      </c>
      <c r="N181" s="596">
        <f t="shared" si="48"/>
        <v>1</v>
      </c>
      <c r="O181" s="597">
        <f t="shared" si="48"/>
        <v>1</v>
      </c>
      <c r="P181" s="630">
        <f t="shared" si="48"/>
        <v>0</v>
      </c>
      <c r="Q181" s="597">
        <f t="shared" si="48"/>
        <v>0</v>
      </c>
      <c r="R181" s="612">
        <f t="shared" si="48"/>
        <v>0</v>
      </c>
      <c r="S181" s="611">
        <f t="shared" si="48"/>
        <v>0</v>
      </c>
      <c r="T181" s="595">
        <f t="shared" si="48"/>
        <v>0</v>
      </c>
      <c r="U181" s="595">
        <f t="shared" si="48"/>
        <v>0</v>
      </c>
      <c r="V181" s="619" t="str">
        <f>$BA181&amp;" "&amp;$BB181&amp;""&amp;$BC181&amp;""&amp;$BD181&amp;""&amp;$BE181&amp;""&amp;$BF181</f>
        <v xml:space="preserve"> </v>
      </c>
      <c r="W181" s="337"/>
      <c r="X181" s="337"/>
      <c r="Y181" s="337"/>
      <c r="Z181" s="337"/>
      <c r="AA181" s="337"/>
      <c r="AB181" s="337"/>
      <c r="AC181" s="337"/>
      <c r="AD181" s="337"/>
      <c r="AE181" s="337"/>
      <c r="AF181" s="337"/>
      <c r="AG181" s="337"/>
      <c r="AH181" s="337"/>
      <c r="AI181" s="337"/>
      <c r="AJ181" s="337"/>
      <c r="AK181" s="337"/>
      <c r="BA181" s="433" t="str">
        <f>IF($C181&lt;&gt;SUM($F181:$Q181),"El Total de los Ingresos NO puede ser diferente a la suma de Hombres y Mujeres por edad.","")</f>
        <v/>
      </c>
      <c r="BB181" s="433" t="str">
        <f>IF($D181&lt;&gt;$F181+$H181+$J181+$L181+$N181+$P181,"El Total de Hombres Ingresados al Programa NO puede ser distinto a la suma de Hombres por edad.","")</f>
        <v/>
      </c>
      <c r="BC181" s="433" t="str">
        <f>IF($E181&lt;&gt;$G181+$I181+$K181+$M181+$O181+$Q181,"El Total de Mujeres Ingresadas al Programa NO puede ser distinto a la suma de Mujeres por edad.","")</f>
        <v/>
      </c>
      <c r="BD181" s="433" t="str">
        <f>IF(R181&lt;=C181,"","El Nº de TRANS ingresados al Programa NO DEBE ser mayor al Total de Ingresos")</f>
        <v/>
      </c>
      <c r="BE181" s="433" t="str">
        <f>IF(T181&lt;=S181,"","Los Egresos por Alta DEBEN estar contenidos en el Total de Egresos")</f>
        <v/>
      </c>
      <c r="BF181" s="433" t="str">
        <f>IF(U181&lt;=S181,"","Los Egresos por Abandono DEBEN estar contenidos en el Total de Egresos")</f>
        <v/>
      </c>
      <c r="BG181" s="337"/>
      <c r="BH181" s="337"/>
      <c r="BI181" s="337"/>
      <c r="BJ181" s="337"/>
      <c r="BK181" s="337"/>
      <c r="BL181" s="337"/>
      <c r="BM181" s="337"/>
      <c r="BN181" s="337"/>
      <c r="BO181" s="337"/>
      <c r="BP181" s="337"/>
      <c r="BQ181" s="337"/>
      <c r="BR181" s="337"/>
      <c r="BS181" s="337"/>
      <c r="BT181" s="613">
        <f>IF($C181&lt;&gt;SUM($F181:$Q181),1,0)</f>
        <v>0</v>
      </c>
      <c r="BU181" s="613">
        <f>IF($D181&lt;&gt;$F181+$H181+$J181+$L181+$N181+$P181,1,0)</f>
        <v>0</v>
      </c>
      <c r="BV181" s="613">
        <f>IF($E181&lt;&gt;$G181+$I181+$K181+$M181+$O181+$Q181,1,0)</f>
        <v>0</v>
      </c>
      <c r="BW181" s="613">
        <f>IF(R181&lt;=C181,0,1)</f>
        <v>0</v>
      </c>
      <c r="BX181" s="613">
        <f>IF(T181&lt;=S181,0,1)</f>
        <v>0</v>
      </c>
      <c r="BY181" s="613">
        <f>IF(U181&lt;=S181,0,1)</f>
        <v>0</v>
      </c>
      <c r="BZ181" s="337"/>
      <c r="CA181" s="337"/>
      <c r="CB181" s="337"/>
      <c r="CC181" s="337"/>
      <c r="CD181" s="337"/>
      <c r="CE181" s="337"/>
      <c r="CF181" s="337"/>
      <c r="CG181" s="337"/>
      <c r="CH181" s="337"/>
      <c r="CI181" s="337"/>
    </row>
    <row r="182" spans="1:87" s="431" customFormat="1" ht="14.25" customHeight="1" x14ac:dyDescent="0.15">
      <c r="A182" s="1047" t="s">
        <v>195</v>
      </c>
      <c r="B182" s="454" t="s">
        <v>122</v>
      </c>
      <c r="C182" s="598">
        <f>+D182+E182</f>
        <v>0</v>
      </c>
      <c r="D182" s="651"/>
      <c r="E182" s="599">
        <f>G182+I182+K182+M182+O182+Q182</f>
        <v>0</v>
      </c>
      <c r="F182" s="485"/>
      <c r="G182" s="476"/>
      <c r="H182" s="485"/>
      <c r="I182" s="460"/>
      <c r="J182" s="485"/>
      <c r="K182" s="460"/>
      <c r="L182" s="485"/>
      <c r="M182" s="460"/>
      <c r="N182" s="485"/>
      <c r="O182" s="460"/>
      <c r="P182" s="485"/>
      <c r="Q182" s="480"/>
      <c r="R182" s="529"/>
      <c r="S182" s="567"/>
      <c r="T182" s="479"/>
      <c r="U182" s="457"/>
      <c r="V182" s="619" t="str">
        <f>$BA182&amp;" "&amp;$BC182&amp;""&amp;$BD182&amp;""&amp;$BE182&amp;""&amp;$BF182</f>
        <v xml:space="preserve"> </v>
      </c>
      <c r="W182" s="337"/>
      <c r="X182" s="337"/>
      <c r="Y182" s="337"/>
      <c r="Z182" s="337"/>
      <c r="AA182" s="337"/>
      <c r="AB182" s="337"/>
      <c r="AC182" s="337"/>
      <c r="AD182" s="337"/>
      <c r="AE182" s="337"/>
      <c r="AF182" s="337"/>
      <c r="AG182" s="337"/>
      <c r="AH182" s="337"/>
      <c r="AI182" s="337"/>
      <c r="AJ182" s="337"/>
      <c r="AK182" s="337"/>
      <c r="BA182" s="433" t="str">
        <f>IF($C182&lt;&gt;SUM($F182:$O182),"El Total de los Ingresos NO puede ser diferente a la suma de Hombres y Mujeres por edad.","")</f>
        <v/>
      </c>
      <c r="BB182" s="356"/>
      <c r="BC182" s="433" t="str">
        <f>IF($E182&lt;&gt;$G182+$I182+$K182+$M182+$O182,"El Total de Mujeres Ingresadas al Programa NO puede ser distinto a la suma de Mujeres por edad.","")</f>
        <v/>
      </c>
      <c r="BD182" s="433" t="str">
        <f>IF(R182&lt;=C182,"","El Nº de TRANS ingresados al Programa NO DEBE ser mayor al Total de Ingresos")</f>
        <v/>
      </c>
      <c r="BE182" s="433" t="str">
        <f>IF(T182&lt;=S182,"","Los Egresos por Alta DEBEN estar contenidos en el Total de Egresos")</f>
        <v/>
      </c>
      <c r="BF182" s="433" t="str">
        <f>IF(U182&lt;=S182,"","Los Egresos por Abandono DEBEN estar contenidos en el Total de Egresos")</f>
        <v/>
      </c>
      <c r="BG182" s="337"/>
      <c r="BH182" s="337"/>
      <c r="BI182" s="337"/>
      <c r="BJ182" s="337"/>
      <c r="BK182" s="337"/>
      <c r="BL182" s="337"/>
      <c r="BM182" s="337"/>
      <c r="BN182" s="337"/>
      <c r="BO182" s="337"/>
      <c r="BP182" s="337"/>
      <c r="BQ182" s="337"/>
      <c r="BR182" s="337"/>
      <c r="BS182" s="337"/>
      <c r="BT182" s="613">
        <f>IF($C182&lt;&gt;SUM($F182:$O182),1,0)</f>
        <v>0</v>
      </c>
      <c r="BU182" s="613">
        <f>IF($D182&lt;&gt;$F182+$H182+$J182+$L182+$N182,1,0)</f>
        <v>0</v>
      </c>
      <c r="BV182" s="613">
        <f>IF($E182&lt;&gt;$G182+$I182+$K182+$M182+$O182,1,0)</f>
        <v>0</v>
      </c>
      <c r="BW182" s="613">
        <f>IF(R182&lt;=C182,0,1)</f>
        <v>0</v>
      </c>
      <c r="BX182" s="613">
        <f>IF(T182&lt;=S182,0,1)</f>
        <v>0</v>
      </c>
      <c r="BY182" s="613">
        <f>IF(U182&lt;=S182,0,1)</f>
        <v>0</v>
      </c>
      <c r="BZ182" s="337"/>
      <c r="CA182" s="337"/>
      <c r="CB182" s="337"/>
      <c r="CC182" s="337"/>
      <c r="CD182" s="337"/>
      <c r="CE182" s="337"/>
      <c r="CF182" s="337"/>
      <c r="CG182" s="337"/>
      <c r="CH182" s="337"/>
      <c r="CI182" s="337"/>
    </row>
    <row r="183" spans="1:87" s="431" customFormat="1" ht="10.5" x14ac:dyDescent="0.15">
      <c r="A183" s="1048"/>
      <c r="B183" s="455" t="s">
        <v>196</v>
      </c>
      <c r="C183" s="535">
        <f t="shared" ref="C183:C191" si="49">+D183+E183</f>
        <v>0</v>
      </c>
      <c r="D183" s="535">
        <f t="shared" ref="D183:E191" si="50">F183+H183+J183+L183+N183+P183</f>
        <v>0</v>
      </c>
      <c r="E183" s="523">
        <f t="shared" si="50"/>
        <v>0</v>
      </c>
      <c r="F183" s="482"/>
      <c r="G183" s="460"/>
      <c r="H183" s="482"/>
      <c r="I183" s="460"/>
      <c r="J183" s="482"/>
      <c r="K183" s="460"/>
      <c r="L183" s="482"/>
      <c r="M183" s="460"/>
      <c r="N183" s="482"/>
      <c r="O183" s="460"/>
      <c r="P183" s="482"/>
      <c r="Q183" s="479"/>
      <c r="R183" s="529"/>
      <c r="S183" s="567"/>
      <c r="T183" s="479"/>
      <c r="U183" s="457"/>
      <c r="V183" s="619" t="str">
        <f t="shared" ref="V183:V191" si="51">$BA183&amp;" "&amp;$BB183&amp;""&amp;$BC183&amp;""&amp;$BD183&amp;""&amp;$BE183&amp;""&amp;$BF183</f>
        <v xml:space="preserve"> </v>
      </c>
      <c r="W183" s="337"/>
      <c r="X183" s="337"/>
      <c r="Y183" s="337"/>
      <c r="Z183" s="337"/>
      <c r="AA183" s="337"/>
      <c r="AB183" s="337"/>
      <c r="AC183" s="337"/>
      <c r="AD183" s="337"/>
      <c r="AE183" s="337"/>
      <c r="AF183" s="337"/>
      <c r="AG183" s="337"/>
      <c r="AH183" s="337"/>
      <c r="AI183" s="337"/>
      <c r="AJ183" s="337"/>
      <c r="AK183" s="337"/>
      <c r="BA183" s="433" t="str">
        <f t="shared" ref="BA183:BA191" si="52">IF($C183&lt;&gt;SUM($F183:$Q183),"El Total de los Ingresos NO puede ser diferente a la suma de Hombres y Mujeres por edad.","")</f>
        <v/>
      </c>
      <c r="BB183" s="433" t="str">
        <f t="shared" ref="BB183:BB191" si="53">IF($D183&lt;&gt;$F183+$H183+$J183+$L183+$N183+$P183,"El Total de Hombres Ingresados al Programa NO puede ser distinto a la suma de Hombres por edad.","")</f>
        <v/>
      </c>
      <c r="BC183" s="433" t="str">
        <f t="shared" ref="BC183:BC191" si="54">IF($E183&lt;&gt;$G183+$I183+$K183+$M183+$O183+$Q183,"El Total de Mujeres Ingresadas al Programa NO puede ser distinto a la suma de Mujeres por edad.","")</f>
        <v/>
      </c>
      <c r="BD183" s="433" t="str">
        <f t="shared" ref="BD183:BD191" si="55">IF(R183&lt;=C183,"","El Nº de TRANS ingresados al Programa NO DEBE ser mayor al Total de Ingresos")</f>
        <v/>
      </c>
      <c r="BE183" s="433" t="str">
        <f t="shared" ref="BE183:BE191" si="56">IF(T183&lt;=S183,"","Los Egresos por Alta DEBEN estar contenidos en el Total de Egresos")</f>
        <v/>
      </c>
      <c r="BF183" s="433" t="str">
        <f t="shared" ref="BF183:BF191" si="57">IF(U183&lt;=S183,"","Los Egresos por Abandono DEBEN estar contenidos en el Total de Egresos")</f>
        <v/>
      </c>
      <c r="BG183" s="337"/>
      <c r="BH183" s="337"/>
      <c r="BI183" s="337"/>
      <c r="BJ183" s="337"/>
      <c r="BK183" s="337"/>
      <c r="BL183" s="337"/>
      <c r="BM183" s="337"/>
      <c r="BN183" s="337"/>
      <c r="BO183" s="337"/>
      <c r="BP183" s="337"/>
      <c r="BQ183" s="337"/>
      <c r="BR183" s="337"/>
      <c r="BS183" s="337"/>
      <c r="BT183" s="613">
        <f t="shared" ref="BT183:BT191" si="58">IF($C183&lt;&gt;SUM($F183:$Q183),1,0)</f>
        <v>0</v>
      </c>
      <c r="BU183" s="613">
        <f t="shared" ref="BU183:BU191" si="59">IF($D183&lt;&gt;$F183+$H183+$J183+$L183+$N183+$P183,1,0)</f>
        <v>0</v>
      </c>
      <c r="BV183" s="613">
        <f t="shared" ref="BV183:BV191" si="60">IF($E183&lt;&gt;$G183+$I183+$K183+$M183+$O183+$Q183,1,0)</f>
        <v>0</v>
      </c>
      <c r="BW183" s="613">
        <f t="shared" ref="BW183:BW191" si="61">IF(R183&lt;=C183,0,1)</f>
        <v>0</v>
      </c>
      <c r="BX183" s="613">
        <f t="shared" ref="BX183:BX191" si="62">IF(T183&lt;=S183,0,1)</f>
        <v>0</v>
      </c>
      <c r="BY183" s="613">
        <f t="shared" ref="BY183:BY191" si="63">IF(U183&lt;=S183,0,1)</f>
        <v>0</v>
      </c>
      <c r="BZ183" s="337"/>
      <c r="CA183" s="337"/>
      <c r="CB183" s="337"/>
      <c r="CC183" s="337"/>
      <c r="CD183" s="337"/>
      <c r="CE183" s="337"/>
      <c r="CF183" s="337"/>
      <c r="CG183" s="337"/>
      <c r="CH183" s="337"/>
      <c r="CI183" s="337"/>
    </row>
    <row r="184" spans="1:87" s="431" customFormat="1" ht="10.5" x14ac:dyDescent="0.15">
      <c r="A184" s="1041" t="s">
        <v>197</v>
      </c>
      <c r="B184" s="1042"/>
      <c r="C184" s="536">
        <f t="shared" si="49"/>
        <v>0</v>
      </c>
      <c r="D184" s="536">
        <f t="shared" si="50"/>
        <v>0</v>
      </c>
      <c r="E184" s="523">
        <f t="shared" si="50"/>
        <v>0</v>
      </c>
      <c r="F184" s="482"/>
      <c r="G184" s="461"/>
      <c r="H184" s="482"/>
      <c r="I184" s="461"/>
      <c r="J184" s="482"/>
      <c r="K184" s="461"/>
      <c r="L184" s="482"/>
      <c r="M184" s="461"/>
      <c r="N184" s="482"/>
      <c r="O184" s="461"/>
      <c r="P184" s="482"/>
      <c r="Q184" s="461"/>
      <c r="R184" s="568"/>
      <c r="S184" s="569"/>
      <c r="T184" s="484"/>
      <c r="U184" s="458"/>
      <c r="V184" s="619" t="str">
        <f t="shared" si="51"/>
        <v xml:space="preserve"> </v>
      </c>
      <c r="W184" s="337"/>
      <c r="X184" s="337"/>
      <c r="Y184" s="337"/>
      <c r="Z184" s="337"/>
      <c r="AA184" s="337"/>
      <c r="AB184" s="337"/>
      <c r="AC184" s="337"/>
      <c r="AD184" s="337"/>
      <c r="AE184" s="337"/>
      <c r="AF184" s="337"/>
      <c r="AG184" s="337"/>
      <c r="AH184" s="337"/>
      <c r="AI184" s="337"/>
      <c r="AJ184" s="337"/>
      <c r="AK184" s="337"/>
      <c r="BA184" s="433" t="str">
        <f t="shared" si="52"/>
        <v/>
      </c>
      <c r="BB184" s="433" t="str">
        <f t="shared" si="53"/>
        <v/>
      </c>
      <c r="BC184" s="433" t="str">
        <f t="shared" si="54"/>
        <v/>
      </c>
      <c r="BD184" s="433" t="str">
        <f t="shared" si="55"/>
        <v/>
      </c>
      <c r="BE184" s="433" t="str">
        <f t="shared" si="56"/>
        <v/>
      </c>
      <c r="BF184" s="433" t="str">
        <f t="shared" si="57"/>
        <v/>
      </c>
      <c r="BG184" s="337"/>
      <c r="BH184" s="337"/>
      <c r="BI184" s="337"/>
      <c r="BJ184" s="337"/>
      <c r="BK184" s="337"/>
      <c r="BL184" s="337"/>
      <c r="BM184" s="337"/>
      <c r="BN184" s="337"/>
      <c r="BO184" s="337"/>
      <c r="BP184" s="337"/>
      <c r="BQ184" s="337"/>
      <c r="BR184" s="337"/>
      <c r="BS184" s="337"/>
      <c r="BT184" s="613">
        <f t="shared" si="58"/>
        <v>0</v>
      </c>
      <c r="BU184" s="613">
        <f t="shared" si="59"/>
        <v>0</v>
      </c>
      <c r="BV184" s="613">
        <f t="shared" si="60"/>
        <v>0</v>
      </c>
      <c r="BW184" s="613">
        <f t="shared" si="61"/>
        <v>0</v>
      </c>
      <c r="BX184" s="613">
        <f t="shared" si="62"/>
        <v>0</v>
      </c>
      <c r="BY184" s="613">
        <f t="shared" si="63"/>
        <v>0</v>
      </c>
      <c r="BZ184" s="337"/>
      <c r="CA184" s="337"/>
      <c r="CB184" s="337"/>
      <c r="CC184" s="337"/>
      <c r="CD184" s="337"/>
      <c r="CE184" s="337"/>
      <c r="CF184" s="337"/>
      <c r="CG184" s="337"/>
      <c r="CH184" s="337"/>
      <c r="CI184" s="337"/>
    </row>
    <row r="185" spans="1:87" s="431" customFormat="1" ht="15.95" customHeight="1" x14ac:dyDescent="0.15">
      <c r="A185" s="1041" t="s">
        <v>198</v>
      </c>
      <c r="B185" s="1042"/>
      <c r="C185" s="536">
        <f t="shared" si="49"/>
        <v>3</v>
      </c>
      <c r="D185" s="536">
        <f t="shared" si="50"/>
        <v>1</v>
      </c>
      <c r="E185" s="523">
        <f t="shared" si="50"/>
        <v>2</v>
      </c>
      <c r="F185" s="482"/>
      <c r="G185" s="461"/>
      <c r="H185" s="482"/>
      <c r="I185" s="461"/>
      <c r="J185" s="482"/>
      <c r="K185" s="461"/>
      <c r="L185" s="482"/>
      <c r="M185" s="461">
        <v>1</v>
      </c>
      <c r="N185" s="482">
        <v>1</v>
      </c>
      <c r="O185" s="461">
        <v>1</v>
      </c>
      <c r="P185" s="482"/>
      <c r="Q185" s="461"/>
      <c r="R185" s="568"/>
      <c r="S185" s="569"/>
      <c r="T185" s="484"/>
      <c r="U185" s="458"/>
      <c r="V185" s="619" t="str">
        <f t="shared" si="51"/>
        <v xml:space="preserve"> </v>
      </c>
      <c r="W185" s="361"/>
      <c r="X185" s="348"/>
      <c r="Y185" s="348"/>
      <c r="Z185" s="348"/>
      <c r="AA185" s="348"/>
      <c r="AB185" s="348"/>
      <c r="AC185" s="348"/>
      <c r="AD185" s="348"/>
      <c r="AE185" s="348"/>
      <c r="AF185" s="337"/>
      <c r="AG185" s="337"/>
      <c r="AH185" s="337"/>
      <c r="AI185" s="337"/>
      <c r="AJ185" s="337"/>
      <c r="AK185" s="337"/>
      <c r="BA185" s="433" t="str">
        <f t="shared" si="52"/>
        <v/>
      </c>
      <c r="BB185" s="433" t="str">
        <f t="shared" si="53"/>
        <v/>
      </c>
      <c r="BC185" s="433" t="str">
        <f t="shared" si="54"/>
        <v/>
      </c>
      <c r="BD185" s="433" t="str">
        <f t="shared" si="55"/>
        <v/>
      </c>
      <c r="BE185" s="433" t="str">
        <f t="shared" si="56"/>
        <v/>
      </c>
      <c r="BF185" s="433" t="str">
        <f t="shared" si="57"/>
        <v/>
      </c>
      <c r="BG185" s="337"/>
      <c r="BH185" s="337"/>
      <c r="BI185" s="337"/>
      <c r="BJ185" s="337"/>
      <c r="BK185" s="337"/>
      <c r="BL185" s="337"/>
      <c r="BM185" s="337"/>
      <c r="BN185" s="337"/>
      <c r="BO185" s="337"/>
      <c r="BP185" s="337"/>
      <c r="BQ185" s="337"/>
      <c r="BR185" s="337"/>
      <c r="BS185" s="337"/>
      <c r="BT185" s="613">
        <f t="shared" si="58"/>
        <v>0</v>
      </c>
      <c r="BU185" s="613">
        <f t="shared" si="59"/>
        <v>0</v>
      </c>
      <c r="BV185" s="613">
        <f t="shared" si="60"/>
        <v>0</v>
      </c>
      <c r="BW185" s="613">
        <f t="shared" si="61"/>
        <v>0</v>
      </c>
      <c r="BX185" s="613">
        <f t="shared" si="62"/>
        <v>0</v>
      </c>
      <c r="BY185" s="613">
        <f t="shared" si="63"/>
        <v>0</v>
      </c>
      <c r="BZ185" s="337"/>
      <c r="CA185" s="337"/>
      <c r="CB185" s="337"/>
      <c r="CC185" s="337"/>
      <c r="CD185" s="337"/>
      <c r="CE185" s="337"/>
      <c r="CF185" s="337"/>
      <c r="CG185" s="337"/>
      <c r="CH185" s="337"/>
      <c r="CI185" s="337"/>
    </row>
    <row r="186" spans="1:87" s="431" customFormat="1" ht="15.95" customHeight="1" x14ac:dyDescent="0.15">
      <c r="A186" s="1041" t="s">
        <v>199</v>
      </c>
      <c r="B186" s="1042"/>
      <c r="C186" s="536">
        <f t="shared" si="49"/>
        <v>0</v>
      </c>
      <c r="D186" s="536">
        <f t="shared" si="50"/>
        <v>0</v>
      </c>
      <c r="E186" s="523">
        <f t="shared" si="50"/>
        <v>0</v>
      </c>
      <c r="F186" s="465"/>
      <c r="G186" s="460"/>
      <c r="H186" s="465"/>
      <c r="I186" s="460"/>
      <c r="J186" s="465"/>
      <c r="K186" s="460"/>
      <c r="L186" s="465"/>
      <c r="M186" s="460"/>
      <c r="N186" s="465"/>
      <c r="O186" s="460"/>
      <c r="P186" s="465"/>
      <c r="Q186" s="460"/>
      <c r="R186" s="529"/>
      <c r="S186" s="567"/>
      <c r="T186" s="479"/>
      <c r="U186" s="457"/>
      <c r="V186" s="619" t="str">
        <f t="shared" si="51"/>
        <v xml:space="preserve"> </v>
      </c>
      <c r="W186" s="361"/>
      <c r="X186" s="348"/>
      <c r="Y186" s="348"/>
      <c r="Z186" s="348"/>
      <c r="AA186" s="348"/>
      <c r="AB186" s="348"/>
      <c r="AC186" s="348"/>
      <c r="AD186" s="348"/>
      <c r="AE186" s="348"/>
      <c r="AF186" s="337"/>
      <c r="AG186" s="337"/>
      <c r="AH186" s="337"/>
      <c r="AI186" s="337"/>
      <c r="AJ186" s="337"/>
      <c r="AK186" s="337"/>
      <c r="BA186" s="433" t="str">
        <f t="shared" si="52"/>
        <v/>
      </c>
      <c r="BB186" s="433" t="str">
        <f t="shared" si="53"/>
        <v/>
      </c>
      <c r="BC186" s="433" t="str">
        <f t="shared" si="54"/>
        <v/>
      </c>
      <c r="BD186" s="433" t="str">
        <f t="shared" si="55"/>
        <v/>
      </c>
      <c r="BE186" s="433" t="str">
        <f t="shared" si="56"/>
        <v/>
      </c>
      <c r="BF186" s="433" t="str">
        <f t="shared" si="57"/>
        <v/>
      </c>
      <c r="BG186" s="337"/>
      <c r="BH186" s="337"/>
      <c r="BI186" s="337"/>
      <c r="BJ186" s="337"/>
      <c r="BK186" s="337"/>
      <c r="BL186" s="337"/>
      <c r="BM186" s="337"/>
      <c r="BN186" s="337"/>
      <c r="BO186" s="337"/>
      <c r="BP186" s="337"/>
      <c r="BQ186" s="337"/>
      <c r="BR186" s="337"/>
      <c r="BS186" s="337"/>
      <c r="BT186" s="613">
        <f t="shared" si="58"/>
        <v>0</v>
      </c>
      <c r="BU186" s="613">
        <f t="shared" si="59"/>
        <v>0</v>
      </c>
      <c r="BV186" s="613">
        <f t="shared" si="60"/>
        <v>0</v>
      </c>
      <c r="BW186" s="613">
        <f t="shared" si="61"/>
        <v>0</v>
      </c>
      <c r="BX186" s="613">
        <f t="shared" si="62"/>
        <v>0</v>
      </c>
      <c r="BY186" s="613">
        <f t="shared" si="63"/>
        <v>0</v>
      </c>
      <c r="BZ186" s="337"/>
      <c r="CA186" s="337"/>
      <c r="CB186" s="337"/>
      <c r="CC186" s="337"/>
      <c r="CD186" s="337"/>
      <c r="CE186" s="337"/>
      <c r="CF186" s="337"/>
      <c r="CG186" s="337"/>
      <c r="CH186" s="337"/>
      <c r="CI186" s="337"/>
    </row>
    <row r="187" spans="1:87" s="431" customFormat="1" ht="15.95" customHeight="1" x14ac:dyDescent="0.15">
      <c r="A187" s="1041" t="s">
        <v>200</v>
      </c>
      <c r="B187" s="1042"/>
      <c r="C187" s="536">
        <f t="shared" si="49"/>
        <v>0</v>
      </c>
      <c r="D187" s="536">
        <f t="shared" si="50"/>
        <v>0</v>
      </c>
      <c r="E187" s="523">
        <f t="shared" si="50"/>
        <v>0</v>
      </c>
      <c r="F187" s="482"/>
      <c r="G187" s="461"/>
      <c r="H187" s="482"/>
      <c r="I187" s="461"/>
      <c r="J187" s="482"/>
      <c r="K187" s="461"/>
      <c r="L187" s="482"/>
      <c r="M187" s="461"/>
      <c r="N187" s="482"/>
      <c r="O187" s="461"/>
      <c r="P187" s="482"/>
      <c r="Q187" s="461"/>
      <c r="R187" s="568"/>
      <c r="S187" s="569"/>
      <c r="T187" s="484"/>
      <c r="U187" s="458"/>
      <c r="V187" s="619" t="str">
        <f t="shared" si="51"/>
        <v xml:space="preserve"> </v>
      </c>
      <c r="W187" s="361"/>
      <c r="X187" s="348"/>
      <c r="Y187" s="348"/>
      <c r="Z187" s="348"/>
      <c r="AA187" s="348"/>
      <c r="AB187" s="348"/>
      <c r="AC187" s="348"/>
      <c r="AD187" s="348"/>
      <c r="AE187" s="348"/>
      <c r="AF187" s="337"/>
      <c r="AG187" s="337"/>
      <c r="AH187" s="337"/>
      <c r="AI187" s="337"/>
      <c r="AJ187" s="337"/>
      <c r="AK187" s="337"/>
      <c r="BA187" s="433" t="str">
        <f t="shared" si="52"/>
        <v/>
      </c>
      <c r="BB187" s="433" t="str">
        <f t="shared" si="53"/>
        <v/>
      </c>
      <c r="BC187" s="433" t="str">
        <f t="shared" si="54"/>
        <v/>
      </c>
      <c r="BD187" s="433" t="str">
        <f t="shared" si="55"/>
        <v/>
      </c>
      <c r="BE187" s="433" t="str">
        <f t="shared" si="56"/>
        <v/>
      </c>
      <c r="BF187" s="433" t="str">
        <f t="shared" si="57"/>
        <v/>
      </c>
      <c r="BG187" s="337"/>
      <c r="BH187" s="337"/>
      <c r="BI187" s="337"/>
      <c r="BJ187" s="337"/>
      <c r="BK187" s="337"/>
      <c r="BL187" s="337"/>
      <c r="BM187" s="337"/>
      <c r="BN187" s="337"/>
      <c r="BO187" s="337"/>
      <c r="BP187" s="337"/>
      <c r="BQ187" s="337"/>
      <c r="BR187" s="337"/>
      <c r="BS187" s="337"/>
      <c r="BT187" s="613">
        <f t="shared" si="58"/>
        <v>0</v>
      </c>
      <c r="BU187" s="613">
        <f t="shared" si="59"/>
        <v>0</v>
      </c>
      <c r="BV187" s="613">
        <f t="shared" si="60"/>
        <v>0</v>
      </c>
      <c r="BW187" s="613">
        <f t="shared" si="61"/>
        <v>0</v>
      </c>
      <c r="BX187" s="613">
        <f t="shared" si="62"/>
        <v>0</v>
      </c>
      <c r="BY187" s="613">
        <f t="shared" si="63"/>
        <v>0</v>
      </c>
      <c r="BZ187" s="337"/>
      <c r="CA187" s="337"/>
      <c r="CB187" s="337"/>
      <c r="CC187" s="337"/>
      <c r="CD187" s="337"/>
      <c r="CE187" s="337"/>
      <c r="CF187" s="337"/>
      <c r="CG187" s="337"/>
      <c r="CH187" s="337"/>
      <c r="CI187" s="337"/>
    </row>
    <row r="188" spans="1:87" s="431" customFormat="1" ht="15.95" customHeight="1" x14ac:dyDescent="0.15">
      <c r="A188" s="1041" t="s">
        <v>201</v>
      </c>
      <c r="B188" s="1042"/>
      <c r="C188" s="536">
        <f t="shared" si="49"/>
        <v>0</v>
      </c>
      <c r="D188" s="536">
        <f t="shared" si="50"/>
        <v>0</v>
      </c>
      <c r="E188" s="523">
        <f t="shared" si="50"/>
        <v>0</v>
      </c>
      <c r="F188" s="482"/>
      <c r="G188" s="461"/>
      <c r="H188" s="482"/>
      <c r="I188" s="461"/>
      <c r="J188" s="482"/>
      <c r="K188" s="461"/>
      <c r="L188" s="482"/>
      <c r="M188" s="461"/>
      <c r="N188" s="482"/>
      <c r="O188" s="461"/>
      <c r="P188" s="482"/>
      <c r="Q188" s="461"/>
      <c r="R188" s="568"/>
      <c r="S188" s="569"/>
      <c r="T188" s="484"/>
      <c r="U188" s="458"/>
      <c r="V188" s="619" t="str">
        <f t="shared" si="51"/>
        <v xml:space="preserve"> </v>
      </c>
      <c r="W188" s="361"/>
      <c r="X188" s="348"/>
      <c r="Y188" s="348"/>
      <c r="Z188" s="348"/>
      <c r="AA188" s="348"/>
      <c r="AB188" s="348"/>
      <c r="AC188" s="348"/>
      <c r="AD188" s="348"/>
      <c r="AE188" s="348"/>
      <c r="AF188" s="337"/>
      <c r="AG188" s="337"/>
      <c r="AH188" s="337"/>
      <c r="AI188" s="337"/>
      <c r="AJ188" s="337"/>
      <c r="AK188" s="337"/>
      <c r="BA188" s="433" t="str">
        <f t="shared" si="52"/>
        <v/>
      </c>
      <c r="BB188" s="433" t="str">
        <f t="shared" si="53"/>
        <v/>
      </c>
      <c r="BC188" s="433" t="str">
        <f t="shared" si="54"/>
        <v/>
      </c>
      <c r="BD188" s="433" t="str">
        <f t="shared" si="55"/>
        <v/>
      </c>
      <c r="BE188" s="433" t="str">
        <f t="shared" si="56"/>
        <v/>
      </c>
      <c r="BF188" s="433" t="str">
        <f t="shared" si="57"/>
        <v/>
      </c>
      <c r="BG188" s="337"/>
      <c r="BH188" s="337"/>
      <c r="BI188" s="337"/>
      <c r="BJ188" s="337"/>
      <c r="BK188" s="337"/>
      <c r="BL188" s="337"/>
      <c r="BM188" s="337"/>
      <c r="BN188" s="337"/>
      <c r="BO188" s="337"/>
      <c r="BP188" s="337"/>
      <c r="BQ188" s="337"/>
      <c r="BR188" s="337"/>
      <c r="BS188" s="337"/>
      <c r="BT188" s="613">
        <f t="shared" si="58"/>
        <v>0</v>
      </c>
      <c r="BU188" s="613">
        <f t="shared" si="59"/>
        <v>0</v>
      </c>
      <c r="BV188" s="613">
        <f t="shared" si="60"/>
        <v>0</v>
      </c>
      <c r="BW188" s="613">
        <f t="shared" si="61"/>
        <v>0</v>
      </c>
      <c r="BX188" s="613">
        <f t="shared" si="62"/>
        <v>0</v>
      </c>
      <c r="BY188" s="613">
        <f t="shared" si="63"/>
        <v>0</v>
      </c>
      <c r="BZ188" s="337"/>
      <c r="CA188" s="337"/>
      <c r="CB188" s="337"/>
      <c r="CC188" s="337"/>
      <c r="CD188" s="337"/>
      <c r="CE188" s="337"/>
      <c r="CF188" s="337"/>
      <c r="CG188" s="337"/>
      <c r="CH188" s="337"/>
      <c r="CI188" s="337"/>
    </row>
    <row r="189" spans="1:87" s="431" customFormat="1" ht="15.95" customHeight="1" x14ac:dyDescent="0.15">
      <c r="A189" s="1041" t="s">
        <v>202</v>
      </c>
      <c r="B189" s="1042"/>
      <c r="C189" s="536">
        <f t="shared" si="49"/>
        <v>0</v>
      </c>
      <c r="D189" s="536">
        <f t="shared" si="50"/>
        <v>0</v>
      </c>
      <c r="E189" s="523">
        <f t="shared" si="50"/>
        <v>0</v>
      </c>
      <c r="F189" s="482"/>
      <c r="G189" s="461"/>
      <c r="H189" s="482"/>
      <c r="I189" s="461"/>
      <c r="J189" s="482"/>
      <c r="K189" s="461"/>
      <c r="L189" s="482"/>
      <c r="M189" s="461"/>
      <c r="N189" s="482"/>
      <c r="O189" s="461"/>
      <c r="P189" s="482"/>
      <c r="Q189" s="461"/>
      <c r="R189" s="568"/>
      <c r="S189" s="569"/>
      <c r="T189" s="484"/>
      <c r="U189" s="458"/>
      <c r="V189" s="619" t="str">
        <f t="shared" si="51"/>
        <v xml:space="preserve"> </v>
      </c>
      <c r="W189" s="361"/>
      <c r="X189" s="348"/>
      <c r="Y189" s="348"/>
      <c r="Z189" s="348"/>
      <c r="AA189" s="348"/>
      <c r="AB189" s="348"/>
      <c r="AC189" s="348"/>
      <c r="AD189" s="348"/>
      <c r="AE189" s="348"/>
      <c r="AF189" s="337"/>
      <c r="AG189" s="337"/>
      <c r="AH189" s="337"/>
      <c r="AI189" s="337"/>
      <c r="AJ189" s="337"/>
      <c r="AK189" s="337"/>
      <c r="BA189" s="433" t="str">
        <f t="shared" si="52"/>
        <v/>
      </c>
      <c r="BB189" s="433" t="str">
        <f t="shared" si="53"/>
        <v/>
      </c>
      <c r="BC189" s="433" t="str">
        <f t="shared" si="54"/>
        <v/>
      </c>
      <c r="BD189" s="433" t="str">
        <f t="shared" si="55"/>
        <v/>
      </c>
      <c r="BE189" s="433" t="str">
        <f t="shared" si="56"/>
        <v/>
      </c>
      <c r="BF189" s="433" t="str">
        <f t="shared" si="57"/>
        <v/>
      </c>
      <c r="BG189" s="337"/>
      <c r="BH189" s="337"/>
      <c r="BI189" s="337"/>
      <c r="BJ189" s="337"/>
      <c r="BK189" s="337"/>
      <c r="BL189" s="337"/>
      <c r="BM189" s="337"/>
      <c r="BN189" s="337"/>
      <c r="BO189" s="337"/>
      <c r="BP189" s="337"/>
      <c r="BQ189" s="337"/>
      <c r="BR189" s="337"/>
      <c r="BS189" s="337"/>
      <c r="BT189" s="613">
        <f t="shared" si="58"/>
        <v>0</v>
      </c>
      <c r="BU189" s="613">
        <f t="shared" si="59"/>
        <v>0</v>
      </c>
      <c r="BV189" s="613">
        <f t="shared" si="60"/>
        <v>0</v>
      </c>
      <c r="BW189" s="613">
        <f t="shared" si="61"/>
        <v>0</v>
      </c>
      <c r="BX189" s="613">
        <f t="shared" si="62"/>
        <v>0</v>
      </c>
      <c r="BY189" s="613">
        <f t="shared" si="63"/>
        <v>0</v>
      </c>
      <c r="BZ189" s="337"/>
      <c r="CA189" s="337"/>
      <c r="CB189" s="337"/>
      <c r="CC189" s="337"/>
      <c r="CD189" s="337"/>
      <c r="CE189" s="337"/>
      <c r="CF189" s="337"/>
      <c r="CG189" s="337"/>
      <c r="CH189" s="337"/>
      <c r="CI189" s="337"/>
    </row>
    <row r="190" spans="1:87" s="431" customFormat="1" ht="15.95" customHeight="1" x14ac:dyDescent="0.15">
      <c r="A190" s="1041" t="s">
        <v>203</v>
      </c>
      <c r="B190" s="1042"/>
      <c r="C190" s="536">
        <f t="shared" si="49"/>
        <v>0</v>
      </c>
      <c r="D190" s="536">
        <f t="shared" si="50"/>
        <v>0</v>
      </c>
      <c r="E190" s="523">
        <f t="shared" si="50"/>
        <v>0</v>
      </c>
      <c r="F190" s="482"/>
      <c r="G190" s="461"/>
      <c r="H190" s="482"/>
      <c r="I190" s="461"/>
      <c r="J190" s="482"/>
      <c r="K190" s="461"/>
      <c r="L190" s="482"/>
      <c r="M190" s="461"/>
      <c r="N190" s="482"/>
      <c r="O190" s="461"/>
      <c r="P190" s="482"/>
      <c r="Q190" s="461"/>
      <c r="R190" s="568"/>
      <c r="S190" s="569"/>
      <c r="T190" s="484"/>
      <c r="U190" s="458"/>
      <c r="V190" s="619" t="str">
        <f t="shared" si="51"/>
        <v xml:space="preserve"> </v>
      </c>
      <c r="W190" s="361"/>
      <c r="X190" s="348"/>
      <c r="Y190" s="348"/>
      <c r="Z190" s="348"/>
      <c r="AA190" s="348"/>
      <c r="AB190" s="348"/>
      <c r="AC190" s="348"/>
      <c r="AD190" s="348"/>
      <c r="AE190" s="348"/>
      <c r="AF190" s="337"/>
      <c r="AG190" s="337"/>
      <c r="AH190" s="337"/>
      <c r="AI190" s="337"/>
      <c r="AJ190" s="337"/>
      <c r="AK190" s="337"/>
      <c r="BA190" s="433" t="str">
        <f t="shared" si="52"/>
        <v/>
      </c>
      <c r="BB190" s="433" t="str">
        <f t="shared" si="53"/>
        <v/>
      </c>
      <c r="BC190" s="433" t="str">
        <f t="shared" si="54"/>
        <v/>
      </c>
      <c r="BD190" s="433" t="str">
        <f t="shared" si="55"/>
        <v/>
      </c>
      <c r="BE190" s="433" t="str">
        <f t="shared" si="56"/>
        <v/>
      </c>
      <c r="BF190" s="433" t="str">
        <f t="shared" si="57"/>
        <v/>
      </c>
      <c r="BG190" s="337"/>
      <c r="BH190" s="337"/>
      <c r="BI190" s="337"/>
      <c r="BJ190" s="337"/>
      <c r="BK190" s="337"/>
      <c r="BL190" s="337"/>
      <c r="BM190" s="337"/>
      <c r="BN190" s="337"/>
      <c r="BO190" s="337"/>
      <c r="BP190" s="337"/>
      <c r="BQ190" s="337"/>
      <c r="BR190" s="337"/>
      <c r="BS190" s="337"/>
      <c r="BT190" s="613">
        <f t="shared" si="58"/>
        <v>0</v>
      </c>
      <c r="BU190" s="613">
        <f t="shared" si="59"/>
        <v>0</v>
      </c>
      <c r="BV190" s="613">
        <f t="shared" si="60"/>
        <v>0</v>
      </c>
      <c r="BW190" s="613">
        <f t="shared" si="61"/>
        <v>0</v>
      </c>
      <c r="BX190" s="613">
        <f t="shared" si="62"/>
        <v>0</v>
      </c>
      <c r="BY190" s="613">
        <f t="shared" si="63"/>
        <v>0</v>
      </c>
      <c r="BZ190" s="337"/>
      <c r="CA190" s="337"/>
      <c r="CB190" s="337"/>
      <c r="CC190" s="337"/>
      <c r="CD190" s="337"/>
      <c r="CE190" s="337"/>
      <c r="CF190" s="337"/>
      <c r="CG190" s="337"/>
      <c r="CH190" s="337"/>
      <c r="CI190" s="337"/>
    </row>
    <row r="191" spans="1:87" s="431" customFormat="1" ht="15.95" customHeight="1" x14ac:dyDescent="0.15">
      <c r="A191" s="1043" t="s">
        <v>204</v>
      </c>
      <c r="B191" s="1044"/>
      <c r="C191" s="538">
        <f t="shared" si="49"/>
        <v>0</v>
      </c>
      <c r="D191" s="538">
        <f t="shared" si="50"/>
        <v>0</v>
      </c>
      <c r="E191" s="524">
        <f t="shared" si="50"/>
        <v>0</v>
      </c>
      <c r="F191" s="468"/>
      <c r="G191" s="471"/>
      <c r="H191" s="468"/>
      <c r="I191" s="471"/>
      <c r="J191" s="468"/>
      <c r="K191" s="471"/>
      <c r="L191" s="468"/>
      <c r="M191" s="471"/>
      <c r="N191" s="468"/>
      <c r="O191" s="471"/>
      <c r="P191" s="468"/>
      <c r="Q191" s="471"/>
      <c r="R191" s="530"/>
      <c r="S191" s="570"/>
      <c r="T191" s="501"/>
      <c r="U191" s="459"/>
      <c r="V191" s="619" t="str">
        <f t="shared" si="51"/>
        <v xml:space="preserve"> </v>
      </c>
      <c r="W191" s="361"/>
      <c r="X191" s="348"/>
      <c r="Y191" s="348"/>
      <c r="Z191" s="348"/>
      <c r="AA191" s="348"/>
      <c r="AB191" s="348"/>
      <c r="AC191" s="348"/>
      <c r="AD191" s="348"/>
      <c r="AE191" s="348"/>
      <c r="AF191" s="337"/>
      <c r="AG191" s="337"/>
      <c r="AH191" s="337"/>
      <c r="AI191" s="337"/>
      <c r="AJ191" s="337"/>
      <c r="AK191" s="337"/>
      <c r="BA191" s="433" t="str">
        <f t="shared" si="52"/>
        <v/>
      </c>
      <c r="BB191" s="433" t="str">
        <f t="shared" si="53"/>
        <v/>
      </c>
      <c r="BC191" s="433" t="str">
        <f t="shared" si="54"/>
        <v/>
      </c>
      <c r="BD191" s="433" t="str">
        <f t="shared" si="55"/>
        <v/>
      </c>
      <c r="BE191" s="433" t="str">
        <f t="shared" si="56"/>
        <v/>
      </c>
      <c r="BF191" s="433" t="str">
        <f t="shared" si="57"/>
        <v/>
      </c>
      <c r="BG191" s="337"/>
      <c r="BH191" s="337"/>
      <c r="BI191" s="337"/>
      <c r="BJ191" s="337"/>
      <c r="BK191" s="337"/>
      <c r="BL191" s="337"/>
      <c r="BM191" s="337"/>
      <c r="BN191" s="337"/>
      <c r="BO191" s="337"/>
      <c r="BP191" s="337"/>
      <c r="BQ191" s="337"/>
      <c r="BR191" s="337"/>
      <c r="BS191" s="337"/>
      <c r="BT191" s="613">
        <f t="shared" si="58"/>
        <v>0</v>
      </c>
      <c r="BU191" s="613">
        <f t="shared" si="59"/>
        <v>0</v>
      </c>
      <c r="BV191" s="613">
        <f t="shared" si="60"/>
        <v>0</v>
      </c>
      <c r="BW191" s="613">
        <f t="shared" si="61"/>
        <v>0</v>
      </c>
      <c r="BX191" s="613">
        <f t="shared" si="62"/>
        <v>0</v>
      </c>
      <c r="BY191" s="613">
        <f t="shared" si="63"/>
        <v>0</v>
      </c>
      <c r="BZ191" s="337"/>
      <c r="CA191" s="337"/>
      <c r="CB191" s="337"/>
      <c r="CC191" s="337"/>
      <c r="CD191" s="337"/>
      <c r="CE191" s="337"/>
      <c r="CF191" s="337"/>
      <c r="CG191" s="337"/>
      <c r="CH191" s="337"/>
      <c r="CI191" s="337"/>
    </row>
    <row r="192" spans="1:87" s="339" customFormat="1" ht="29.25" customHeight="1" x14ac:dyDescent="0.2">
      <c r="A192" s="376" t="s">
        <v>205</v>
      </c>
      <c r="B192" s="416"/>
      <c r="C192" s="417"/>
      <c r="D192" s="418"/>
      <c r="E192" s="418"/>
      <c r="F192" s="418"/>
      <c r="G192" s="419"/>
      <c r="H192" s="419"/>
      <c r="I192" s="419"/>
      <c r="J192" s="419"/>
      <c r="K192" s="419"/>
      <c r="L192" s="419"/>
      <c r="M192" s="419"/>
      <c r="N192" s="419"/>
      <c r="O192" s="419"/>
      <c r="P192" s="419"/>
      <c r="Q192" s="419"/>
      <c r="R192" s="419"/>
      <c r="S192" s="419"/>
      <c r="T192" s="425"/>
      <c r="U192" s="443"/>
      <c r="V192" s="443"/>
      <c r="W192" s="443"/>
      <c r="AG192" s="405"/>
      <c r="BY192" s="622">
        <f>IF($H$197&gt;=SUM($H$198:$H$201),0,1)</f>
        <v>0</v>
      </c>
      <c r="BZ192" s="624">
        <f>IF($I$197&gt;=SUM($I$198:$I$201),0,1)</f>
        <v>0</v>
      </c>
    </row>
    <row r="193" spans="1:112" s="356" customFormat="1" ht="15.75" customHeight="1" x14ac:dyDescent="0.15">
      <c r="A193" s="1009" t="s">
        <v>45</v>
      </c>
      <c r="B193" s="1010"/>
      <c r="C193" s="1015" t="s">
        <v>189</v>
      </c>
      <c r="D193" s="1015"/>
      <c r="E193" s="1015"/>
      <c r="F193" s="1015" t="s">
        <v>206</v>
      </c>
      <c r="G193" s="1015"/>
      <c r="H193" s="1015"/>
      <c r="I193" s="1015"/>
      <c r="J193" s="1015"/>
      <c r="K193" s="1015"/>
      <c r="L193" s="1015"/>
      <c r="M193" s="1015"/>
      <c r="N193" s="1015"/>
      <c r="O193" s="1015"/>
      <c r="P193" s="1015"/>
      <c r="Q193" s="1015"/>
      <c r="R193" s="1015"/>
      <c r="S193" s="1015"/>
      <c r="T193" s="1015"/>
      <c r="U193" s="1035"/>
      <c r="V193" s="1023" t="s">
        <v>122</v>
      </c>
      <c r="W193" s="1036" t="s">
        <v>191</v>
      </c>
      <c r="X193" s="443"/>
      <c r="Y193" s="443"/>
      <c r="Z193" s="337"/>
      <c r="AA193" s="337"/>
      <c r="AB193" s="337"/>
      <c r="AC193" s="337"/>
      <c r="AD193" s="337"/>
      <c r="AE193" s="337"/>
      <c r="AF193" s="337"/>
      <c r="AG193" s="337"/>
      <c r="AH193" s="337"/>
      <c r="AI193" s="337"/>
      <c r="AJ193" s="337"/>
      <c r="AK193" s="337"/>
      <c r="BA193" s="337"/>
      <c r="BB193" s="337"/>
      <c r="BC193" s="337"/>
      <c r="BD193" s="337"/>
      <c r="BE193" s="337"/>
      <c r="BF193" s="616"/>
      <c r="BG193" s="337"/>
      <c r="BH193" s="337"/>
      <c r="BI193" s="337"/>
      <c r="BJ193" s="337"/>
      <c r="BK193" s="337"/>
      <c r="BL193" s="337"/>
      <c r="BM193" s="337"/>
      <c r="BN193" s="337"/>
      <c r="BO193" s="337"/>
      <c r="BP193" s="337"/>
      <c r="BQ193" s="337"/>
      <c r="BR193" s="337"/>
      <c r="BS193" s="337"/>
      <c r="BT193" s="337"/>
      <c r="BU193" s="337"/>
      <c r="BV193" s="337"/>
      <c r="BW193" s="337"/>
      <c r="BX193" s="337"/>
      <c r="BY193" s="625">
        <f>IF($H$198&lt;=$H$197,0,1)</f>
        <v>0</v>
      </c>
      <c r="BZ193" s="626">
        <f>IF($I$198&lt;=$I$197,0,1)</f>
        <v>0</v>
      </c>
      <c r="CA193" s="337"/>
      <c r="CB193" s="337"/>
      <c r="CC193" s="337"/>
      <c r="CD193" s="337"/>
      <c r="CE193" s="337"/>
      <c r="CF193" s="337"/>
      <c r="CG193" s="337"/>
      <c r="CH193" s="337"/>
      <c r="CI193" s="337"/>
      <c r="CJ193" s="337"/>
      <c r="CK193" s="337"/>
    </row>
    <row r="194" spans="1:112" s="356" customFormat="1" ht="15.75" customHeight="1" x14ac:dyDescent="0.15">
      <c r="A194" s="1011"/>
      <c r="B194" s="1012"/>
      <c r="C194" s="1015"/>
      <c r="D194" s="1015"/>
      <c r="E194" s="1015"/>
      <c r="F194" s="1039" t="s">
        <v>207</v>
      </c>
      <c r="G194" s="1039"/>
      <c r="H194" s="1039" t="s">
        <v>208</v>
      </c>
      <c r="I194" s="1039"/>
      <c r="J194" s="1040" t="s">
        <v>209</v>
      </c>
      <c r="K194" s="1040"/>
      <c r="L194" s="1030" t="s">
        <v>179</v>
      </c>
      <c r="M194" s="1030"/>
      <c r="N194" s="1030" t="s">
        <v>70</v>
      </c>
      <c r="O194" s="1030"/>
      <c r="P194" s="1030" t="s">
        <v>8</v>
      </c>
      <c r="Q194" s="1030"/>
      <c r="R194" s="1030" t="s">
        <v>180</v>
      </c>
      <c r="S194" s="1030"/>
      <c r="T194" s="1030" t="s">
        <v>181</v>
      </c>
      <c r="U194" s="1031"/>
      <c r="V194" s="1024"/>
      <c r="W194" s="1037"/>
      <c r="X194" s="443"/>
      <c r="Y194" s="443"/>
      <c r="Z194" s="337"/>
      <c r="AA194" s="337"/>
      <c r="AB194" s="337"/>
      <c r="AC194" s="337"/>
      <c r="AD194" s="337"/>
      <c r="AE194" s="337"/>
      <c r="AF194" s="337"/>
      <c r="AG194" s="337"/>
      <c r="AH194" s="337"/>
      <c r="AI194" s="337"/>
      <c r="AJ194" s="337"/>
      <c r="AK194" s="337"/>
      <c r="BA194" s="337"/>
      <c r="BB194" s="337"/>
      <c r="BC194" s="337"/>
      <c r="BD194" s="337"/>
      <c r="BE194" s="337"/>
      <c r="BF194" s="616"/>
      <c r="BG194" s="337"/>
      <c r="BH194" s="337"/>
      <c r="BI194" s="337"/>
      <c r="BJ194" s="337"/>
      <c r="BK194" s="337"/>
      <c r="BL194" s="337"/>
      <c r="BM194" s="337"/>
      <c r="BN194" s="337"/>
      <c r="BO194" s="337"/>
      <c r="BP194" s="337"/>
      <c r="BQ194" s="337"/>
      <c r="BR194" s="337"/>
      <c r="BS194" s="337"/>
      <c r="BT194" s="337"/>
      <c r="BU194" s="337"/>
      <c r="BV194" s="337"/>
      <c r="BW194" s="337"/>
      <c r="BX194" s="337"/>
      <c r="BY194" s="625">
        <f>IF($H$199&lt;=$H$197,0,1)</f>
        <v>0</v>
      </c>
      <c r="BZ194" s="626">
        <f>IF($I$199&lt;=$I$197,0,1)</f>
        <v>0</v>
      </c>
      <c r="CA194" s="337"/>
      <c r="CB194" s="337"/>
      <c r="CC194" s="337"/>
      <c r="CD194" s="337"/>
      <c r="CE194" s="337"/>
      <c r="CF194" s="337"/>
      <c r="CG194" s="337"/>
      <c r="CH194" s="337"/>
      <c r="CI194" s="337"/>
      <c r="CJ194" s="337"/>
      <c r="CK194" s="337"/>
    </row>
    <row r="195" spans="1:112" s="356" customFormat="1" ht="24.75" customHeight="1" x14ac:dyDescent="0.15">
      <c r="A195" s="1013"/>
      <c r="B195" s="1014"/>
      <c r="C195" s="366" t="s">
        <v>167</v>
      </c>
      <c r="D195" s="366" t="s">
        <v>43</v>
      </c>
      <c r="E195" s="428" t="s">
        <v>64</v>
      </c>
      <c r="F195" s="355" t="s">
        <v>182</v>
      </c>
      <c r="G195" s="355" t="s">
        <v>64</v>
      </c>
      <c r="H195" s="355" t="s">
        <v>182</v>
      </c>
      <c r="I195" s="355" t="s">
        <v>64</v>
      </c>
      <c r="J195" s="355" t="s">
        <v>182</v>
      </c>
      <c r="K195" s="355" t="s">
        <v>64</v>
      </c>
      <c r="L195" s="355" t="s">
        <v>182</v>
      </c>
      <c r="M195" s="355" t="s">
        <v>64</v>
      </c>
      <c r="N195" s="355" t="s">
        <v>182</v>
      </c>
      <c r="O195" s="355" t="s">
        <v>64</v>
      </c>
      <c r="P195" s="355" t="s">
        <v>182</v>
      </c>
      <c r="Q195" s="355" t="s">
        <v>64</v>
      </c>
      <c r="R195" s="355" t="s">
        <v>182</v>
      </c>
      <c r="S195" s="355" t="s">
        <v>64</v>
      </c>
      <c r="T195" s="355" t="s">
        <v>182</v>
      </c>
      <c r="U195" s="453" t="s">
        <v>64</v>
      </c>
      <c r="V195" s="1025"/>
      <c r="W195" s="1038"/>
      <c r="X195" s="443"/>
      <c r="Y195" s="443"/>
      <c r="Z195" s="337"/>
      <c r="AA195" s="337"/>
      <c r="AB195" s="337"/>
      <c r="AC195" s="337"/>
      <c r="AD195" s="337"/>
      <c r="AE195" s="337"/>
      <c r="AF195" s="337"/>
      <c r="AG195" s="337"/>
      <c r="AH195" s="337"/>
      <c r="AI195" s="337"/>
      <c r="AJ195" s="337"/>
      <c r="AK195" s="337"/>
      <c r="BA195" s="337"/>
      <c r="BB195" s="337"/>
      <c r="BC195" s="337"/>
      <c r="BD195" s="337"/>
      <c r="BE195" s="337"/>
      <c r="BF195" s="616"/>
      <c r="BG195" s="337"/>
      <c r="BH195" s="337"/>
      <c r="BI195" s="337"/>
      <c r="BJ195" s="337"/>
      <c r="BK195" s="337"/>
      <c r="BL195" s="337"/>
      <c r="BM195" s="337"/>
      <c r="BN195" s="337"/>
      <c r="BO195" s="337"/>
      <c r="BP195" s="337"/>
      <c r="BQ195" s="337"/>
      <c r="BR195" s="337"/>
      <c r="BS195" s="337"/>
      <c r="BT195" s="337"/>
      <c r="BU195" s="337"/>
      <c r="BV195" s="337"/>
      <c r="BW195" s="337"/>
      <c r="BX195" s="337"/>
      <c r="BY195" s="625">
        <f>IF($H$200&lt;=$H$197,0,1)</f>
        <v>0</v>
      </c>
      <c r="BZ195" s="626">
        <f>IF($I$200&lt;=$I$197,0,1)</f>
        <v>0</v>
      </c>
      <c r="CA195" s="337"/>
      <c r="CB195" s="337"/>
      <c r="CC195" s="337"/>
      <c r="CD195" s="337"/>
      <c r="CE195" s="337"/>
      <c r="CF195" s="337"/>
      <c r="CG195" s="337"/>
      <c r="CH195" s="337"/>
      <c r="CI195" s="337"/>
      <c r="CJ195" s="337"/>
      <c r="CK195" s="337"/>
    </row>
    <row r="196" spans="1:112" s="431" customFormat="1" ht="15.95" customHeight="1" x14ac:dyDescent="0.15">
      <c r="A196" s="1032" t="s">
        <v>126</v>
      </c>
      <c r="B196" s="1032"/>
      <c r="C196" s="472">
        <f t="shared" ref="C196:C201" si="64">SUM(D196:E196)</f>
        <v>1</v>
      </c>
      <c r="D196" s="472">
        <f t="shared" ref="D196:E201" si="65">F196+H196+J196+L196+N196+P196+R196+T196</f>
        <v>0</v>
      </c>
      <c r="E196" s="472">
        <f t="shared" si="65"/>
        <v>1</v>
      </c>
      <c r="F196" s="477"/>
      <c r="G196" s="477"/>
      <c r="H196" s="477"/>
      <c r="I196" s="477"/>
      <c r="J196" s="477"/>
      <c r="K196" s="477"/>
      <c r="L196" s="477"/>
      <c r="M196" s="477"/>
      <c r="N196" s="477"/>
      <c r="O196" s="477"/>
      <c r="P196" s="477"/>
      <c r="Q196" s="477"/>
      <c r="R196" s="477"/>
      <c r="S196" s="477">
        <v>1</v>
      </c>
      <c r="T196" s="571"/>
      <c r="U196" s="520"/>
      <c r="V196" s="500"/>
      <c r="W196" s="456"/>
      <c r="X196" s="619" t="str">
        <f>$BA196&amp;" "&amp;$BB196&amp;""&amp;$BC196&amp;""&amp;$BD196&amp;""&amp;$BE196</f>
        <v xml:space="preserve"> </v>
      </c>
      <c r="Y196" s="443"/>
      <c r="Z196" s="443"/>
      <c r="AA196" s="443"/>
      <c r="AB196" s="443"/>
      <c r="AC196" s="443"/>
      <c r="AD196" s="443"/>
      <c r="AE196" s="443"/>
      <c r="AF196" s="443"/>
      <c r="AG196" s="443"/>
      <c r="AH196" s="443"/>
      <c r="AI196" s="443"/>
      <c r="AJ196" s="337"/>
      <c r="AK196" s="337"/>
      <c r="BA196" s="433" t="str">
        <f>IF($C196&lt;&gt;SUM($F196:$U196),"El Total de los Ingresos NO puede ser diferente a la suma de Hombres y Mujeres por edad.","")</f>
        <v/>
      </c>
      <c r="BB196" s="433" t="str">
        <f>IF($D196&lt;&gt;$F196+$H196+$J196+$L196+$N196+$P196+$R196+$T196,"El Total de Hombres Ingresados al Programa NO puede ser distinto a la suma de Hombres por edad.","")</f>
        <v/>
      </c>
      <c r="BC196" s="433" t="str">
        <f>IF($E196&lt;&gt;$G196+$I196+$K196+$M196+$O196+$Q196+$S196+$U196,"El Total de Mujeres Ingresadas al Programa NO puede ser distinto a la suma de Mujeres por edad.","")</f>
        <v/>
      </c>
      <c r="BD196" s="433" t="str">
        <f>IF(V196&lt;=E196,"","Las gestantes Ingresadas al Programa NO DEBE ser mayor al Total de Mujeres Ingresadas.")</f>
        <v/>
      </c>
      <c r="BE196" s="620" t="str">
        <f>IF(W196&lt;=C196,"","El Nº de TRANS ingresados al Programa NO DEBE ser mayor al Total de Ingresos.")</f>
        <v/>
      </c>
      <c r="BF196" s="337"/>
      <c r="BG196" s="337"/>
      <c r="BH196" s="337"/>
      <c r="BI196" s="337"/>
      <c r="BJ196" s="337"/>
      <c r="BK196" s="337"/>
      <c r="BL196" s="337"/>
      <c r="BM196" s="337"/>
      <c r="BN196" s="337"/>
      <c r="BO196" s="337"/>
      <c r="BP196" s="337"/>
      <c r="BQ196" s="337"/>
      <c r="BR196" s="337"/>
      <c r="BS196" s="337"/>
      <c r="BT196" s="622">
        <f t="shared" ref="BT196:BT201" si="66">IF($C196&lt;&gt;SUM($F196:$U196),1,0)</f>
        <v>0</v>
      </c>
      <c r="BU196" s="623">
        <f t="shared" ref="BU196:BU201" si="67">IF($D196&lt;&gt;$F196+$H196+$J196+$L196+$N196+$P196+$R196+$T196,1,0)</f>
        <v>0</v>
      </c>
      <c r="BV196" s="623">
        <f t="shared" ref="BV196:BV201" si="68">IF($E196&lt;&gt;$G196+$I196+$K196+$M196+$O196+$Q196+$S196+$U196,1,0)</f>
        <v>0</v>
      </c>
      <c r="BW196" s="623">
        <f t="shared" ref="BW196:BW201" si="69">IF(V196&lt;=E196,0,1)</f>
        <v>0</v>
      </c>
      <c r="BX196" s="623">
        <f t="shared" ref="BX196:BX201" si="70">IF(W196&lt;=C196,0,1)</f>
        <v>0</v>
      </c>
      <c r="BY196" s="627">
        <f>IF($H$201&lt;=$H$197,0,1)</f>
        <v>0</v>
      </c>
      <c r="BZ196" s="629">
        <f>IF($I$201&lt;=$I$197,0,1)</f>
        <v>0</v>
      </c>
      <c r="CA196" s="337"/>
      <c r="CB196" s="337"/>
      <c r="CC196" s="337"/>
      <c r="CD196" s="337"/>
      <c r="CE196" s="337"/>
      <c r="CF196" s="337"/>
      <c r="CG196" s="337"/>
      <c r="CH196" s="337"/>
      <c r="CI196" s="337"/>
      <c r="CJ196" s="337"/>
      <c r="CK196" s="337"/>
      <c r="CL196" s="356"/>
      <c r="CM196" s="356"/>
      <c r="CN196" s="356"/>
      <c r="CO196" s="356"/>
      <c r="CP196" s="356"/>
      <c r="CQ196" s="356"/>
      <c r="CR196" s="356"/>
      <c r="CS196" s="356"/>
      <c r="CT196" s="356"/>
      <c r="CU196" s="356"/>
      <c r="CV196" s="356"/>
      <c r="CW196" s="356"/>
      <c r="CX196" s="356"/>
      <c r="CY196" s="356"/>
      <c r="CZ196" s="356"/>
      <c r="DA196" s="356"/>
      <c r="DB196" s="356"/>
      <c r="DC196" s="356"/>
      <c r="DD196" s="356"/>
      <c r="DE196" s="356"/>
      <c r="DF196" s="356"/>
      <c r="DG196" s="356"/>
      <c r="DH196" s="356"/>
    </row>
    <row r="197" spans="1:112" s="431" customFormat="1" ht="15.95" customHeight="1" thickBot="1" x14ac:dyDescent="0.2">
      <c r="A197" s="1033" t="s">
        <v>103</v>
      </c>
      <c r="B197" s="1033"/>
      <c r="C197" s="481">
        <f t="shared" si="64"/>
        <v>0</v>
      </c>
      <c r="D197" s="481">
        <f t="shared" si="65"/>
        <v>0</v>
      </c>
      <c r="E197" s="481">
        <f t="shared" si="65"/>
        <v>0</v>
      </c>
      <c r="F197" s="482"/>
      <c r="G197" s="482"/>
      <c r="H197" s="482"/>
      <c r="I197" s="482"/>
      <c r="J197" s="482"/>
      <c r="K197" s="482"/>
      <c r="L197" s="482"/>
      <c r="M197" s="482"/>
      <c r="N197" s="482"/>
      <c r="O197" s="482"/>
      <c r="P197" s="482"/>
      <c r="Q197" s="482"/>
      <c r="R197" s="482"/>
      <c r="S197" s="482"/>
      <c r="T197" s="572"/>
      <c r="U197" s="522"/>
      <c r="V197" s="484"/>
      <c r="W197" s="458"/>
      <c r="X197" s="619" t="str">
        <f>$BA197&amp;" "&amp;$BB197&amp;""&amp;$BC197&amp;""&amp;$BD197&amp;""&amp;$BE197&amp;""&amp;$BF197&amp;""&amp;$BG197&amp;""&amp;$BH197&amp;""&amp;$BI197&amp;""&amp;$BJ197&amp;""&amp;$BK197&amp;""&amp;$BL197&amp;""&amp;$BM197&amp;""&amp;$BN197&amp;""&amp;$BO197&amp;""&amp;$BP197&amp;""&amp;$BQ197&amp;""&amp;$BF197&amp;""&amp;$BE202&amp;""&amp;$BF202&amp;""&amp;$BG202&amp;""&amp;$BH202</f>
        <v xml:space="preserve"> </v>
      </c>
      <c r="Y197" s="443"/>
      <c r="Z197" s="443"/>
      <c r="AA197" s="443"/>
      <c r="AB197" s="443"/>
      <c r="AC197" s="443"/>
      <c r="AD197" s="443"/>
      <c r="AE197" s="443"/>
      <c r="AF197" s="443"/>
      <c r="AG197" s="443"/>
      <c r="AH197" s="443"/>
      <c r="AI197" s="443"/>
      <c r="AJ197" s="337"/>
      <c r="AK197" s="337"/>
      <c r="BA197" s="433" t="str">
        <f>IF($C197&lt;&gt;SUM($F197:$U197),"El Total de los Egresos NO puede ser diferente a la suma de Hombres y Mujeres por edad.","")</f>
        <v/>
      </c>
      <c r="BB197" s="433" t="str">
        <f>IF($D197&lt;&gt;$F197+$H197+$J197+$L197+$N197+$P197+$R197+$T197,"El Total de Hombres Egresados del Programa NO puede ser distinto a la suma de Hombres por edad.","")</f>
        <v/>
      </c>
      <c r="BC197" s="433" t="str">
        <f>IF($E197&lt;&gt;$G197+$I197+$K197+$M197+$O197+$Q197+$S197+$U197,"El Total de Mujeres Egresadas del Programa NO puede ser distinto a la suma de Mujeres por edad.","")</f>
        <v/>
      </c>
      <c r="BD197" s="433" t="str">
        <f>IF(V197&lt;=E197,"","Las gestantes Egresadas del Programa NO DEBE ser mayor al Total de Mujeres Egresadas.")</f>
        <v/>
      </c>
      <c r="BE197" s="620" t="str">
        <f>IF(W197&lt;=C197,"","El Nº de TRANS Egresados del Programa NO DEBE ser mayor al Total de Egresos.")</f>
        <v/>
      </c>
      <c r="BF197" s="433" t="str">
        <f>IF(F197&gt;=SUM(F198:F201),"","El Total de Egresos hombres Menor de 6 meses DEBE ser mayor o igual a la suma de los Egresos por Alta, Abandono de Tratamiento, Abandono de Programa y Fallecimiento.")</f>
        <v/>
      </c>
      <c r="BG197" s="433" t="str">
        <f>IF(G197&gt;=SUM(G198:G201),"","El Total de Egresos mujeres Menor de 6 meses DEBE ser mayor o igual a la suma de los Egresos por Alta, Abandono de Tratamiento, Abandono de Programa y Fallecimiento.")</f>
        <v/>
      </c>
      <c r="BH197" s="433" t="str">
        <f>IF(H197&gt;=SUM(H198:H201),"","El Total de Egresos hombres De 6 meses a 1 año DEBE ser mayor o igual a la suma de los Egresos por Alta, Abandono de Tratamiento, Abandono de Programa y Fallecimiento.")</f>
        <v/>
      </c>
      <c r="BI197" s="433" t="str">
        <f>IF(I197&gt;=SUM(I198:I201),"","El Total de Egresos mujeres De 6 meses a 1 año DEBE ser mayor o igual a la suma de los Egresos por Alta, Abandono de Tratamiento, Abandono de Programa y Fallecimiento.")</f>
        <v/>
      </c>
      <c r="BJ197" s="433" t="str">
        <f>IF(J197&gt;=SUM(J198:J201),"","El Total de Egresos hombres de 2 a 9 años DEBE ser mayor o igual a la suma de los Egresos por Alta, Abandono de Tratamiento, Abandono de Programa y Fallecimiento.")</f>
        <v/>
      </c>
      <c r="BK197" s="433" t="str">
        <f>IF(K197&gt;=SUM(K198:K201),"","El Total de Egresos mujeres de 2 a 9 años DEBE ser mayor o igual a la suma de los Egresos por Alta, Abandono de Tratamiento, Abandono de Programa y Fallecimiento.")</f>
        <v/>
      </c>
      <c r="BL197" s="433" t="str">
        <f>IF(L197&gt;=SUM(L198:L201),"","El Total de Egresos hombres de 10 a 14 años DEBE ser mayor o igual a la suma de los Egresos por Alta, Abandono de Tratamiento, Abandono de Programa y Fallecimiento.")</f>
        <v/>
      </c>
      <c r="BM197" s="433" t="str">
        <f>IF(M197&gt;=SUM(M198:M201),"","El Total de Egresos mujeres de 10 a 14 años DEBE ser mayor o igual a la suma de los Egresos por Alta, Abandono de Tratamiento, Abandono de Programa y Fallecimiento.")</f>
        <v/>
      </c>
      <c r="BN197" s="433" t="str">
        <f>IF(N197&gt;=SUM(N198:N201),"","El Total de Egresos hombres de 15 a 19 años DEBE ser mayor o igual a la suma de los Egresos por Alta, Abandono de Tratamiento, Abandono de Programa y Fallecimiento.")</f>
        <v/>
      </c>
      <c r="BO197" s="433" t="str">
        <f>IF(O197&gt;=SUM(O198:O201),"","El Total de Egresos mujeres de 15 a 19 años DEBE ser mayor o igual a la suma de los Egresos por Alta, Abandono de Tratamiento, Abandono de Programa y Fallecimiento.")</f>
        <v/>
      </c>
      <c r="BP197" s="433" t="str">
        <f>IF(P$197&gt;=SUM(P$198:P$201),"","El Total de Egresos hombres de 20 a 24 años DEBE ser mayor o igual a la suma de los Egresos por Alta, Abandono de Tratamiento, Abandono de Programa y Fallecimiento.")</f>
        <v/>
      </c>
      <c r="BQ197" s="433" t="str">
        <f>IF(Q$197&gt;=SUM(Q$198:Q$201),"","El Total de Egresos mujeres de 20 a 24 años DEBE ser mayor o igual a la suma de los Egresos por Alta, Abandono de Tratamiento, Abandono de Programa y Fallecimiento.")</f>
        <v/>
      </c>
      <c r="BR197" s="337"/>
      <c r="BS197" s="337"/>
      <c r="BT197" s="625">
        <f t="shared" si="66"/>
        <v>0</v>
      </c>
      <c r="BU197" s="609">
        <f t="shared" si="67"/>
        <v>0</v>
      </c>
      <c r="BV197" s="609">
        <f t="shared" si="68"/>
        <v>0</v>
      </c>
      <c r="BW197" s="609">
        <f t="shared" si="69"/>
        <v>0</v>
      </c>
      <c r="BX197" s="626">
        <f t="shared" si="70"/>
        <v>0</v>
      </c>
      <c r="BY197" s="622">
        <f>IF(F197&gt;=SUM(F198:F201),0,1)</f>
        <v>0</v>
      </c>
      <c r="BZ197" s="624">
        <f>IF($G$197&gt;=SUM($G$198:$G$201),0,1)</f>
        <v>0</v>
      </c>
      <c r="CA197" s="337"/>
      <c r="CB197" s="337"/>
      <c r="CC197" s="337"/>
      <c r="CD197" s="337"/>
      <c r="CE197" s="337"/>
      <c r="CF197" s="337"/>
      <c r="CG197" s="337"/>
      <c r="CH197" s="337"/>
      <c r="CI197" s="337"/>
      <c r="CJ197" s="337"/>
      <c r="CK197" s="337"/>
      <c r="CL197" s="356"/>
      <c r="CM197" s="356"/>
      <c r="CN197" s="356"/>
      <c r="CO197" s="356"/>
      <c r="CP197" s="356"/>
      <c r="CQ197" s="356"/>
      <c r="CR197" s="356"/>
      <c r="CS197" s="356"/>
      <c r="CT197" s="356"/>
      <c r="CU197" s="356"/>
      <c r="CV197" s="356"/>
      <c r="CW197" s="356"/>
      <c r="CX197" s="356"/>
      <c r="CY197" s="356"/>
      <c r="CZ197" s="356"/>
      <c r="DA197" s="356"/>
      <c r="DB197" s="356"/>
      <c r="DC197" s="356"/>
      <c r="DD197" s="356"/>
      <c r="DE197" s="356"/>
      <c r="DF197" s="356"/>
      <c r="DG197" s="356"/>
      <c r="DH197" s="356"/>
    </row>
    <row r="198" spans="1:112" s="431" customFormat="1" ht="15.95" customHeight="1" thickTop="1" x14ac:dyDescent="0.15">
      <c r="A198" s="1007" t="s">
        <v>210</v>
      </c>
      <c r="B198" s="1007"/>
      <c r="C198" s="605">
        <f t="shared" si="64"/>
        <v>0</v>
      </c>
      <c r="D198" s="605">
        <f t="shared" si="65"/>
        <v>0</v>
      </c>
      <c r="E198" s="605">
        <f t="shared" si="65"/>
        <v>0</v>
      </c>
      <c r="F198" s="573"/>
      <c r="G198" s="573"/>
      <c r="H198" s="573"/>
      <c r="I198" s="573"/>
      <c r="J198" s="574"/>
      <c r="K198" s="574"/>
      <c r="L198" s="574"/>
      <c r="M198" s="574"/>
      <c r="N198" s="574"/>
      <c r="O198" s="574"/>
      <c r="P198" s="574"/>
      <c r="Q198" s="574"/>
      <c r="R198" s="574"/>
      <c r="S198" s="574"/>
      <c r="T198" s="574"/>
      <c r="U198" s="574"/>
      <c r="V198" s="574"/>
      <c r="W198" s="574"/>
      <c r="X198" s="619" t="str">
        <f>$BA198&amp;" "&amp;$BB198&amp;""&amp;$BC198&amp;""&amp;$BD198&amp;""&amp;$BE198&amp;""&amp;$BF198&amp;""&amp;$BG198&amp;""&amp;$BH198&amp;""&amp;$BI198&amp;""&amp;$BJ198&amp;""&amp;$BK198&amp;""&amp;$BL198&amp;""&amp;$BM198&amp;""&amp;$BN198&amp;""&amp;$BO198&amp;""&amp;$BP198&amp;""&amp;$BQ198&amp;""&amp;$BF198&amp;""&amp;$BE203&amp;""&amp;$BF203&amp;""&amp;$BG203&amp;""&amp;$BH203</f>
        <v xml:space="preserve"> </v>
      </c>
      <c r="Y198" s="443"/>
      <c r="Z198" s="443"/>
      <c r="AA198" s="443"/>
      <c r="AB198" s="443"/>
      <c r="AC198" s="443"/>
      <c r="AD198" s="443"/>
      <c r="AE198" s="443"/>
      <c r="AF198" s="443"/>
      <c r="AG198" s="443"/>
      <c r="AH198" s="443"/>
      <c r="AI198" s="443"/>
      <c r="AJ198" s="337"/>
      <c r="AK198" s="337"/>
      <c r="BA198" s="433" t="str">
        <f>IF($C198&lt;&gt;SUM($F198:$U198),"El Total de los Egresos NO puede ser diferente a la suma de Hombres y Mujeres por edad.","")</f>
        <v/>
      </c>
      <c r="BB198" s="433" t="str">
        <f>IF($D198&lt;&gt;$F198+$H198+$J198+$L198+$N198+$P198+$R198+$T198,"El Total de Hombres Egresados del Programa NO puede ser distinto a la suma de Hombres por edad.","")</f>
        <v/>
      </c>
      <c r="BC198" s="433" t="str">
        <f>IF($E198&lt;&gt;$G198+$I198+$K198+$M198+$O198+$Q198+$S198+$U198,"El Total de Mujeres Egresadas del Programa NO puede ser distinto a la suma de Mujeres por edad.","")</f>
        <v/>
      </c>
      <c r="BD198" s="433" t="str">
        <f>IF(V198&lt;=E198,"","Las gestantes Egresadas del Programa NO DEBE ser mayor al Total de Mujeres Egresadas.")</f>
        <v/>
      </c>
      <c r="BE198" s="620" t="str">
        <f>IF(W198&lt;=C198,"","El Nº de TRANS Egresados del Programa NO DEBE ser mayor al Total de Egresos.")</f>
        <v/>
      </c>
      <c r="BF198" s="433" t="str">
        <f>IF(F198&lt;=F197,"","Los Egresos por Alta de hombres Menores de 6 meses DEBEN estar contenidos en el Total de Egresos.")</f>
        <v/>
      </c>
      <c r="BG198" s="433" t="str">
        <f>IF(G198&lt;=G197,"","Los Egresos por Alta de mujeres Menores de 6 meses DEBEN estar contenidos en el Total de Egresos.")</f>
        <v/>
      </c>
      <c r="BH198" s="433" t="str">
        <f>IF(H198&lt;=H197,"","Los Egresos por Alta de hombres De 6 meses a 1 año DEBEN estar contenidos en el Total de Egresos.")</f>
        <v/>
      </c>
      <c r="BI198" s="433" t="str">
        <f>IF(I198&lt;=I197,"","Los Egresos por Alta de mujeres De 6 meses a 1 año DEBEN estar contenidos en el Total de Egresos.")</f>
        <v/>
      </c>
      <c r="BJ198" s="433" t="str">
        <f>IF(J198&lt;=J197,"","Los Egresos por Alta de hombres de 2 a 9 años DEBEN estar contenidos en el Total de Egresos.")</f>
        <v/>
      </c>
      <c r="BK198" s="433" t="str">
        <f>IF(K198&lt;=K197,"","Los Egresos por Alta de mujeres de 2 a 9 años DEBEN estar contenidos en el Total de Egresos.")</f>
        <v/>
      </c>
      <c r="BL198" s="433" t="str">
        <f>IF(L198&lt;=L197,"","Los Egresos por Alta de hombres de 10 a 14 años DEBEN estar contenidos en el Total de Egresos.")</f>
        <v/>
      </c>
      <c r="BM198" s="433" t="str">
        <f>IF(M198&lt;=M197,"","Los Egresos por Alta de mujeres de 10 a 14 años DEBEN estar contenidos en el Total de Egresos.")</f>
        <v/>
      </c>
      <c r="BN198" s="433" t="str">
        <f>IF(N198&lt;=N197,"","Los Egresos por Alta de hombres de 15 a 19 años DEBEN estar contenidos en el Total de Egresos.")</f>
        <v/>
      </c>
      <c r="BO198" s="433" t="str">
        <f>IF(O198&lt;=O197,"","Los Egresos por Alta de mujeres de 15 a 19 años DEBEN estar contenidos en el Total de Egresos.")</f>
        <v/>
      </c>
      <c r="BP198" s="433" t="str">
        <f>IF(P$198&lt;=P$197,"","Los Egresos por Alta de hombres de 20 a 24 años DEBEN estar contenidos en el Total de Egresos.")</f>
        <v/>
      </c>
      <c r="BQ198" s="433" t="str">
        <f>IF(Q$198&lt;=Q$197,"","Los Egresos por Alta de mujeres de 20 a 24 años DEBEN estar contenidos en el Total de Egresos.")</f>
        <v/>
      </c>
      <c r="BR198" s="337"/>
      <c r="BS198" s="337"/>
      <c r="BT198" s="625">
        <f t="shared" si="66"/>
        <v>0</v>
      </c>
      <c r="BU198" s="609">
        <f t="shared" si="67"/>
        <v>0</v>
      </c>
      <c r="BV198" s="609">
        <f t="shared" si="68"/>
        <v>0</v>
      </c>
      <c r="BW198" s="609">
        <f t="shared" si="69"/>
        <v>0</v>
      </c>
      <c r="BX198" s="626">
        <f t="shared" si="70"/>
        <v>0</v>
      </c>
      <c r="BY198" s="625">
        <f>IF(F198&lt;=F197,0,1)</f>
        <v>0</v>
      </c>
      <c r="BZ198" s="626">
        <f>IF($G$198&lt;=$G$197,0,1)</f>
        <v>0</v>
      </c>
      <c r="CA198" s="337"/>
      <c r="CB198" s="337"/>
      <c r="CC198" s="337"/>
      <c r="CD198" s="337"/>
      <c r="CE198" s="337"/>
      <c r="CF198" s="337"/>
      <c r="CG198" s="337"/>
      <c r="CH198" s="337"/>
      <c r="CI198" s="337"/>
      <c r="CJ198" s="337"/>
      <c r="CK198" s="337"/>
      <c r="CL198" s="356"/>
      <c r="CM198" s="356"/>
      <c r="CN198" s="356"/>
      <c r="CO198" s="356"/>
      <c r="CP198" s="356"/>
      <c r="CQ198" s="356"/>
      <c r="CR198" s="356"/>
      <c r="CS198" s="356"/>
      <c r="CT198" s="356"/>
      <c r="CU198" s="356"/>
      <c r="CV198" s="356"/>
      <c r="CW198" s="356"/>
      <c r="CX198" s="356"/>
      <c r="CY198" s="356"/>
      <c r="CZ198" s="356"/>
      <c r="DA198" s="356"/>
      <c r="DB198" s="356"/>
      <c r="DC198" s="356"/>
      <c r="DD198" s="356"/>
      <c r="DE198" s="356"/>
      <c r="DF198" s="356"/>
      <c r="DG198" s="356"/>
      <c r="DH198" s="356"/>
    </row>
    <row r="199" spans="1:112" s="431" customFormat="1" ht="15.95" customHeight="1" x14ac:dyDescent="0.15">
      <c r="A199" s="350" t="s">
        <v>211</v>
      </c>
      <c r="B199" s="350"/>
      <c r="C199" s="473">
        <f t="shared" si="64"/>
        <v>0</v>
      </c>
      <c r="D199" s="473">
        <f t="shared" si="65"/>
        <v>0</v>
      </c>
      <c r="E199" s="473">
        <f t="shared" si="65"/>
        <v>0</v>
      </c>
      <c r="F199" s="465"/>
      <c r="G199" s="465"/>
      <c r="H199" s="465"/>
      <c r="I199" s="465"/>
      <c r="J199" s="465"/>
      <c r="K199" s="465"/>
      <c r="L199" s="465"/>
      <c r="M199" s="465"/>
      <c r="N199" s="465"/>
      <c r="O199" s="465"/>
      <c r="P199" s="465"/>
      <c r="Q199" s="465"/>
      <c r="R199" s="465"/>
      <c r="S199" s="465"/>
      <c r="T199" s="550"/>
      <c r="U199" s="521"/>
      <c r="V199" s="479"/>
      <c r="W199" s="457"/>
      <c r="X199" s="619" t="str">
        <f>$BA199&amp;" "&amp;$BB199&amp;""&amp;$BC199&amp;""&amp;$BD199&amp;""&amp;$BE199&amp;""&amp;$BF199&amp;""&amp;$BG199&amp;""&amp;$BH199&amp;""&amp;$BI199&amp;""&amp;$BJ199&amp;""&amp;$BK199&amp;""&amp;$BL199&amp;""&amp;$BM199&amp;""&amp;$BN199&amp;""&amp;$BO199&amp;""&amp;$BP199&amp;""&amp;$BQ199&amp;""&amp;$BF199&amp;""&amp;$BE204&amp;""&amp;$BF204&amp;""&amp;$BG204&amp;""&amp;$BH204</f>
        <v xml:space="preserve"> </v>
      </c>
      <c r="Y199" s="443"/>
      <c r="Z199" s="443"/>
      <c r="AA199" s="443"/>
      <c r="AB199" s="443"/>
      <c r="AC199" s="443"/>
      <c r="AD199" s="443"/>
      <c r="AE199" s="443"/>
      <c r="AF199" s="443"/>
      <c r="AG199" s="443"/>
      <c r="AH199" s="443"/>
      <c r="AI199" s="443"/>
      <c r="AJ199" s="337"/>
      <c r="AK199" s="337"/>
      <c r="BA199" s="433" t="str">
        <f>IF($C199&lt;&gt;SUM($F199:$U199),"El Total de los Egresos NO puede ser diferente a la suma de Hombres y Mujeres por edad.","")</f>
        <v/>
      </c>
      <c r="BB199" s="433" t="str">
        <f>IF($D199&lt;&gt;$F199+$H199+$J199+$L199+$N199+$P199+$R199+$T199,"El Total de Hombres Egresados del Programa NO puede ser distinto a la suma de Hombres por edad.","")</f>
        <v/>
      </c>
      <c r="BC199" s="433" t="str">
        <f>IF($E199&lt;&gt;$G199+$I199+$K199+$M199+$O199+$Q199+$S199+$U199,"El Total de Mujeres Egresadas del Programa NO puede ser distinto a la suma de Mujeres por edad.","")</f>
        <v/>
      </c>
      <c r="BD199" s="433" t="str">
        <f>IF(V199&lt;=E199,"","Las gestantes Egresadas del Programa NO DEBE ser mayor al Total de Mujeres Egresadas.")</f>
        <v/>
      </c>
      <c r="BE199" s="620" t="str">
        <f>IF(W199&lt;=C199,"","El Nº de TRANS Egresados del Programa NO DEBE ser mayor al Total de Egresos.")</f>
        <v/>
      </c>
      <c r="BF199" s="433" t="str">
        <f>IF(F199&lt;=F197,"","Los Egresos por Abandono de Tratamiento de hombres Menores de 6 meses DEBEN estar contenidos en el Total de Egresos.")</f>
        <v/>
      </c>
      <c r="BG199" s="433" t="str">
        <f>IF(G199&lt;=G197,"","Los Egresos por Abandono de Tratamiento de mujeres Menores de 6 meses DEBEN estar contenidos en el Total de Egresos.")</f>
        <v/>
      </c>
      <c r="BH199" s="433" t="str">
        <f>IF(H199&lt;=H197,"","Los Egresos por Abandono de Tratamiento de hombres De 6 meses a 1 año DEBEN estar contenidos en el Total de Egresos.")</f>
        <v/>
      </c>
      <c r="BI199" s="433" t="str">
        <f>IF(I199&lt;=I197,"","Los Egresos por Abandono de Tratamiento de mujeres De 6 meses a 1 año DEBEN estar contenidos en el Total de Egresos.")</f>
        <v/>
      </c>
      <c r="BJ199" s="433" t="str">
        <f>IF(J199&lt;=J197,"","Los Egresos por Abandono de Tratamiento de hombres de 2 a 9 años DEBEN estar contenidos en el Total de Egresos.")</f>
        <v/>
      </c>
      <c r="BK199" s="433" t="str">
        <f>IF(K199&lt;=K197,"","Los Egresos por Abandono de Tratamiento de mujeres de 2 a 9 años DEBEN estar contenidos en el Total de Egresos.")</f>
        <v/>
      </c>
      <c r="BL199" s="433" t="str">
        <f>IF(L199&lt;=L197,"","Los Egresos por Abandono de Tratamiento de hombres de 10 a 14 años DEBEN estar contenidos en el Total de Egresos.")</f>
        <v/>
      </c>
      <c r="BM199" s="433" t="str">
        <f>IF(M199&lt;=M197,"","Los Egresos por Abandono de Tratamiento de mujeres de 10 a 14 años DEBEN estar contenidos en el Total de Egresos.")</f>
        <v/>
      </c>
      <c r="BN199" s="433" t="str">
        <f>IF(N199&lt;=N197,"","Los Egresos por Abandono de Tratamiento de hombres de 15 a 19 años DEBEN estar contenidos en el Total de Egresos.")</f>
        <v/>
      </c>
      <c r="BO199" s="433" t="str">
        <f>IF(O199&lt;=O197,"","Los Egresos por Abandono de Tratamiento de mujeres de 15 a 19 años DEBEN estar contenidos en el Total de Egresos.")</f>
        <v/>
      </c>
      <c r="BP199" s="433" t="str">
        <f>IF(P$199&lt;=P$197,"","Los Egresos por Abandono de Tratamiento de hombres de 20 a 24 años DEBEN estar contenidos en el Total de Egresos.")</f>
        <v/>
      </c>
      <c r="BQ199" s="433" t="str">
        <f>IF(Q$199&lt;=Q$197,"","Los Egresos por Abandono de Tratamiento de mujeres de 20 a 24 años DEBEN estar contenidos en el Total de Egresos.")</f>
        <v/>
      </c>
      <c r="BR199" s="337"/>
      <c r="BS199" s="337"/>
      <c r="BT199" s="625">
        <f t="shared" si="66"/>
        <v>0</v>
      </c>
      <c r="BU199" s="609">
        <f t="shared" si="67"/>
        <v>0</v>
      </c>
      <c r="BV199" s="609">
        <f t="shared" si="68"/>
        <v>0</v>
      </c>
      <c r="BW199" s="609">
        <f t="shared" si="69"/>
        <v>0</v>
      </c>
      <c r="BX199" s="626">
        <f t="shared" si="70"/>
        <v>0</v>
      </c>
      <c r="BY199" s="625">
        <f>IF(F199&lt;=F197,0,1)</f>
        <v>0</v>
      </c>
      <c r="BZ199" s="626">
        <f>IF($G$199&lt;=$G$197,0,1)</f>
        <v>0</v>
      </c>
      <c r="CA199" s="337"/>
      <c r="CB199" s="337"/>
      <c r="CC199" s="337"/>
      <c r="CD199" s="337"/>
      <c r="CE199" s="337"/>
      <c r="CF199" s="337"/>
      <c r="CG199" s="337"/>
      <c r="CH199" s="337"/>
      <c r="CI199" s="337"/>
      <c r="CJ199" s="337"/>
      <c r="CK199" s="337"/>
      <c r="CL199" s="356"/>
      <c r="CM199" s="356"/>
      <c r="CN199" s="356"/>
      <c r="CO199" s="356"/>
      <c r="CP199" s="356"/>
      <c r="CQ199" s="356"/>
      <c r="CR199" s="356"/>
      <c r="CS199" s="356"/>
      <c r="CT199" s="356"/>
      <c r="CU199" s="356"/>
      <c r="CV199" s="356"/>
      <c r="CW199" s="356"/>
      <c r="CX199" s="356"/>
      <c r="CY199" s="356"/>
      <c r="CZ199" s="356"/>
      <c r="DA199" s="356"/>
      <c r="DB199" s="356"/>
      <c r="DC199" s="356"/>
      <c r="DD199" s="356"/>
      <c r="DE199" s="356"/>
      <c r="DF199" s="356"/>
      <c r="DG199" s="356"/>
      <c r="DH199" s="356"/>
    </row>
    <row r="200" spans="1:112" s="431" customFormat="1" ht="15.95" customHeight="1" x14ac:dyDescent="0.15">
      <c r="A200" s="1034" t="s">
        <v>212</v>
      </c>
      <c r="B200" s="1034"/>
      <c r="C200" s="473">
        <f t="shared" si="64"/>
        <v>0</v>
      </c>
      <c r="D200" s="473">
        <f t="shared" si="65"/>
        <v>0</v>
      </c>
      <c r="E200" s="473">
        <f t="shared" si="65"/>
        <v>0</v>
      </c>
      <c r="F200" s="465"/>
      <c r="G200" s="465"/>
      <c r="H200" s="465"/>
      <c r="I200" s="465"/>
      <c r="J200" s="465"/>
      <c r="K200" s="465"/>
      <c r="L200" s="465"/>
      <c r="M200" s="465"/>
      <c r="N200" s="465"/>
      <c r="O200" s="465"/>
      <c r="P200" s="465"/>
      <c r="Q200" s="465"/>
      <c r="R200" s="465"/>
      <c r="S200" s="465"/>
      <c r="T200" s="550"/>
      <c r="U200" s="521"/>
      <c r="V200" s="479"/>
      <c r="W200" s="457"/>
      <c r="X200" s="619" t="str">
        <f>$BA200&amp;" "&amp;$BB200&amp;""&amp;$BC200&amp;""&amp;$BD200&amp;""&amp;$BE200&amp;""&amp;$BF200&amp;""&amp;$BG200&amp;""&amp;$BH200&amp;""&amp;$BI200&amp;""&amp;$BJ200&amp;""&amp;$BK200&amp;""&amp;$BL200&amp;""&amp;$BM200&amp;""&amp;$BN200&amp;""&amp;$BO200&amp;""&amp;$BP200&amp;""&amp;$BQ200&amp;""&amp;$BF200&amp;""&amp;$BE205&amp;""&amp;$BF205&amp;""&amp;$BG205&amp;""&amp;$BH205</f>
        <v xml:space="preserve"> </v>
      </c>
      <c r="Y200" s="443"/>
      <c r="Z200" s="443"/>
      <c r="AA200" s="443"/>
      <c r="AB200" s="443"/>
      <c r="AC200" s="443"/>
      <c r="AD200" s="443"/>
      <c r="AE200" s="443"/>
      <c r="AF200" s="443"/>
      <c r="AG200" s="443"/>
      <c r="AH200" s="443"/>
      <c r="AI200" s="443"/>
      <c r="AJ200" s="337"/>
      <c r="AK200" s="337"/>
      <c r="BA200" s="433" t="str">
        <f>IF($C200&lt;&gt;SUM($F200:$U200),"El Total de los Egresos NO puede ser diferente a la suma de Hombres y Mujeres por edad.","")</f>
        <v/>
      </c>
      <c r="BB200" s="433" t="str">
        <f>IF($D200&lt;&gt;$F200+$H200+$J200+$L200+$N200+$P200+$R200+$T200,"El Total de Hombres Egresados del Programa NO puede ser distinto a la suma de Hombres por edad.","")</f>
        <v/>
      </c>
      <c r="BC200" s="433" t="str">
        <f>IF($E200&lt;&gt;$G200+$I200+$K200+$M200+$O200+$Q200+$S200+$U200,"El Total de Mujeres Egresadas del Programa NO puede ser distinto a la suma de Mujeres por edad.","")</f>
        <v/>
      </c>
      <c r="BD200" s="433" t="str">
        <f>IF(V200&lt;=E200,"","Las gestantes Egresadas del Programa NO DEBE ser mayor al Total de Mujeres Egresadas.")</f>
        <v/>
      </c>
      <c r="BE200" s="620" t="str">
        <f>IF(W200&lt;=C200,"","El Nº de TRANS Egresados del Programa NO DEBE ser mayor al Total de Egresos.")</f>
        <v/>
      </c>
      <c r="BF200" s="433" t="str">
        <f>IF(F200&lt;=F197,"","Los Egresos por Abandono del Programa de hombres Menores de 6 meses DEBEN estar contenidos en el Total de Egresos.")</f>
        <v/>
      </c>
      <c r="BG200" s="433" t="str">
        <f>IF(G200&lt;=G197,"","Los Egresos por Abandono del Programa de mujeres Menores de 6 meses DEBEN estar contenidos en el Total de Egresos.")</f>
        <v/>
      </c>
      <c r="BH200" s="433" t="str">
        <f>IF(H200&lt;=H197,"","Los Egresos por Abandono del Programa de hombres De 6 meses a 1 año DEBEN estar contenidos en el Total de Egresos.")</f>
        <v/>
      </c>
      <c r="BI200" s="433" t="str">
        <f>IF(I200&lt;=I197,"","Los Egresos por Abandono del Programa de mujeres De 6 meses a 1 año DEBEN estar contenidos en el Total de Egresos.")</f>
        <v/>
      </c>
      <c r="BJ200" s="433" t="str">
        <f>IF(J200&lt;=J197,"","Los Egresos por Abandono del Programa de hombres de 2 a 9 años DEBEN estar contenidos en el Total de Egresos.")</f>
        <v/>
      </c>
      <c r="BK200" s="433" t="str">
        <f>IF(K200&lt;=K197,"","Los Egresos por Abandono del Programa de mujeres de 2 a 9 años DEBEN estar contenidos en el Total de Egresos.")</f>
        <v/>
      </c>
      <c r="BL200" s="433" t="str">
        <f>IF(L200&lt;=L197,"","Los Egresos por Abandono del Programa de hombres de 10 a 14 años DEBEN estar contenidos en el Total de Egresos.")</f>
        <v/>
      </c>
      <c r="BM200" s="433" t="str">
        <f>IF(M200&lt;=M197,"","Los Egresos por Abandono del Programa de mujeres de 10 a 14 años DEBEN estar contenidos en el Total de Egresos.")</f>
        <v/>
      </c>
      <c r="BN200" s="433" t="str">
        <f>IF(N200&lt;=N197,"","Los Egresos por Abandono del Programa de hombres de 15 a 19 años DEBEN estar contenidos en el Total de Egresos.")</f>
        <v/>
      </c>
      <c r="BO200" s="433" t="str">
        <f>IF(O200&lt;=O197,"","Los Egresos por Abandono del Programa de mujeres de 15 a 19 años DEBEN estar contenidos en el Total de Egresos.")</f>
        <v/>
      </c>
      <c r="BP200" s="433" t="str">
        <f>IF(P$200&lt;=P$197,"","Los Egresos por Abandono del Programa de hombres de 20 a 24 años DEBEN estar contenidos en el Total de Egresos.")</f>
        <v/>
      </c>
      <c r="BQ200" s="433" t="str">
        <f>IF(Q$200&lt;=Q$197,"","Los Egresos por Abandono del Programa de mujeres de 20 a 24 años DEBEN estar contenidos en el Total de Egresos.")</f>
        <v/>
      </c>
      <c r="BR200" s="337"/>
      <c r="BS200" s="337"/>
      <c r="BT200" s="625">
        <f t="shared" si="66"/>
        <v>0</v>
      </c>
      <c r="BU200" s="609">
        <f t="shared" si="67"/>
        <v>0</v>
      </c>
      <c r="BV200" s="609">
        <f t="shared" si="68"/>
        <v>0</v>
      </c>
      <c r="BW200" s="609">
        <f t="shared" si="69"/>
        <v>0</v>
      </c>
      <c r="BX200" s="626">
        <f t="shared" si="70"/>
        <v>0</v>
      </c>
      <c r="BY200" s="625">
        <f>IF(F200&lt;=F197,0,1)</f>
        <v>0</v>
      </c>
      <c r="BZ200" s="626">
        <f>IF($G$200&lt;=$G$197,0,1)</f>
        <v>0</v>
      </c>
      <c r="CA200" s="337"/>
      <c r="CB200" s="337"/>
      <c r="CC200" s="337"/>
      <c r="CD200" s="337"/>
      <c r="CE200" s="337"/>
      <c r="CF200" s="337"/>
      <c r="CG200" s="337"/>
      <c r="CH200" s="337"/>
      <c r="CI200" s="337"/>
      <c r="CJ200" s="337"/>
      <c r="CK200" s="337"/>
      <c r="CL200" s="356"/>
      <c r="CM200" s="356"/>
      <c r="CN200" s="356"/>
      <c r="CO200" s="356"/>
      <c r="CP200" s="356"/>
      <c r="CQ200" s="356"/>
      <c r="CR200" s="356"/>
      <c r="CS200" s="356"/>
      <c r="CT200" s="356"/>
      <c r="CU200" s="356"/>
      <c r="CV200" s="356"/>
      <c r="CW200" s="356"/>
      <c r="CX200" s="356"/>
      <c r="CY200" s="356"/>
      <c r="CZ200" s="356"/>
      <c r="DA200" s="356"/>
      <c r="DB200" s="356"/>
      <c r="DC200" s="356"/>
      <c r="DD200" s="356"/>
      <c r="DE200" s="356"/>
      <c r="DF200" s="356"/>
      <c r="DG200" s="356"/>
      <c r="DH200" s="356"/>
    </row>
    <row r="201" spans="1:112" s="431" customFormat="1" ht="15.95" customHeight="1" x14ac:dyDescent="0.15">
      <c r="A201" s="1008" t="s">
        <v>213</v>
      </c>
      <c r="B201" s="1008"/>
      <c r="C201" s="474">
        <f t="shared" si="64"/>
        <v>0</v>
      </c>
      <c r="D201" s="474">
        <f t="shared" si="65"/>
        <v>0</v>
      </c>
      <c r="E201" s="474">
        <f t="shared" si="65"/>
        <v>0</v>
      </c>
      <c r="F201" s="468"/>
      <c r="G201" s="468"/>
      <c r="H201" s="468"/>
      <c r="I201" s="468"/>
      <c r="J201" s="468"/>
      <c r="K201" s="468"/>
      <c r="L201" s="468"/>
      <c r="M201" s="468"/>
      <c r="N201" s="468"/>
      <c r="O201" s="468"/>
      <c r="P201" s="468"/>
      <c r="Q201" s="468"/>
      <c r="R201" s="468"/>
      <c r="S201" s="468"/>
      <c r="T201" s="510"/>
      <c r="U201" s="575"/>
      <c r="V201" s="501"/>
      <c r="W201" s="459"/>
      <c r="X201" s="619" t="str">
        <f>$BA201&amp;" "&amp;$BB201&amp;""&amp;$BC201&amp;""&amp;$BD201&amp;""&amp;$BE201&amp;""&amp;$BF201&amp;""&amp;$BG201&amp;""&amp;$BH201&amp;""&amp;$BI201&amp;""&amp;$BJ201&amp;""&amp;$BK201&amp;""&amp;$BL201&amp;""&amp;$BM201&amp;""&amp;$BN201&amp;""&amp;$BO201&amp;""&amp;$BP201&amp;""&amp;$BQ201&amp;""&amp;$BF201&amp;""&amp;$BE206&amp;""&amp;$BF206&amp;""&amp;$BG206&amp;""&amp;$BH206</f>
        <v xml:space="preserve"> </v>
      </c>
      <c r="Y201" s="443"/>
      <c r="Z201" s="443"/>
      <c r="AA201" s="443"/>
      <c r="AB201" s="443"/>
      <c r="AC201" s="443"/>
      <c r="AD201" s="443"/>
      <c r="AE201" s="443"/>
      <c r="AF201" s="443"/>
      <c r="AG201" s="443"/>
      <c r="AH201" s="443"/>
      <c r="AI201" s="443"/>
      <c r="AJ201" s="337"/>
      <c r="AK201" s="337"/>
      <c r="BA201" s="433" t="str">
        <f>IF($C201&lt;&gt;SUM($F201:$U201),"El Total de los Egresos NO puede ser diferente a la suma de Hombres y Mujeres por edad.","")</f>
        <v/>
      </c>
      <c r="BB201" s="433" t="str">
        <f>IF($D201&lt;&gt;$F201+$H201+$J201+$L201+$N201+$P201+$R201+$T201,"El Total de Hombres Egresados del Programa NO puede ser distinto a la suma de Hombres por edad.","")</f>
        <v/>
      </c>
      <c r="BC201" s="433" t="str">
        <f>IF($E201&lt;&gt;$G201+$I201+$K201+$M201+$O201+$Q201+$S201+$U201,"El Total de Mujeres Egresadas del Programa NO puede ser distinto a la suma de Mujeres por edad.","")</f>
        <v/>
      </c>
      <c r="BD201" s="433" t="str">
        <f>IF(V201&lt;=E201,"","Las gestantes Egresadas del Programa NO DEBE ser mayor al Total de Mujeres Egresadas.")</f>
        <v/>
      </c>
      <c r="BE201" s="621" t="str">
        <f>IF(W201&lt;=C201,"","El Nº de TRANS Egresados del Programa NO DEBE ser mayor al Total de Egresos.")</f>
        <v/>
      </c>
      <c r="BF201" s="433" t="str">
        <f>IF(F201&lt;=F197,"","Los Egresos por Fallecimiento de hombres Menores de 6 meses DEBEN estar contenidos en el Total de Egresos.")</f>
        <v/>
      </c>
      <c r="BG201" s="433" t="str">
        <f>IF(G201&lt;=G197,"","Los Egresos por Fallecimiento de mujeres Menores de 6 meses DEBEN estar contenidos en el Total de Egresos.")</f>
        <v/>
      </c>
      <c r="BH201" s="433" t="str">
        <f>IF(H201&lt;=H197,"","Los Egresos por Fallecimiento de hombres De 6 meses a 1 año DEBEN estar contenidos en el Total de Egresos.")</f>
        <v/>
      </c>
      <c r="BI201" s="433" t="str">
        <f>IF(I201&lt;=I197,"","Los Egresos por Fallecimiento de mujeres De 6 meses a 1 año DEBEN estar contenidos en el Total de Egresos.")</f>
        <v/>
      </c>
      <c r="BJ201" s="433" t="str">
        <f>IF(J201&lt;=J197,"","Los Egresos por Fallecimiento de hombres de 2 a 9 años DEBEN estar contenidos en el Total de Egresos.")</f>
        <v/>
      </c>
      <c r="BK201" s="433" t="str">
        <f>IF(K201&lt;=K197,"","Los Egresos por Fallecimiento de mujeres de 2 a 9 años DEBEN estar contenidos en el Total de Egresos.")</f>
        <v/>
      </c>
      <c r="BL201" s="433" t="str">
        <f>IF(L201&lt;=L197,"","Los Egresos por Fallecimiento de hombres de 10 a 14 años DEBEN estar contenidos en el Total de Egresos.")</f>
        <v/>
      </c>
      <c r="BM201" s="433" t="str">
        <f>IF(M201&lt;=M197,"","Los Egresos por Fallecimiento de mujeres de 10 a 14 años DEBEN estar contenidos en el Total de Egresos.")</f>
        <v/>
      </c>
      <c r="BN201" s="433" t="str">
        <f>IF(N201&lt;=N197,"","Los Egresos por Fallecimiento de hombres de 15 a 19 años DEBEN estar contenidos en el Total de Egresos.")</f>
        <v/>
      </c>
      <c r="BO201" s="433" t="str">
        <f>IF(O201&lt;=O197,"","Los Egresos por Fallecimiento de mujeres de 15 a 19 años DEBEN estar contenidos en el Total de Egresos.")</f>
        <v/>
      </c>
      <c r="BP201" s="433" t="str">
        <f>IF(P$201&lt;=P$197,"","Los Egresos por Fallecimiento de hombres de 20 a 24 años DEBEN estar contenidos en el Total de Egresos.")</f>
        <v/>
      </c>
      <c r="BQ201" s="433" t="str">
        <f>IF(Q$201&lt;=Q$197,"","Los Egresos por Fallecimiento de mujeres de 20 a 24 años DEBEN estar contenidos en el Total de Egresos.")</f>
        <v/>
      </c>
      <c r="BR201" s="337"/>
      <c r="BS201" s="337"/>
      <c r="BT201" s="627">
        <f t="shared" si="66"/>
        <v>0</v>
      </c>
      <c r="BU201" s="628">
        <f t="shared" si="67"/>
        <v>0</v>
      </c>
      <c r="BV201" s="628">
        <f t="shared" si="68"/>
        <v>0</v>
      </c>
      <c r="BW201" s="628">
        <f t="shared" si="69"/>
        <v>0</v>
      </c>
      <c r="BX201" s="629">
        <f t="shared" si="70"/>
        <v>0</v>
      </c>
      <c r="BY201" s="627">
        <f>IF(F201&lt;=F197,0,1)</f>
        <v>0</v>
      </c>
      <c r="BZ201" s="629">
        <f>IF($G$201&lt;=$G$197,0,1)</f>
        <v>0</v>
      </c>
      <c r="CA201" s="337"/>
      <c r="CB201" s="337"/>
      <c r="CC201" s="337"/>
      <c r="CD201" s="337"/>
      <c r="CE201" s="337"/>
      <c r="CF201" s="337"/>
      <c r="CG201" s="337"/>
      <c r="CH201" s="337"/>
      <c r="CI201" s="337"/>
      <c r="CJ201" s="337"/>
      <c r="CK201" s="337"/>
      <c r="CL201" s="356"/>
      <c r="CM201" s="356"/>
      <c r="CN201" s="356"/>
      <c r="CO201" s="356"/>
      <c r="CP201" s="356"/>
      <c r="CQ201" s="356"/>
      <c r="CR201" s="356"/>
      <c r="CS201" s="356"/>
      <c r="CT201" s="356"/>
      <c r="CU201" s="356"/>
      <c r="CV201" s="356"/>
      <c r="CW201" s="356"/>
      <c r="CX201" s="356"/>
      <c r="CY201" s="356"/>
      <c r="CZ201" s="356"/>
      <c r="DA201" s="356"/>
      <c r="DB201" s="356"/>
      <c r="DC201" s="356"/>
      <c r="DD201" s="356"/>
      <c r="DE201" s="356"/>
      <c r="DF201" s="356"/>
      <c r="DG201" s="356"/>
      <c r="DH201" s="356"/>
    </row>
    <row r="202" spans="1:112" s="339" customFormat="1" ht="30" customHeight="1" x14ac:dyDescent="0.2">
      <c r="A202" s="376" t="s">
        <v>214</v>
      </c>
      <c r="B202" s="416"/>
      <c r="C202" s="417"/>
      <c r="D202" s="418"/>
      <c r="E202" s="418"/>
      <c r="F202" s="418"/>
      <c r="G202" s="419"/>
      <c r="H202" s="419"/>
      <c r="I202" s="419"/>
      <c r="J202" s="419"/>
      <c r="K202" s="419"/>
      <c r="L202" s="419"/>
      <c r="M202" s="419"/>
      <c r="N202" s="419"/>
      <c r="O202" s="419"/>
      <c r="P202" s="419"/>
      <c r="Q202" s="419"/>
      <c r="R202" s="419"/>
      <c r="S202" s="419"/>
      <c r="T202" s="425"/>
      <c r="U202" s="443"/>
      <c r="V202" s="443"/>
      <c r="W202" s="443"/>
      <c r="BE202" s="433" t="str">
        <f>IF(R$197&gt;=SUM(R$198:R$201),"","El Total de Egresos hombres de 25 a 64 años DEBE ser mayor o igual a la suma de los Egresos por Alta, Abandono de Tratamiento, Abandono de Programa y Fallecimiento.")</f>
        <v/>
      </c>
      <c r="BF202" s="433" t="str">
        <f>IF(S$197&gt;=SUM(S$198:S$201),"","El Total de Egresos mujeres de 25 a 64 años DEBE ser mayor o igual a la suma de los Egresos por Alta, Abandono de Tratamiento, Abandono de Programa y Fallecimiento.")</f>
        <v/>
      </c>
      <c r="BG202" s="433" t="str">
        <f>IF(T$197&gt;=SUM(T$198:T$201),"","El Total de Egresos hombres de 65 y más años DEBE ser mayor o igual a la suma de los Egresos por Alta, Abandono de Tratamiento, Abandono de Programa y Fallecimiento.")</f>
        <v/>
      </c>
      <c r="BH202" s="433" t="str">
        <f>IF(U$197&gt;=SUM(U$198:U$201),"","El Total de Egresos mujeres de 65 y más años DEBE ser mayor o igual a la suma de los Egresos por Alta, Abandono de Tratamiento, Abandono de Programa y Fallecimiento.")</f>
        <v/>
      </c>
      <c r="BX202" s="622">
        <f>IF($J$197&gt;=SUM($J$198:$J$201),0,1)</f>
        <v>0</v>
      </c>
      <c r="BY202" s="624">
        <f>IF($K$197&gt;=SUM($K$198:$K$201),0,1)</f>
        <v>0</v>
      </c>
      <c r="BZ202" s="613">
        <f>IF($L$197&gt;=SUM($L$198:$L$201),0,1)</f>
        <v>0</v>
      </c>
    </row>
    <row r="203" spans="1:112" s="356" customFormat="1" ht="15.95" customHeight="1" x14ac:dyDescent="0.15">
      <c r="A203" s="1009" t="s">
        <v>45</v>
      </c>
      <c r="B203" s="1010"/>
      <c r="C203" s="1015" t="s">
        <v>189</v>
      </c>
      <c r="D203" s="1015"/>
      <c r="E203" s="1015"/>
      <c r="F203" s="1016" t="s">
        <v>56</v>
      </c>
      <c r="G203" s="1017"/>
      <c r="H203" s="1017"/>
      <c r="I203" s="1017"/>
      <c r="J203" s="1017"/>
      <c r="K203" s="1017"/>
      <c r="L203" s="1017"/>
      <c r="M203" s="1022"/>
      <c r="N203" s="1023" t="s">
        <v>191</v>
      </c>
      <c r="O203" s="425"/>
      <c r="P203" s="443"/>
      <c r="Q203" s="443"/>
      <c r="R203" s="443"/>
      <c r="S203" s="337"/>
      <c r="T203" s="337"/>
      <c r="U203" s="337"/>
      <c r="V203" s="337"/>
      <c r="W203" s="337"/>
      <c r="X203" s="337"/>
      <c r="Y203" s="337"/>
      <c r="Z203" s="337"/>
      <c r="AA203" s="337"/>
      <c r="AB203" s="337"/>
      <c r="AC203" s="337"/>
      <c r="AD203" s="337"/>
      <c r="AE203" s="337"/>
      <c r="AF203" s="337"/>
      <c r="AG203" s="337"/>
      <c r="AH203" s="337"/>
      <c r="AI203" s="337"/>
      <c r="AJ203" s="337"/>
      <c r="AK203" s="337"/>
      <c r="BA203" s="337"/>
      <c r="BB203" s="337"/>
      <c r="BC203" s="337"/>
      <c r="BD203" s="337"/>
      <c r="BE203" s="433" t="str">
        <f>IF(R$198&lt;=R$197,"","Los Egresos por Alta de hombres de 25 a 64 años DEBEN estar contenidos en el Total de Egresos.")</f>
        <v/>
      </c>
      <c r="BF203" s="433" t="str">
        <f>IF(S$198&lt;=S$197,"","Los Egresos por Alta de mujeres de 25 a 64 años DEBEN estar contenidos en el Total de Egresos.")</f>
        <v/>
      </c>
      <c r="BG203" s="433" t="str">
        <f>IF(T$198&lt;=T$197,"","Los Egresos por Alta de hombres de 65 y más años DEBEN estar contenidos en el Total de Egresos.")</f>
        <v/>
      </c>
      <c r="BH203" s="433" t="str">
        <f>IF(U$198&lt;=U$197,"","Los Egresos por Alta de mujeres de 65 y más años DEBEN estar contenidos en el Total de Egresos.")</f>
        <v/>
      </c>
      <c r="BI203" s="337"/>
      <c r="BJ203" s="337"/>
      <c r="BK203" s="337"/>
      <c r="BL203" s="337"/>
      <c r="BM203" s="337"/>
      <c r="BN203" s="337"/>
      <c r="BO203" s="337"/>
      <c r="BP203" s="337"/>
      <c r="BQ203" s="337"/>
      <c r="BR203" s="337"/>
      <c r="BS203" s="337"/>
      <c r="BT203" s="337"/>
      <c r="BU203" s="337"/>
      <c r="BV203" s="337"/>
      <c r="BW203" s="337"/>
      <c r="BX203" s="625">
        <f>IF($J$198&lt;=$J$197,0,1)</f>
        <v>0</v>
      </c>
      <c r="BY203" s="626">
        <f>IF($K$198&lt;=$K$197,0,1)</f>
        <v>0</v>
      </c>
      <c r="BZ203" s="613">
        <f>IF($L$198&lt;=$L$197,0,1)</f>
        <v>0</v>
      </c>
      <c r="CA203" s="337"/>
      <c r="CB203" s="337"/>
      <c r="CC203" s="337"/>
    </row>
    <row r="204" spans="1:112" s="356" customFormat="1" ht="15.95" customHeight="1" x14ac:dyDescent="0.15">
      <c r="A204" s="1011"/>
      <c r="B204" s="1012"/>
      <c r="C204" s="1015"/>
      <c r="D204" s="1015"/>
      <c r="E204" s="1015"/>
      <c r="F204" s="1026" t="s">
        <v>70</v>
      </c>
      <c r="G204" s="1027"/>
      <c r="H204" s="1028" t="s">
        <v>8</v>
      </c>
      <c r="I204" s="1028"/>
      <c r="J204" s="1026" t="s">
        <v>180</v>
      </c>
      <c r="K204" s="1027"/>
      <c r="L204" s="1028" t="s">
        <v>181</v>
      </c>
      <c r="M204" s="1029"/>
      <c r="N204" s="1024"/>
      <c r="O204" s="425"/>
      <c r="P204" s="443"/>
      <c r="Q204" s="443"/>
      <c r="R204" s="443"/>
      <c r="S204" s="337"/>
      <c r="T204" s="337"/>
      <c r="U204" s="337"/>
      <c r="V204" s="337"/>
      <c r="W204" s="337"/>
      <c r="X204" s="337"/>
      <c r="Y204" s="337"/>
      <c r="Z204" s="337"/>
      <c r="AA204" s="337"/>
      <c r="AB204" s="337"/>
      <c r="AC204" s="337"/>
      <c r="AD204" s="337"/>
      <c r="AE204" s="337"/>
      <c r="AF204" s="337"/>
      <c r="AG204" s="337"/>
      <c r="AH204" s="337"/>
      <c r="AI204" s="337"/>
      <c r="AJ204" s="337"/>
      <c r="AK204" s="337"/>
      <c r="BA204" s="337"/>
      <c r="BB204" s="337"/>
      <c r="BC204" s="337"/>
      <c r="BD204" s="337"/>
      <c r="BE204" s="433" t="str">
        <f>IF(R$199&lt;=R$197,"","Los Egresos por Abandono de Tratamiento de hombres de 25 a 64 años DEBEN estar contenidos en el Total de Egresos.")</f>
        <v/>
      </c>
      <c r="BF204" s="433" t="str">
        <f>IF(S$199&lt;=S$197,"","Los Egresos por Abandono de Tratamiento de mujeres de 25 a 64 años DEBEN estar contenidos en el Total de Egresos.")</f>
        <v/>
      </c>
      <c r="BG204" s="433" t="str">
        <f>IF(T$199&lt;=T$197,"","Los Egresos por Abandono de Tratamiento de hombres de 65 y más años DEBEN estar contenidos en el Total de Egresos.")</f>
        <v/>
      </c>
      <c r="BH204" s="433" t="str">
        <f>IF(U$199&lt;=U$197,"","Los Egresos por Abandono de Tratamiento de mujeres de 65 y más años DEBEN estar contenidos en el Total de Egresos.")</f>
        <v/>
      </c>
      <c r="BI204" s="337"/>
      <c r="BJ204" s="337"/>
      <c r="BK204" s="337"/>
      <c r="BL204" s="337"/>
      <c r="BM204" s="337"/>
      <c r="BN204" s="337"/>
      <c r="BO204" s="337"/>
      <c r="BP204" s="337"/>
      <c r="BQ204" s="337"/>
      <c r="BR204" s="337"/>
      <c r="BS204" s="337"/>
      <c r="BT204" s="337"/>
      <c r="BU204" s="337"/>
      <c r="BV204" s="337"/>
      <c r="BW204" s="337"/>
      <c r="BX204" s="625">
        <f>IF($J$199&lt;=$J$197,0,1)</f>
        <v>0</v>
      </c>
      <c r="BY204" s="626">
        <f>IF($K$199&lt;=$K$197,0,1)</f>
        <v>0</v>
      </c>
      <c r="BZ204" s="613">
        <f>IF($L$199&lt;=$L$197,0,1)</f>
        <v>0</v>
      </c>
      <c r="CA204" s="337"/>
      <c r="CB204" s="337"/>
      <c r="CC204" s="337"/>
    </row>
    <row r="205" spans="1:112" s="431" customFormat="1" ht="15.95" customHeight="1" x14ac:dyDescent="0.15">
      <c r="A205" s="1013"/>
      <c r="B205" s="1014"/>
      <c r="C205" s="366" t="s">
        <v>167</v>
      </c>
      <c r="D205" s="366" t="s">
        <v>43</v>
      </c>
      <c r="E205" s="428" t="s">
        <v>64</v>
      </c>
      <c r="F205" s="343" t="s">
        <v>182</v>
      </c>
      <c r="G205" s="365" t="s">
        <v>64</v>
      </c>
      <c r="H205" s="343" t="s">
        <v>182</v>
      </c>
      <c r="I205" s="365" t="s">
        <v>64</v>
      </c>
      <c r="J205" s="343" t="s">
        <v>182</v>
      </c>
      <c r="K205" s="365" t="s">
        <v>64</v>
      </c>
      <c r="L205" s="343" t="s">
        <v>182</v>
      </c>
      <c r="M205" s="426" t="s">
        <v>64</v>
      </c>
      <c r="N205" s="1025"/>
      <c r="O205" s="443"/>
      <c r="P205" s="443"/>
      <c r="Q205" s="443"/>
      <c r="R205" s="443"/>
      <c r="S205" s="443"/>
      <c r="T205" s="443"/>
      <c r="U205" s="443"/>
      <c r="V205" s="443"/>
      <c r="W205" s="425"/>
      <c r="X205" s="443"/>
      <c r="Y205" s="443"/>
      <c r="Z205" s="443"/>
      <c r="AA205" s="337"/>
      <c r="AB205" s="337"/>
      <c r="AC205" s="337"/>
      <c r="AD205" s="337"/>
      <c r="AE205" s="337"/>
      <c r="AF205" s="337"/>
      <c r="AG205" s="337"/>
      <c r="AH205" s="337"/>
      <c r="AI205" s="337"/>
      <c r="AJ205" s="337"/>
      <c r="AK205" s="337"/>
      <c r="BA205" s="337"/>
      <c r="BB205" s="337"/>
      <c r="BC205" s="337"/>
      <c r="BD205" s="337"/>
      <c r="BE205" s="433" t="str">
        <f>IF(R$200&lt;=R$197,"","Los Egresos por Abandono del Programa de hombres de 25 a 64 años DEBEN estar contenidos en el Total de Egresos.")</f>
        <v/>
      </c>
      <c r="BF205" s="433" t="str">
        <f>IF(S$200&lt;=S$197,"","Los Egresos por Abandono del Programa de mujeres de 25 a 64 años DEBEN estar contenidos en el Total de Egresos.")</f>
        <v/>
      </c>
      <c r="BG205" s="433" t="str">
        <f>IF(T$200&lt;=T$197,"","Los Egresos por Abandono del Programa de hombres de 65 y más años DEBEN estar contenidos en el Total de Egresos.")</f>
        <v/>
      </c>
      <c r="BH205" s="433" t="str">
        <f>IF(U$200&lt;=U$197,"","Los Egresos por Abandono del Programa de mujeres de 65 y más años DEBEN estar contenidos en el Total de Egresos.")</f>
        <v/>
      </c>
      <c r="BI205" s="337"/>
      <c r="BJ205" s="337"/>
      <c r="BK205" s="337"/>
      <c r="BL205" s="337"/>
      <c r="BM205" s="337"/>
      <c r="BN205" s="337"/>
      <c r="BO205" s="337"/>
      <c r="BP205" s="337"/>
      <c r="BQ205" s="337"/>
      <c r="BR205" s="337"/>
      <c r="BS205" s="337"/>
      <c r="BT205" s="337"/>
      <c r="BU205" s="337"/>
      <c r="BV205" s="337"/>
      <c r="BW205" s="337"/>
      <c r="BX205" s="625">
        <f>IF($J$200&lt;=$J$197,0,1)</f>
        <v>0</v>
      </c>
      <c r="BY205" s="626">
        <f>IF($K$200&lt;=$K$197,0,1)</f>
        <v>0</v>
      </c>
      <c r="BZ205" s="613">
        <f>IF($L$200&lt;=$L$197,0,1)</f>
        <v>0</v>
      </c>
      <c r="CA205" s="337"/>
      <c r="CB205" s="337"/>
      <c r="CC205" s="337"/>
      <c r="CD205" s="356"/>
      <c r="CE205" s="356"/>
      <c r="CF205" s="356"/>
      <c r="CG205" s="356"/>
      <c r="CH205" s="356"/>
      <c r="CI205" s="356"/>
      <c r="CJ205" s="356"/>
      <c r="CK205" s="356"/>
      <c r="CL205" s="356"/>
      <c r="CM205" s="356"/>
      <c r="CN205" s="356"/>
      <c r="CO205" s="356"/>
      <c r="CP205" s="356"/>
      <c r="CQ205" s="356"/>
      <c r="CR205" s="356"/>
      <c r="CS205" s="356"/>
      <c r="CT205" s="356"/>
      <c r="CU205" s="356"/>
      <c r="CV205" s="356"/>
      <c r="CW205" s="356"/>
      <c r="CX205" s="356"/>
      <c r="CY205" s="356"/>
    </row>
    <row r="206" spans="1:112" s="431" customFormat="1" ht="15.75" customHeight="1" thickBot="1" x14ac:dyDescent="0.2">
      <c r="A206" s="1006" t="s">
        <v>126</v>
      </c>
      <c r="B206" s="1006"/>
      <c r="C206" s="495">
        <f>SUM(D206:E206)</f>
        <v>0</v>
      </c>
      <c r="D206" s="495">
        <f t="shared" ref="D206:E208" si="71">F206+H206+J206+L206</f>
        <v>0</v>
      </c>
      <c r="E206" s="579">
        <f t="shared" si="71"/>
        <v>0</v>
      </c>
      <c r="F206" s="526"/>
      <c r="G206" s="544"/>
      <c r="H206" s="544"/>
      <c r="I206" s="547"/>
      <c r="J206" s="526"/>
      <c r="K206" s="544"/>
      <c r="L206" s="547"/>
      <c r="M206" s="556"/>
      <c r="N206" s="544"/>
      <c r="O206" s="619" t="str">
        <f>$BA206&amp;" "&amp;$BB206&amp;""&amp;$BC206&amp;""&amp;$BD206</f>
        <v xml:space="preserve"> </v>
      </c>
      <c r="P206" s="443"/>
      <c r="Q206" s="443"/>
      <c r="R206" s="443"/>
      <c r="S206" s="443"/>
      <c r="T206" s="443"/>
      <c r="U206" s="443"/>
      <c r="V206" s="443"/>
      <c r="W206" s="425"/>
      <c r="X206" s="443"/>
      <c r="Y206" s="443"/>
      <c r="Z206" s="443"/>
      <c r="AA206" s="337"/>
      <c r="AB206" s="337"/>
      <c r="AC206" s="337"/>
      <c r="AD206" s="337"/>
      <c r="AE206" s="337"/>
      <c r="AF206" s="337"/>
      <c r="AG206" s="337"/>
      <c r="AH206" s="337"/>
      <c r="AI206" s="337"/>
      <c r="AJ206" s="337"/>
      <c r="AK206" s="337"/>
      <c r="BA206" s="433" t="str">
        <f>IF($C206&lt;&gt;SUM($F206:$M206),"El Total de Ingresos NO puede ser diferente a la suma de Hombres y Mujeres por edad.","")</f>
        <v/>
      </c>
      <c r="BB206" s="433" t="str">
        <f>IF($D206&lt;&gt;$F206+$H206+$J206+$L206,"El Total de Hombres Ingresados al Programa NO puede ser distinto a la suma de Hombres por edad.","")</f>
        <v/>
      </c>
      <c r="BC206" s="433" t="str">
        <f>IF($E206&lt;&gt;$G206+$I206+$K206+$M206,"El Total de Mujeres Ingresadas al Programa NO puede ser distinto a la suma de Mujeres por edad.","")</f>
        <v/>
      </c>
      <c r="BD206" s="433" t="str">
        <f>IF(N206&lt;=C206,"","El Nº de TRANS Ingresados al Programa NO DEBE ser mayor al Total de Ingresos.")</f>
        <v/>
      </c>
      <c r="BE206" s="433" t="str">
        <f>IF(R$201&lt;=R$197,"","Los Egresos por Fallecimiento de hombres de 25 a 64 años DEBEN estar contenidos en el Total de Egresos.")</f>
        <v/>
      </c>
      <c r="BF206" s="433" t="str">
        <f>IF(S$201&lt;=S$197,"","Los Egresos por Fallecimiento de mujeres de 25 a 64 años DEBEN estar contenidos en el Total de Egresos.")</f>
        <v/>
      </c>
      <c r="BG206" s="433" t="str">
        <f>IF(T$201&lt;=T$197,"","Los Egresos por Fallecimiento de hombres de 65 y más años DEBEN estar contenidos en el Total de Egresos.")</f>
        <v/>
      </c>
      <c r="BH206" s="433" t="str">
        <f>IF(U$201&lt;=U$197,"","Los Egresos por Fallecimiento de mujeres de 65 y más años DEBEN estar contenidos en el Total de Egresos.")</f>
        <v/>
      </c>
      <c r="BI206" s="337"/>
      <c r="BJ206" s="337"/>
      <c r="BK206" s="337"/>
      <c r="BL206" s="337"/>
      <c r="BM206" s="337"/>
      <c r="BN206" s="337"/>
      <c r="BO206" s="337"/>
      <c r="BP206" s="337"/>
      <c r="BQ206" s="337"/>
      <c r="BR206" s="337"/>
      <c r="BS206" s="337"/>
      <c r="BT206" s="613">
        <f>IF($C206&lt;&gt;SUM($F206:$M206),1,0)</f>
        <v>0</v>
      </c>
      <c r="BU206" s="613">
        <f>IF($D206&lt;&gt;$F206+$H206+$J206+$L206,1,0)</f>
        <v>0</v>
      </c>
      <c r="BV206" s="613">
        <f>IF($E206&lt;&gt;$G206+$I206+$K206+$M206,1,0)</f>
        <v>0</v>
      </c>
      <c r="BW206" s="613">
        <f>IF(N206&lt;=C206,0,1)</f>
        <v>0</v>
      </c>
      <c r="BX206" s="627">
        <f>IF($J$201&lt;=$J$197,0,1)</f>
        <v>0</v>
      </c>
      <c r="BY206" s="629">
        <f>IF($K$201&lt;=$K$197,0,1)</f>
        <v>0</v>
      </c>
      <c r="BZ206" s="613">
        <f>IF($L$201&lt;=$L$197,0,1)</f>
        <v>0</v>
      </c>
      <c r="CA206" s="337"/>
      <c r="CB206" s="337"/>
      <c r="CC206" s="337"/>
      <c r="CD206" s="356"/>
      <c r="CE206" s="356"/>
      <c r="CF206" s="356"/>
      <c r="CG206" s="356"/>
      <c r="CH206" s="356"/>
      <c r="CI206" s="356"/>
      <c r="CJ206" s="356"/>
      <c r="CK206" s="356"/>
      <c r="CL206" s="356"/>
      <c r="CM206" s="356"/>
      <c r="CN206" s="356"/>
      <c r="CO206" s="356"/>
      <c r="CP206" s="356"/>
      <c r="CQ206" s="356"/>
      <c r="CR206" s="356"/>
      <c r="CS206" s="356"/>
      <c r="CT206" s="356"/>
      <c r="CU206" s="356"/>
      <c r="CV206" s="356"/>
      <c r="CW206" s="356"/>
      <c r="CX206" s="356"/>
      <c r="CY206" s="356"/>
    </row>
    <row r="207" spans="1:112" s="431" customFormat="1" ht="15.95" customHeight="1" thickTop="1" x14ac:dyDescent="0.15">
      <c r="A207" s="1007" t="s">
        <v>103</v>
      </c>
      <c r="B207" s="1007"/>
      <c r="C207" s="605">
        <f>SUM(D207:E207)</f>
        <v>0</v>
      </c>
      <c r="D207" s="605">
        <f t="shared" si="71"/>
        <v>0</v>
      </c>
      <c r="E207" s="600">
        <f t="shared" si="71"/>
        <v>0</v>
      </c>
      <c r="F207" s="573"/>
      <c r="G207" s="576"/>
      <c r="H207" s="576"/>
      <c r="I207" s="577"/>
      <c r="J207" s="573"/>
      <c r="K207" s="576"/>
      <c r="L207" s="577"/>
      <c r="M207" s="578"/>
      <c r="N207" s="576"/>
      <c r="O207" s="619" t="str">
        <f>$BA207&amp;" "&amp;$BB207&amp;""&amp;$BC207&amp;""&amp;$BD207</f>
        <v xml:space="preserve"> </v>
      </c>
      <c r="P207" s="443"/>
      <c r="Q207" s="443"/>
      <c r="R207" s="443"/>
      <c r="S207" s="443"/>
      <c r="T207" s="443"/>
      <c r="U207" s="443"/>
      <c r="V207" s="443"/>
      <c r="W207" s="425"/>
      <c r="X207" s="443"/>
      <c r="Y207" s="443"/>
      <c r="Z207" s="443"/>
      <c r="AA207" s="337"/>
      <c r="AB207" s="337"/>
      <c r="AC207" s="337"/>
      <c r="AD207" s="337"/>
      <c r="AE207" s="337"/>
      <c r="AF207" s="337"/>
      <c r="AG207" s="337"/>
      <c r="AH207" s="337"/>
      <c r="AI207" s="337"/>
      <c r="AJ207" s="337"/>
      <c r="AK207" s="337"/>
      <c r="BA207" s="433" t="str">
        <f>IF($C207&lt;&gt;SUM($F207:$M207),"El Total de Egresos NO puede ser diferente a la suma de Hombres y Mujeres por edad.","")</f>
        <v/>
      </c>
      <c r="BB207" s="433" t="str">
        <f>IF($D207&lt;&gt;$F207+$H207+$J207+$L207,"El Total de Hombres Egresados del Programa NO puede ser distinto a la suma de Hombres por edad.","")</f>
        <v/>
      </c>
      <c r="BC207" s="433" t="str">
        <f>IF($E207&lt;&gt;$G207+$I207+$K207+$M207,"El Total de Mujeres Egresadas del Programa NO puede ser distinto a la suma de Mujeres por edad.","")</f>
        <v/>
      </c>
      <c r="BD207" s="433" t="str">
        <f>IF(N207&lt;=C207,"","El Nº de TRANS Egresados del Programa NO DEBE ser mayor al Total de Ingresos.")</f>
        <v/>
      </c>
      <c r="BE207" s="337"/>
      <c r="BF207" s="337"/>
      <c r="BG207" s="337"/>
      <c r="BH207" s="337"/>
      <c r="BI207" s="337"/>
      <c r="BJ207" s="337"/>
      <c r="BK207" s="337"/>
      <c r="BL207" s="337"/>
      <c r="BM207" s="337"/>
      <c r="BN207" s="337"/>
      <c r="BO207" s="337"/>
      <c r="BP207" s="337"/>
      <c r="BQ207" s="337"/>
      <c r="BR207" s="337"/>
      <c r="BS207" s="337"/>
      <c r="BT207" s="613">
        <f>IF($C207&lt;&gt;SUM($F207:$M207),1,0)</f>
        <v>0</v>
      </c>
      <c r="BU207" s="613">
        <f>IF($D207&lt;&gt;$F207+$H207+$J207+$L207,1,0)</f>
        <v>0</v>
      </c>
      <c r="BV207" s="613">
        <f>IF($E207&lt;&gt;$G207+$I207+$K207+$M207,1,0)</f>
        <v>0</v>
      </c>
      <c r="BW207" s="613">
        <f>IF(N207&lt;=C207,0,1)</f>
        <v>0</v>
      </c>
      <c r="BX207" s="337"/>
      <c r="BY207" s="337"/>
      <c r="BZ207" s="337"/>
      <c r="CA207" s="337"/>
      <c r="CB207" s="337"/>
      <c r="CC207" s="337"/>
      <c r="CD207" s="356"/>
      <c r="CE207" s="356"/>
      <c r="CF207" s="356"/>
      <c r="CG207" s="356"/>
      <c r="CH207" s="356"/>
      <c r="CI207" s="356"/>
      <c r="CJ207" s="356"/>
      <c r="CK207" s="356"/>
      <c r="CL207" s="356"/>
      <c r="CM207" s="356"/>
      <c r="CN207" s="356"/>
      <c r="CO207" s="356"/>
      <c r="CP207" s="356"/>
      <c r="CQ207" s="356"/>
      <c r="CR207" s="356"/>
      <c r="CS207" s="356"/>
      <c r="CT207" s="356"/>
      <c r="CU207" s="356"/>
      <c r="CV207" s="356"/>
      <c r="CW207" s="356"/>
      <c r="CX207" s="356"/>
      <c r="CY207" s="356"/>
    </row>
    <row r="208" spans="1:112" s="431" customFormat="1" ht="15.95" customHeight="1" x14ac:dyDescent="0.15">
      <c r="A208" s="1008" t="s">
        <v>164</v>
      </c>
      <c r="B208" s="1008"/>
      <c r="C208" s="474">
        <f>SUM(D208:E208)</f>
        <v>0</v>
      </c>
      <c r="D208" s="474">
        <f t="shared" si="71"/>
        <v>0</v>
      </c>
      <c r="E208" s="503">
        <f t="shared" si="71"/>
        <v>0</v>
      </c>
      <c r="F208" s="468"/>
      <c r="G208" s="501"/>
      <c r="H208" s="501"/>
      <c r="I208" s="546"/>
      <c r="J208" s="468"/>
      <c r="K208" s="501"/>
      <c r="L208" s="546"/>
      <c r="M208" s="562"/>
      <c r="N208" s="501"/>
      <c r="O208" s="619" t="str">
        <f>$BA208&amp;" "&amp;$BB208&amp;""&amp;$BC208&amp;""&amp;$BD208&amp;""&amp;$BE208&amp;""&amp;$BF208&amp;""&amp;$BA209&amp;""&amp;$BB209&amp;""&amp;$BC209&amp;""&amp;$BD209&amp;""&amp;$BE209&amp;""&amp;$BF209</f>
        <v xml:space="preserve"> </v>
      </c>
      <c r="P208" s="443"/>
      <c r="Q208" s="443"/>
      <c r="R208" s="443"/>
      <c r="S208" s="443"/>
      <c r="T208" s="443"/>
      <c r="U208" s="443"/>
      <c r="V208" s="443"/>
      <c r="W208" s="425"/>
      <c r="X208" s="443"/>
      <c r="Y208" s="443"/>
      <c r="Z208" s="443"/>
      <c r="AA208" s="337"/>
      <c r="AB208" s="337"/>
      <c r="AC208" s="337"/>
      <c r="AD208" s="337"/>
      <c r="AE208" s="337"/>
      <c r="AF208" s="337"/>
      <c r="AG208" s="337"/>
      <c r="AH208" s="337"/>
      <c r="AI208" s="337"/>
      <c r="AJ208" s="337"/>
      <c r="AK208" s="337"/>
      <c r="BA208" s="433" t="str">
        <f>IF($C208&lt;&gt;SUM($F208:$M208),"El Total de Egresos NO puede ser diferente a la suma de Hombres y Mujeres por edad.","")</f>
        <v/>
      </c>
      <c r="BB208" s="433" t="str">
        <f>IF($D208&lt;&gt;$F208+$H208+$J208+$L208,"El Total de Hombres Egresados del Programa NO puede ser distinto a la suma de Hombres por edad.","")</f>
        <v/>
      </c>
      <c r="BC208" s="433" t="str">
        <f>IF($E208&lt;&gt;$G208+$I208+$K208+$M208,"El Total de Mujeres Egresadas del Programa NO puede ser distinto a la suma de Mujeres por edad.","")</f>
        <v/>
      </c>
      <c r="BD208" s="433" t="str">
        <f>IF(N208&lt;=C208,"","El Nº de TRANS Egresados del Programa NO DEBE ser mayor al Total de Ingresos.")</f>
        <v/>
      </c>
      <c r="BE208" s="433" t="str">
        <f>IF(J208&lt;=J207,"","Los Egresos por abandono hombres de 25 a 64 años DEBEN estar incluidos en el Total de Egresos.")</f>
        <v/>
      </c>
      <c r="BF208" s="433" t="str">
        <f>IF(L208&lt;=L207,"","Los Egresos por abandono hombres de 65 y más años DEBEN estar incluidos en el Total de Egresos.")</f>
        <v/>
      </c>
      <c r="BG208" s="356"/>
      <c r="BH208" s="356"/>
      <c r="BM208" s="337"/>
      <c r="BN208" s="337"/>
      <c r="BO208" s="337"/>
      <c r="BP208" s="337"/>
      <c r="BQ208" s="337"/>
      <c r="BR208" s="337"/>
      <c r="BS208" s="337"/>
      <c r="BT208" s="613">
        <f>IF($C208&lt;&gt;SUM($F208:$M208),1,0)</f>
        <v>0</v>
      </c>
      <c r="BU208" s="613">
        <f>IF($D208&lt;&gt;$F208+$H208+$J208+$L208,1,0)</f>
        <v>0</v>
      </c>
      <c r="BV208" s="613">
        <f>IF($E208&lt;&gt;$G208+$I208+$K208+$M208,1,0)</f>
        <v>0</v>
      </c>
      <c r="BW208" s="613">
        <f>IF(N208&lt;=C208,0,1)</f>
        <v>0</v>
      </c>
      <c r="BX208" s="613">
        <f>IF(F208&lt;=F207,0,1)</f>
        <v>0</v>
      </c>
      <c r="BY208" s="613">
        <f>IF(G208&lt;=G207,0,1)</f>
        <v>0</v>
      </c>
      <c r="BZ208" s="613">
        <f>IF(H208&lt;=H207,0,1)</f>
        <v>0</v>
      </c>
      <c r="CA208" s="337"/>
      <c r="CB208" s="337"/>
      <c r="CC208" s="337"/>
      <c r="CD208" s="356"/>
      <c r="CE208" s="356"/>
      <c r="CF208" s="356"/>
      <c r="CG208" s="356"/>
      <c r="CH208" s="356"/>
      <c r="CI208" s="356"/>
      <c r="CJ208" s="356"/>
      <c r="CK208" s="356"/>
      <c r="CL208" s="356"/>
      <c r="CM208" s="356"/>
      <c r="CN208" s="356"/>
      <c r="CO208" s="356"/>
      <c r="CP208" s="356"/>
      <c r="CQ208" s="356"/>
      <c r="CR208" s="356"/>
      <c r="CS208" s="356"/>
      <c r="CT208" s="356"/>
      <c r="CU208" s="356"/>
      <c r="CV208" s="356"/>
      <c r="CW208" s="356"/>
      <c r="CX208" s="356"/>
      <c r="CY208" s="356"/>
    </row>
    <row r="209" spans="1:118" s="339" customFormat="1" ht="30" customHeight="1" x14ac:dyDescent="0.2">
      <c r="A209" s="376" t="s">
        <v>215</v>
      </c>
      <c r="B209" s="416"/>
      <c r="C209" s="417"/>
      <c r="D209" s="418"/>
      <c r="E209" s="418"/>
      <c r="F209" s="418"/>
      <c r="G209" s="419"/>
      <c r="H209" s="419"/>
      <c r="I209" s="419"/>
      <c r="J209" s="419"/>
      <c r="K209" s="419"/>
      <c r="L209" s="419"/>
      <c r="M209" s="419"/>
      <c r="N209" s="419"/>
      <c r="O209" s="419"/>
      <c r="P209" s="419"/>
      <c r="Q209" s="419"/>
      <c r="R209" s="419"/>
      <c r="S209" s="419"/>
      <c r="T209" s="425"/>
      <c r="U209" s="443"/>
      <c r="V209" s="443"/>
      <c r="W209" s="443"/>
      <c r="BA209" s="433" t="str">
        <f>IF(F208&lt;=F207,"","Los Egresos por abandono hombres de 15 a 19 años DEBEN estar incluidos en el Total de Egresos.")</f>
        <v/>
      </c>
      <c r="BB209" s="433" t="str">
        <f>IF(G208&lt;=G207,"","Los Egresos por abandono mujeres de 15 a 19 años DEBEN estar incluidos en el Total de Egresos.")</f>
        <v/>
      </c>
      <c r="BC209" s="433" t="str">
        <f>IF(H208&lt;=H207,"","Los Egresos por abandono hombres de 20 a 24 años DEBEN estar incluidos en el Total de Egresos.")</f>
        <v/>
      </c>
      <c r="BD209" s="433" t="str">
        <f>IF(I208&lt;=I207,"","Los Egresos por abandono mujeres de 20 a 24 años DEBEN estar incluidos en el Total de Egresos.")</f>
        <v/>
      </c>
      <c r="BE209" s="433" t="str">
        <f>IF(K208&lt;=K207,"","Los Egresos por abandono mujeres de 25 a 64 años DEBEN estar incluidos en el Total de Egresos.")</f>
        <v/>
      </c>
      <c r="BF209" s="433" t="str">
        <f>IF(M208&lt;=M207,"","Los Egresos por abandono mujeres de 65 y más años DEBEN estar incluidos en el Total de Egresos.")</f>
        <v/>
      </c>
      <c r="BT209" s="613">
        <f>IF(I208&lt;=I207,0,1)</f>
        <v>0</v>
      </c>
      <c r="BU209" s="613">
        <f>IF(J208&lt;=J207,0,1)</f>
        <v>0</v>
      </c>
      <c r="BV209" s="613">
        <f>IF(K208&lt;=K207,0,1)</f>
        <v>0</v>
      </c>
      <c r="BW209" s="613">
        <f>IF(L208&lt;=L207,0,1)</f>
        <v>0</v>
      </c>
      <c r="BX209" s="613"/>
      <c r="BY209" s="339">
        <f>IF(M208&lt;=M207,0,1)</f>
        <v>0</v>
      </c>
    </row>
    <row r="210" spans="1:118" s="337" customFormat="1" ht="10.5" x14ac:dyDescent="0.15">
      <c r="A210" s="1009" t="s">
        <v>45</v>
      </c>
      <c r="B210" s="1010"/>
      <c r="C210" s="1015" t="s">
        <v>189</v>
      </c>
      <c r="D210" s="1015"/>
      <c r="E210" s="1015"/>
      <c r="F210" s="1016" t="s">
        <v>56</v>
      </c>
      <c r="G210" s="1017"/>
      <c r="H210" s="1017"/>
      <c r="I210" s="1017"/>
      <c r="J210" s="1017"/>
      <c r="K210" s="1017"/>
      <c r="L210" s="1017"/>
      <c r="M210" s="1018"/>
    </row>
    <row r="211" spans="1:118" s="337" customFormat="1" ht="10.5" x14ac:dyDescent="0.15">
      <c r="A211" s="1011"/>
      <c r="B211" s="1012"/>
      <c r="C211" s="1015"/>
      <c r="D211" s="1015"/>
      <c r="E211" s="1015"/>
      <c r="F211" s="1019" t="s">
        <v>216</v>
      </c>
      <c r="G211" s="1020"/>
      <c r="H211" s="1019" t="s">
        <v>217</v>
      </c>
      <c r="I211" s="1020"/>
      <c r="J211" s="1019" t="s">
        <v>218</v>
      </c>
      <c r="K211" s="1020"/>
      <c r="L211" s="1021" t="s">
        <v>219</v>
      </c>
      <c r="M211" s="1020"/>
    </row>
    <row r="212" spans="1:118" s="337" customFormat="1" ht="21" x14ac:dyDescent="0.15">
      <c r="A212" s="1013"/>
      <c r="B212" s="1014"/>
      <c r="C212" s="366" t="s">
        <v>167</v>
      </c>
      <c r="D212" s="366" t="s">
        <v>43</v>
      </c>
      <c r="E212" s="428" t="s">
        <v>64</v>
      </c>
      <c r="F212" s="355" t="s">
        <v>182</v>
      </c>
      <c r="G212" s="355" t="s">
        <v>64</v>
      </c>
      <c r="H212" s="355" t="s">
        <v>182</v>
      </c>
      <c r="I212" s="355" t="s">
        <v>64</v>
      </c>
      <c r="J212" s="355" t="s">
        <v>182</v>
      </c>
      <c r="K212" s="355" t="s">
        <v>64</v>
      </c>
      <c r="L212" s="430" t="s">
        <v>182</v>
      </c>
      <c r="M212" s="355" t="s">
        <v>64</v>
      </c>
      <c r="BT212" s="356"/>
      <c r="BU212" s="356"/>
      <c r="BV212" s="356"/>
    </row>
    <row r="213" spans="1:118" s="337" customFormat="1" ht="15" customHeight="1" x14ac:dyDescent="0.15">
      <c r="A213" s="1000" t="s">
        <v>126</v>
      </c>
      <c r="B213" s="1001"/>
      <c r="C213" s="636"/>
      <c r="D213" s="636"/>
      <c r="E213" s="637"/>
      <c r="F213" s="638"/>
      <c r="G213" s="639"/>
      <c r="H213" s="638"/>
      <c r="I213" s="639"/>
      <c r="J213" s="638"/>
      <c r="K213" s="639"/>
      <c r="L213" s="640"/>
      <c r="M213" s="639"/>
      <c r="N213" s="619"/>
      <c r="BA213" s="356"/>
      <c r="BB213" s="356"/>
      <c r="BC213" s="356"/>
      <c r="BT213" s="356"/>
      <c r="BU213" s="356"/>
      <c r="BV213" s="356"/>
    </row>
    <row r="214" spans="1:118" s="337" customFormat="1" ht="15" customHeight="1" thickBot="1" x14ac:dyDescent="0.2">
      <c r="A214" s="1000" t="s">
        <v>220</v>
      </c>
      <c r="B214" s="1001"/>
      <c r="C214" s="636"/>
      <c r="D214" s="636"/>
      <c r="E214" s="637"/>
      <c r="F214" s="641"/>
      <c r="G214" s="631"/>
      <c r="H214" s="641"/>
      <c r="I214" s="631"/>
      <c r="J214" s="641"/>
      <c r="K214" s="631"/>
      <c r="L214" s="632"/>
      <c r="M214" s="631"/>
      <c r="N214" s="619"/>
      <c r="BA214" s="356"/>
      <c r="BB214" s="356"/>
      <c r="BC214" s="356"/>
      <c r="BT214" s="356"/>
      <c r="BU214" s="356"/>
      <c r="BV214" s="356"/>
    </row>
    <row r="215" spans="1:118" s="337" customFormat="1" ht="15" customHeight="1" thickTop="1" x14ac:dyDescent="0.15">
      <c r="A215" s="1002" t="s">
        <v>221</v>
      </c>
      <c r="B215" s="1003"/>
      <c r="C215" s="642"/>
      <c r="D215" s="642"/>
      <c r="E215" s="643"/>
      <c r="F215" s="644"/>
      <c r="G215" s="645"/>
      <c r="H215" s="646"/>
      <c r="I215" s="645"/>
      <c r="J215" s="646"/>
      <c r="K215" s="645"/>
      <c r="L215" s="647"/>
      <c r="M215" s="645"/>
      <c r="N215" s="619"/>
      <c r="BA215" s="356"/>
      <c r="BB215" s="356"/>
      <c r="BC215" s="356"/>
      <c r="BD215" s="356"/>
      <c r="BE215" s="356"/>
      <c r="BF215" s="356"/>
      <c r="BG215" s="356"/>
      <c r="BH215" s="356"/>
      <c r="BI215" s="356"/>
      <c r="BT215" s="356"/>
      <c r="BU215" s="356"/>
      <c r="BV215" s="356"/>
      <c r="BW215" s="356"/>
      <c r="BX215" s="356"/>
      <c r="BY215" s="356"/>
      <c r="BZ215" s="356"/>
      <c r="CA215" s="356"/>
      <c r="CB215" s="356"/>
    </row>
    <row r="216" spans="1:118" s="337" customFormat="1" ht="15" customHeight="1" x14ac:dyDescent="0.15">
      <c r="A216" s="1004" t="s">
        <v>222</v>
      </c>
      <c r="B216" s="1005"/>
      <c r="C216" s="635"/>
      <c r="D216" s="635"/>
      <c r="E216" s="648"/>
      <c r="F216" s="649"/>
      <c r="G216" s="650"/>
      <c r="H216" s="649"/>
      <c r="I216" s="634"/>
      <c r="J216" s="649"/>
      <c r="K216" s="634"/>
      <c r="L216" s="633"/>
      <c r="M216" s="634"/>
      <c r="N216" s="619"/>
      <c r="BA216" s="356"/>
      <c r="BB216" s="356"/>
      <c r="BC216" s="356"/>
      <c r="BD216" s="356"/>
      <c r="BE216" s="356"/>
      <c r="BF216" s="356"/>
      <c r="BG216" s="356"/>
      <c r="BH216" s="356"/>
      <c r="BT216" s="356"/>
      <c r="BU216" s="356"/>
      <c r="BV216" s="356"/>
      <c r="BW216" s="356"/>
      <c r="BX216" s="356"/>
      <c r="BY216" s="356"/>
      <c r="BZ216" s="356"/>
    </row>
    <row r="217" spans="1:118" s="339" customFormat="1" x14ac:dyDescent="0.2">
      <c r="A217" s="363"/>
      <c r="B217" s="337"/>
      <c r="C217" s="337"/>
      <c r="D217" s="337"/>
      <c r="E217" s="337"/>
      <c r="F217" s="337"/>
      <c r="G217" s="337"/>
      <c r="H217" s="337"/>
      <c r="I217" s="337"/>
      <c r="J217" s="337"/>
      <c r="K217" s="337"/>
      <c r="L217" s="337"/>
      <c r="M217" s="337"/>
      <c r="N217" s="337"/>
      <c r="O217" s="337"/>
      <c r="P217" s="337"/>
      <c r="Q217" s="337"/>
      <c r="R217" s="337"/>
      <c r="S217" s="337"/>
      <c r="T217" s="337"/>
      <c r="U217" s="337"/>
      <c r="V217" s="337"/>
      <c r="W217" s="337"/>
      <c r="X217" s="337"/>
      <c r="Y217" s="337"/>
      <c r="Z217" s="337"/>
      <c r="AA217" s="337"/>
      <c r="AB217" s="337"/>
      <c r="AC217" s="337"/>
      <c r="AD217" s="337"/>
      <c r="AE217" s="337"/>
      <c r="AF217" s="337"/>
      <c r="AG217" s="337"/>
      <c r="AH217" s="337"/>
      <c r="AI217" s="337"/>
      <c r="AJ217" s="337"/>
      <c r="AK217" s="337"/>
      <c r="BA217" s="337"/>
      <c r="BB217" s="337"/>
      <c r="BC217" s="337"/>
      <c r="BD217" s="337"/>
      <c r="BE217" s="337"/>
      <c r="BF217" s="337"/>
      <c r="BG217" s="337"/>
      <c r="BH217" s="337"/>
      <c r="BI217" s="337"/>
      <c r="BJ217" s="337"/>
      <c r="BK217" s="337"/>
      <c r="BL217" s="337"/>
      <c r="BM217" s="337"/>
      <c r="BN217" s="337"/>
      <c r="BO217" s="337"/>
      <c r="BP217" s="337"/>
      <c r="BQ217" s="337"/>
      <c r="BR217" s="337"/>
      <c r="BS217" s="337"/>
      <c r="BT217" s="337"/>
      <c r="BU217" s="337"/>
      <c r="BV217" s="337"/>
      <c r="BW217" s="337"/>
      <c r="BX217" s="337"/>
      <c r="BY217" s="337"/>
      <c r="BZ217" s="337"/>
      <c r="CA217" s="337"/>
      <c r="CB217" s="337"/>
      <c r="CC217" s="337"/>
      <c r="CD217" s="337"/>
      <c r="CE217" s="337"/>
      <c r="CF217" s="337"/>
      <c r="CG217" s="337"/>
      <c r="CH217" s="337"/>
      <c r="CI217" s="337"/>
      <c r="CJ217" s="337"/>
      <c r="CK217" s="337"/>
      <c r="CL217" s="337"/>
      <c r="CM217" s="337"/>
      <c r="CN217" s="337"/>
      <c r="CO217" s="337"/>
      <c r="CP217" s="337"/>
      <c r="CQ217" s="337"/>
      <c r="CR217" s="337"/>
      <c r="CS217" s="337"/>
      <c r="CT217" s="337"/>
      <c r="CU217" s="337"/>
      <c r="CV217" s="337"/>
      <c r="CW217" s="337"/>
      <c r="CX217" s="337"/>
      <c r="CY217" s="337"/>
      <c r="CZ217" s="337"/>
      <c r="DA217" s="337"/>
      <c r="DB217" s="337"/>
      <c r="DC217" s="337"/>
      <c r="DD217" s="337"/>
      <c r="DE217" s="337"/>
      <c r="DF217" s="337"/>
      <c r="DG217" s="337"/>
      <c r="DH217" s="337"/>
      <c r="DI217" s="337"/>
      <c r="DJ217" s="337"/>
      <c r="DK217" s="337"/>
      <c r="DL217" s="337"/>
      <c r="DM217" s="337"/>
      <c r="DN217" s="337"/>
    </row>
    <row r="218" spans="1:118" s="339" customFormat="1" x14ac:dyDescent="0.2">
      <c r="A218" s="363"/>
      <c r="B218" s="337"/>
      <c r="C218" s="337"/>
      <c r="D218" s="337"/>
      <c r="E218" s="337"/>
      <c r="F218" s="337"/>
      <c r="G218" s="337"/>
      <c r="H218" s="337"/>
      <c r="I218" s="337"/>
      <c r="J218" s="337"/>
      <c r="K218" s="337"/>
      <c r="L218" s="337"/>
      <c r="M218" s="337"/>
      <c r="N218" s="337"/>
      <c r="O218" s="337"/>
      <c r="P218" s="337"/>
      <c r="Q218" s="337"/>
      <c r="R218" s="337"/>
      <c r="S218" s="337"/>
      <c r="T218" s="337"/>
      <c r="U218" s="337"/>
      <c r="V218" s="337"/>
      <c r="W218" s="337"/>
      <c r="X218" s="337"/>
      <c r="Y218" s="337"/>
      <c r="Z218" s="337"/>
      <c r="AA218" s="337"/>
      <c r="AB218" s="337"/>
      <c r="AC218" s="337"/>
      <c r="AD218" s="337"/>
      <c r="AE218" s="337"/>
      <c r="AF218" s="337"/>
      <c r="AG218" s="337"/>
      <c r="AH218" s="337"/>
      <c r="AI218" s="337"/>
      <c r="AJ218" s="337"/>
      <c r="AK218" s="337"/>
      <c r="BA218" s="337"/>
      <c r="BB218" s="337"/>
      <c r="BC218" s="337"/>
      <c r="BD218" s="337"/>
      <c r="BE218" s="337"/>
      <c r="BF218" s="337"/>
      <c r="BG218" s="337"/>
      <c r="BH218" s="337"/>
      <c r="BI218" s="337"/>
      <c r="BJ218" s="337"/>
      <c r="BK218" s="337"/>
      <c r="BL218" s="337"/>
      <c r="BM218" s="337"/>
      <c r="BN218" s="337"/>
      <c r="BO218" s="337"/>
      <c r="BP218" s="337"/>
      <c r="BQ218" s="337"/>
      <c r="BR218" s="337"/>
      <c r="BS218" s="337"/>
      <c r="BT218" s="337"/>
      <c r="BU218" s="337"/>
      <c r="BV218" s="337"/>
      <c r="BW218" s="337"/>
      <c r="BX218" s="337"/>
      <c r="BY218" s="337"/>
      <c r="BZ218" s="337"/>
      <c r="CA218" s="337"/>
      <c r="CB218" s="337"/>
      <c r="CC218" s="337"/>
      <c r="CD218" s="337"/>
      <c r="CE218" s="337"/>
      <c r="CF218" s="337"/>
      <c r="CG218" s="337"/>
      <c r="CH218" s="337"/>
      <c r="CI218" s="337"/>
      <c r="CJ218" s="337"/>
      <c r="CK218" s="337"/>
      <c r="CL218" s="337"/>
      <c r="CM218" s="337"/>
      <c r="CN218" s="337"/>
      <c r="CO218" s="337"/>
      <c r="CP218" s="337"/>
      <c r="CQ218" s="337"/>
      <c r="CR218" s="337"/>
      <c r="CS218" s="337"/>
      <c r="CT218" s="337"/>
      <c r="CU218" s="337"/>
      <c r="CV218" s="337"/>
      <c r="CW218" s="337"/>
      <c r="CX218" s="337"/>
      <c r="CY218" s="337"/>
      <c r="CZ218" s="337"/>
      <c r="DA218" s="337"/>
      <c r="DB218" s="337"/>
      <c r="DC218" s="337"/>
      <c r="DD218" s="337"/>
      <c r="DE218" s="337"/>
      <c r="DF218" s="337"/>
      <c r="DG218" s="337"/>
      <c r="DH218" s="337"/>
      <c r="DI218" s="337"/>
      <c r="DJ218" s="337"/>
      <c r="DK218" s="337"/>
      <c r="DL218" s="337"/>
      <c r="DM218" s="337"/>
      <c r="DN218" s="337"/>
    </row>
    <row r="219" spans="1:118" s="339" customFormat="1" x14ac:dyDescent="0.2">
      <c r="A219" s="363"/>
      <c r="B219" s="337"/>
      <c r="C219" s="337"/>
      <c r="D219" s="337"/>
      <c r="E219" s="337"/>
      <c r="F219" s="337"/>
      <c r="G219" s="337"/>
      <c r="H219" s="337"/>
      <c r="I219" s="337"/>
      <c r="J219" s="337"/>
      <c r="K219" s="337"/>
      <c r="L219" s="337"/>
      <c r="M219" s="337"/>
      <c r="N219" s="337"/>
      <c r="O219" s="337"/>
      <c r="P219" s="337"/>
      <c r="Q219" s="337"/>
      <c r="R219" s="337"/>
      <c r="S219" s="337"/>
      <c r="T219" s="337"/>
      <c r="U219" s="337"/>
      <c r="V219" s="337"/>
      <c r="W219" s="337"/>
      <c r="X219" s="337"/>
      <c r="Y219" s="337"/>
      <c r="Z219" s="337"/>
      <c r="AA219" s="337"/>
      <c r="AB219" s="337"/>
      <c r="AC219" s="337"/>
      <c r="AD219" s="337"/>
      <c r="AE219" s="337"/>
      <c r="AF219" s="337"/>
      <c r="AG219" s="337"/>
      <c r="AH219" s="337"/>
      <c r="AI219" s="337"/>
      <c r="AJ219" s="337"/>
      <c r="AK219" s="337"/>
      <c r="BA219" s="337"/>
      <c r="BB219" s="337"/>
      <c r="BC219" s="337"/>
      <c r="BD219" s="337"/>
      <c r="BE219" s="337"/>
      <c r="BF219" s="337"/>
      <c r="BG219" s="337"/>
      <c r="BH219" s="337"/>
      <c r="BI219" s="337"/>
      <c r="BJ219" s="337"/>
      <c r="BK219" s="337"/>
      <c r="BL219" s="337"/>
      <c r="BM219" s="337"/>
      <c r="BN219" s="337"/>
      <c r="BO219" s="337"/>
      <c r="BP219" s="337"/>
      <c r="BQ219" s="337"/>
      <c r="BR219" s="337"/>
      <c r="BS219" s="337"/>
      <c r="BT219" s="337"/>
      <c r="BU219" s="337"/>
      <c r="BV219" s="337"/>
      <c r="BW219" s="337"/>
      <c r="BX219" s="337"/>
      <c r="BY219" s="337"/>
      <c r="BZ219" s="337"/>
      <c r="CA219" s="337"/>
      <c r="CB219" s="337"/>
      <c r="CC219" s="337"/>
      <c r="CD219" s="337"/>
      <c r="CE219" s="337"/>
      <c r="CF219" s="337"/>
      <c r="CG219" s="337"/>
      <c r="CH219" s="337"/>
      <c r="CI219" s="337"/>
      <c r="CJ219" s="337"/>
      <c r="CK219" s="337"/>
      <c r="CL219" s="337"/>
      <c r="CM219" s="337"/>
      <c r="CN219" s="337"/>
      <c r="CO219" s="337"/>
      <c r="CP219" s="337"/>
      <c r="CQ219" s="337"/>
      <c r="CR219" s="337"/>
      <c r="CS219" s="337"/>
      <c r="CT219" s="337"/>
      <c r="CU219" s="337"/>
      <c r="CV219" s="337"/>
      <c r="CW219" s="337"/>
      <c r="CX219" s="337"/>
      <c r="CY219" s="337"/>
      <c r="CZ219" s="337"/>
      <c r="DA219" s="337"/>
      <c r="DB219" s="337"/>
      <c r="DC219" s="337"/>
      <c r="DD219" s="337"/>
      <c r="DE219" s="337"/>
      <c r="DF219" s="337"/>
      <c r="DG219" s="337"/>
      <c r="DH219" s="337"/>
      <c r="DI219" s="337"/>
      <c r="DJ219" s="337"/>
      <c r="DK219" s="337"/>
      <c r="DL219" s="337"/>
      <c r="DM219" s="337"/>
      <c r="DN219" s="337"/>
    </row>
    <row r="220" spans="1:118" s="339" customFormat="1" x14ac:dyDescent="0.2">
      <c r="A220" s="363"/>
      <c r="B220" s="337"/>
      <c r="C220" s="337"/>
      <c r="D220" s="337"/>
      <c r="E220" s="337"/>
      <c r="F220" s="337"/>
      <c r="G220" s="337"/>
      <c r="H220" s="337"/>
      <c r="I220" s="337"/>
      <c r="J220" s="337"/>
      <c r="K220" s="337"/>
      <c r="L220" s="337"/>
      <c r="M220" s="337"/>
      <c r="N220" s="337"/>
      <c r="O220" s="337"/>
      <c r="P220" s="337"/>
      <c r="Q220" s="337"/>
      <c r="R220" s="337"/>
      <c r="S220" s="337"/>
      <c r="T220" s="337"/>
      <c r="U220" s="337"/>
      <c r="V220" s="337"/>
      <c r="W220" s="337"/>
      <c r="X220" s="337"/>
      <c r="Y220" s="337"/>
      <c r="Z220" s="337"/>
      <c r="AA220" s="337"/>
      <c r="AB220" s="337"/>
      <c r="AC220" s="337"/>
      <c r="AD220" s="337"/>
      <c r="AE220" s="337"/>
      <c r="AF220" s="337"/>
      <c r="AG220" s="337"/>
      <c r="AH220" s="337"/>
      <c r="AI220" s="337"/>
      <c r="AJ220" s="337"/>
      <c r="AK220" s="337"/>
      <c r="BA220" s="337"/>
      <c r="BB220" s="337"/>
      <c r="BC220" s="337"/>
      <c r="BD220" s="337"/>
      <c r="BE220" s="337"/>
      <c r="BF220" s="337"/>
      <c r="BG220" s="337"/>
      <c r="BH220" s="337"/>
      <c r="BI220" s="337"/>
      <c r="BJ220" s="337"/>
      <c r="BK220" s="337"/>
      <c r="BL220" s="337"/>
      <c r="BM220" s="337"/>
      <c r="BN220" s="337"/>
      <c r="BO220" s="337"/>
      <c r="BP220" s="337"/>
      <c r="BQ220" s="337"/>
      <c r="BR220" s="337"/>
      <c r="BS220" s="337"/>
      <c r="BT220" s="613">
        <f>IF($M$197&gt;=SUM($M$198:$M$201),0,1)</f>
        <v>0</v>
      </c>
      <c r="BU220" s="622">
        <f>IF($N$197&gt;=SUM($N$198:$N$201),0,1)</f>
        <v>0</v>
      </c>
      <c r="BV220" s="624">
        <f>IF($O$197&gt;=SUM($O$198:$O$201),0,1)</f>
        <v>0</v>
      </c>
      <c r="BW220" s="622">
        <f>IF($P$197&gt;=SUM($P$198:$P$201),0,1)</f>
        <v>0</v>
      </c>
      <c r="BX220" s="624">
        <f>IF($Q$197&gt;=SUM($Q$198:$Q$201),0,1)</f>
        <v>0</v>
      </c>
      <c r="BY220" s="622">
        <f>IF($R$197&gt;=SUM($R$198:$R$201),0,1)</f>
        <v>0</v>
      </c>
      <c r="BZ220" s="624">
        <f>IF($S$197&gt;=SUM($S$198:$S$201),0,1)</f>
        <v>0</v>
      </c>
      <c r="CA220" s="337"/>
      <c r="CB220" s="337"/>
      <c r="CC220" s="337"/>
      <c r="CD220" s="337"/>
      <c r="CE220" s="337"/>
      <c r="CF220" s="337"/>
      <c r="CG220" s="337"/>
      <c r="CH220" s="337"/>
      <c r="CI220" s="337"/>
      <c r="CJ220" s="337"/>
      <c r="CK220" s="337"/>
      <c r="CL220" s="337"/>
      <c r="CM220" s="337"/>
      <c r="CN220" s="337"/>
      <c r="CO220" s="337"/>
      <c r="CP220" s="337"/>
      <c r="CQ220" s="337"/>
      <c r="CR220" s="337"/>
      <c r="CS220" s="337"/>
      <c r="CT220" s="337"/>
      <c r="CU220" s="337"/>
      <c r="CV220" s="337"/>
      <c r="CW220" s="337"/>
      <c r="CX220" s="337"/>
      <c r="CY220" s="337"/>
      <c r="CZ220" s="337"/>
      <c r="DA220" s="337"/>
      <c r="DB220" s="337"/>
      <c r="DC220" s="337"/>
      <c r="DD220" s="337"/>
      <c r="DE220" s="337"/>
      <c r="DF220" s="337"/>
      <c r="DG220" s="337"/>
      <c r="DH220" s="337"/>
      <c r="DI220" s="337"/>
      <c r="DJ220" s="337"/>
      <c r="DK220" s="337"/>
      <c r="DL220" s="337"/>
      <c r="DM220" s="337"/>
      <c r="DN220" s="337"/>
    </row>
    <row r="221" spans="1:118" s="339" customFormat="1" x14ac:dyDescent="0.2">
      <c r="A221" s="363"/>
      <c r="B221" s="337"/>
      <c r="C221" s="337"/>
      <c r="D221" s="337"/>
      <c r="E221" s="337"/>
      <c r="F221" s="337"/>
      <c r="G221" s="337"/>
      <c r="H221" s="337"/>
      <c r="I221" s="337"/>
      <c r="J221" s="337"/>
      <c r="K221" s="337"/>
      <c r="L221" s="337"/>
      <c r="M221" s="337"/>
      <c r="N221" s="337"/>
      <c r="O221" s="337"/>
      <c r="P221" s="337"/>
      <c r="Q221" s="337"/>
      <c r="R221" s="337"/>
      <c r="S221" s="337"/>
      <c r="T221" s="337"/>
      <c r="U221" s="337"/>
      <c r="V221" s="337"/>
      <c r="W221" s="337"/>
      <c r="X221" s="337"/>
      <c r="Y221" s="337"/>
      <c r="Z221" s="337"/>
      <c r="AA221" s="337"/>
      <c r="AB221" s="337"/>
      <c r="AC221" s="337"/>
      <c r="AD221" s="337"/>
      <c r="AE221" s="337"/>
      <c r="AF221" s="337"/>
      <c r="AG221" s="337"/>
      <c r="AH221" s="337"/>
      <c r="AI221" s="337"/>
      <c r="AJ221" s="337"/>
      <c r="AK221" s="337"/>
      <c r="BA221" s="337"/>
      <c r="BB221" s="337"/>
      <c r="BC221" s="337"/>
      <c r="BD221" s="337"/>
      <c r="BE221" s="337"/>
      <c r="BF221" s="337"/>
      <c r="BG221" s="337"/>
      <c r="BH221" s="337"/>
      <c r="BI221" s="337"/>
      <c r="BJ221" s="337"/>
      <c r="BK221" s="337"/>
      <c r="BL221" s="337"/>
      <c r="BM221" s="337"/>
      <c r="BN221" s="337"/>
      <c r="BO221" s="337"/>
      <c r="BP221" s="337"/>
      <c r="BQ221" s="337"/>
      <c r="BR221" s="337"/>
      <c r="BS221" s="337"/>
      <c r="BT221" s="613">
        <f>IF($M$198&lt;=$M$197,0,1)</f>
        <v>0</v>
      </c>
      <c r="BU221" s="625">
        <f>IF($N$198&lt;=$N$197,0,1)</f>
        <v>0</v>
      </c>
      <c r="BV221" s="626">
        <f>IF($O$198&lt;=$O$197,0,1)</f>
        <v>0</v>
      </c>
      <c r="BW221" s="625">
        <f>IF($P$198&lt;=$P$197,0,1)</f>
        <v>0</v>
      </c>
      <c r="BX221" s="626">
        <f>IF($Q$198&lt;=$Q$197,0,1)</f>
        <v>0</v>
      </c>
      <c r="BY221" s="625">
        <f>IF($R$198&lt;=$R$197,0,1)</f>
        <v>0</v>
      </c>
      <c r="BZ221" s="626">
        <f>IF($S$198&lt;=$S$197,0,1)</f>
        <v>0</v>
      </c>
      <c r="CA221" s="337"/>
      <c r="CB221" s="337"/>
      <c r="CC221" s="337"/>
      <c r="CD221" s="337"/>
      <c r="CE221" s="337"/>
      <c r="CF221" s="337"/>
      <c r="CG221" s="337"/>
      <c r="CH221" s="337"/>
      <c r="CI221" s="337"/>
      <c r="CJ221" s="337"/>
      <c r="CK221" s="337"/>
      <c r="CL221" s="337"/>
      <c r="CM221" s="337"/>
      <c r="CN221" s="337"/>
      <c r="CO221" s="337"/>
      <c r="CP221" s="337"/>
      <c r="CQ221" s="337"/>
      <c r="CR221" s="337"/>
      <c r="CS221" s="337"/>
      <c r="CT221" s="337"/>
      <c r="CU221" s="337"/>
      <c r="CV221" s="337"/>
      <c r="CW221" s="337"/>
      <c r="CX221" s="337"/>
      <c r="CY221" s="337"/>
      <c r="CZ221" s="337"/>
      <c r="DA221" s="337"/>
      <c r="DB221" s="337"/>
      <c r="DC221" s="337"/>
      <c r="DD221" s="337"/>
      <c r="DE221" s="337"/>
      <c r="DF221" s="337"/>
      <c r="DG221" s="337"/>
      <c r="DH221" s="337"/>
      <c r="DI221" s="337"/>
      <c r="DJ221" s="337"/>
      <c r="DK221" s="337"/>
      <c r="DL221" s="337"/>
      <c r="DM221" s="337"/>
      <c r="DN221" s="337"/>
    </row>
    <row r="222" spans="1:118" s="339" customFormat="1" x14ac:dyDescent="0.2">
      <c r="A222" s="363"/>
      <c r="B222" s="337"/>
      <c r="C222" s="337"/>
      <c r="D222" s="337"/>
      <c r="E222" s="337"/>
      <c r="F222" s="337"/>
      <c r="G222" s="337"/>
      <c r="H222" s="337"/>
      <c r="I222" s="337"/>
      <c r="J222" s="337"/>
      <c r="K222" s="337"/>
      <c r="L222" s="337"/>
      <c r="M222" s="337"/>
      <c r="N222" s="337"/>
      <c r="O222" s="337"/>
      <c r="P222" s="337"/>
      <c r="Q222" s="337"/>
      <c r="R222" s="337"/>
      <c r="S222" s="337"/>
      <c r="T222" s="337"/>
      <c r="U222" s="337"/>
      <c r="V222" s="337"/>
      <c r="W222" s="337"/>
      <c r="X222" s="337"/>
      <c r="Y222" s="337"/>
      <c r="Z222" s="337"/>
      <c r="AA222" s="337"/>
      <c r="AB222" s="337"/>
      <c r="AC222" s="337"/>
      <c r="AD222" s="337"/>
      <c r="AE222" s="337"/>
      <c r="AF222" s="337"/>
      <c r="AG222" s="337"/>
      <c r="AH222" s="337"/>
      <c r="AI222" s="337"/>
      <c r="AJ222" s="337"/>
      <c r="AK222" s="337"/>
      <c r="BA222" s="337"/>
      <c r="BB222" s="337"/>
      <c r="BC222" s="337"/>
      <c r="BD222" s="337"/>
      <c r="BE222" s="337"/>
      <c r="BF222" s="337"/>
      <c r="BG222" s="337"/>
      <c r="BH222" s="337"/>
      <c r="BI222" s="337"/>
      <c r="BJ222" s="337"/>
      <c r="BK222" s="337"/>
      <c r="BL222" s="337"/>
      <c r="BM222" s="337"/>
      <c r="BN222" s="337"/>
      <c r="BO222" s="337"/>
      <c r="BP222" s="337"/>
      <c r="BQ222" s="337"/>
      <c r="BR222" s="337"/>
      <c r="BS222" s="337"/>
      <c r="BT222" s="613">
        <f>IF($M$199&lt;=$M$197,0,1)</f>
        <v>0</v>
      </c>
      <c r="BU222" s="625">
        <f>IF($N$199&lt;=$N$197,0,1)</f>
        <v>0</v>
      </c>
      <c r="BV222" s="626">
        <f>IF($O$199&lt;=$O$197,0,1)</f>
        <v>0</v>
      </c>
      <c r="BW222" s="625">
        <f>IF($P$199&lt;=$P$197,0,1)</f>
        <v>0</v>
      </c>
      <c r="BX222" s="626">
        <f>IF($Q$199&lt;=$Q$197,0,1)</f>
        <v>0</v>
      </c>
      <c r="BY222" s="625">
        <f>IF($R$199&lt;=$R$197,0,1)</f>
        <v>0</v>
      </c>
      <c r="BZ222" s="626">
        <f>IF($S$199&lt;=$S$197,0,1)</f>
        <v>0</v>
      </c>
      <c r="CA222" s="337"/>
      <c r="CB222" s="337"/>
      <c r="CC222" s="337"/>
      <c r="CD222" s="337"/>
      <c r="CE222" s="337"/>
      <c r="CF222" s="337"/>
      <c r="CG222" s="337"/>
      <c r="CH222" s="337"/>
      <c r="CI222" s="337"/>
      <c r="CJ222" s="337"/>
      <c r="CK222" s="337"/>
      <c r="CL222" s="337"/>
      <c r="CM222" s="337"/>
      <c r="CN222" s="337"/>
      <c r="CO222" s="337"/>
      <c r="CP222" s="337"/>
      <c r="CQ222" s="337"/>
      <c r="CR222" s="337"/>
      <c r="CS222" s="337"/>
      <c r="CT222" s="337"/>
      <c r="CU222" s="337"/>
      <c r="CV222" s="337"/>
      <c r="CW222" s="337"/>
      <c r="CX222" s="337"/>
      <c r="CY222" s="337"/>
      <c r="CZ222" s="337"/>
      <c r="DA222" s="337"/>
      <c r="DB222" s="337"/>
      <c r="DC222" s="337"/>
      <c r="DD222" s="337"/>
      <c r="DE222" s="337"/>
      <c r="DF222" s="337"/>
      <c r="DG222" s="337"/>
      <c r="DH222" s="337"/>
      <c r="DI222" s="337"/>
      <c r="DJ222" s="337"/>
      <c r="DK222" s="337"/>
      <c r="DL222" s="337"/>
      <c r="DM222" s="337"/>
      <c r="DN222" s="337"/>
    </row>
    <row r="223" spans="1:118" s="339" customFormat="1" x14ac:dyDescent="0.2">
      <c r="A223" s="363"/>
      <c r="B223" s="337"/>
      <c r="C223" s="337"/>
      <c r="D223" s="337"/>
      <c r="E223" s="337"/>
      <c r="F223" s="337"/>
      <c r="G223" s="337"/>
      <c r="H223" s="337"/>
      <c r="I223" s="337"/>
      <c r="J223" s="337"/>
      <c r="K223" s="337"/>
      <c r="L223" s="337"/>
      <c r="M223" s="337"/>
      <c r="N223" s="337"/>
      <c r="O223" s="337"/>
      <c r="P223" s="337"/>
      <c r="Q223" s="337"/>
      <c r="R223" s="337"/>
      <c r="S223" s="337"/>
      <c r="T223" s="337"/>
      <c r="U223" s="337"/>
      <c r="V223" s="337"/>
      <c r="W223" s="337"/>
      <c r="X223" s="337"/>
      <c r="Y223" s="337"/>
      <c r="Z223" s="337"/>
      <c r="AA223" s="337"/>
      <c r="AB223" s="337"/>
      <c r="AC223" s="337"/>
      <c r="AD223" s="337"/>
      <c r="AE223" s="337"/>
      <c r="AF223" s="337"/>
      <c r="AG223" s="337"/>
      <c r="AH223" s="337"/>
      <c r="AI223" s="337"/>
      <c r="AJ223" s="337"/>
      <c r="AK223" s="337"/>
      <c r="BA223" s="337"/>
      <c r="BB223" s="337"/>
      <c r="BC223" s="337"/>
      <c r="BD223" s="337"/>
      <c r="BE223" s="337"/>
      <c r="BF223" s="337"/>
      <c r="BG223" s="337"/>
      <c r="BH223" s="337"/>
      <c r="BI223" s="337"/>
      <c r="BJ223" s="337"/>
      <c r="BK223" s="337"/>
      <c r="BL223" s="337"/>
      <c r="BM223" s="337"/>
      <c r="BN223" s="337"/>
      <c r="BO223" s="337"/>
      <c r="BP223" s="337"/>
      <c r="BQ223" s="337"/>
      <c r="BR223" s="337"/>
      <c r="BS223" s="337"/>
      <c r="BT223" s="613">
        <f>IF($M$200&lt;=$M$197,0,1)</f>
        <v>0</v>
      </c>
      <c r="BU223" s="625">
        <f>IF($N$200&lt;=$N$197,0,1)</f>
        <v>0</v>
      </c>
      <c r="BV223" s="626">
        <f>IF($O$200&lt;=$O$197,0,1)</f>
        <v>0</v>
      </c>
      <c r="BW223" s="625">
        <f>IF($P$200&lt;=$P$197,0,1)</f>
        <v>0</v>
      </c>
      <c r="BX223" s="626">
        <f>IF($Q$200&lt;=$Q$197,0,1)</f>
        <v>0</v>
      </c>
      <c r="BY223" s="625">
        <f>IF($R$200&lt;=$R$197,0,1)</f>
        <v>0</v>
      </c>
      <c r="BZ223" s="626">
        <f>IF($S$200&lt;=$S$197,0,1)</f>
        <v>0</v>
      </c>
      <c r="CA223" s="337"/>
      <c r="CB223" s="337"/>
      <c r="CC223" s="337"/>
      <c r="CD223" s="337"/>
      <c r="CE223" s="337"/>
      <c r="CF223" s="337"/>
      <c r="CG223" s="337"/>
      <c r="CH223" s="337"/>
      <c r="CI223" s="337"/>
      <c r="CJ223" s="337"/>
      <c r="CK223" s="337"/>
      <c r="CL223" s="337"/>
      <c r="CM223" s="337"/>
      <c r="CN223" s="337"/>
      <c r="CO223" s="337"/>
      <c r="CP223" s="337"/>
      <c r="CQ223" s="337"/>
      <c r="CR223" s="337"/>
      <c r="CS223" s="337"/>
      <c r="CT223" s="337"/>
      <c r="CU223" s="337"/>
      <c r="CV223" s="337"/>
      <c r="CW223" s="337"/>
      <c r="CX223" s="337"/>
      <c r="CY223" s="337"/>
      <c r="CZ223" s="337"/>
      <c r="DA223" s="337"/>
      <c r="DB223" s="337"/>
      <c r="DC223" s="337"/>
      <c r="DD223" s="337"/>
      <c r="DE223" s="337"/>
      <c r="DF223" s="337"/>
      <c r="DG223" s="337"/>
      <c r="DH223" s="337"/>
      <c r="DI223" s="337"/>
      <c r="DJ223" s="337"/>
      <c r="DK223" s="337"/>
      <c r="DL223" s="337"/>
      <c r="DM223" s="337"/>
      <c r="DN223" s="337"/>
    </row>
    <row r="224" spans="1:118" s="339" customFormat="1" x14ac:dyDescent="0.2">
      <c r="A224" s="363"/>
      <c r="B224" s="337"/>
      <c r="C224" s="337"/>
      <c r="D224" s="337"/>
      <c r="E224" s="337"/>
      <c r="F224" s="337"/>
      <c r="G224" s="337"/>
      <c r="H224" s="337"/>
      <c r="I224" s="337"/>
      <c r="J224" s="337"/>
      <c r="K224" s="337"/>
      <c r="L224" s="337"/>
      <c r="M224" s="337"/>
      <c r="N224" s="337"/>
      <c r="O224" s="337"/>
      <c r="P224" s="337"/>
      <c r="Q224" s="337"/>
      <c r="R224" s="337"/>
      <c r="S224" s="337"/>
      <c r="T224" s="337"/>
      <c r="U224" s="337"/>
      <c r="V224" s="337"/>
      <c r="W224" s="337"/>
      <c r="X224" s="337"/>
      <c r="Y224" s="337"/>
      <c r="Z224" s="337"/>
      <c r="AA224" s="337"/>
      <c r="AB224" s="337"/>
      <c r="AC224" s="337"/>
      <c r="AD224" s="337"/>
      <c r="AE224" s="337"/>
      <c r="AF224" s="337"/>
      <c r="AG224" s="337"/>
      <c r="AH224" s="337"/>
      <c r="AI224" s="337"/>
      <c r="AJ224" s="337"/>
      <c r="AK224" s="337"/>
      <c r="BA224" s="337"/>
      <c r="BB224" s="337"/>
      <c r="BC224" s="337"/>
      <c r="BD224" s="337"/>
      <c r="BE224" s="337"/>
      <c r="BF224" s="337"/>
      <c r="BG224" s="337"/>
      <c r="BH224" s="337"/>
      <c r="BI224" s="337"/>
      <c r="BJ224" s="337"/>
      <c r="BK224" s="337"/>
      <c r="BL224" s="337"/>
      <c r="BM224" s="337"/>
      <c r="BN224" s="337"/>
      <c r="BO224" s="337"/>
      <c r="BP224" s="337"/>
      <c r="BQ224" s="337"/>
      <c r="BR224" s="337"/>
      <c r="BS224" s="337"/>
      <c r="BT224" s="613">
        <f>IF($M$201&lt;=$M$197,0,1)</f>
        <v>0</v>
      </c>
      <c r="BU224" s="625">
        <f>IF($N$201&lt;=$N$197,0,1)</f>
        <v>0</v>
      </c>
      <c r="BV224" s="629">
        <f>IF($O$201&lt;=$O$197,0,1)</f>
        <v>0</v>
      </c>
      <c r="BW224" s="627">
        <f>IF($P$201&lt;=$P$197,0,1)</f>
        <v>0</v>
      </c>
      <c r="BX224" s="629">
        <f>IF($Q$201&lt;=$Q$197,0,1)</f>
        <v>0</v>
      </c>
      <c r="BY224" s="627">
        <f>IF($R$201&lt;=$R$197,0,1)</f>
        <v>0</v>
      </c>
      <c r="BZ224" s="629">
        <f>IF($S$201&lt;=$S$197,0,1)</f>
        <v>0</v>
      </c>
      <c r="CA224" s="337"/>
      <c r="CB224" s="337"/>
      <c r="CC224" s="337"/>
      <c r="CD224" s="337"/>
      <c r="CE224" s="337"/>
      <c r="CF224" s="337"/>
      <c r="CG224" s="337"/>
      <c r="CH224" s="337"/>
      <c r="CI224" s="337"/>
      <c r="CJ224" s="337"/>
      <c r="CK224" s="337"/>
      <c r="CL224" s="337"/>
      <c r="CM224" s="337"/>
      <c r="CN224" s="337"/>
      <c r="CO224" s="337"/>
      <c r="CP224" s="337"/>
      <c r="CQ224" s="337"/>
      <c r="CR224" s="337"/>
      <c r="CS224" s="337"/>
      <c r="CT224" s="337"/>
      <c r="CU224" s="337"/>
      <c r="CV224" s="337"/>
      <c r="CW224" s="337"/>
      <c r="CX224" s="337"/>
      <c r="CY224" s="337"/>
      <c r="CZ224" s="337"/>
      <c r="DA224" s="337"/>
      <c r="DB224" s="337"/>
      <c r="DC224" s="337"/>
      <c r="DD224" s="337"/>
      <c r="DE224" s="337"/>
      <c r="DF224" s="337"/>
      <c r="DG224" s="337"/>
      <c r="DH224" s="337"/>
      <c r="DI224" s="337"/>
      <c r="DJ224" s="337"/>
      <c r="DK224" s="337"/>
      <c r="DL224" s="337"/>
      <c r="DM224" s="337"/>
      <c r="DN224" s="337"/>
    </row>
    <row r="225" spans="1:118" s="339" customFormat="1" x14ac:dyDescent="0.2">
      <c r="A225" s="363"/>
      <c r="B225" s="337"/>
      <c r="C225" s="337"/>
      <c r="D225" s="337"/>
      <c r="E225" s="337"/>
      <c r="F225" s="337"/>
      <c r="G225" s="337"/>
      <c r="H225" s="337"/>
      <c r="I225" s="337"/>
      <c r="J225" s="337"/>
      <c r="K225" s="337"/>
      <c r="L225" s="337"/>
      <c r="M225" s="337"/>
      <c r="N225" s="337"/>
      <c r="O225" s="337"/>
      <c r="P225" s="337"/>
      <c r="Q225" s="337"/>
      <c r="R225" s="337"/>
      <c r="S225" s="337"/>
      <c r="T225" s="337"/>
      <c r="U225" s="337"/>
      <c r="V225" s="337"/>
      <c r="W225" s="337"/>
      <c r="X225" s="337"/>
      <c r="Y225" s="337"/>
      <c r="Z225" s="337"/>
      <c r="AA225" s="337"/>
      <c r="AB225" s="337"/>
      <c r="AC225" s="337"/>
      <c r="AD225" s="337"/>
      <c r="AE225" s="337"/>
      <c r="AF225" s="337"/>
      <c r="AG225" s="337"/>
      <c r="AH225" s="337"/>
      <c r="AI225" s="337"/>
      <c r="AJ225" s="337"/>
      <c r="AK225" s="337"/>
      <c r="BA225" s="337"/>
      <c r="BB225" s="337"/>
      <c r="BC225" s="337"/>
      <c r="BD225" s="337"/>
      <c r="BE225" s="337"/>
      <c r="BF225" s="337"/>
      <c r="BG225" s="337"/>
      <c r="BH225" s="337"/>
      <c r="BI225" s="337"/>
      <c r="BJ225" s="337"/>
      <c r="BK225" s="337"/>
      <c r="BL225" s="337"/>
      <c r="BM225" s="337"/>
      <c r="BN225" s="337"/>
      <c r="BO225" s="337"/>
      <c r="BP225" s="337"/>
      <c r="BQ225" s="337"/>
      <c r="BR225" s="337"/>
      <c r="BS225" s="337"/>
      <c r="BT225" s="622">
        <f>IF($T$197&gt;=SUM($T$198:$T$201),0,1)</f>
        <v>0</v>
      </c>
      <c r="BU225" s="624">
        <f>IF($U$197&gt;=SUM($U$198:$U$201),0,1)</f>
        <v>0</v>
      </c>
      <c r="BV225" s="337"/>
      <c r="BW225" s="337"/>
      <c r="BX225" s="337"/>
      <c r="BY225" s="337"/>
      <c r="BZ225" s="337"/>
      <c r="CA225" s="337"/>
      <c r="CB225" s="337"/>
      <c r="CC225" s="337"/>
      <c r="CD225" s="337"/>
      <c r="CE225" s="337"/>
      <c r="CF225" s="337"/>
      <c r="CG225" s="337"/>
      <c r="CH225" s="337"/>
      <c r="CI225" s="337"/>
      <c r="CJ225" s="337"/>
      <c r="CK225" s="337"/>
      <c r="CL225" s="337"/>
      <c r="CM225" s="337"/>
      <c r="CN225" s="337"/>
      <c r="CO225" s="337"/>
      <c r="CP225" s="337"/>
      <c r="CQ225" s="337"/>
      <c r="CR225" s="337"/>
      <c r="CS225" s="337"/>
      <c r="CT225" s="337"/>
      <c r="CU225" s="337"/>
      <c r="CV225" s="337"/>
      <c r="CW225" s="337"/>
      <c r="CX225" s="337"/>
      <c r="CY225" s="337"/>
      <c r="CZ225" s="337"/>
      <c r="DA225" s="337"/>
      <c r="DB225" s="337"/>
      <c r="DC225" s="337"/>
      <c r="DD225" s="337"/>
      <c r="DE225" s="337"/>
      <c r="DF225" s="337"/>
      <c r="DG225" s="337"/>
      <c r="DH225" s="337"/>
      <c r="DI225" s="337"/>
      <c r="DJ225" s="337"/>
      <c r="DK225" s="337"/>
      <c r="DL225" s="337"/>
      <c r="DM225" s="337"/>
      <c r="DN225" s="337"/>
    </row>
    <row r="226" spans="1:118" s="339" customFormat="1" x14ac:dyDescent="0.2">
      <c r="A226" s="363"/>
      <c r="B226" s="337"/>
      <c r="C226" s="337"/>
      <c r="D226" s="337"/>
      <c r="E226" s="337"/>
      <c r="F226" s="337"/>
      <c r="G226" s="337"/>
      <c r="H226" s="337"/>
      <c r="I226" s="337"/>
      <c r="J226" s="337"/>
      <c r="K226" s="337"/>
      <c r="L226" s="337"/>
      <c r="M226" s="337"/>
      <c r="N226" s="337"/>
      <c r="O226" s="337"/>
      <c r="P226" s="337"/>
      <c r="Q226" s="337"/>
      <c r="R226" s="337"/>
      <c r="S226" s="337"/>
      <c r="T226" s="337"/>
      <c r="U226" s="337"/>
      <c r="V226" s="337"/>
      <c r="W226" s="337"/>
      <c r="X226" s="337"/>
      <c r="Y226" s="337"/>
      <c r="Z226" s="337"/>
      <c r="AA226" s="337"/>
      <c r="AB226" s="337"/>
      <c r="AC226" s="337"/>
      <c r="AD226" s="337"/>
      <c r="AE226" s="337"/>
      <c r="AF226" s="337"/>
      <c r="AG226" s="337"/>
      <c r="AH226" s="337"/>
      <c r="AI226" s="337"/>
      <c r="AJ226" s="337"/>
      <c r="AK226" s="337"/>
      <c r="BA226" s="337"/>
      <c r="BB226" s="337"/>
      <c r="BC226" s="337"/>
      <c r="BD226" s="337"/>
      <c r="BE226" s="337"/>
      <c r="BF226" s="337"/>
      <c r="BG226" s="337"/>
      <c r="BH226" s="337"/>
      <c r="BI226" s="337"/>
      <c r="BJ226" s="337"/>
      <c r="BK226" s="337"/>
      <c r="BL226" s="337"/>
      <c r="BM226" s="337"/>
      <c r="BN226" s="337"/>
      <c r="BO226" s="337"/>
      <c r="BP226" s="337"/>
      <c r="BQ226" s="337"/>
      <c r="BR226" s="337"/>
      <c r="BS226" s="337"/>
      <c r="BT226" s="625">
        <f>IF($T$198&lt;=$T$197,0,1)</f>
        <v>0</v>
      </c>
      <c r="BU226" s="626">
        <f>IF($U$198&lt;=$U$197,0,1)</f>
        <v>0</v>
      </c>
      <c r="BV226" s="337"/>
      <c r="BW226" s="337"/>
      <c r="BX226" s="337"/>
      <c r="BY226" s="337"/>
      <c r="BZ226" s="337"/>
      <c r="CA226" s="337"/>
      <c r="CB226" s="337"/>
      <c r="CC226" s="337"/>
      <c r="CD226" s="337"/>
      <c r="CE226" s="337"/>
      <c r="CF226" s="337"/>
      <c r="CG226" s="337"/>
      <c r="CH226" s="337"/>
      <c r="CI226" s="337"/>
      <c r="CJ226" s="337"/>
      <c r="CK226" s="337"/>
      <c r="CL226" s="337"/>
      <c r="CM226" s="337"/>
      <c r="CN226" s="337"/>
      <c r="CO226" s="337"/>
      <c r="CP226" s="337"/>
      <c r="CQ226" s="337"/>
      <c r="CR226" s="337"/>
      <c r="CS226" s="337"/>
      <c r="CT226" s="337"/>
      <c r="CU226" s="337"/>
      <c r="CV226" s="337"/>
      <c r="CW226" s="337"/>
      <c r="CX226" s="337"/>
      <c r="CY226" s="337"/>
      <c r="CZ226" s="337"/>
      <c r="DA226" s="337"/>
      <c r="DB226" s="337"/>
      <c r="DC226" s="337"/>
      <c r="DD226" s="337"/>
      <c r="DE226" s="337"/>
      <c r="DF226" s="337"/>
      <c r="DG226" s="337"/>
      <c r="DH226" s="337"/>
      <c r="DI226" s="337"/>
      <c r="DJ226" s="337"/>
      <c r="DK226" s="337"/>
      <c r="DL226" s="337"/>
      <c r="DM226" s="337"/>
      <c r="DN226" s="337"/>
    </row>
    <row r="227" spans="1:118" s="339" customFormat="1" x14ac:dyDescent="0.2">
      <c r="A227" s="363"/>
      <c r="B227" s="337"/>
      <c r="C227" s="337"/>
      <c r="D227" s="337"/>
      <c r="E227" s="337"/>
      <c r="F227" s="337"/>
      <c r="G227" s="337"/>
      <c r="H227" s="337"/>
      <c r="I227" s="337"/>
      <c r="J227" s="337"/>
      <c r="K227" s="337"/>
      <c r="L227" s="337"/>
      <c r="M227" s="337"/>
      <c r="N227" s="337"/>
      <c r="O227" s="337"/>
      <c r="P227" s="337"/>
      <c r="Q227" s="337"/>
      <c r="R227" s="337"/>
      <c r="S227" s="337"/>
      <c r="T227" s="337"/>
      <c r="U227" s="337"/>
      <c r="V227" s="337"/>
      <c r="W227" s="337"/>
      <c r="X227" s="337"/>
      <c r="Y227" s="337"/>
      <c r="Z227" s="337"/>
      <c r="AA227" s="337"/>
      <c r="AB227" s="337"/>
      <c r="AC227" s="337"/>
      <c r="AD227" s="337"/>
      <c r="AE227" s="337"/>
      <c r="AF227" s="337"/>
      <c r="AG227" s="337"/>
      <c r="AH227" s="337"/>
      <c r="AI227" s="337"/>
      <c r="AJ227" s="337"/>
      <c r="AK227" s="337"/>
      <c r="BA227" s="337"/>
      <c r="BB227" s="337"/>
      <c r="BC227" s="337"/>
      <c r="BD227" s="337"/>
      <c r="BE227" s="337"/>
      <c r="BF227" s="337"/>
      <c r="BG227" s="337"/>
      <c r="BH227" s="337"/>
      <c r="BI227" s="337"/>
      <c r="BJ227" s="337"/>
      <c r="BK227" s="337"/>
      <c r="BL227" s="337"/>
      <c r="BM227" s="337"/>
      <c r="BN227" s="337"/>
      <c r="BO227" s="337"/>
      <c r="BP227" s="337"/>
      <c r="BQ227" s="337"/>
      <c r="BR227" s="337"/>
      <c r="BS227" s="337"/>
      <c r="BT227" s="625">
        <f>IF($T$199&lt;=$T$197,0,1)</f>
        <v>0</v>
      </c>
      <c r="BU227" s="626">
        <f>IF($U$199&lt;=$U$197,0,1)</f>
        <v>0</v>
      </c>
      <c r="BV227" s="337"/>
      <c r="BW227" s="337"/>
      <c r="BX227" s="337"/>
      <c r="BY227" s="337"/>
      <c r="BZ227" s="337"/>
      <c r="CA227" s="337"/>
      <c r="CB227" s="337"/>
      <c r="CC227" s="337"/>
      <c r="CD227" s="337"/>
      <c r="CE227" s="337"/>
      <c r="CF227" s="337"/>
      <c r="CG227" s="337"/>
      <c r="CH227" s="337"/>
      <c r="CI227" s="337"/>
      <c r="CJ227" s="337"/>
      <c r="CK227" s="337"/>
      <c r="CL227" s="337"/>
      <c r="CM227" s="337"/>
      <c r="CN227" s="337"/>
      <c r="CO227" s="337"/>
      <c r="CP227" s="337"/>
      <c r="CQ227" s="337"/>
      <c r="CR227" s="337"/>
      <c r="CS227" s="337"/>
      <c r="CT227" s="337"/>
      <c r="CU227" s="337"/>
      <c r="CV227" s="337"/>
      <c r="CW227" s="337"/>
      <c r="CX227" s="337"/>
      <c r="CY227" s="337"/>
      <c r="CZ227" s="337"/>
      <c r="DA227" s="337"/>
      <c r="DB227" s="337"/>
      <c r="DC227" s="337"/>
      <c r="DD227" s="337"/>
      <c r="DE227" s="337"/>
      <c r="DF227" s="337"/>
      <c r="DG227" s="337"/>
      <c r="DH227" s="337"/>
      <c r="DI227" s="337"/>
      <c r="DJ227" s="337"/>
      <c r="DK227" s="337"/>
      <c r="DL227" s="337"/>
      <c r="DM227" s="337"/>
      <c r="DN227" s="337"/>
    </row>
    <row r="228" spans="1:118" s="339" customFormat="1" x14ac:dyDescent="0.2">
      <c r="A228" s="363"/>
      <c r="B228" s="337"/>
      <c r="C228" s="337"/>
      <c r="D228" s="337"/>
      <c r="E228" s="337"/>
      <c r="F228" s="337"/>
      <c r="G228" s="337"/>
      <c r="H228" s="337"/>
      <c r="I228" s="337"/>
      <c r="J228" s="337"/>
      <c r="K228" s="337"/>
      <c r="L228" s="337"/>
      <c r="M228" s="337"/>
      <c r="N228" s="337"/>
      <c r="O228" s="337"/>
      <c r="P228" s="337"/>
      <c r="Q228" s="337"/>
      <c r="R228" s="337"/>
      <c r="S228" s="337"/>
      <c r="T228" s="337"/>
      <c r="U228" s="337"/>
      <c r="V228" s="337"/>
      <c r="W228" s="337"/>
      <c r="X228" s="337"/>
      <c r="Y228" s="337"/>
      <c r="Z228" s="337"/>
      <c r="AA228" s="337"/>
      <c r="AB228" s="337"/>
      <c r="AC228" s="337"/>
      <c r="AD228" s="337"/>
      <c r="AE228" s="337"/>
      <c r="AF228" s="337"/>
      <c r="AG228" s="337"/>
      <c r="AH228" s="337"/>
      <c r="AI228" s="337"/>
      <c r="AJ228" s="337"/>
      <c r="AK228" s="337"/>
      <c r="BA228" s="337"/>
      <c r="BB228" s="337"/>
      <c r="BC228" s="337"/>
      <c r="BD228" s="337"/>
      <c r="BE228" s="337"/>
      <c r="BF228" s="337"/>
      <c r="BG228" s="337"/>
      <c r="BH228" s="337"/>
      <c r="BI228" s="337"/>
      <c r="BJ228" s="337"/>
      <c r="BK228" s="337"/>
      <c r="BL228" s="337"/>
      <c r="BM228" s="337"/>
      <c r="BN228" s="337"/>
      <c r="BO228" s="337"/>
      <c r="BP228" s="337"/>
      <c r="BQ228" s="337"/>
      <c r="BR228" s="337"/>
      <c r="BS228" s="337"/>
      <c r="BT228" s="625">
        <f>IF($T$200&lt;=$T$197,0,1)</f>
        <v>0</v>
      </c>
      <c r="BU228" s="626">
        <f>IF($U$200&lt;=$U$197,0,1)</f>
        <v>0</v>
      </c>
      <c r="BV228" s="337"/>
      <c r="BW228" s="337"/>
      <c r="BX228" s="337"/>
      <c r="BY228" s="337"/>
      <c r="BZ228" s="337"/>
      <c r="CA228" s="337"/>
      <c r="CB228" s="337"/>
      <c r="CC228" s="337"/>
      <c r="CD228" s="337"/>
      <c r="CE228" s="337"/>
      <c r="CF228" s="337"/>
      <c r="CG228" s="337"/>
      <c r="CH228" s="337"/>
      <c r="CI228" s="337"/>
      <c r="CJ228" s="337"/>
      <c r="CK228" s="337"/>
      <c r="CL228" s="337"/>
      <c r="CM228" s="337"/>
      <c r="CN228" s="337"/>
      <c r="CO228" s="337"/>
      <c r="CP228" s="337"/>
      <c r="CQ228" s="337"/>
      <c r="CR228" s="337"/>
      <c r="CS228" s="337"/>
      <c r="CT228" s="337"/>
      <c r="CU228" s="337"/>
      <c r="CV228" s="337"/>
      <c r="CW228" s="337"/>
      <c r="CX228" s="337"/>
      <c r="CY228" s="337"/>
      <c r="CZ228" s="337"/>
      <c r="DA228" s="337"/>
      <c r="DB228" s="337"/>
      <c r="DC228" s="337"/>
      <c r="DD228" s="337"/>
      <c r="DE228" s="337"/>
      <c r="DF228" s="337"/>
      <c r="DG228" s="337"/>
      <c r="DH228" s="337"/>
      <c r="DI228" s="337"/>
      <c r="DJ228" s="337"/>
      <c r="DK228" s="337"/>
      <c r="DL228" s="337"/>
      <c r="DM228" s="337"/>
      <c r="DN228" s="337"/>
    </row>
    <row r="229" spans="1:118" s="339" customFormat="1" x14ac:dyDescent="0.2">
      <c r="A229" s="363"/>
      <c r="B229" s="337"/>
      <c r="C229" s="337"/>
      <c r="D229" s="337"/>
      <c r="E229" s="337"/>
      <c r="F229" s="337"/>
      <c r="G229" s="337"/>
      <c r="H229" s="337"/>
      <c r="I229" s="337"/>
      <c r="J229" s="337"/>
      <c r="K229" s="337"/>
      <c r="L229" s="337"/>
      <c r="M229" s="337"/>
      <c r="N229" s="337"/>
      <c r="O229" s="337"/>
      <c r="P229" s="337"/>
      <c r="Q229" s="337"/>
      <c r="R229" s="337"/>
      <c r="S229" s="337"/>
      <c r="T229" s="337"/>
      <c r="U229" s="337"/>
      <c r="V229" s="337"/>
      <c r="W229" s="337"/>
      <c r="X229" s="337"/>
      <c r="Y229" s="337"/>
      <c r="Z229" s="337"/>
      <c r="AA229" s="337"/>
      <c r="AB229" s="337"/>
      <c r="AC229" s="337"/>
      <c r="AD229" s="337"/>
      <c r="AE229" s="337"/>
      <c r="AF229" s="337"/>
      <c r="AG229" s="337"/>
      <c r="AH229" s="337"/>
      <c r="AI229" s="337"/>
      <c r="AJ229" s="337"/>
      <c r="AK229" s="337"/>
      <c r="BA229" s="337"/>
      <c r="BB229" s="337"/>
      <c r="BC229" s="337"/>
      <c r="BD229" s="337"/>
      <c r="BE229" s="337"/>
      <c r="BF229" s="337"/>
      <c r="BG229" s="337"/>
      <c r="BH229" s="337"/>
      <c r="BI229" s="337"/>
      <c r="BJ229" s="337"/>
      <c r="BK229" s="337"/>
      <c r="BL229" s="337"/>
      <c r="BM229" s="337"/>
      <c r="BN229" s="337"/>
      <c r="BO229" s="337"/>
      <c r="BP229" s="337"/>
      <c r="BQ229" s="337"/>
      <c r="BR229" s="337"/>
      <c r="BS229" s="337"/>
      <c r="BT229" s="627">
        <f>IF($T$201&lt;=$T$197,0,1)</f>
        <v>0</v>
      </c>
      <c r="BU229" s="629">
        <f>IF($U$201&lt;=$U$197,0,1)</f>
        <v>0</v>
      </c>
      <c r="BV229" s="337"/>
      <c r="BW229" s="337"/>
      <c r="BX229" s="337"/>
      <c r="BY229" s="337"/>
      <c r="BZ229" s="337"/>
      <c r="CA229" s="337"/>
      <c r="CB229" s="337"/>
      <c r="CC229" s="337"/>
      <c r="CD229" s="337"/>
      <c r="CE229" s="337"/>
      <c r="CF229" s="337"/>
      <c r="CG229" s="337"/>
      <c r="CH229" s="337"/>
      <c r="CI229" s="337"/>
      <c r="CJ229" s="337"/>
      <c r="CK229" s="337"/>
      <c r="CL229" s="337"/>
      <c r="CM229" s="337"/>
      <c r="CN229" s="337"/>
      <c r="CO229" s="337"/>
      <c r="CP229" s="337"/>
      <c r="CQ229" s="337"/>
      <c r="CR229" s="337"/>
      <c r="CS229" s="337"/>
      <c r="CT229" s="337"/>
      <c r="CU229" s="337"/>
      <c r="CV229" s="337"/>
      <c r="CW229" s="337"/>
      <c r="CX229" s="337"/>
      <c r="CY229" s="337"/>
      <c r="CZ229" s="337"/>
      <c r="DA229" s="337"/>
      <c r="DB229" s="337"/>
      <c r="DC229" s="337"/>
      <c r="DD229" s="337"/>
      <c r="DE229" s="337"/>
      <c r="DF229" s="337"/>
      <c r="DG229" s="337"/>
      <c r="DH229" s="337"/>
      <c r="DI229" s="337"/>
      <c r="DJ229" s="337"/>
      <c r="DK229" s="337"/>
      <c r="DL229" s="337"/>
      <c r="DM229" s="337"/>
      <c r="DN229" s="337"/>
    </row>
    <row r="230" spans="1:118" s="339" customFormat="1" x14ac:dyDescent="0.2">
      <c r="A230" s="363"/>
      <c r="B230" s="337"/>
      <c r="C230" s="337"/>
      <c r="D230" s="337"/>
      <c r="E230" s="337"/>
      <c r="F230" s="337"/>
      <c r="G230" s="337"/>
      <c r="H230" s="337"/>
      <c r="I230" s="337"/>
      <c r="J230" s="337"/>
      <c r="K230" s="337"/>
      <c r="L230" s="337"/>
      <c r="M230" s="337"/>
      <c r="N230" s="337"/>
      <c r="O230" s="337"/>
      <c r="P230" s="337"/>
      <c r="Q230" s="337"/>
      <c r="R230" s="337"/>
      <c r="S230" s="337"/>
      <c r="T230" s="337"/>
      <c r="U230" s="337"/>
      <c r="V230" s="337"/>
      <c r="W230" s="337"/>
      <c r="X230" s="337"/>
      <c r="Y230" s="337"/>
      <c r="Z230" s="337"/>
      <c r="AA230" s="337"/>
      <c r="AB230" s="337"/>
      <c r="AC230" s="337"/>
      <c r="AD230" s="337"/>
      <c r="AE230" s="337"/>
      <c r="AF230" s="337"/>
      <c r="AG230" s="337"/>
      <c r="AH230" s="337"/>
      <c r="AI230" s="337"/>
      <c r="AJ230" s="337"/>
      <c r="AK230" s="337"/>
      <c r="BA230" s="337"/>
      <c r="BB230" s="337"/>
      <c r="BC230" s="337"/>
      <c r="BD230" s="337"/>
      <c r="BE230" s="337"/>
      <c r="BF230" s="337"/>
      <c r="BG230" s="337"/>
      <c r="BH230" s="337"/>
      <c r="BI230" s="337"/>
      <c r="BJ230" s="337"/>
      <c r="BK230" s="337"/>
      <c r="BL230" s="337"/>
      <c r="BM230" s="337"/>
      <c r="BN230" s="337"/>
      <c r="BO230" s="337"/>
      <c r="BP230" s="337"/>
      <c r="BQ230" s="337"/>
      <c r="BR230" s="337"/>
      <c r="BS230" s="337"/>
      <c r="BT230" s="337"/>
      <c r="BU230" s="337"/>
      <c r="BV230" s="337"/>
      <c r="BW230" s="337"/>
      <c r="BX230" s="337"/>
      <c r="BY230" s="337"/>
      <c r="BZ230" s="337"/>
      <c r="CA230" s="337"/>
      <c r="CB230" s="337"/>
      <c r="CC230" s="337"/>
      <c r="CD230" s="337"/>
      <c r="CE230" s="337"/>
      <c r="CF230" s="337"/>
      <c r="CG230" s="337"/>
      <c r="CH230" s="337"/>
      <c r="CI230" s="337"/>
      <c r="CJ230" s="337"/>
      <c r="CK230" s="337"/>
      <c r="CL230" s="337"/>
      <c r="CM230" s="337"/>
      <c r="CN230" s="337"/>
      <c r="CO230" s="337"/>
      <c r="CP230" s="337"/>
      <c r="CQ230" s="337"/>
      <c r="CR230" s="337"/>
      <c r="CS230" s="337"/>
      <c r="CT230" s="337"/>
      <c r="CU230" s="337"/>
      <c r="CV230" s="337"/>
      <c r="CW230" s="337"/>
      <c r="CX230" s="337"/>
      <c r="CY230" s="337"/>
      <c r="CZ230" s="337"/>
      <c r="DA230" s="337"/>
      <c r="DB230" s="337"/>
      <c r="DC230" s="337"/>
      <c r="DD230" s="337"/>
      <c r="DE230" s="337"/>
      <c r="DF230" s="337"/>
      <c r="DG230" s="337"/>
      <c r="DH230" s="337"/>
      <c r="DI230" s="337"/>
      <c r="DJ230" s="337"/>
      <c r="DK230" s="337"/>
      <c r="DL230" s="337"/>
      <c r="DM230" s="337"/>
      <c r="DN230" s="337"/>
    </row>
    <row r="231" spans="1:118" s="339" customFormat="1" x14ac:dyDescent="0.2">
      <c r="A231" s="363"/>
      <c r="B231" s="337"/>
      <c r="C231" s="337"/>
      <c r="D231" s="337"/>
      <c r="E231" s="337"/>
      <c r="F231" s="337"/>
      <c r="G231" s="337"/>
      <c r="H231" s="337"/>
      <c r="I231" s="337"/>
      <c r="J231" s="337"/>
      <c r="K231" s="337"/>
      <c r="L231" s="337"/>
      <c r="M231" s="337"/>
      <c r="N231" s="337"/>
      <c r="O231" s="337"/>
      <c r="P231" s="337"/>
      <c r="Q231" s="337"/>
      <c r="R231" s="337"/>
      <c r="S231" s="337"/>
      <c r="T231" s="337"/>
      <c r="U231" s="337"/>
      <c r="V231" s="337"/>
      <c r="W231" s="337"/>
      <c r="X231" s="337"/>
      <c r="Y231" s="337"/>
      <c r="Z231" s="337"/>
      <c r="AA231" s="337"/>
      <c r="AB231" s="337"/>
      <c r="AC231" s="337"/>
      <c r="AD231" s="337"/>
      <c r="AE231" s="337"/>
      <c r="AF231" s="337"/>
      <c r="AG231" s="337"/>
      <c r="AH231" s="337"/>
      <c r="AI231" s="337"/>
      <c r="AJ231" s="337"/>
      <c r="AK231" s="337"/>
      <c r="BA231" s="337"/>
      <c r="BB231" s="337"/>
      <c r="BC231" s="337"/>
      <c r="BD231" s="337"/>
      <c r="BE231" s="337"/>
      <c r="BF231" s="337"/>
      <c r="BG231" s="337"/>
      <c r="BH231" s="337"/>
      <c r="BI231" s="337"/>
      <c r="BJ231" s="337"/>
      <c r="BK231" s="337"/>
      <c r="BL231" s="337"/>
      <c r="BM231" s="337"/>
      <c r="BN231" s="337"/>
      <c r="BO231" s="337"/>
      <c r="BP231" s="337"/>
      <c r="BQ231" s="337"/>
      <c r="BR231" s="337"/>
      <c r="BS231" s="337"/>
      <c r="BT231" s="337"/>
      <c r="BU231" s="337"/>
      <c r="BV231" s="337"/>
      <c r="BW231" s="337"/>
      <c r="BX231" s="337"/>
      <c r="BY231" s="337"/>
      <c r="BZ231" s="337"/>
      <c r="CA231" s="337"/>
      <c r="CB231" s="337"/>
      <c r="CC231" s="337"/>
      <c r="CD231" s="337"/>
      <c r="CE231" s="337"/>
      <c r="CF231" s="337"/>
      <c r="CG231" s="337"/>
      <c r="CH231" s="337"/>
      <c r="CI231" s="337"/>
      <c r="CJ231" s="337"/>
      <c r="CK231" s="337"/>
      <c r="CL231" s="337"/>
      <c r="CM231" s="337"/>
      <c r="CN231" s="337"/>
      <c r="CO231" s="337"/>
      <c r="CP231" s="337"/>
      <c r="CQ231" s="337"/>
      <c r="CR231" s="337"/>
      <c r="CS231" s="337"/>
      <c r="CT231" s="337"/>
      <c r="CU231" s="337"/>
      <c r="CV231" s="337"/>
      <c r="CW231" s="337"/>
      <c r="CX231" s="337"/>
      <c r="CY231" s="337"/>
      <c r="CZ231" s="337"/>
      <c r="DA231" s="337"/>
      <c r="DB231" s="337"/>
      <c r="DC231" s="337"/>
      <c r="DD231" s="337"/>
      <c r="DE231" s="337"/>
      <c r="DF231" s="337"/>
      <c r="DG231" s="337"/>
      <c r="DH231" s="337"/>
      <c r="DI231" s="337"/>
      <c r="DJ231" s="337"/>
      <c r="DK231" s="337"/>
      <c r="DL231" s="337"/>
      <c r="DM231" s="337"/>
      <c r="DN231" s="337"/>
    </row>
    <row r="232" spans="1:118" s="339" customFormat="1" x14ac:dyDescent="0.2">
      <c r="A232" s="363"/>
      <c r="B232" s="337"/>
      <c r="C232" s="337"/>
      <c r="D232" s="337"/>
      <c r="E232" s="337"/>
      <c r="F232" s="337"/>
      <c r="G232" s="337"/>
      <c r="H232" s="337"/>
      <c r="I232" s="337"/>
      <c r="J232" s="337"/>
      <c r="K232" s="337"/>
      <c r="L232" s="337"/>
      <c r="M232" s="337"/>
      <c r="N232" s="337"/>
      <c r="O232" s="337"/>
      <c r="P232" s="337"/>
      <c r="Q232" s="337"/>
      <c r="R232" s="337"/>
      <c r="S232" s="337"/>
      <c r="T232" s="337"/>
      <c r="U232" s="337"/>
      <c r="V232" s="337"/>
      <c r="W232" s="337"/>
      <c r="X232" s="337"/>
      <c r="Y232" s="337"/>
      <c r="Z232" s="337"/>
      <c r="AA232" s="337"/>
      <c r="AB232" s="337"/>
      <c r="AC232" s="337"/>
      <c r="AD232" s="337"/>
      <c r="AE232" s="337"/>
      <c r="AF232" s="337"/>
      <c r="AG232" s="337"/>
      <c r="AH232" s="337"/>
      <c r="AI232" s="337"/>
      <c r="AJ232" s="337"/>
      <c r="AK232" s="337"/>
      <c r="BA232" s="337"/>
      <c r="BB232" s="337"/>
      <c r="BC232" s="337"/>
      <c r="BD232" s="337"/>
      <c r="BE232" s="337"/>
      <c r="BF232" s="337"/>
      <c r="BG232" s="337"/>
      <c r="BH232" s="337"/>
      <c r="BI232" s="337"/>
      <c r="BJ232" s="337"/>
      <c r="BK232" s="337"/>
      <c r="BL232" s="337"/>
      <c r="BM232" s="337"/>
      <c r="BN232" s="337"/>
      <c r="BO232" s="337"/>
      <c r="BP232" s="337"/>
      <c r="BQ232" s="337"/>
      <c r="BR232" s="337"/>
      <c r="BS232" s="337"/>
      <c r="BT232" s="337"/>
      <c r="BU232" s="337"/>
      <c r="BV232" s="337"/>
      <c r="BW232" s="337"/>
      <c r="BX232" s="337"/>
      <c r="BY232" s="337"/>
      <c r="BZ232" s="337"/>
      <c r="CA232" s="337"/>
      <c r="CB232" s="337"/>
      <c r="CC232" s="337"/>
      <c r="CD232" s="337"/>
      <c r="CE232" s="337"/>
      <c r="CF232" s="337"/>
      <c r="CG232" s="337"/>
      <c r="CH232" s="337"/>
      <c r="CI232" s="337"/>
      <c r="CJ232" s="337"/>
      <c r="CK232" s="337"/>
      <c r="CL232" s="337"/>
      <c r="CM232" s="337"/>
      <c r="CN232" s="337"/>
      <c r="CO232" s="337"/>
      <c r="CP232" s="337"/>
      <c r="CQ232" s="337"/>
      <c r="CR232" s="337"/>
      <c r="CS232" s="337"/>
      <c r="CT232" s="337"/>
      <c r="CU232" s="337"/>
      <c r="CV232" s="337"/>
      <c r="CW232" s="337"/>
      <c r="CX232" s="337"/>
      <c r="CY232" s="337"/>
      <c r="CZ232" s="337"/>
      <c r="DA232" s="337"/>
      <c r="DB232" s="337"/>
      <c r="DC232" s="337"/>
      <c r="DD232" s="337"/>
      <c r="DE232" s="337"/>
      <c r="DF232" s="337"/>
      <c r="DG232" s="337"/>
      <c r="DH232" s="337"/>
      <c r="DI232" s="337"/>
      <c r="DJ232" s="337"/>
      <c r="DK232" s="337"/>
      <c r="DL232" s="337"/>
      <c r="DM232" s="337"/>
      <c r="DN232" s="337"/>
    </row>
    <row r="233" spans="1:118" s="339" customFormat="1" x14ac:dyDescent="0.2">
      <c r="A233" s="363"/>
      <c r="B233" s="337"/>
      <c r="C233" s="337"/>
      <c r="D233" s="337"/>
      <c r="E233" s="337"/>
      <c r="F233" s="337"/>
      <c r="G233" s="337"/>
      <c r="H233" s="337"/>
      <c r="I233" s="337"/>
      <c r="J233" s="337"/>
      <c r="K233" s="337"/>
      <c r="L233" s="337"/>
      <c r="M233" s="337"/>
      <c r="N233" s="337"/>
      <c r="O233" s="337"/>
      <c r="P233" s="337"/>
      <c r="Q233" s="337"/>
      <c r="R233" s="337"/>
      <c r="S233" s="337"/>
      <c r="T233" s="337"/>
      <c r="U233" s="337"/>
      <c r="V233" s="337"/>
      <c r="W233" s="337"/>
      <c r="X233" s="337"/>
      <c r="Y233" s="337"/>
      <c r="Z233" s="337"/>
      <c r="AA233" s="337"/>
      <c r="AB233" s="337"/>
      <c r="AC233" s="337"/>
      <c r="AD233" s="337"/>
      <c r="AE233" s="337"/>
      <c r="AF233" s="337"/>
      <c r="AG233" s="337"/>
      <c r="AH233" s="337"/>
      <c r="AI233" s="337"/>
      <c r="AJ233" s="337"/>
      <c r="AK233" s="337"/>
      <c r="BA233" s="337"/>
      <c r="BB233" s="337"/>
      <c r="BC233" s="337"/>
      <c r="BD233" s="337"/>
      <c r="BE233" s="337"/>
      <c r="BF233" s="337"/>
      <c r="BG233" s="337"/>
      <c r="BH233" s="337"/>
      <c r="BI233" s="337"/>
      <c r="BJ233" s="337"/>
      <c r="BK233" s="337"/>
      <c r="BL233" s="337"/>
      <c r="BM233" s="337"/>
      <c r="BN233" s="337"/>
      <c r="BO233" s="337"/>
      <c r="BP233" s="337"/>
      <c r="BQ233" s="337"/>
      <c r="BR233" s="337"/>
      <c r="BS233" s="337"/>
      <c r="BT233" s="337"/>
      <c r="BU233" s="337"/>
      <c r="BV233" s="337"/>
      <c r="BW233" s="337"/>
      <c r="BX233" s="337"/>
      <c r="BY233" s="337"/>
      <c r="BZ233" s="337"/>
      <c r="CA233" s="337"/>
      <c r="CB233" s="337"/>
      <c r="CC233" s="337"/>
      <c r="CD233" s="337"/>
      <c r="CE233" s="337"/>
      <c r="CF233" s="337"/>
      <c r="CG233" s="337"/>
      <c r="CH233" s="337"/>
      <c r="CI233" s="337"/>
      <c r="CJ233" s="337"/>
      <c r="CK233" s="337"/>
      <c r="CL233" s="337"/>
      <c r="CM233" s="337"/>
      <c r="CN233" s="337"/>
      <c r="CO233" s="337"/>
      <c r="CP233" s="337"/>
      <c r="CQ233" s="337"/>
      <c r="CR233" s="337"/>
      <c r="CS233" s="337"/>
      <c r="CT233" s="337"/>
      <c r="CU233" s="337"/>
      <c r="CV233" s="337"/>
      <c r="CW233" s="337"/>
      <c r="CX233" s="337"/>
      <c r="CY233" s="337"/>
      <c r="CZ233" s="337"/>
      <c r="DA233" s="337"/>
      <c r="DB233" s="337"/>
      <c r="DC233" s="337"/>
      <c r="DD233" s="337"/>
      <c r="DE233" s="337"/>
      <c r="DF233" s="337"/>
      <c r="DG233" s="337"/>
      <c r="DH233" s="337"/>
      <c r="DI233" s="337"/>
      <c r="DJ233" s="337"/>
      <c r="DK233" s="337"/>
      <c r="DL233" s="337"/>
      <c r="DM233" s="337"/>
      <c r="DN233" s="337"/>
    </row>
    <row r="234" spans="1:118" s="339" customFormat="1" x14ac:dyDescent="0.2">
      <c r="A234" s="363"/>
      <c r="B234" s="337"/>
      <c r="C234" s="337"/>
      <c r="D234" s="337"/>
      <c r="E234" s="337"/>
      <c r="F234" s="337"/>
      <c r="G234" s="337"/>
      <c r="H234" s="337"/>
      <c r="I234" s="337"/>
      <c r="J234" s="337"/>
      <c r="K234" s="337"/>
      <c r="L234" s="337"/>
      <c r="M234" s="337"/>
      <c r="N234" s="337"/>
      <c r="O234" s="337"/>
      <c r="P234" s="337"/>
      <c r="Q234" s="337"/>
      <c r="R234" s="337"/>
      <c r="S234" s="337"/>
      <c r="T234" s="337"/>
      <c r="U234" s="337"/>
      <c r="V234" s="337"/>
      <c r="W234" s="337"/>
      <c r="X234" s="337"/>
      <c r="Y234" s="337"/>
      <c r="Z234" s="337"/>
      <c r="AA234" s="337"/>
      <c r="AB234" s="337"/>
      <c r="AC234" s="337"/>
      <c r="AD234" s="337"/>
      <c r="AE234" s="337"/>
      <c r="AF234" s="337"/>
      <c r="AG234" s="337"/>
      <c r="AH234" s="337"/>
      <c r="AI234" s="337"/>
      <c r="AJ234" s="337"/>
      <c r="AK234" s="337"/>
      <c r="BA234" s="337"/>
      <c r="BB234" s="337"/>
      <c r="BC234" s="337"/>
      <c r="BD234" s="337"/>
      <c r="BE234" s="337"/>
      <c r="BF234" s="337"/>
      <c r="BG234" s="337"/>
      <c r="BH234" s="337"/>
      <c r="BI234" s="337"/>
      <c r="BJ234" s="337"/>
      <c r="BK234" s="337"/>
      <c r="BL234" s="337"/>
      <c r="BM234" s="337"/>
      <c r="BN234" s="337"/>
      <c r="BO234" s="337"/>
      <c r="BP234" s="337"/>
      <c r="BQ234" s="337"/>
      <c r="BR234" s="337"/>
      <c r="BS234" s="337"/>
      <c r="BT234" s="337"/>
      <c r="BU234" s="337"/>
      <c r="BV234" s="337"/>
      <c r="BW234" s="337"/>
      <c r="BX234" s="337"/>
      <c r="BY234" s="337"/>
      <c r="BZ234" s="337"/>
      <c r="CA234" s="337"/>
      <c r="CB234" s="337"/>
      <c r="CC234" s="337"/>
      <c r="CD234" s="337"/>
      <c r="CE234" s="337"/>
      <c r="CF234" s="337"/>
      <c r="CG234" s="337"/>
      <c r="CH234" s="337"/>
      <c r="CI234" s="337"/>
      <c r="CJ234" s="337"/>
      <c r="CK234" s="337"/>
      <c r="CL234" s="337"/>
      <c r="CM234" s="337"/>
      <c r="CN234" s="337"/>
      <c r="CO234" s="337"/>
      <c r="CP234" s="337"/>
      <c r="CQ234" s="337"/>
      <c r="CR234" s="337"/>
      <c r="CS234" s="337"/>
      <c r="CT234" s="337"/>
      <c r="CU234" s="337"/>
      <c r="CV234" s="337"/>
      <c r="CW234" s="337"/>
      <c r="CX234" s="337"/>
      <c r="CY234" s="337"/>
      <c r="CZ234" s="337"/>
      <c r="DA234" s="337"/>
      <c r="DB234" s="337"/>
      <c r="DC234" s="337"/>
      <c r="DD234" s="337"/>
      <c r="DE234" s="337"/>
      <c r="DF234" s="337"/>
      <c r="DG234" s="337"/>
      <c r="DH234" s="337"/>
      <c r="DI234" s="337"/>
      <c r="DJ234" s="337"/>
      <c r="DK234" s="337"/>
      <c r="DL234" s="337"/>
      <c r="DM234" s="337"/>
      <c r="DN234" s="337"/>
    </row>
    <row r="235" spans="1:118" s="339" customFormat="1" x14ac:dyDescent="0.2">
      <c r="A235" s="363"/>
      <c r="B235" s="337"/>
      <c r="C235" s="337"/>
      <c r="D235" s="337"/>
      <c r="E235" s="337"/>
      <c r="F235" s="337"/>
      <c r="G235" s="337"/>
      <c r="H235" s="337"/>
      <c r="I235" s="337"/>
      <c r="J235" s="337"/>
      <c r="K235" s="337"/>
      <c r="L235" s="337"/>
      <c r="M235" s="337"/>
      <c r="N235" s="337"/>
      <c r="O235" s="337"/>
      <c r="P235" s="337"/>
      <c r="Q235" s="337"/>
      <c r="R235" s="337"/>
      <c r="S235" s="337"/>
      <c r="T235" s="337"/>
      <c r="U235" s="337"/>
      <c r="V235" s="337"/>
      <c r="W235" s="337"/>
      <c r="X235" s="337"/>
      <c r="Y235" s="337"/>
      <c r="Z235" s="337"/>
      <c r="AA235" s="337"/>
      <c r="AB235" s="337"/>
      <c r="AC235" s="337"/>
      <c r="AD235" s="337"/>
      <c r="AE235" s="337"/>
      <c r="AF235" s="337"/>
      <c r="AG235" s="337"/>
      <c r="AH235" s="337"/>
      <c r="AI235" s="337"/>
      <c r="AJ235" s="337"/>
      <c r="AK235" s="337"/>
      <c r="BA235" s="337"/>
      <c r="BB235" s="337"/>
      <c r="BC235" s="337"/>
      <c r="BD235" s="337"/>
      <c r="BE235" s="337"/>
      <c r="BF235" s="337"/>
      <c r="BG235" s="337"/>
      <c r="BH235" s="337"/>
      <c r="BI235" s="337"/>
      <c r="BJ235" s="337"/>
      <c r="BK235" s="337"/>
      <c r="BL235" s="337"/>
      <c r="BM235" s="337"/>
      <c r="BN235" s="337"/>
      <c r="BO235" s="337"/>
      <c r="BP235" s="337"/>
      <c r="BQ235" s="337"/>
      <c r="BR235" s="337"/>
      <c r="BS235" s="337"/>
      <c r="BT235" s="337"/>
      <c r="BU235" s="337"/>
      <c r="BV235" s="337"/>
      <c r="BW235" s="337"/>
      <c r="BX235" s="337"/>
      <c r="BY235" s="337"/>
      <c r="BZ235" s="337"/>
      <c r="CA235" s="337"/>
      <c r="CB235" s="337"/>
      <c r="CC235" s="337"/>
      <c r="CD235" s="337"/>
      <c r="CE235" s="337"/>
      <c r="CF235" s="337"/>
      <c r="CG235" s="337"/>
      <c r="CH235" s="337"/>
      <c r="CI235" s="337"/>
      <c r="CJ235" s="337"/>
      <c r="CK235" s="337"/>
      <c r="CL235" s="337"/>
      <c r="CM235" s="337"/>
      <c r="CN235" s="337"/>
      <c r="CO235" s="337"/>
      <c r="CP235" s="337"/>
      <c r="CQ235" s="337"/>
      <c r="CR235" s="337"/>
      <c r="CS235" s="337"/>
      <c r="CT235" s="337"/>
      <c r="CU235" s="337"/>
      <c r="CV235" s="337"/>
      <c r="CW235" s="337"/>
      <c r="CX235" s="337"/>
      <c r="CY235" s="337"/>
      <c r="CZ235" s="337"/>
      <c r="DA235" s="337"/>
      <c r="DB235" s="337"/>
      <c r="DC235" s="337"/>
      <c r="DD235" s="337"/>
      <c r="DE235" s="337"/>
      <c r="DF235" s="337"/>
      <c r="DG235" s="337"/>
      <c r="DH235" s="337"/>
      <c r="DI235" s="337"/>
      <c r="DJ235" s="337"/>
      <c r="DK235" s="337"/>
      <c r="DL235" s="337"/>
      <c r="DM235" s="337"/>
      <c r="DN235" s="337"/>
    </row>
    <row r="236" spans="1:118" s="339" customFormat="1" x14ac:dyDescent="0.2">
      <c r="A236" s="363"/>
      <c r="B236" s="337"/>
      <c r="C236" s="337"/>
      <c r="D236" s="337"/>
      <c r="E236" s="337"/>
      <c r="F236" s="337"/>
      <c r="G236" s="337"/>
      <c r="H236" s="337"/>
      <c r="I236" s="337"/>
      <c r="J236" s="337"/>
      <c r="K236" s="337"/>
      <c r="L236" s="337"/>
      <c r="M236" s="337"/>
      <c r="N236" s="337"/>
      <c r="O236" s="337"/>
      <c r="P236" s="337"/>
      <c r="Q236" s="337"/>
      <c r="R236" s="337"/>
      <c r="S236" s="337"/>
      <c r="T236" s="337"/>
      <c r="U236" s="337"/>
      <c r="V236" s="337"/>
      <c r="W236" s="337"/>
      <c r="X236" s="337"/>
      <c r="Y236" s="337"/>
      <c r="Z236" s="337"/>
      <c r="AA236" s="337"/>
      <c r="AB236" s="337"/>
      <c r="AC236" s="337"/>
      <c r="AD236" s="337"/>
      <c r="AE236" s="337"/>
      <c r="AF236" s="337"/>
      <c r="AG236" s="337"/>
      <c r="AH236" s="337"/>
      <c r="AI236" s="337"/>
      <c r="AJ236" s="337"/>
      <c r="AK236" s="337"/>
      <c r="BA236" s="337"/>
      <c r="BB236" s="337"/>
      <c r="BC236" s="337"/>
      <c r="BD236" s="337"/>
      <c r="BE236" s="337"/>
      <c r="BF236" s="337"/>
      <c r="BG236" s="337"/>
      <c r="BH236" s="337"/>
      <c r="BI236" s="337"/>
      <c r="BJ236" s="337"/>
      <c r="BK236" s="337"/>
      <c r="BL236" s="337"/>
      <c r="BM236" s="337"/>
      <c r="BN236" s="337"/>
      <c r="BO236" s="337"/>
      <c r="BP236" s="337"/>
      <c r="BQ236" s="337"/>
      <c r="BR236" s="337"/>
      <c r="BS236" s="337"/>
      <c r="BT236" s="337"/>
      <c r="BU236" s="337"/>
      <c r="BV236" s="337"/>
      <c r="BW236" s="337"/>
      <c r="BX236" s="337"/>
      <c r="BY236" s="337"/>
      <c r="BZ236" s="337"/>
      <c r="CA236" s="337"/>
      <c r="CB236" s="337"/>
      <c r="CC236" s="337"/>
      <c r="CD236" s="337"/>
      <c r="CE236" s="337"/>
      <c r="CF236" s="337"/>
      <c r="CG236" s="337"/>
      <c r="CH236" s="337"/>
      <c r="CI236" s="337"/>
      <c r="CJ236" s="337"/>
      <c r="CK236" s="337"/>
      <c r="CL236" s="337"/>
      <c r="CM236" s="337"/>
      <c r="CN236" s="337"/>
      <c r="CO236" s="337"/>
      <c r="CP236" s="337"/>
      <c r="CQ236" s="337"/>
      <c r="CR236" s="337"/>
      <c r="CS236" s="337"/>
      <c r="CT236" s="337"/>
      <c r="CU236" s="337"/>
      <c r="CV236" s="337"/>
      <c r="CW236" s="337"/>
      <c r="CX236" s="337"/>
      <c r="CY236" s="337"/>
      <c r="CZ236" s="337"/>
      <c r="DA236" s="337"/>
      <c r="DB236" s="337"/>
      <c r="DC236" s="337"/>
      <c r="DD236" s="337"/>
      <c r="DE236" s="337"/>
      <c r="DF236" s="337"/>
      <c r="DG236" s="337"/>
      <c r="DH236" s="337"/>
      <c r="DI236" s="337"/>
      <c r="DJ236" s="337"/>
      <c r="DK236" s="337"/>
      <c r="DL236" s="337"/>
      <c r="DM236" s="337"/>
      <c r="DN236" s="337"/>
    </row>
    <row r="237" spans="1:118" s="339" customFormat="1" x14ac:dyDescent="0.2">
      <c r="A237" s="363"/>
      <c r="B237" s="337"/>
      <c r="C237" s="337"/>
      <c r="D237" s="337"/>
      <c r="E237" s="337"/>
      <c r="F237" s="337"/>
      <c r="G237" s="337"/>
      <c r="H237" s="337"/>
      <c r="I237" s="337"/>
      <c r="J237" s="337"/>
      <c r="K237" s="337"/>
      <c r="L237" s="337"/>
      <c r="M237" s="337"/>
      <c r="N237" s="337"/>
      <c r="O237" s="337"/>
      <c r="P237" s="337"/>
      <c r="Q237" s="337"/>
      <c r="R237" s="337"/>
      <c r="S237" s="337"/>
      <c r="T237" s="337"/>
      <c r="U237" s="337"/>
      <c r="V237" s="337"/>
      <c r="W237" s="337"/>
      <c r="X237" s="337"/>
      <c r="Y237" s="337"/>
      <c r="Z237" s="337"/>
      <c r="AA237" s="337"/>
      <c r="AB237" s="337"/>
      <c r="AC237" s="337"/>
      <c r="AD237" s="337"/>
      <c r="AE237" s="337"/>
      <c r="AF237" s="337"/>
      <c r="AG237" s="337"/>
      <c r="AH237" s="337"/>
      <c r="AI237" s="337"/>
      <c r="AJ237" s="337"/>
      <c r="AK237" s="337"/>
      <c r="BA237" s="337"/>
      <c r="BB237" s="337"/>
      <c r="BC237" s="337"/>
      <c r="BD237" s="337"/>
      <c r="BE237" s="337"/>
      <c r="BF237" s="337"/>
      <c r="BG237" s="337"/>
      <c r="BH237" s="337"/>
      <c r="BI237" s="337"/>
      <c r="BJ237" s="337"/>
      <c r="BK237" s="337"/>
      <c r="BL237" s="337"/>
      <c r="BM237" s="337"/>
      <c r="BN237" s="337"/>
      <c r="BO237" s="337"/>
      <c r="BP237" s="337"/>
      <c r="BQ237" s="337"/>
      <c r="BR237" s="337"/>
      <c r="BS237" s="337"/>
      <c r="BT237" s="337"/>
      <c r="BU237" s="337"/>
      <c r="BV237" s="337"/>
      <c r="BW237" s="337"/>
      <c r="BX237" s="337"/>
      <c r="BY237" s="337"/>
      <c r="BZ237" s="337"/>
      <c r="CA237" s="337"/>
      <c r="CB237" s="337"/>
      <c r="CC237" s="337"/>
      <c r="CD237" s="337"/>
      <c r="CE237" s="337"/>
      <c r="CF237" s="337"/>
      <c r="CG237" s="337"/>
      <c r="CH237" s="337"/>
      <c r="CI237" s="337"/>
      <c r="CJ237" s="337"/>
      <c r="CK237" s="337"/>
      <c r="CL237" s="337"/>
      <c r="CM237" s="337"/>
      <c r="CN237" s="337"/>
      <c r="CO237" s="337"/>
      <c r="CP237" s="337"/>
      <c r="CQ237" s="337"/>
      <c r="CR237" s="337"/>
      <c r="CS237" s="337"/>
      <c r="CT237" s="337"/>
      <c r="CU237" s="337"/>
      <c r="CV237" s="337"/>
      <c r="CW237" s="337"/>
      <c r="CX237" s="337"/>
      <c r="CY237" s="337"/>
      <c r="CZ237" s="337"/>
      <c r="DA237" s="337"/>
      <c r="DB237" s="337"/>
      <c r="DC237" s="337"/>
      <c r="DD237" s="337"/>
      <c r="DE237" s="337"/>
      <c r="DF237" s="337"/>
      <c r="DG237" s="337"/>
      <c r="DH237" s="337"/>
      <c r="DI237" s="337"/>
      <c r="DJ237" s="337"/>
      <c r="DK237" s="337"/>
      <c r="DL237" s="337"/>
      <c r="DM237" s="337"/>
      <c r="DN237" s="337"/>
    </row>
    <row r="238" spans="1:118" s="339" customFormat="1" x14ac:dyDescent="0.2">
      <c r="A238" s="363"/>
      <c r="B238" s="337"/>
      <c r="C238" s="337"/>
      <c r="D238" s="337"/>
      <c r="E238" s="337"/>
      <c r="F238" s="337"/>
      <c r="G238" s="337"/>
      <c r="H238" s="337"/>
      <c r="I238" s="337"/>
      <c r="J238" s="337"/>
      <c r="K238" s="337"/>
      <c r="L238" s="337"/>
      <c r="M238" s="337"/>
      <c r="N238" s="337"/>
      <c r="O238" s="337"/>
      <c r="P238" s="337"/>
      <c r="Q238" s="337"/>
      <c r="R238" s="337"/>
      <c r="S238" s="337"/>
      <c r="T238" s="337"/>
      <c r="U238" s="337"/>
      <c r="V238" s="337"/>
      <c r="W238" s="337"/>
      <c r="X238" s="337"/>
      <c r="Y238" s="337"/>
      <c r="Z238" s="337"/>
      <c r="AA238" s="337"/>
      <c r="AB238" s="337"/>
      <c r="AC238" s="337"/>
      <c r="AD238" s="337"/>
      <c r="AE238" s="337"/>
      <c r="AF238" s="337"/>
      <c r="AG238" s="337"/>
      <c r="AH238" s="337"/>
      <c r="AI238" s="337"/>
      <c r="AJ238" s="337"/>
      <c r="AK238" s="337"/>
      <c r="BA238" s="337"/>
      <c r="BB238" s="337"/>
      <c r="BC238" s="337"/>
      <c r="BD238" s="337"/>
      <c r="BE238" s="337"/>
      <c r="BF238" s="337"/>
      <c r="BG238" s="337"/>
      <c r="BH238" s="337"/>
      <c r="BI238" s="337"/>
      <c r="BJ238" s="337"/>
      <c r="BK238" s="337"/>
      <c r="BL238" s="337"/>
      <c r="BM238" s="337"/>
      <c r="BN238" s="337"/>
      <c r="BO238" s="337"/>
      <c r="BP238" s="337"/>
      <c r="BQ238" s="337"/>
      <c r="BR238" s="337"/>
      <c r="BS238" s="337"/>
      <c r="BT238" s="337"/>
      <c r="BU238" s="337"/>
      <c r="BV238" s="337"/>
      <c r="BW238" s="337"/>
      <c r="BX238" s="337"/>
      <c r="BY238" s="337"/>
      <c r="BZ238" s="337"/>
      <c r="CA238" s="337"/>
      <c r="CB238" s="337"/>
      <c r="CC238" s="337"/>
      <c r="CD238" s="337"/>
      <c r="CE238" s="337"/>
      <c r="CF238" s="337"/>
      <c r="CG238" s="337"/>
      <c r="CH238" s="337"/>
      <c r="CI238" s="337"/>
      <c r="CJ238" s="337"/>
      <c r="CK238" s="337"/>
      <c r="CL238" s="337"/>
      <c r="CM238" s="337"/>
      <c r="CN238" s="337"/>
      <c r="CO238" s="337"/>
      <c r="CP238" s="337"/>
      <c r="CQ238" s="337"/>
      <c r="CR238" s="337"/>
      <c r="CS238" s="337"/>
      <c r="CT238" s="337"/>
      <c r="CU238" s="337"/>
      <c r="CV238" s="337"/>
      <c r="CW238" s="337"/>
      <c r="CX238" s="337"/>
      <c r="CY238" s="337"/>
      <c r="CZ238" s="337"/>
      <c r="DA238" s="337"/>
      <c r="DB238" s="337"/>
      <c r="DC238" s="337"/>
      <c r="DD238" s="337"/>
      <c r="DE238" s="337"/>
      <c r="DF238" s="337"/>
      <c r="DG238" s="337"/>
      <c r="DH238" s="337"/>
      <c r="DI238" s="337"/>
      <c r="DJ238" s="337"/>
      <c r="DK238" s="337"/>
      <c r="DL238" s="337"/>
      <c r="DM238" s="337"/>
      <c r="DN238" s="337"/>
    </row>
    <row r="239" spans="1:118" s="339" customFormat="1" x14ac:dyDescent="0.2">
      <c r="A239" s="363"/>
      <c r="B239" s="337"/>
      <c r="C239" s="337"/>
      <c r="D239" s="337"/>
      <c r="E239" s="337"/>
      <c r="F239" s="337"/>
      <c r="G239" s="337"/>
      <c r="H239" s="337"/>
      <c r="I239" s="337"/>
      <c r="J239" s="337"/>
      <c r="K239" s="337"/>
      <c r="L239" s="337"/>
      <c r="M239" s="337"/>
      <c r="N239" s="337"/>
      <c r="O239" s="337"/>
      <c r="P239" s="337"/>
      <c r="Q239" s="337"/>
      <c r="R239" s="337"/>
      <c r="S239" s="337"/>
      <c r="T239" s="337"/>
      <c r="U239" s="337"/>
      <c r="V239" s="337"/>
      <c r="W239" s="337"/>
      <c r="X239" s="337"/>
      <c r="Y239" s="337"/>
      <c r="Z239" s="337"/>
      <c r="AA239" s="337"/>
      <c r="AB239" s="337"/>
      <c r="AC239" s="337"/>
      <c r="AD239" s="337"/>
      <c r="AE239" s="337"/>
      <c r="AF239" s="337"/>
      <c r="AG239" s="337"/>
      <c r="AH239" s="337"/>
      <c r="AI239" s="337"/>
      <c r="AJ239" s="337"/>
      <c r="AK239" s="337"/>
      <c r="BA239" s="337"/>
      <c r="BB239" s="337"/>
      <c r="BC239" s="337"/>
      <c r="BD239" s="337"/>
      <c r="BE239" s="337"/>
      <c r="BF239" s="337"/>
      <c r="BG239" s="337"/>
      <c r="BH239" s="337"/>
      <c r="BI239" s="337"/>
      <c r="BJ239" s="337"/>
      <c r="BK239" s="337"/>
      <c r="BL239" s="337"/>
      <c r="BM239" s="337"/>
      <c r="BN239" s="337"/>
      <c r="BO239" s="337"/>
      <c r="BP239" s="337"/>
      <c r="BQ239" s="337"/>
      <c r="BR239" s="337"/>
      <c r="BS239" s="337"/>
      <c r="BT239" s="337"/>
      <c r="BU239" s="337"/>
      <c r="BV239" s="337"/>
      <c r="BW239" s="337"/>
      <c r="BX239" s="337"/>
      <c r="BY239" s="337"/>
      <c r="BZ239" s="337"/>
      <c r="CA239" s="337"/>
      <c r="CB239" s="337"/>
      <c r="CC239" s="337"/>
      <c r="CD239" s="337"/>
      <c r="CE239" s="337"/>
      <c r="CF239" s="337"/>
      <c r="CG239" s="337"/>
      <c r="CH239" s="337"/>
      <c r="CI239" s="337"/>
      <c r="CJ239" s="337"/>
      <c r="CK239" s="337"/>
      <c r="CL239" s="337"/>
      <c r="CM239" s="337"/>
      <c r="CN239" s="337"/>
      <c r="CO239" s="337"/>
      <c r="CP239" s="337"/>
      <c r="CQ239" s="337"/>
      <c r="CR239" s="337"/>
      <c r="CS239" s="337"/>
      <c r="CT239" s="337"/>
      <c r="CU239" s="337"/>
      <c r="CV239" s="337"/>
      <c r="CW239" s="337"/>
      <c r="CX239" s="337"/>
      <c r="CY239" s="337"/>
      <c r="CZ239" s="337"/>
      <c r="DA239" s="337"/>
      <c r="DB239" s="337"/>
      <c r="DC239" s="337"/>
      <c r="DD239" s="337"/>
      <c r="DE239" s="337"/>
      <c r="DF239" s="337"/>
      <c r="DG239" s="337"/>
      <c r="DH239" s="337"/>
      <c r="DI239" s="337"/>
      <c r="DJ239" s="337"/>
      <c r="DK239" s="337"/>
      <c r="DL239" s="337"/>
      <c r="DM239" s="337"/>
      <c r="DN239" s="337"/>
    </row>
    <row r="240" spans="1:118" s="339" customFormat="1" x14ac:dyDescent="0.2">
      <c r="A240" s="363"/>
      <c r="B240" s="337"/>
      <c r="C240" s="337"/>
      <c r="D240" s="337"/>
      <c r="E240" s="337"/>
      <c r="F240" s="337"/>
      <c r="G240" s="337"/>
      <c r="H240" s="337"/>
      <c r="I240" s="337"/>
      <c r="J240" s="337"/>
      <c r="K240" s="337"/>
      <c r="L240" s="337"/>
      <c r="M240" s="337"/>
      <c r="N240" s="337"/>
      <c r="O240" s="337"/>
      <c r="P240" s="337"/>
      <c r="Q240" s="337"/>
      <c r="R240" s="337"/>
      <c r="S240" s="337"/>
      <c r="T240" s="337"/>
      <c r="U240" s="337"/>
      <c r="V240" s="337"/>
      <c r="W240" s="337"/>
      <c r="X240" s="337"/>
      <c r="Y240" s="337"/>
      <c r="Z240" s="337"/>
      <c r="AA240" s="337"/>
      <c r="AB240" s="337"/>
      <c r="AC240" s="337"/>
      <c r="AD240" s="337"/>
      <c r="AE240" s="337"/>
      <c r="AF240" s="337"/>
      <c r="AG240" s="337"/>
      <c r="AH240" s="337"/>
      <c r="AI240" s="337"/>
      <c r="AJ240" s="337"/>
      <c r="AK240" s="337"/>
      <c r="BA240" s="337"/>
      <c r="BB240" s="337"/>
      <c r="BC240" s="337"/>
      <c r="BD240" s="337"/>
      <c r="BE240" s="337"/>
      <c r="BF240" s="337"/>
      <c r="BG240" s="337"/>
      <c r="BH240" s="337"/>
      <c r="BI240" s="337"/>
      <c r="BJ240" s="337"/>
      <c r="BK240" s="337"/>
      <c r="BL240" s="337"/>
      <c r="BM240" s="337"/>
      <c r="BN240" s="337"/>
      <c r="BO240" s="337"/>
      <c r="BP240" s="337"/>
      <c r="BQ240" s="337"/>
      <c r="BR240" s="337"/>
      <c r="BS240" s="337"/>
      <c r="BT240" s="337"/>
      <c r="BU240" s="337"/>
      <c r="BV240" s="337"/>
      <c r="BW240" s="337"/>
      <c r="BX240" s="337"/>
      <c r="BY240" s="337"/>
      <c r="BZ240" s="337"/>
      <c r="CA240" s="337"/>
      <c r="CB240" s="337"/>
      <c r="CC240" s="337"/>
      <c r="CD240" s="337"/>
      <c r="CE240" s="337"/>
      <c r="CF240" s="337"/>
      <c r="CG240" s="337"/>
      <c r="CH240" s="337"/>
      <c r="CI240" s="337"/>
      <c r="CJ240" s="337"/>
      <c r="CK240" s="337"/>
      <c r="CL240" s="337"/>
      <c r="CM240" s="337"/>
      <c r="CN240" s="337"/>
      <c r="CO240" s="337"/>
      <c r="CP240" s="337"/>
      <c r="CQ240" s="337"/>
      <c r="CR240" s="337"/>
      <c r="CS240" s="337"/>
      <c r="CT240" s="337"/>
      <c r="CU240" s="337"/>
      <c r="CV240" s="337"/>
      <c r="CW240" s="337"/>
      <c r="CX240" s="337"/>
      <c r="CY240" s="337"/>
      <c r="CZ240" s="337"/>
      <c r="DA240" s="337"/>
      <c r="DB240" s="337"/>
      <c r="DC240" s="337"/>
      <c r="DD240" s="337"/>
      <c r="DE240" s="337"/>
      <c r="DF240" s="337"/>
      <c r="DG240" s="337"/>
      <c r="DH240" s="337"/>
      <c r="DI240" s="337"/>
      <c r="DJ240" s="337"/>
      <c r="DK240" s="337"/>
      <c r="DL240" s="337"/>
      <c r="DM240" s="337"/>
      <c r="DN240" s="337"/>
    </row>
    <row r="241" spans="1:118" s="339" customFormat="1" x14ac:dyDescent="0.2">
      <c r="A241" s="363"/>
      <c r="B241" s="337"/>
      <c r="C241" s="337"/>
      <c r="D241" s="337"/>
      <c r="E241" s="337"/>
      <c r="F241" s="337"/>
      <c r="G241" s="337"/>
      <c r="H241" s="337"/>
      <c r="I241" s="337"/>
      <c r="J241" s="337"/>
      <c r="K241" s="337"/>
      <c r="L241" s="337"/>
      <c r="M241" s="337"/>
      <c r="N241" s="337"/>
      <c r="O241" s="337"/>
      <c r="P241" s="337"/>
      <c r="Q241" s="337"/>
      <c r="R241" s="337"/>
      <c r="S241" s="337"/>
      <c r="T241" s="337"/>
      <c r="U241" s="337"/>
      <c r="V241" s="337"/>
      <c r="W241" s="337"/>
      <c r="X241" s="337"/>
      <c r="Y241" s="337"/>
      <c r="Z241" s="337"/>
      <c r="AA241" s="337"/>
      <c r="AB241" s="337"/>
      <c r="AC241" s="337"/>
      <c r="AD241" s="337"/>
      <c r="AE241" s="337"/>
      <c r="AF241" s="337"/>
      <c r="AG241" s="337"/>
      <c r="AH241" s="337"/>
      <c r="AI241" s="337"/>
      <c r="AJ241" s="337"/>
      <c r="AK241" s="337"/>
      <c r="BA241" s="337"/>
      <c r="BB241" s="337"/>
      <c r="BC241" s="337"/>
      <c r="BD241" s="337"/>
      <c r="BE241" s="337"/>
      <c r="BF241" s="337"/>
      <c r="BG241" s="337"/>
      <c r="BH241" s="337"/>
      <c r="BI241" s="337"/>
      <c r="BJ241" s="337"/>
      <c r="BK241" s="337"/>
      <c r="BL241" s="337"/>
      <c r="BM241" s="337"/>
      <c r="BN241" s="337"/>
      <c r="BO241" s="337"/>
      <c r="BP241" s="337"/>
      <c r="BQ241" s="337"/>
      <c r="BR241" s="337"/>
      <c r="BS241" s="337"/>
      <c r="BT241" s="337"/>
      <c r="BU241" s="337"/>
      <c r="BV241" s="337"/>
      <c r="BW241" s="337"/>
      <c r="BX241" s="337"/>
      <c r="BY241" s="337"/>
      <c r="BZ241" s="337"/>
      <c r="CA241" s="337"/>
      <c r="CB241" s="337"/>
      <c r="CC241" s="337"/>
      <c r="CD241" s="337"/>
      <c r="CE241" s="337"/>
      <c r="CF241" s="337"/>
      <c r="CG241" s="337"/>
      <c r="CH241" s="337"/>
      <c r="CI241" s="337"/>
      <c r="CJ241" s="337"/>
      <c r="CK241" s="337"/>
      <c r="CL241" s="337"/>
      <c r="CM241" s="337"/>
      <c r="CN241" s="337"/>
      <c r="CO241" s="337"/>
      <c r="CP241" s="337"/>
      <c r="CQ241" s="337"/>
      <c r="CR241" s="337"/>
      <c r="CS241" s="337"/>
      <c r="CT241" s="337"/>
      <c r="CU241" s="337"/>
      <c r="CV241" s="337"/>
      <c r="CW241" s="337"/>
      <c r="CX241" s="337"/>
      <c r="CY241" s="337"/>
      <c r="CZ241" s="337"/>
      <c r="DA241" s="337"/>
      <c r="DB241" s="337"/>
      <c r="DC241" s="337"/>
      <c r="DD241" s="337"/>
      <c r="DE241" s="337"/>
      <c r="DF241" s="337"/>
      <c r="DG241" s="337"/>
      <c r="DH241" s="337"/>
      <c r="DI241" s="337"/>
      <c r="DJ241" s="337"/>
      <c r="DK241" s="337"/>
      <c r="DL241" s="337"/>
      <c r="DM241" s="337"/>
      <c r="DN241" s="337"/>
    </row>
    <row r="242" spans="1:118" s="339" customFormat="1" x14ac:dyDescent="0.2">
      <c r="A242" s="363"/>
      <c r="B242" s="337"/>
      <c r="C242" s="337"/>
      <c r="D242" s="337"/>
      <c r="E242" s="337"/>
      <c r="F242" s="337"/>
      <c r="G242" s="337"/>
      <c r="H242" s="337"/>
      <c r="I242" s="337"/>
      <c r="J242" s="337"/>
      <c r="K242" s="337"/>
      <c r="L242" s="337"/>
      <c r="M242" s="337"/>
      <c r="N242" s="337"/>
      <c r="O242" s="337"/>
      <c r="P242" s="337"/>
      <c r="Q242" s="337"/>
      <c r="R242" s="337"/>
      <c r="S242" s="337"/>
      <c r="T242" s="337"/>
      <c r="U242" s="337"/>
      <c r="V242" s="337"/>
      <c r="W242" s="337"/>
      <c r="X242" s="337"/>
      <c r="Y242" s="337"/>
      <c r="Z242" s="337"/>
      <c r="AA242" s="337"/>
      <c r="AB242" s="337"/>
      <c r="AC242" s="337"/>
      <c r="AD242" s="337"/>
      <c r="AE242" s="337"/>
      <c r="AF242" s="337"/>
      <c r="AG242" s="337"/>
      <c r="AH242" s="337"/>
      <c r="AI242" s="337"/>
      <c r="AJ242" s="337"/>
      <c r="AK242" s="337"/>
      <c r="BA242" s="337"/>
      <c r="BB242" s="337"/>
      <c r="BC242" s="337"/>
      <c r="BD242" s="337"/>
      <c r="BE242" s="337"/>
      <c r="BF242" s="337"/>
      <c r="BG242" s="337"/>
      <c r="BH242" s="337"/>
      <c r="BI242" s="337"/>
      <c r="BJ242" s="337"/>
      <c r="BK242" s="337"/>
      <c r="BL242" s="337"/>
      <c r="BM242" s="337"/>
      <c r="BN242" s="337"/>
      <c r="BO242" s="337"/>
      <c r="BP242" s="337"/>
      <c r="BQ242" s="337"/>
      <c r="BR242" s="337"/>
      <c r="BS242" s="337"/>
      <c r="BT242" s="337"/>
      <c r="BU242" s="337"/>
      <c r="BV242" s="337"/>
      <c r="BW242" s="337"/>
      <c r="BX242" s="337"/>
      <c r="BY242" s="337"/>
      <c r="BZ242" s="337"/>
      <c r="CA242" s="337"/>
      <c r="CB242" s="337"/>
      <c r="CC242" s="337"/>
      <c r="CD242" s="337"/>
      <c r="CE242" s="337"/>
      <c r="CF242" s="337"/>
      <c r="CG242" s="337"/>
      <c r="CH242" s="337"/>
      <c r="CI242" s="337"/>
      <c r="CJ242" s="337"/>
      <c r="CK242" s="337"/>
      <c r="CL242" s="337"/>
      <c r="CM242" s="337"/>
      <c r="CN242" s="337"/>
      <c r="CO242" s="337"/>
      <c r="CP242" s="337"/>
      <c r="CQ242" s="337"/>
      <c r="CR242" s="337"/>
      <c r="CS242" s="337"/>
      <c r="CT242" s="337"/>
      <c r="CU242" s="337"/>
      <c r="CV242" s="337"/>
      <c r="CW242" s="337"/>
      <c r="CX242" s="337"/>
      <c r="CY242" s="337"/>
      <c r="CZ242" s="337"/>
      <c r="DA242" s="337"/>
      <c r="DB242" s="337"/>
      <c r="DC242" s="337"/>
      <c r="DD242" s="337"/>
      <c r="DE242" s="337"/>
      <c r="DF242" s="337"/>
      <c r="DG242" s="337"/>
      <c r="DH242" s="337"/>
      <c r="DI242" s="337"/>
      <c r="DJ242" s="337"/>
      <c r="DK242" s="337"/>
      <c r="DL242" s="337"/>
      <c r="DM242" s="337"/>
      <c r="DN242" s="337"/>
    </row>
    <row r="243" spans="1:118" s="339" customFormat="1" x14ac:dyDescent="0.2">
      <c r="A243" s="363"/>
      <c r="B243" s="337"/>
      <c r="C243" s="337"/>
      <c r="D243" s="337"/>
      <c r="E243" s="337"/>
      <c r="F243" s="337"/>
      <c r="G243" s="337"/>
      <c r="H243" s="337"/>
      <c r="I243" s="337"/>
      <c r="J243" s="337"/>
      <c r="K243" s="337"/>
      <c r="L243" s="337"/>
      <c r="M243" s="337"/>
      <c r="N243" s="337"/>
      <c r="O243" s="337"/>
      <c r="P243" s="337"/>
      <c r="Q243" s="337"/>
      <c r="R243" s="337"/>
      <c r="S243" s="337"/>
      <c r="T243" s="337"/>
      <c r="U243" s="337"/>
      <c r="V243" s="337"/>
      <c r="W243" s="337"/>
      <c r="X243" s="337"/>
      <c r="Y243" s="337"/>
      <c r="Z243" s="337"/>
      <c r="AA243" s="337"/>
      <c r="AB243" s="337"/>
      <c r="AC243" s="337"/>
      <c r="AD243" s="337"/>
      <c r="AE243" s="337"/>
      <c r="AF243" s="337"/>
      <c r="AG243" s="337"/>
      <c r="AH243" s="337"/>
      <c r="AI243" s="337"/>
      <c r="AJ243" s="337"/>
      <c r="AK243" s="337"/>
      <c r="AL243" s="337"/>
      <c r="AM243" s="337"/>
      <c r="AN243" s="337"/>
      <c r="AO243" s="337"/>
      <c r="AP243" s="337"/>
      <c r="AQ243" s="337"/>
      <c r="AR243" s="337"/>
      <c r="AS243" s="337"/>
      <c r="AT243" s="337"/>
      <c r="AU243" s="337"/>
      <c r="AV243" s="337"/>
      <c r="AW243" s="337"/>
      <c r="AX243" s="337"/>
      <c r="AY243" s="337"/>
      <c r="AZ243" s="337"/>
      <c r="BA243" s="337"/>
      <c r="BB243" s="337"/>
      <c r="BC243" s="337"/>
      <c r="BD243" s="337"/>
      <c r="BE243" s="337"/>
      <c r="BF243" s="337"/>
      <c r="BG243" s="337"/>
      <c r="BH243" s="337"/>
      <c r="BI243" s="337"/>
      <c r="BJ243" s="337"/>
      <c r="BK243" s="337"/>
      <c r="BL243" s="337"/>
      <c r="BM243" s="337"/>
      <c r="BN243" s="337"/>
      <c r="BO243" s="337"/>
      <c r="BP243" s="337"/>
      <c r="BQ243" s="337"/>
      <c r="BR243" s="337"/>
      <c r="BS243" s="337"/>
      <c r="BT243" s="337"/>
      <c r="BU243" s="337"/>
      <c r="BV243" s="337"/>
      <c r="BW243" s="337"/>
      <c r="BX243" s="337"/>
      <c r="BY243" s="337"/>
      <c r="BZ243" s="337"/>
      <c r="CA243" s="337"/>
      <c r="CB243" s="337"/>
      <c r="CC243" s="337"/>
      <c r="CD243" s="337"/>
      <c r="CE243" s="337"/>
      <c r="CF243" s="337"/>
      <c r="CG243" s="337"/>
      <c r="CH243" s="337"/>
      <c r="CI243" s="337"/>
      <c r="CJ243" s="337"/>
      <c r="CK243" s="337"/>
      <c r="CL243" s="337"/>
      <c r="CM243" s="337"/>
      <c r="CN243" s="337"/>
      <c r="CO243" s="337"/>
      <c r="CP243" s="337"/>
      <c r="CQ243" s="337"/>
      <c r="CR243" s="337"/>
      <c r="CS243" s="337"/>
      <c r="CT243" s="337"/>
      <c r="CU243" s="337"/>
      <c r="CV243" s="337"/>
      <c r="CW243" s="337"/>
      <c r="CX243" s="337"/>
      <c r="CY243" s="337"/>
      <c r="CZ243" s="337"/>
      <c r="DA243" s="337"/>
      <c r="DB243" s="337"/>
      <c r="DC243" s="337"/>
      <c r="DD243" s="337"/>
      <c r="DE243" s="337"/>
      <c r="DF243" s="337"/>
      <c r="DG243" s="337"/>
      <c r="DH243" s="337"/>
      <c r="DI243" s="337"/>
      <c r="DJ243" s="337"/>
      <c r="DK243" s="337"/>
      <c r="DL243" s="337"/>
      <c r="DM243" s="337"/>
      <c r="DN243" s="337"/>
    </row>
    <row r="244" spans="1:118" s="339" customFormat="1" x14ac:dyDescent="0.2">
      <c r="A244" s="363"/>
      <c r="B244" s="337"/>
      <c r="C244" s="337"/>
      <c r="D244" s="337"/>
      <c r="E244" s="337"/>
      <c r="F244" s="337"/>
      <c r="G244" s="337"/>
      <c r="H244" s="337"/>
      <c r="I244" s="337"/>
      <c r="J244" s="337"/>
      <c r="K244" s="337"/>
      <c r="L244" s="337"/>
      <c r="M244" s="337"/>
      <c r="N244" s="337"/>
      <c r="O244" s="337"/>
      <c r="P244" s="337"/>
      <c r="Q244" s="337"/>
      <c r="R244" s="337"/>
      <c r="S244" s="337"/>
      <c r="T244" s="337"/>
      <c r="U244" s="337"/>
      <c r="V244" s="337"/>
      <c r="W244" s="337"/>
      <c r="X244" s="337"/>
      <c r="Y244" s="337"/>
      <c r="Z244" s="337"/>
      <c r="AA244" s="337"/>
      <c r="AB244" s="337"/>
      <c r="AC244" s="337"/>
      <c r="AD244" s="337"/>
      <c r="AE244" s="337"/>
      <c r="AF244" s="337"/>
      <c r="AG244" s="337"/>
      <c r="AH244" s="337"/>
      <c r="AI244" s="337"/>
      <c r="AJ244" s="337"/>
      <c r="AK244" s="337"/>
      <c r="AL244" s="337"/>
      <c r="AM244" s="337"/>
      <c r="AN244" s="337"/>
      <c r="AO244" s="337"/>
      <c r="AP244" s="337"/>
      <c r="AQ244" s="337"/>
      <c r="AR244" s="337"/>
      <c r="AS244" s="337"/>
      <c r="AT244" s="337"/>
      <c r="AU244" s="337"/>
      <c r="AV244" s="337"/>
      <c r="AW244" s="337"/>
      <c r="AX244" s="337"/>
      <c r="AY244" s="337"/>
      <c r="AZ244" s="337"/>
      <c r="BA244" s="337"/>
      <c r="BB244" s="337"/>
      <c r="BC244" s="337"/>
      <c r="BD244" s="337"/>
      <c r="BE244" s="337"/>
      <c r="BF244" s="337"/>
      <c r="BG244" s="337"/>
      <c r="BH244" s="337"/>
      <c r="BI244" s="337"/>
      <c r="BJ244" s="337"/>
      <c r="BK244" s="337"/>
      <c r="BL244" s="337"/>
      <c r="BM244" s="337"/>
      <c r="BN244" s="337"/>
      <c r="BO244" s="337"/>
      <c r="BP244" s="337"/>
      <c r="BQ244" s="337"/>
      <c r="BR244" s="337"/>
      <c r="BS244" s="337"/>
      <c r="BT244" s="337"/>
      <c r="BU244" s="337"/>
      <c r="BV244" s="337"/>
      <c r="BW244" s="337"/>
      <c r="BX244" s="337"/>
      <c r="BY244" s="337"/>
      <c r="BZ244" s="337"/>
      <c r="CA244" s="337"/>
      <c r="CB244" s="337"/>
      <c r="CC244" s="337"/>
      <c r="CD244" s="337"/>
      <c r="CE244" s="337"/>
      <c r="CF244" s="337"/>
      <c r="CG244" s="337"/>
      <c r="CH244" s="337"/>
      <c r="CI244" s="337"/>
      <c r="CJ244" s="337"/>
      <c r="CK244" s="337"/>
      <c r="CL244" s="337"/>
      <c r="CM244" s="337"/>
      <c r="CN244" s="337"/>
      <c r="CO244" s="337"/>
      <c r="CP244" s="337"/>
      <c r="CQ244" s="337"/>
      <c r="CR244" s="337"/>
      <c r="CS244" s="337"/>
      <c r="CT244" s="337"/>
      <c r="CU244" s="337"/>
      <c r="CV244" s="337"/>
      <c r="CW244" s="337"/>
      <c r="CX244" s="337"/>
      <c r="CY244" s="337"/>
      <c r="CZ244" s="337"/>
      <c r="DA244" s="337"/>
      <c r="DB244" s="337"/>
      <c r="DC244" s="337"/>
      <c r="DD244" s="337"/>
      <c r="DE244" s="337"/>
      <c r="DF244" s="337"/>
      <c r="DG244" s="337"/>
      <c r="DH244" s="337"/>
      <c r="DI244" s="337"/>
      <c r="DJ244" s="337"/>
      <c r="DK244" s="337"/>
      <c r="DL244" s="337"/>
      <c r="DM244" s="337"/>
      <c r="DN244" s="337"/>
    </row>
    <row r="245" spans="1:118" s="339" customFormat="1" x14ac:dyDescent="0.2">
      <c r="A245" s="363"/>
      <c r="B245" s="337"/>
      <c r="C245" s="337"/>
      <c r="D245" s="337"/>
      <c r="E245" s="337"/>
      <c r="F245" s="337"/>
      <c r="G245" s="337"/>
      <c r="H245" s="337"/>
      <c r="I245" s="337"/>
      <c r="J245" s="337"/>
      <c r="K245" s="337"/>
      <c r="L245" s="337"/>
      <c r="M245" s="337"/>
      <c r="N245" s="337"/>
      <c r="O245" s="337"/>
      <c r="P245" s="337"/>
      <c r="Q245" s="337"/>
      <c r="R245" s="337"/>
      <c r="S245" s="337"/>
      <c r="T245" s="337"/>
      <c r="U245" s="337"/>
      <c r="V245" s="337"/>
      <c r="W245" s="337"/>
      <c r="X245" s="337"/>
      <c r="Y245" s="337"/>
      <c r="Z245" s="337"/>
      <c r="AA245" s="337"/>
      <c r="AB245" s="337"/>
      <c r="AC245" s="337"/>
      <c r="AD245" s="337"/>
      <c r="AE245" s="337"/>
      <c r="AF245" s="337"/>
      <c r="AG245" s="337"/>
      <c r="AH245" s="337"/>
      <c r="AI245" s="337"/>
      <c r="AJ245" s="337"/>
      <c r="AK245" s="337"/>
      <c r="AL245" s="337"/>
      <c r="AM245" s="337"/>
      <c r="AN245" s="337"/>
      <c r="AO245" s="337"/>
      <c r="AP245" s="337"/>
      <c r="AQ245" s="337"/>
      <c r="AR245" s="337"/>
      <c r="AS245" s="337"/>
      <c r="AT245" s="337"/>
      <c r="AU245" s="337"/>
      <c r="AV245" s="337"/>
      <c r="AW245" s="337"/>
      <c r="AX245" s="337"/>
      <c r="AY245" s="337"/>
      <c r="AZ245" s="337"/>
      <c r="BA245" s="337"/>
      <c r="BB245" s="337"/>
      <c r="BC245" s="337"/>
      <c r="BD245" s="337"/>
      <c r="BE245" s="337"/>
      <c r="BF245" s="337"/>
      <c r="BG245" s="337"/>
      <c r="BH245" s="337"/>
      <c r="BI245" s="337"/>
      <c r="BJ245" s="337"/>
      <c r="BK245" s="337"/>
      <c r="BL245" s="337"/>
      <c r="BM245" s="337"/>
      <c r="BN245" s="337"/>
      <c r="BO245" s="337"/>
      <c r="BP245" s="337"/>
      <c r="BQ245" s="337"/>
      <c r="BR245" s="337"/>
      <c r="BS245" s="337"/>
      <c r="BT245" s="337"/>
      <c r="BU245" s="337"/>
      <c r="BV245" s="337"/>
      <c r="BW245" s="337"/>
      <c r="BX245" s="337"/>
      <c r="BY245" s="337"/>
      <c r="BZ245" s="337"/>
      <c r="CA245" s="337"/>
      <c r="CB245" s="337"/>
      <c r="CC245" s="337"/>
      <c r="CD245" s="337"/>
      <c r="CE245" s="337"/>
      <c r="CF245" s="337"/>
      <c r="CG245" s="337"/>
      <c r="CH245" s="337"/>
      <c r="CI245" s="337"/>
      <c r="CJ245" s="337"/>
      <c r="CK245" s="337"/>
      <c r="CL245" s="337"/>
      <c r="CM245" s="337"/>
      <c r="CN245" s="337"/>
      <c r="CO245" s="337"/>
      <c r="CP245" s="337"/>
      <c r="CQ245" s="337"/>
      <c r="CR245" s="337"/>
      <c r="CS245" s="337"/>
      <c r="CT245" s="337"/>
      <c r="CU245" s="337"/>
      <c r="CV245" s="337"/>
      <c r="CW245" s="337"/>
      <c r="CX245" s="337"/>
      <c r="CY245" s="337"/>
      <c r="CZ245" s="337"/>
      <c r="DA245" s="337"/>
      <c r="DB245" s="337"/>
      <c r="DC245" s="337"/>
      <c r="DD245" s="337"/>
      <c r="DE245" s="337"/>
      <c r="DF245" s="337"/>
      <c r="DG245" s="337"/>
      <c r="DH245" s="337"/>
      <c r="DI245" s="337"/>
      <c r="DJ245" s="337"/>
      <c r="DK245" s="337"/>
      <c r="DL245" s="337"/>
      <c r="DM245" s="337"/>
      <c r="DN245" s="337"/>
    </row>
    <row r="246" spans="1:118" s="339" customFormat="1" x14ac:dyDescent="0.2">
      <c r="A246" s="363"/>
      <c r="B246" s="337"/>
      <c r="C246" s="337"/>
      <c r="D246" s="337"/>
      <c r="E246" s="337"/>
      <c r="F246" s="337"/>
      <c r="G246" s="337"/>
      <c r="H246" s="337"/>
      <c r="I246" s="337"/>
      <c r="J246" s="337"/>
      <c r="K246" s="337"/>
      <c r="L246" s="337"/>
      <c r="M246" s="337"/>
      <c r="N246" s="337"/>
      <c r="O246" s="337"/>
      <c r="P246" s="337"/>
      <c r="Q246" s="337"/>
      <c r="R246" s="337"/>
      <c r="S246" s="337"/>
      <c r="T246" s="337"/>
      <c r="U246" s="337"/>
      <c r="V246" s="337"/>
      <c r="W246" s="337"/>
      <c r="X246" s="337"/>
      <c r="Y246" s="337"/>
      <c r="Z246" s="337"/>
      <c r="AA246" s="337"/>
      <c r="AB246" s="337"/>
      <c r="AC246" s="337"/>
      <c r="AD246" s="337"/>
      <c r="AE246" s="337"/>
      <c r="AF246" s="337"/>
      <c r="AG246" s="337"/>
      <c r="AH246" s="337"/>
      <c r="AI246" s="337"/>
      <c r="AJ246" s="337"/>
      <c r="AK246" s="337"/>
      <c r="AL246" s="337"/>
      <c r="AM246" s="337"/>
      <c r="AN246" s="337"/>
      <c r="AO246" s="337"/>
      <c r="AP246" s="337"/>
      <c r="AQ246" s="337"/>
      <c r="AR246" s="337"/>
      <c r="AS246" s="337"/>
      <c r="AT246" s="337"/>
      <c r="AU246" s="337"/>
      <c r="AV246" s="337"/>
      <c r="AW246" s="337"/>
      <c r="AX246" s="337"/>
      <c r="AY246" s="337"/>
      <c r="AZ246" s="337"/>
      <c r="BA246" s="337"/>
      <c r="BB246" s="337"/>
      <c r="BC246" s="337"/>
      <c r="BD246" s="337"/>
      <c r="BE246" s="337"/>
      <c r="BF246" s="337"/>
      <c r="BG246" s="337"/>
      <c r="BH246" s="337"/>
      <c r="BI246" s="337"/>
      <c r="BJ246" s="337"/>
      <c r="BK246" s="337"/>
      <c r="BL246" s="337"/>
      <c r="BM246" s="337"/>
      <c r="BN246" s="337"/>
      <c r="BO246" s="337"/>
      <c r="BP246" s="337"/>
      <c r="BQ246" s="337"/>
      <c r="BR246" s="337"/>
      <c r="BS246" s="337"/>
      <c r="BT246" s="337"/>
      <c r="BU246" s="337"/>
      <c r="BV246" s="337"/>
      <c r="BW246" s="337"/>
      <c r="BX246" s="337"/>
      <c r="BY246" s="337"/>
      <c r="BZ246" s="337"/>
      <c r="CA246" s="337"/>
      <c r="CB246" s="337"/>
      <c r="CC246" s="337"/>
      <c r="CD246" s="337"/>
      <c r="CE246" s="337"/>
      <c r="CF246" s="337"/>
      <c r="CG246" s="337"/>
      <c r="CH246" s="337"/>
      <c r="CI246" s="337"/>
      <c r="CJ246" s="337"/>
      <c r="CK246" s="337"/>
      <c r="CL246" s="337"/>
      <c r="CM246" s="337"/>
      <c r="CN246" s="337"/>
      <c r="CO246" s="337"/>
      <c r="CP246" s="337"/>
      <c r="CQ246" s="337"/>
      <c r="CR246" s="337"/>
      <c r="CS246" s="337"/>
      <c r="CT246" s="337"/>
      <c r="CU246" s="337"/>
      <c r="CV246" s="337"/>
      <c r="CW246" s="337"/>
      <c r="CX246" s="337"/>
      <c r="CY246" s="337"/>
      <c r="CZ246" s="337"/>
      <c r="DA246" s="337"/>
      <c r="DB246" s="337"/>
      <c r="DC246" s="337"/>
      <c r="DD246" s="337"/>
      <c r="DE246" s="337"/>
      <c r="DF246" s="337"/>
      <c r="DG246" s="337"/>
      <c r="DH246" s="337"/>
      <c r="DI246" s="337"/>
      <c r="DJ246" s="337"/>
      <c r="DK246" s="337"/>
      <c r="DL246" s="337"/>
      <c r="DM246" s="337"/>
      <c r="DN246" s="337"/>
    </row>
    <row r="247" spans="1:118" s="339" customFormat="1" x14ac:dyDescent="0.2">
      <c r="A247" s="429"/>
      <c r="B247" s="337"/>
      <c r="C247" s="337"/>
      <c r="D247" s="337"/>
      <c r="E247" s="337"/>
      <c r="F247" s="337"/>
      <c r="G247" s="337"/>
      <c r="H247" s="337"/>
      <c r="I247" s="337"/>
      <c r="J247" s="337"/>
      <c r="K247" s="337"/>
      <c r="L247" s="337"/>
      <c r="M247" s="337"/>
      <c r="N247" s="337"/>
      <c r="O247" s="337"/>
      <c r="P247" s="337"/>
      <c r="Q247" s="337"/>
      <c r="R247" s="337"/>
      <c r="S247" s="337"/>
      <c r="T247" s="337"/>
      <c r="U247" s="337"/>
      <c r="V247" s="337"/>
      <c r="W247" s="337"/>
      <c r="X247" s="337"/>
      <c r="Y247" s="337"/>
      <c r="Z247" s="337"/>
      <c r="AA247" s="337"/>
      <c r="AB247" s="337"/>
      <c r="AC247" s="337"/>
      <c r="AD247" s="337"/>
      <c r="AE247" s="337"/>
      <c r="AF247" s="337"/>
      <c r="AG247" s="337"/>
      <c r="AH247" s="337"/>
      <c r="AI247" s="337"/>
      <c r="AJ247" s="337"/>
      <c r="AK247" s="337"/>
      <c r="AL247" s="337"/>
      <c r="AM247" s="337"/>
      <c r="AN247" s="337"/>
      <c r="AO247" s="337"/>
      <c r="AP247" s="337"/>
      <c r="AQ247" s="337"/>
      <c r="AR247" s="337"/>
      <c r="AS247" s="337"/>
      <c r="AT247" s="337"/>
      <c r="AU247" s="337"/>
      <c r="AV247" s="337"/>
      <c r="AW247" s="337"/>
      <c r="AX247" s="337"/>
      <c r="AY247" s="337"/>
      <c r="AZ247" s="337"/>
      <c r="BA247" s="337"/>
      <c r="BB247" s="337"/>
      <c r="BC247" s="337"/>
      <c r="BD247" s="337"/>
      <c r="BE247" s="337"/>
      <c r="BF247" s="337"/>
      <c r="BG247" s="337"/>
      <c r="BH247" s="337"/>
      <c r="BI247" s="337"/>
      <c r="BJ247" s="337"/>
      <c r="BK247" s="337"/>
      <c r="BL247" s="337"/>
      <c r="BM247" s="337"/>
      <c r="BN247" s="337"/>
      <c r="BO247" s="337"/>
      <c r="BP247" s="337"/>
      <c r="BQ247" s="337"/>
      <c r="BR247" s="337"/>
      <c r="BS247" s="337"/>
      <c r="BT247" s="337"/>
      <c r="BU247" s="337"/>
      <c r="BV247" s="337"/>
      <c r="BW247" s="337"/>
      <c r="BX247" s="337"/>
      <c r="BY247" s="337"/>
      <c r="BZ247" s="337"/>
      <c r="CA247" s="337"/>
      <c r="CB247" s="337"/>
      <c r="CC247" s="337"/>
      <c r="CD247" s="337"/>
      <c r="CE247" s="337"/>
      <c r="CF247" s="337"/>
      <c r="CG247" s="337"/>
      <c r="CH247" s="337"/>
      <c r="CI247" s="337"/>
      <c r="CJ247" s="337"/>
      <c r="CK247" s="337"/>
      <c r="CL247" s="337"/>
      <c r="CM247" s="337"/>
      <c r="CN247" s="337"/>
      <c r="CO247" s="337"/>
      <c r="CP247" s="337"/>
      <c r="CQ247" s="337"/>
      <c r="CR247" s="337"/>
      <c r="CS247" s="337"/>
      <c r="CT247" s="337"/>
      <c r="CU247" s="337"/>
      <c r="CV247" s="337"/>
      <c r="CW247" s="337"/>
      <c r="CX247" s="337"/>
      <c r="CY247" s="337"/>
      <c r="CZ247" s="337"/>
      <c r="DA247" s="337"/>
      <c r="DB247" s="337"/>
      <c r="DC247" s="337"/>
      <c r="DD247" s="337"/>
      <c r="DE247" s="337"/>
      <c r="DF247" s="337"/>
      <c r="DG247" s="337"/>
      <c r="DH247" s="337"/>
      <c r="DI247" s="337"/>
      <c r="DJ247" s="337"/>
      <c r="DK247" s="337"/>
      <c r="DL247" s="337"/>
      <c r="DM247" s="337"/>
      <c r="DN247" s="337"/>
    </row>
    <row r="248" spans="1:118" s="339" customFormat="1" x14ac:dyDescent="0.2">
      <c r="A248" s="363"/>
      <c r="B248" s="337"/>
      <c r="C248" s="337"/>
      <c r="D248" s="337"/>
      <c r="E248" s="337"/>
      <c r="F248" s="337"/>
      <c r="G248" s="337"/>
      <c r="H248" s="337"/>
      <c r="I248" s="337"/>
      <c r="J248" s="337"/>
      <c r="K248" s="337"/>
      <c r="L248" s="337"/>
      <c r="M248" s="337"/>
      <c r="N248" s="337"/>
      <c r="O248" s="337"/>
      <c r="P248" s="337"/>
      <c r="Q248" s="337"/>
      <c r="R248" s="337"/>
      <c r="S248" s="337"/>
      <c r="T248" s="337"/>
      <c r="U248" s="337"/>
      <c r="V248" s="337"/>
      <c r="W248" s="337"/>
      <c r="X248" s="337"/>
      <c r="Y248" s="337"/>
      <c r="Z248" s="337"/>
      <c r="AA248" s="337"/>
      <c r="AB248" s="337"/>
      <c r="AC248" s="337"/>
      <c r="AD248" s="337"/>
      <c r="AE248" s="337"/>
      <c r="AF248" s="337"/>
      <c r="AG248" s="337"/>
      <c r="AH248" s="337"/>
      <c r="AI248" s="337"/>
      <c r="AJ248" s="337"/>
      <c r="AK248" s="337"/>
      <c r="AL248" s="337"/>
      <c r="AM248" s="337"/>
      <c r="AN248" s="337"/>
      <c r="AO248" s="337"/>
      <c r="AP248" s="337"/>
      <c r="AQ248" s="337"/>
      <c r="AR248" s="337"/>
      <c r="AS248" s="337"/>
      <c r="AT248" s="337"/>
      <c r="AU248" s="337"/>
      <c r="AV248" s="337"/>
      <c r="AW248" s="337"/>
      <c r="AX248" s="337"/>
      <c r="AY248" s="337"/>
      <c r="AZ248" s="337"/>
      <c r="BA248" s="337"/>
      <c r="BB248" s="337"/>
      <c r="BC248" s="337"/>
      <c r="BD248" s="337"/>
      <c r="BE248" s="337"/>
      <c r="BF248" s="337"/>
      <c r="BG248" s="337"/>
      <c r="BH248" s="337"/>
      <c r="BI248" s="337"/>
      <c r="BJ248" s="337"/>
      <c r="BK248" s="337"/>
      <c r="BL248" s="337"/>
      <c r="BM248" s="337"/>
      <c r="BN248" s="337"/>
      <c r="BO248" s="337"/>
      <c r="BP248" s="337"/>
      <c r="BQ248" s="337"/>
      <c r="BR248" s="337"/>
      <c r="BS248" s="337"/>
      <c r="BT248" s="337"/>
      <c r="BU248" s="337"/>
      <c r="BV248" s="337"/>
      <c r="BW248" s="337"/>
      <c r="BX248" s="337"/>
      <c r="BY248" s="337"/>
      <c r="BZ248" s="337"/>
      <c r="CA248" s="337"/>
      <c r="CB248" s="337"/>
      <c r="CC248" s="337"/>
      <c r="CD248" s="337"/>
      <c r="CE248" s="337"/>
      <c r="CF248" s="337"/>
      <c r="CG248" s="337"/>
      <c r="CH248" s="337"/>
      <c r="CI248" s="337"/>
      <c r="CJ248" s="337"/>
      <c r="CK248" s="337"/>
      <c r="CL248" s="337"/>
      <c r="CM248" s="337"/>
      <c r="CN248" s="337"/>
      <c r="CO248" s="337"/>
      <c r="CP248" s="337"/>
      <c r="CQ248" s="337"/>
      <c r="CR248" s="337"/>
      <c r="CS248" s="337"/>
      <c r="CT248" s="337"/>
      <c r="CU248" s="337"/>
      <c r="CV248" s="337"/>
      <c r="CW248" s="337"/>
      <c r="CX248" s="337"/>
      <c r="CY248" s="337"/>
      <c r="CZ248" s="337"/>
      <c r="DA248" s="337"/>
      <c r="DB248" s="337"/>
      <c r="DC248" s="337"/>
      <c r="DD248" s="337"/>
      <c r="DE248" s="337"/>
      <c r="DF248" s="337"/>
      <c r="DG248" s="337"/>
      <c r="DH248" s="337"/>
      <c r="DI248" s="337"/>
      <c r="DJ248" s="337"/>
      <c r="DK248" s="337"/>
      <c r="DL248" s="337"/>
      <c r="DM248" s="337"/>
      <c r="DN248" s="337"/>
    </row>
    <row r="249" spans="1:118" s="339" customFormat="1" x14ac:dyDescent="0.2">
      <c r="A249" s="363"/>
      <c r="B249" s="337"/>
      <c r="C249" s="337"/>
      <c r="D249" s="337"/>
      <c r="E249" s="337"/>
      <c r="F249" s="337"/>
      <c r="G249" s="337"/>
      <c r="H249" s="337"/>
      <c r="I249" s="337"/>
      <c r="J249" s="337"/>
      <c r="K249" s="337"/>
      <c r="L249" s="337"/>
      <c r="M249" s="337"/>
      <c r="N249" s="337"/>
      <c r="O249" s="337"/>
      <c r="P249" s="337"/>
      <c r="Q249" s="337"/>
      <c r="R249" s="337"/>
      <c r="S249" s="337"/>
      <c r="T249" s="337"/>
      <c r="U249" s="337"/>
      <c r="V249" s="337"/>
      <c r="W249" s="337"/>
      <c r="X249" s="337"/>
      <c r="Y249" s="337"/>
      <c r="Z249" s="337"/>
      <c r="AA249" s="337"/>
      <c r="AB249" s="337"/>
      <c r="AC249" s="337"/>
      <c r="AD249" s="337"/>
      <c r="AE249" s="337"/>
      <c r="AF249" s="337"/>
      <c r="AG249" s="337"/>
      <c r="AH249" s="337"/>
      <c r="AI249" s="337"/>
      <c r="AJ249" s="337"/>
      <c r="AK249" s="337"/>
      <c r="AL249" s="337"/>
      <c r="AM249" s="337"/>
      <c r="AN249" s="337"/>
      <c r="AO249" s="337"/>
      <c r="AP249" s="337"/>
      <c r="AQ249" s="337"/>
      <c r="AR249" s="337"/>
      <c r="AS249" s="337"/>
      <c r="AT249" s="337"/>
      <c r="AU249" s="337"/>
      <c r="AV249" s="337"/>
      <c r="AW249" s="337"/>
      <c r="AX249" s="337"/>
      <c r="AY249" s="337"/>
      <c r="AZ249" s="337"/>
      <c r="BA249" s="337"/>
      <c r="BB249" s="337"/>
      <c r="BC249" s="337"/>
      <c r="BD249" s="337"/>
      <c r="BE249" s="337"/>
      <c r="BF249" s="337"/>
      <c r="BG249" s="337"/>
      <c r="BH249" s="337"/>
      <c r="BI249" s="337"/>
      <c r="BJ249" s="337"/>
      <c r="BK249" s="337"/>
      <c r="BL249" s="337"/>
      <c r="BM249" s="337"/>
      <c r="BN249" s="337"/>
      <c r="BO249" s="337"/>
      <c r="BP249" s="337"/>
      <c r="BQ249" s="337"/>
      <c r="BR249" s="337"/>
      <c r="BS249" s="337"/>
      <c r="BT249" s="337"/>
      <c r="BU249" s="337"/>
      <c r="BV249" s="337"/>
      <c r="BW249" s="337"/>
      <c r="BX249" s="337"/>
      <c r="BY249" s="337"/>
      <c r="BZ249" s="337"/>
      <c r="CA249" s="337"/>
      <c r="CB249" s="337"/>
      <c r="CC249" s="337"/>
      <c r="CD249" s="337"/>
      <c r="CE249" s="337"/>
      <c r="CF249" s="337"/>
      <c r="CG249" s="337"/>
      <c r="CH249" s="337"/>
      <c r="CI249" s="337"/>
      <c r="CJ249" s="337"/>
      <c r="CK249" s="337"/>
      <c r="CL249" s="337"/>
      <c r="CM249" s="337"/>
      <c r="CN249" s="337"/>
      <c r="CO249" s="337"/>
      <c r="CP249" s="337"/>
      <c r="CQ249" s="337"/>
      <c r="CR249" s="337"/>
      <c r="CS249" s="337"/>
      <c r="CT249" s="337"/>
      <c r="CU249" s="337"/>
      <c r="CV249" s="337"/>
      <c r="CW249" s="337"/>
      <c r="CX249" s="337"/>
      <c r="CY249" s="337"/>
      <c r="CZ249" s="337"/>
      <c r="DA249" s="337"/>
      <c r="DB249" s="337"/>
      <c r="DC249" s="337"/>
      <c r="DD249" s="337"/>
      <c r="DE249" s="337"/>
      <c r="DF249" s="337"/>
      <c r="DG249" s="337"/>
      <c r="DH249" s="337"/>
      <c r="DI249" s="337"/>
      <c r="DJ249" s="337"/>
      <c r="DK249" s="337"/>
      <c r="DL249" s="337"/>
      <c r="DM249" s="337"/>
      <c r="DN249" s="337"/>
    </row>
    <row r="250" spans="1:118" s="339" customFormat="1" x14ac:dyDescent="0.2">
      <c r="A250" s="363"/>
      <c r="B250" s="337"/>
      <c r="C250" s="337"/>
      <c r="D250" s="337"/>
      <c r="E250" s="337"/>
      <c r="F250" s="337"/>
      <c r="G250" s="337"/>
      <c r="H250" s="337"/>
      <c r="I250" s="337"/>
      <c r="J250" s="337"/>
      <c r="K250" s="337"/>
      <c r="L250" s="337"/>
      <c r="M250" s="337"/>
      <c r="N250" s="337"/>
      <c r="O250" s="337"/>
      <c r="P250" s="337"/>
      <c r="Q250" s="337"/>
      <c r="R250" s="337"/>
      <c r="S250" s="337"/>
      <c r="T250" s="337"/>
      <c r="U250" s="337"/>
      <c r="V250" s="337"/>
      <c r="W250" s="337"/>
      <c r="X250" s="337"/>
      <c r="Y250" s="337"/>
      <c r="Z250" s="337"/>
      <c r="AA250" s="337"/>
      <c r="AB250" s="337"/>
      <c r="AC250" s="337"/>
      <c r="AD250" s="337"/>
      <c r="AE250" s="337"/>
      <c r="AF250" s="337"/>
      <c r="AG250" s="337"/>
      <c r="AH250" s="337"/>
      <c r="AI250" s="337"/>
      <c r="AJ250" s="337"/>
      <c r="AK250" s="337"/>
      <c r="AL250" s="337"/>
      <c r="AM250" s="337"/>
      <c r="AN250" s="337"/>
      <c r="AO250" s="337"/>
      <c r="AP250" s="337"/>
      <c r="AQ250" s="337"/>
      <c r="AR250" s="337"/>
      <c r="AS250" s="337"/>
      <c r="AT250" s="337"/>
      <c r="AU250" s="337"/>
      <c r="AV250" s="337"/>
      <c r="AW250" s="337"/>
      <c r="AX250" s="337"/>
      <c r="AY250" s="337"/>
      <c r="AZ250" s="337"/>
      <c r="BA250" s="337"/>
      <c r="BB250" s="337"/>
      <c r="BC250" s="337"/>
      <c r="BD250" s="337"/>
      <c r="BE250" s="337"/>
      <c r="BF250" s="337"/>
      <c r="BG250" s="337"/>
      <c r="BH250" s="337"/>
      <c r="BI250" s="337"/>
      <c r="BJ250" s="337"/>
      <c r="BK250" s="337"/>
      <c r="BL250" s="337"/>
      <c r="BM250" s="337"/>
      <c r="BN250" s="337"/>
      <c r="BO250" s="337"/>
      <c r="BP250" s="337"/>
      <c r="BQ250" s="337"/>
      <c r="BR250" s="337"/>
      <c r="BS250" s="337"/>
      <c r="BT250" s="337"/>
      <c r="BU250" s="337"/>
      <c r="BV250" s="337"/>
      <c r="BW250" s="337"/>
      <c r="BX250" s="337"/>
      <c r="BY250" s="337"/>
      <c r="BZ250" s="337"/>
      <c r="CA250" s="337"/>
      <c r="CB250" s="337"/>
      <c r="CC250" s="337"/>
      <c r="CD250" s="337"/>
      <c r="CE250" s="337"/>
      <c r="CF250" s="337"/>
      <c r="CG250" s="337"/>
      <c r="CH250" s="337"/>
      <c r="CI250" s="337"/>
      <c r="CJ250" s="337"/>
      <c r="CK250" s="337"/>
      <c r="CL250" s="337"/>
      <c r="CM250" s="337"/>
      <c r="CN250" s="337"/>
      <c r="CO250" s="337"/>
      <c r="CP250" s="337"/>
      <c r="CQ250" s="337"/>
      <c r="CR250" s="337"/>
      <c r="CS250" s="337"/>
      <c r="CT250" s="337"/>
      <c r="CU250" s="337"/>
      <c r="CV250" s="337"/>
      <c r="CW250" s="337"/>
      <c r="CX250" s="337"/>
      <c r="CY250" s="337"/>
      <c r="CZ250" s="337"/>
      <c r="DA250" s="337"/>
      <c r="DB250" s="337"/>
      <c r="DC250" s="337"/>
      <c r="DD250" s="337"/>
      <c r="DE250" s="337"/>
      <c r="DF250" s="337"/>
      <c r="DG250" s="337"/>
      <c r="DH250" s="337"/>
      <c r="DI250" s="337"/>
      <c r="DJ250" s="337"/>
      <c r="DK250" s="337"/>
      <c r="DL250" s="337"/>
      <c r="DM250" s="337"/>
      <c r="DN250" s="337"/>
    </row>
    <row r="251" spans="1:118" s="339" customFormat="1" x14ac:dyDescent="0.2">
      <c r="A251" s="363"/>
      <c r="B251" s="337"/>
      <c r="C251" s="337"/>
      <c r="D251" s="337"/>
      <c r="E251" s="337"/>
      <c r="F251" s="337"/>
      <c r="G251" s="337"/>
      <c r="H251" s="337"/>
      <c r="I251" s="337"/>
      <c r="J251" s="337"/>
      <c r="K251" s="337"/>
      <c r="L251" s="337"/>
      <c r="M251" s="337"/>
      <c r="N251" s="337"/>
      <c r="O251" s="337"/>
      <c r="P251" s="337"/>
      <c r="Q251" s="337"/>
      <c r="R251" s="337"/>
      <c r="S251" s="337"/>
      <c r="T251" s="337"/>
      <c r="U251" s="337"/>
      <c r="V251" s="337"/>
      <c r="W251" s="337"/>
      <c r="X251" s="337"/>
      <c r="Y251" s="337"/>
      <c r="Z251" s="337"/>
      <c r="AA251" s="337"/>
      <c r="AB251" s="337"/>
      <c r="AC251" s="337"/>
      <c r="AD251" s="337"/>
      <c r="AE251" s="337"/>
      <c r="AF251" s="337"/>
      <c r="AG251" s="337"/>
      <c r="AH251" s="337"/>
      <c r="AI251" s="337"/>
      <c r="AJ251" s="337"/>
      <c r="AK251" s="337"/>
      <c r="AL251" s="337"/>
      <c r="AM251" s="337"/>
      <c r="AN251" s="337"/>
      <c r="AO251" s="337"/>
      <c r="AP251" s="337"/>
      <c r="AQ251" s="337"/>
      <c r="AR251" s="337"/>
      <c r="AS251" s="337"/>
      <c r="AT251" s="337"/>
      <c r="AU251" s="337"/>
      <c r="AV251" s="337"/>
      <c r="AW251" s="337"/>
      <c r="AX251" s="337"/>
      <c r="AY251" s="337"/>
      <c r="AZ251" s="337"/>
      <c r="BA251" s="337"/>
      <c r="BB251" s="337"/>
      <c r="BC251" s="337"/>
      <c r="BD251" s="337"/>
      <c r="BE251" s="337"/>
      <c r="BF251" s="337"/>
      <c r="BG251" s="337"/>
      <c r="BH251" s="337"/>
      <c r="BI251" s="337"/>
      <c r="BJ251" s="337"/>
      <c r="BK251" s="337"/>
      <c r="BL251" s="337"/>
      <c r="BM251" s="337"/>
      <c r="BN251" s="337"/>
      <c r="BO251" s="337"/>
      <c r="BP251" s="337"/>
      <c r="BQ251" s="337"/>
      <c r="BR251" s="337"/>
      <c r="BS251" s="337"/>
      <c r="BT251" s="337"/>
      <c r="BU251" s="337"/>
      <c r="BV251" s="337"/>
      <c r="BW251" s="337"/>
      <c r="BX251" s="337"/>
      <c r="BY251" s="337"/>
      <c r="BZ251" s="337"/>
      <c r="CA251" s="337"/>
      <c r="CB251" s="337"/>
      <c r="CC251" s="337"/>
      <c r="CD251" s="337"/>
      <c r="CE251" s="337"/>
      <c r="CF251" s="337"/>
      <c r="CG251" s="337"/>
      <c r="CH251" s="337"/>
      <c r="CI251" s="337"/>
      <c r="CJ251" s="337"/>
      <c r="CK251" s="337"/>
      <c r="CL251" s="337"/>
      <c r="CM251" s="337"/>
      <c r="CN251" s="337"/>
      <c r="CO251" s="337"/>
      <c r="CP251" s="337"/>
      <c r="CQ251" s="337"/>
      <c r="CR251" s="337"/>
      <c r="CS251" s="337"/>
      <c r="CT251" s="337"/>
      <c r="CU251" s="337"/>
      <c r="CV251" s="337"/>
      <c r="CW251" s="337"/>
      <c r="CX251" s="337"/>
      <c r="CY251" s="337"/>
      <c r="CZ251" s="337"/>
      <c r="DA251" s="337"/>
      <c r="DB251" s="337"/>
      <c r="DC251" s="337"/>
      <c r="DD251" s="337"/>
      <c r="DE251" s="337"/>
      <c r="DF251" s="337"/>
      <c r="DG251" s="337"/>
      <c r="DH251" s="337"/>
      <c r="DI251" s="337"/>
      <c r="DJ251" s="337"/>
      <c r="DK251" s="337"/>
      <c r="DL251" s="337"/>
      <c r="DM251" s="337"/>
      <c r="DN251" s="337"/>
    </row>
    <row r="252" spans="1:118" s="339" customFormat="1" x14ac:dyDescent="0.2">
      <c r="A252" s="363"/>
      <c r="B252" s="337"/>
      <c r="C252" s="337"/>
      <c r="D252" s="337"/>
      <c r="E252" s="337"/>
      <c r="F252" s="337"/>
      <c r="G252" s="337"/>
      <c r="H252" s="337"/>
      <c r="I252" s="337"/>
      <c r="J252" s="337"/>
      <c r="K252" s="337"/>
      <c r="L252" s="337"/>
      <c r="M252" s="337"/>
      <c r="N252" s="337"/>
      <c r="O252" s="337"/>
      <c r="P252" s="337"/>
      <c r="Q252" s="337"/>
      <c r="R252" s="337"/>
      <c r="S252" s="337"/>
      <c r="T252" s="337"/>
      <c r="U252" s="337"/>
      <c r="V252" s="337"/>
      <c r="W252" s="337"/>
      <c r="X252" s="337"/>
      <c r="Y252" s="337"/>
      <c r="Z252" s="337"/>
      <c r="AA252" s="337"/>
      <c r="AB252" s="337"/>
      <c r="AC252" s="337"/>
      <c r="AD252" s="337"/>
      <c r="AE252" s="337"/>
      <c r="AF252" s="337"/>
      <c r="AG252" s="337"/>
      <c r="AH252" s="337"/>
      <c r="AI252" s="337"/>
      <c r="AJ252" s="337"/>
      <c r="AK252" s="337"/>
      <c r="AL252" s="337"/>
      <c r="AM252" s="337"/>
      <c r="AN252" s="337"/>
      <c r="AO252" s="337"/>
      <c r="AP252" s="337"/>
      <c r="AQ252" s="337"/>
      <c r="AR252" s="337"/>
      <c r="AS252" s="337"/>
      <c r="AT252" s="337"/>
      <c r="AU252" s="337"/>
      <c r="AV252" s="337"/>
      <c r="AW252" s="337"/>
      <c r="AX252" s="337"/>
      <c r="AY252" s="337"/>
      <c r="AZ252" s="337"/>
      <c r="BA252" s="337"/>
      <c r="BB252" s="337"/>
      <c r="BC252" s="337"/>
      <c r="BD252" s="337"/>
      <c r="BE252" s="337"/>
      <c r="BF252" s="337"/>
      <c r="BG252" s="337"/>
      <c r="BH252" s="337"/>
      <c r="BI252" s="337"/>
      <c r="BJ252" s="337"/>
      <c r="BK252" s="337"/>
      <c r="BL252" s="337"/>
      <c r="BM252" s="337"/>
      <c r="BN252" s="337"/>
      <c r="BO252" s="337"/>
      <c r="BP252" s="337"/>
      <c r="BQ252" s="337"/>
      <c r="BR252" s="337"/>
      <c r="BS252" s="337"/>
      <c r="BT252" s="337"/>
      <c r="BU252" s="337"/>
      <c r="BV252" s="337"/>
      <c r="BW252" s="337"/>
      <c r="BX252" s="337"/>
      <c r="BY252" s="337"/>
      <c r="BZ252" s="337"/>
      <c r="CA252" s="337"/>
      <c r="CB252" s="337"/>
      <c r="CC252" s="337"/>
      <c r="CD252" s="337"/>
      <c r="CE252" s="337"/>
      <c r="CF252" s="337"/>
      <c r="CG252" s="337"/>
      <c r="CH252" s="337"/>
      <c r="CI252" s="337"/>
      <c r="CJ252" s="337"/>
      <c r="CK252" s="337"/>
      <c r="CL252" s="337"/>
      <c r="CM252" s="337"/>
      <c r="CN252" s="337"/>
      <c r="CO252" s="337"/>
      <c r="CP252" s="337"/>
      <c r="CQ252" s="337"/>
      <c r="CR252" s="337"/>
      <c r="CS252" s="337"/>
      <c r="CT252" s="337"/>
      <c r="CU252" s="337"/>
      <c r="CV252" s="337"/>
      <c r="CW252" s="337"/>
      <c r="CX252" s="337"/>
      <c r="CY252" s="337"/>
      <c r="CZ252" s="337"/>
      <c r="DA252" s="337"/>
      <c r="DB252" s="337"/>
      <c r="DC252" s="337"/>
      <c r="DD252" s="337"/>
      <c r="DE252" s="337"/>
      <c r="DF252" s="337"/>
      <c r="DG252" s="337"/>
      <c r="DH252" s="337"/>
      <c r="DI252" s="337"/>
      <c r="DJ252" s="337"/>
      <c r="DK252" s="337"/>
      <c r="DL252" s="337"/>
      <c r="DM252" s="337"/>
      <c r="DN252" s="337"/>
    </row>
    <row r="253" spans="1:118" s="339" customFormat="1" x14ac:dyDescent="0.2">
      <c r="A253" s="363"/>
      <c r="B253" s="337"/>
      <c r="C253" s="337"/>
      <c r="D253" s="337"/>
      <c r="E253" s="337"/>
      <c r="F253" s="337"/>
      <c r="G253" s="337"/>
      <c r="H253" s="337"/>
      <c r="I253" s="337"/>
      <c r="J253" s="337"/>
      <c r="K253" s="337"/>
      <c r="L253" s="431"/>
      <c r="M253" s="337"/>
      <c r="N253" s="337"/>
      <c r="O253" s="337"/>
      <c r="P253" s="337"/>
      <c r="Q253" s="337"/>
      <c r="R253" s="337"/>
      <c r="S253" s="337"/>
      <c r="T253" s="337"/>
      <c r="U253" s="337"/>
      <c r="V253" s="337"/>
      <c r="W253" s="337"/>
      <c r="X253" s="337"/>
      <c r="Y253" s="337"/>
      <c r="Z253" s="337"/>
      <c r="AA253" s="337"/>
      <c r="AB253" s="337"/>
      <c r="AC253" s="337"/>
      <c r="AD253" s="337"/>
      <c r="AE253" s="337"/>
      <c r="AF253" s="337"/>
      <c r="AG253" s="337"/>
      <c r="AH253" s="337"/>
      <c r="AI253" s="337"/>
      <c r="AJ253" s="337"/>
      <c r="AK253" s="337"/>
      <c r="AL253" s="337"/>
      <c r="AM253" s="337"/>
      <c r="AN253" s="337"/>
      <c r="AO253" s="337"/>
      <c r="AP253" s="337"/>
      <c r="AQ253" s="337"/>
      <c r="AR253" s="337"/>
      <c r="AS253" s="337"/>
      <c r="AT253" s="337"/>
      <c r="AU253" s="337"/>
      <c r="AV253" s="337"/>
      <c r="AW253" s="337"/>
      <c r="AX253" s="337"/>
      <c r="AY253" s="337"/>
      <c r="AZ253" s="337"/>
      <c r="BA253" s="337"/>
      <c r="BB253" s="337"/>
      <c r="BC253" s="337"/>
      <c r="BD253" s="337"/>
      <c r="BE253" s="337"/>
      <c r="BF253" s="337"/>
      <c r="BG253" s="337"/>
      <c r="BH253" s="337"/>
      <c r="BI253" s="337"/>
      <c r="BJ253" s="337"/>
      <c r="BK253" s="337"/>
      <c r="BL253" s="337"/>
      <c r="BM253" s="337"/>
      <c r="BN253" s="337"/>
      <c r="BO253" s="337"/>
      <c r="BP253" s="337"/>
      <c r="BQ253" s="337"/>
      <c r="BR253" s="337"/>
      <c r="BS253" s="337"/>
      <c r="BT253" s="337"/>
      <c r="BU253" s="337"/>
      <c r="BV253" s="337"/>
      <c r="BW253" s="337"/>
      <c r="BX253" s="337"/>
      <c r="BY253" s="337"/>
      <c r="BZ253" s="337"/>
      <c r="CA253" s="337"/>
      <c r="CB253" s="337"/>
      <c r="CC253" s="337"/>
      <c r="CD253" s="337"/>
      <c r="CE253" s="337"/>
      <c r="CF253" s="337"/>
      <c r="CG253" s="337"/>
      <c r="CH253" s="337"/>
      <c r="CI253" s="337"/>
      <c r="CJ253" s="337"/>
      <c r="CK253" s="337"/>
      <c r="CL253" s="337"/>
      <c r="CM253" s="337"/>
      <c r="CN253" s="337"/>
      <c r="CO253" s="337"/>
      <c r="CP253" s="337"/>
      <c r="CQ253" s="337"/>
      <c r="CR253" s="337"/>
      <c r="CS253" s="337"/>
      <c r="CT253" s="337"/>
      <c r="CU253" s="337"/>
      <c r="CV253" s="337"/>
      <c r="CW253" s="337"/>
      <c r="CX253" s="337"/>
      <c r="CY253" s="337"/>
      <c r="CZ253" s="337"/>
      <c r="DA253" s="337"/>
      <c r="DB253" s="337"/>
      <c r="DC253" s="337"/>
      <c r="DD253" s="337"/>
      <c r="DE253" s="337"/>
      <c r="DF253" s="337"/>
      <c r="DG253" s="337"/>
      <c r="DH253" s="337"/>
      <c r="DI253" s="337"/>
      <c r="DJ253" s="337"/>
      <c r="DK253" s="337"/>
      <c r="DL253" s="337"/>
      <c r="DM253" s="337"/>
      <c r="DN253" s="337"/>
    </row>
    <row r="254" spans="1:118" s="342" customFormat="1" x14ac:dyDescent="0.2">
      <c r="A254" s="615"/>
      <c r="B254" s="431"/>
      <c r="C254" s="431"/>
      <c r="D254" s="431"/>
      <c r="E254" s="431"/>
      <c r="F254" s="431"/>
      <c r="G254" s="431"/>
      <c r="H254" s="431"/>
      <c r="I254" s="431"/>
      <c r="J254" s="431"/>
      <c r="K254" s="431"/>
      <c r="L254" s="431"/>
      <c r="M254" s="431"/>
      <c r="N254" s="431"/>
      <c r="O254" s="431"/>
      <c r="P254" s="431"/>
      <c r="Q254" s="431"/>
      <c r="R254" s="431"/>
      <c r="S254" s="431"/>
      <c r="T254" s="431"/>
      <c r="U254" s="431"/>
      <c r="V254" s="356"/>
      <c r="W254" s="356"/>
      <c r="X254" s="356"/>
      <c r="Y254" s="356"/>
      <c r="Z254" s="356"/>
      <c r="AA254" s="431"/>
      <c r="AB254" s="431"/>
      <c r="AC254" s="431"/>
      <c r="AD254" s="431"/>
      <c r="AE254" s="431"/>
      <c r="AF254" s="431"/>
      <c r="AG254" s="431"/>
      <c r="AH254" s="431"/>
      <c r="AI254" s="431"/>
      <c r="AJ254" s="431"/>
      <c r="AK254" s="356"/>
      <c r="AL254" s="356"/>
      <c r="AM254" s="356"/>
      <c r="AN254" s="356"/>
      <c r="AO254" s="431"/>
      <c r="AP254" s="431"/>
      <c r="AQ254" s="431"/>
      <c r="AR254" s="431"/>
      <c r="AS254" s="431"/>
      <c r="AT254" s="431"/>
      <c r="AU254" s="431"/>
      <c r="AV254" s="431"/>
      <c r="AW254" s="431"/>
      <c r="AX254" s="431"/>
      <c r="AY254" s="431"/>
      <c r="AZ254" s="431"/>
      <c r="BA254" s="431"/>
      <c r="BB254" s="431"/>
      <c r="BC254" s="431"/>
      <c r="BD254" s="431"/>
      <c r="BE254" s="431"/>
      <c r="BF254" s="431"/>
      <c r="BG254" s="431"/>
      <c r="BH254" s="431"/>
      <c r="BI254" s="431"/>
      <c r="BJ254" s="431"/>
      <c r="BK254" s="431"/>
      <c r="BL254" s="431"/>
      <c r="BM254" s="431"/>
      <c r="BN254" s="431"/>
      <c r="BO254" s="431"/>
      <c r="BP254" s="431"/>
      <c r="BQ254" s="431"/>
      <c r="BR254" s="431"/>
      <c r="BS254" s="431"/>
      <c r="BT254" s="431"/>
      <c r="BU254" s="431"/>
      <c r="BV254" s="431"/>
      <c r="BW254" s="431"/>
      <c r="BX254" s="431"/>
      <c r="BY254" s="431"/>
      <c r="BZ254" s="431"/>
      <c r="CA254" s="431"/>
      <c r="CB254" s="431"/>
      <c r="CC254" s="431"/>
      <c r="CD254" s="431"/>
      <c r="CE254" s="431"/>
      <c r="CF254" s="431"/>
      <c r="CG254" s="431"/>
      <c r="CH254" s="431"/>
      <c r="CI254" s="431"/>
      <c r="CJ254" s="431"/>
      <c r="CK254" s="431"/>
      <c r="CL254" s="431"/>
      <c r="CM254" s="431"/>
      <c r="CN254" s="431"/>
      <c r="CO254" s="431"/>
      <c r="CP254" s="431"/>
      <c r="CQ254" s="431"/>
      <c r="CR254" s="431"/>
      <c r="CS254" s="431"/>
      <c r="CT254" s="431"/>
      <c r="CU254" s="431"/>
      <c r="CV254" s="431"/>
      <c r="CW254" s="431"/>
      <c r="CX254" s="431"/>
      <c r="CY254" s="431"/>
      <c r="CZ254" s="431"/>
      <c r="DA254" s="431"/>
      <c r="DB254" s="431"/>
      <c r="DC254" s="431"/>
      <c r="DD254" s="431"/>
      <c r="DE254" s="431"/>
      <c r="DF254" s="431"/>
      <c r="DG254" s="431"/>
      <c r="DH254" s="431"/>
      <c r="DI254" s="431"/>
      <c r="DJ254" s="431"/>
      <c r="DK254" s="431"/>
      <c r="DL254" s="431"/>
      <c r="DM254" s="431"/>
      <c r="DN254" s="431"/>
    </row>
    <row r="255" spans="1:118" s="342" customFormat="1" x14ac:dyDescent="0.2">
      <c r="A255" s="615"/>
      <c r="B255" s="431"/>
      <c r="C255" s="431"/>
      <c r="D255" s="431"/>
      <c r="E255" s="431"/>
      <c r="F255" s="431"/>
      <c r="G255" s="431"/>
      <c r="H255" s="431"/>
      <c r="I255" s="431"/>
      <c r="J255" s="431"/>
      <c r="K255" s="431"/>
      <c r="L255" s="431"/>
      <c r="M255" s="431"/>
      <c r="N255" s="431"/>
      <c r="O255" s="431"/>
      <c r="P255" s="431"/>
      <c r="Q255" s="431"/>
      <c r="R255" s="431"/>
      <c r="S255" s="431"/>
      <c r="T255" s="431"/>
      <c r="U255" s="431"/>
      <c r="V255" s="356"/>
      <c r="W255" s="356"/>
      <c r="X255" s="356"/>
      <c r="Y255" s="356"/>
      <c r="Z255" s="356"/>
      <c r="AA255" s="431"/>
      <c r="AB255" s="431"/>
      <c r="AC255" s="431"/>
      <c r="AD255" s="431"/>
      <c r="AE255" s="431"/>
      <c r="AF255" s="431"/>
      <c r="AG255" s="431"/>
      <c r="AH255" s="431"/>
      <c r="AI255" s="431"/>
      <c r="AJ255" s="431"/>
      <c r="AK255" s="356"/>
      <c r="AL255" s="356"/>
      <c r="AM255" s="356"/>
      <c r="AN255" s="356"/>
      <c r="AO255" s="431"/>
      <c r="AP255" s="431"/>
      <c r="AQ255" s="431"/>
      <c r="AR255" s="431"/>
      <c r="AS255" s="431"/>
      <c r="AT255" s="431"/>
      <c r="AU255" s="431"/>
      <c r="AV255" s="431"/>
      <c r="AW255" s="431"/>
      <c r="AX255" s="431"/>
      <c r="AY255" s="431"/>
      <c r="AZ255" s="431"/>
      <c r="BA255" s="431"/>
      <c r="BB255" s="431"/>
      <c r="BC255" s="431"/>
      <c r="BD255" s="431"/>
      <c r="BE255" s="431"/>
      <c r="BF255" s="431"/>
      <c r="BG255" s="431"/>
      <c r="BH255" s="431"/>
      <c r="BI255" s="431"/>
      <c r="BJ255" s="431"/>
      <c r="BK255" s="431"/>
      <c r="BL255" s="431"/>
      <c r="BM255" s="431"/>
      <c r="BN255" s="431"/>
      <c r="BO255" s="431"/>
      <c r="BP255" s="431"/>
      <c r="BQ255" s="431"/>
      <c r="BR255" s="431"/>
      <c r="BS255" s="431"/>
      <c r="BT255" s="431"/>
      <c r="BU255" s="431"/>
      <c r="BV255" s="431"/>
      <c r="BW255" s="431"/>
      <c r="BX255" s="431"/>
      <c r="BY255" s="431"/>
      <c r="BZ255" s="431"/>
      <c r="CA255" s="431"/>
      <c r="CB255" s="431"/>
      <c r="CC255" s="431"/>
      <c r="CD255" s="431"/>
      <c r="CE255" s="431"/>
      <c r="CF255" s="431"/>
      <c r="CG255" s="431"/>
      <c r="CH255" s="431"/>
      <c r="CI255" s="431"/>
      <c r="CJ255" s="431"/>
      <c r="CK255" s="431"/>
      <c r="CL255" s="431"/>
      <c r="CM255" s="431"/>
      <c r="CN255" s="431"/>
      <c r="CO255" s="431"/>
      <c r="CP255" s="431"/>
      <c r="CQ255" s="431"/>
      <c r="CR255" s="431"/>
      <c r="CS255" s="431"/>
      <c r="CT255" s="431"/>
      <c r="CU255" s="431"/>
      <c r="CV255" s="431"/>
      <c r="CW255" s="431"/>
      <c r="CX255" s="431"/>
      <c r="CY255" s="431"/>
      <c r="CZ255" s="431"/>
      <c r="DA255" s="431"/>
      <c r="DB255" s="431"/>
      <c r="DC255" s="431"/>
      <c r="DD255" s="431"/>
      <c r="DE255" s="431"/>
      <c r="DF255" s="431"/>
      <c r="DG255" s="431"/>
      <c r="DH255" s="431"/>
      <c r="DI255" s="431"/>
      <c r="DJ255" s="431"/>
      <c r="DK255" s="431"/>
      <c r="DL255" s="431"/>
      <c r="DM255" s="431"/>
      <c r="DN255" s="431"/>
    </row>
    <row r="256" spans="1:118" s="342" customFormat="1" x14ac:dyDescent="0.2">
      <c r="A256" s="615"/>
      <c r="B256" s="431"/>
      <c r="C256" s="431"/>
      <c r="D256" s="431"/>
      <c r="E256" s="431"/>
      <c r="F256" s="431"/>
      <c r="G256" s="431"/>
      <c r="H256" s="431"/>
      <c r="I256" s="431"/>
      <c r="J256" s="431"/>
      <c r="K256" s="431"/>
      <c r="L256" s="431"/>
      <c r="M256" s="431"/>
      <c r="N256" s="431"/>
      <c r="O256" s="431"/>
      <c r="P256" s="431"/>
      <c r="Q256" s="431"/>
      <c r="R256" s="431"/>
      <c r="S256" s="431"/>
      <c r="T256" s="431"/>
      <c r="U256" s="431"/>
      <c r="V256" s="356"/>
      <c r="W256" s="356"/>
      <c r="X256" s="356"/>
      <c r="Y256" s="356"/>
      <c r="Z256" s="356"/>
      <c r="AA256" s="431"/>
      <c r="AB256" s="431"/>
      <c r="AC256" s="431"/>
      <c r="AD256" s="431"/>
      <c r="AE256" s="431"/>
      <c r="AF256" s="431"/>
      <c r="AG256" s="431"/>
      <c r="AH256" s="431"/>
      <c r="AI256" s="431"/>
      <c r="AJ256" s="431"/>
      <c r="AK256" s="356"/>
      <c r="AL256" s="356"/>
      <c r="AM256" s="356"/>
      <c r="AN256" s="356"/>
      <c r="AO256" s="431"/>
      <c r="AP256" s="431"/>
      <c r="AQ256" s="431"/>
      <c r="AR256" s="431"/>
      <c r="AS256" s="431"/>
      <c r="AT256" s="431"/>
      <c r="AU256" s="431"/>
      <c r="AV256" s="431"/>
      <c r="AW256" s="431"/>
      <c r="AX256" s="431"/>
      <c r="AY256" s="431"/>
      <c r="AZ256" s="431"/>
      <c r="BA256" s="431"/>
      <c r="BB256" s="431"/>
      <c r="BC256" s="431"/>
      <c r="BD256" s="431"/>
      <c r="BE256" s="431"/>
      <c r="BF256" s="431"/>
      <c r="BG256" s="431"/>
      <c r="BH256" s="431"/>
      <c r="BI256" s="431"/>
      <c r="BJ256" s="431"/>
      <c r="BK256" s="431"/>
      <c r="BL256" s="431"/>
      <c r="BM256" s="431"/>
      <c r="BN256" s="431"/>
      <c r="BO256" s="431"/>
      <c r="BP256" s="431"/>
      <c r="BQ256" s="431"/>
      <c r="BR256" s="431"/>
      <c r="BS256" s="431"/>
      <c r="BT256" s="431"/>
      <c r="BU256" s="431"/>
      <c r="BV256" s="431"/>
      <c r="BW256" s="431"/>
      <c r="BX256" s="431"/>
      <c r="BY256" s="431"/>
      <c r="BZ256" s="431"/>
      <c r="CA256" s="431"/>
      <c r="CB256" s="431"/>
      <c r="CC256" s="431"/>
      <c r="CD256" s="431"/>
      <c r="CE256" s="431"/>
      <c r="CF256" s="431"/>
      <c r="CG256" s="431"/>
      <c r="CH256" s="431"/>
      <c r="CI256" s="431"/>
      <c r="CJ256" s="431"/>
      <c r="CK256" s="431"/>
      <c r="CL256" s="431"/>
      <c r="CM256" s="431"/>
      <c r="CN256" s="431"/>
      <c r="CO256" s="431"/>
      <c r="CP256" s="431"/>
      <c r="CQ256" s="431"/>
      <c r="CR256" s="431"/>
      <c r="CS256" s="431"/>
      <c r="CT256" s="431"/>
      <c r="CU256" s="431"/>
      <c r="CV256" s="431"/>
      <c r="CW256" s="431"/>
      <c r="CX256" s="431"/>
      <c r="CY256" s="431"/>
      <c r="CZ256" s="431"/>
      <c r="DA256" s="431"/>
      <c r="DB256" s="431"/>
      <c r="DC256" s="431"/>
      <c r="DD256" s="431"/>
      <c r="DE256" s="431"/>
      <c r="DF256" s="431"/>
      <c r="DG256" s="431"/>
      <c r="DH256" s="431"/>
      <c r="DI256" s="431"/>
      <c r="DJ256" s="431"/>
      <c r="DK256" s="431"/>
      <c r="DL256" s="431"/>
      <c r="DM256" s="431"/>
      <c r="DN256" s="431"/>
    </row>
    <row r="257" spans="1:118" s="342" customFormat="1" x14ac:dyDescent="0.2">
      <c r="A257" s="615"/>
      <c r="B257" s="431"/>
      <c r="C257" s="431"/>
      <c r="D257" s="431"/>
      <c r="E257" s="431"/>
      <c r="F257" s="431"/>
      <c r="G257" s="431"/>
      <c r="H257" s="431"/>
      <c r="I257" s="431"/>
      <c r="J257" s="431"/>
      <c r="K257" s="431"/>
      <c r="L257" s="431"/>
      <c r="M257" s="431"/>
      <c r="N257" s="431"/>
      <c r="O257" s="431"/>
      <c r="P257" s="431"/>
      <c r="Q257" s="431"/>
      <c r="R257" s="431"/>
      <c r="S257" s="431"/>
      <c r="T257" s="431"/>
      <c r="U257" s="431"/>
      <c r="V257" s="356"/>
      <c r="W257" s="356"/>
      <c r="X257" s="356"/>
      <c r="Y257" s="356"/>
      <c r="Z257" s="356"/>
      <c r="AA257" s="431"/>
      <c r="AB257" s="431"/>
      <c r="AC257" s="431"/>
      <c r="AD257" s="431"/>
      <c r="AE257" s="431"/>
      <c r="AF257" s="431"/>
      <c r="AG257" s="431"/>
      <c r="AH257" s="431"/>
      <c r="AI257" s="431"/>
      <c r="AJ257" s="431"/>
      <c r="AK257" s="356"/>
      <c r="AL257" s="356"/>
      <c r="AM257" s="356"/>
      <c r="AN257" s="356"/>
      <c r="AO257" s="431"/>
      <c r="AP257" s="431"/>
      <c r="AQ257" s="431"/>
      <c r="AR257" s="431"/>
      <c r="AS257" s="431"/>
      <c r="AT257" s="431"/>
      <c r="AU257" s="431"/>
      <c r="AV257" s="431"/>
      <c r="AW257" s="431"/>
      <c r="AX257" s="431"/>
      <c r="AY257" s="431"/>
      <c r="AZ257" s="431"/>
      <c r="BA257" s="431"/>
      <c r="BB257" s="431"/>
      <c r="BC257" s="431"/>
      <c r="BD257" s="431"/>
      <c r="BE257" s="431"/>
      <c r="BF257" s="431"/>
      <c r="BG257" s="431"/>
      <c r="BH257" s="431"/>
      <c r="BI257" s="431"/>
      <c r="BJ257" s="431"/>
      <c r="BK257" s="431"/>
      <c r="BL257" s="431"/>
      <c r="BM257" s="431"/>
      <c r="BN257" s="431"/>
      <c r="BO257" s="431"/>
      <c r="BP257" s="431"/>
      <c r="BQ257" s="431"/>
      <c r="BR257" s="431"/>
      <c r="BS257" s="431"/>
      <c r="BT257" s="431"/>
      <c r="BU257" s="431"/>
      <c r="BV257" s="431"/>
      <c r="BW257" s="431"/>
      <c r="BX257" s="431"/>
      <c r="BY257" s="431"/>
      <c r="BZ257" s="431"/>
      <c r="CA257" s="431"/>
      <c r="CB257" s="431"/>
      <c r="CC257" s="431"/>
      <c r="CD257" s="431"/>
      <c r="CE257" s="431"/>
      <c r="CF257" s="431"/>
      <c r="CG257" s="431"/>
      <c r="CH257" s="431"/>
      <c r="CI257" s="431"/>
      <c r="CJ257" s="431"/>
      <c r="CK257" s="431"/>
      <c r="CL257" s="431"/>
      <c r="CM257" s="431"/>
      <c r="CN257" s="431"/>
      <c r="CO257" s="431"/>
      <c r="CP257" s="431"/>
      <c r="CQ257" s="431"/>
      <c r="CR257" s="431"/>
      <c r="CS257" s="431"/>
      <c r="CT257" s="431"/>
      <c r="CU257" s="431"/>
      <c r="CV257" s="431"/>
      <c r="CW257" s="431"/>
      <c r="CX257" s="431"/>
      <c r="CY257" s="431"/>
      <c r="CZ257" s="431"/>
      <c r="DA257" s="431"/>
      <c r="DB257" s="431"/>
      <c r="DC257" s="431"/>
      <c r="DD257" s="431"/>
      <c r="DE257" s="431"/>
      <c r="DF257" s="431"/>
      <c r="DG257" s="431"/>
      <c r="DH257" s="431"/>
      <c r="DI257" s="431"/>
      <c r="DJ257" s="431"/>
      <c r="DK257" s="431"/>
      <c r="DL257" s="431"/>
      <c r="DM257" s="431"/>
      <c r="DN257" s="431"/>
    </row>
    <row r="258" spans="1:118" s="342" customFormat="1" x14ac:dyDescent="0.2">
      <c r="A258" s="615"/>
      <c r="B258" s="431"/>
      <c r="C258" s="431"/>
      <c r="D258" s="431"/>
      <c r="E258" s="431"/>
      <c r="F258" s="431"/>
      <c r="G258" s="431"/>
      <c r="H258" s="431"/>
      <c r="I258" s="431"/>
      <c r="J258" s="431"/>
      <c r="K258" s="431"/>
      <c r="L258" s="431"/>
      <c r="M258" s="431"/>
      <c r="N258" s="431"/>
      <c r="O258" s="431"/>
      <c r="P258" s="431"/>
      <c r="Q258" s="431"/>
      <c r="R258" s="431"/>
      <c r="S258" s="431"/>
      <c r="T258" s="431"/>
      <c r="U258" s="431"/>
      <c r="V258" s="356"/>
      <c r="W258" s="356"/>
      <c r="X258" s="356"/>
      <c r="Y258" s="356"/>
      <c r="Z258" s="356"/>
      <c r="AA258" s="431"/>
      <c r="AB258" s="431"/>
      <c r="AC258" s="431"/>
      <c r="AD258" s="431"/>
      <c r="AE258" s="431"/>
      <c r="AF258" s="431"/>
      <c r="AG258" s="431"/>
      <c r="AH258" s="431"/>
      <c r="AI258" s="431"/>
      <c r="AJ258" s="431"/>
      <c r="AK258" s="356"/>
      <c r="AL258" s="356"/>
      <c r="AM258" s="356"/>
      <c r="AN258" s="356"/>
      <c r="AO258" s="431"/>
      <c r="AP258" s="431"/>
      <c r="AQ258" s="431"/>
      <c r="AR258" s="431"/>
      <c r="AS258" s="431"/>
      <c r="AT258" s="431"/>
      <c r="AU258" s="431"/>
      <c r="AV258" s="431"/>
      <c r="AW258" s="431"/>
      <c r="AX258" s="431"/>
      <c r="AY258" s="431"/>
      <c r="AZ258" s="431"/>
      <c r="BA258" s="431"/>
      <c r="BB258" s="431"/>
      <c r="BC258" s="431"/>
      <c r="BD258" s="431"/>
      <c r="BE258" s="431"/>
      <c r="BF258" s="431"/>
      <c r="BG258" s="431"/>
      <c r="BH258" s="431"/>
      <c r="BI258" s="431"/>
      <c r="BJ258" s="431"/>
      <c r="BK258" s="431"/>
      <c r="BL258" s="431"/>
      <c r="BM258" s="431"/>
      <c r="BN258" s="431"/>
      <c r="BO258" s="431"/>
      <c r="BP258" s="431"/>
      <c r="BQ258" s="431"/>
      <c r="BR258" s="431"/>
      <c r="BS258" s="431"/>
      <c r="BT258" s="431"/>
      <c r="BU258" s="431"/>
      <c r="BV258" s="431"/>
      <c r="BW258" s="431"/>
      <c r="BX258" s="431"/>
      <c r="BY258" s="431"/>
      <c r="BZ258" s="431"/>
      <c r="CA258" s="431"/>
      <c r="CB258" s="431"/>
      <c r="CC258" s="431"/>
      <c r="CD258" s="431"/>
      <c r="CE258" s="431"/>
      <c r="CF258" s="431"/>
      <c r="CG258" s="431"/>
      <c r="CH258" s="431"/>
      <c r="CI258" s="431"/>
      <c r="CJ258" s="431"/>
      <c r="CK258" s="431"/>
      <c r="CL258" s="431"/>
      <c r="CM258" s="431"/>
      <c r="CN258" s="431"/>
      <c r="CO258" s="431"/>
      <c r="CP258" s="431"/>
      <c r="CQ258" s="431"/>
      <c r="CR258" s="431"/>
      <c r="CS258" s="431"/>
      <c r="CT258" s="431"/>
      <c r="CU258" s="431"/>
      <c r="CV258" s="431"/>
      <c r="CW258" s="431"/>
      <c r="CX258" s="431"/>
      <c r="CY258" s="431"/>
      <c r="CZ258" s="431"/>
      <c r="DA258" s="431"/>
      <c r="DB258" s="431"/>
      <c r="DC258" s="431"/>
      <c r="DD258" s="431"/>
      <c r="DE258" s="431"/>
      <c r="DF258" s="431"/>
      <c r="DG258" s="431"/>
      <c r="DH258" s="431"/>
      <c r="DI258" s="431"/>
      <c r="DJ258" s="431"/>
      <c r="DK258" s="431"/>
      <c r="DL258" s="431"/>
      <c r="DM258" s="431"/>
      <c r="DN258" s="431"/>
    </row>
    <row r="259" spans="1:118" s="342" customFormat="1" x14ac:dyDescent="0.2">
      <c r="A259" s="615"/>
      <c r="B259" s="431"/>
      <c r="C259" s="431"/>
      <c r="D259" s="431"/>
      <c r="E259" s="431"/>
      <c r="F259" s="431"/>
      <c r="G259" s="431"/>
      <c r="H259" s="431"/>
      <c r="I259" s="431"/>
      <c r="J259" s="431"/>
      <c r="K259" s="431"/>
      <c r="L259" s="431"/>
      <c r="M259" s="431"/>
      <c r="N259" s="431"/>
      <c r="O259" s="431"/>
      <c r="P259" s="431"/>
      <c r="Q259" s="431"/>
      <c r="R259" s="431"/>
      <c r="S259" s="431"/>
      <c r="T259" s="431"/>
      <c r="U259" s="431"/>
      <c r="V259" s="356"/>
      <c r="W259" s="356"/>
      <c r="X259" s="356"/>
      <c r="Y259" s="356"/>
      <c r="Z259" s="356"/>
      <c r="AA259" s="431"/>
      <c r="AB259" s="431"/>
      <c r="AC259" s="431"/>
      <c r="AD259" s="431"/>
      <c r="AE259" s="431"/>
      <c r="AF259" s="431"/>
      <c r="AG259" s="431"/>
      <c r="AH259" s="431"/>
      <c r="AI259" s="431"/>
      <c r="AJ259" s="431"/>
      <c r="AK259" s="356"/>
      <c r="AL259" s="356"/>
      <c r="AM259" s="356"/>
      <c r="AN259" s="356"/>
      <c r="AO259" s="431"/>
      <c r="AP259" s="431"/>
      <c r="AQ259" s="431"/>
      <c r="AR259" s="431"/>
      <c r="AS259" s="431"/>
      <c r="AT259" s="431"/>
      <c r="AU259" s="431"/>
      <c r="AV259" s="431"/>
      <c r="AW259" s="431"/>
      <c r="AX259" s="431"/>
      <c r="AY259" s="431"/>
      <c r="AZ259" s="431"/>
      <c r="BA259" s="431"/>
      <c r="BB259" s="431"/>
      <c r="BC259" s="431"/>
      <c r="BD259" s="431"/>
      <c r="BE259" s="431"/>
      <c r="BF259" s="431"/>
      <c r="BG259" s="431"/>
      <c r="BH259" s="431"/>
      <c r="BI259" s="431"/>
      <c r="BJ259" s="431"/>
      <c r="BK259" s="431"/>
      <c r="BL259" s="431"/>
      <c r="BM259" s="431"/>
      <c r="BN259" s="431"/>
      <c r="BO259" s="431"/>
      <c r="BP259" s="431"/>
      <c r="BQ259" s="431"/>
      <c r="BR259" s="431"/>
      <c r="BS259" s="431"/>
      <c r="BT259" s="431"/>
      <c r="BU259" s="431"/>
      <c r="BV259" s="431"/>
      <c r="BW259" s="431"/>
      <c r="BX259" s="431"/>
      <c r="BY259" s="431"/>
      <c r="BZ259" s="431"/>
      <c r="CA259" s="431"/>
      <c r="CB259" s="431"/>
      <c r="CC259" s="431"/>
      <c r="CD259" s="431"/>
      <c r="CE259" s="431"/>
      <c r="CF259" s="431"/>
      <c r="CG259" s="431"/>
      <c r="CH259" s="431"/>
      <c r="CI259" s="431"/>
      <c r="CJ259" s="431"/>
      <c r="CK259" s="431"/>
      <c r="CL259" s="431"/>
      <c r="CM259" s="431"/>
      <c r="CN259" s="431"/>
      <c r="CO259" s="431"/>
      <c r="CP259" s="431"/>
      <c r="CQ259" s="431"/>
      <c r="CR259" s="431"/>
      <c r="CS259" s="431"/>
      <c r="CT259" s="431"/>
      <c r="CU259" s="431"/>
      <c r="CV259" s="431"/>
      <c r="CW259" s="431"/>
      <c r="CX259" s="431"/>
      <c r="CY259" s="431"/>
      <c r="CZ259" s="431"/>
      <c r="DA259" s="431"/>
      <c r="DB259" s="431"/>
      <c r="DC259" s="431"/>
      <c r="DD259" s="431"/>
      <c r="DE259" s="431"/>
      <c r="DF259" s="431"/>
      <c r="DG259" s="431"/>
      <c r="DH259" s="431"/>
      <c r="DI259" s="431"/>
      <c r="DJ259" s="431"/>
      <c r="DK259" s="431"/>
      <c r="DL259" s="431"/>
      <c r="DM259" s="431"/>
      <c r="DN259" s="431"/>
    </row>
    <row r="260" spans="1:118" s="342" customFormat="1" x14ac:dyDescent="0.2">
      <c r="A260" s="615"/>
      <c r="B260" s="431"/>
      <c r="C260" s="431"/>
      <c r="D260" s="431"/>
      <c r="E260" s="431"/>
      <c r="F260" s="431"/>
      <c r="G260" s="431"/>
      <c r="H260" s="431"/>
      <c r="I260" s="431"/>
      <c r="J260" s="431"/>
      <c r="K260" s="431"/>
      <c r="L260" s="431"/>
      <c r="M260" s="431"/>
      <c r="N260" s="431"/>
      <c r="O260" s="431"/>
      <c r="P260" s="431"/>
      <c r="Q260" s="431"/>
      <c r="R260" s="431"/>
      <c r="S260" s="431"/>
      <c r="T260" s="431"/>
      <c r="U260" s="431"/>
      <c r="V260" s="356"/>
      <c r="W260" s="356"/>
      <c r="X260" s="356"/>
      <c r="Y260" s="356"/>
      <c r="Z260" s="356"/>
      <c r="AA260" s="431"/>
      <c r="AB260" s="431"/>
      <c r="AC260" s="431"/>
      <c r="AD260" s="431"/>
      <c r="AE260" s="431"/>
      <c r="AF260" s="431"/>
      <c r="AG260" s="431"/>
      <c r="AH260" s="431"/>
      <c r="AI260" s="431"/>
      <c r="AJ260" s="431"/>
      <c r="AK260" s="356"/>
      <c r="AL260" s="356"/>
      <c r="AM260" s="356"/>
      <c r="AN260" s="356"/>
      <c r="AO260" s="431"/>
      <c r="AP260" s="431"/>
      <c r="AQ260" s="431"/>
      <c r="AR260" s="431"/>
      <c r="AS260" s="431"/>
      <c r="AT260" s="431"/>
      <c r="AU260" s="431"/>
      <c r="AV260" s="431"/>
      <c r="AW260" s="431"/>
      <c r="AX260" s="431"/>
      <c r="AY260" s="431"/>
      <c r="AZ260" s="431"/>
      <c r="BA260" s="431"/>
      <c r="BB260" s="431"/>
      <c r="BC260" s="431"/>
      <c r="BD260" s="431"/>
      <c r="BE260" s="431"/>
      <c r="BF260" s="431"/>
      <c r="BG260" s="431"/>
      <c r="BH260" s="431"/>
      <c r="BI260" s="431"/>
      <c r="BJ260" s="431"/>
      <c r="BK260" s="431"/>
      <c r="BL260" s="431"/>
      <c r="BM260" s="431"/>
      <c r="BN260" s="431"/>
      <c r="BO260" s="431"/>
      <c r="BP260" s="431"/>
      <c r="BQ260" s="431"/>
      <c r="BR260" s="431"/>
      <c r="BS260" s="431"/>
      <c r="BT260" s="431"/>
      <c r="BU260" s="431"/>
      <c r="BV260" s="431"/>
      <c r="BW260" s="431"/>
      <c r="BX260" s="431"/>
      <c r="BY260" s="431"/>
      <c r="BZ260" s="431"/>
      <c r="CA260" s="431"/>
      <c r="CB260" s="431"/>
      <c r="CC260" s="431"/>
      <c r="CD260" s="431"/>
      <c r="CE260" s="431"/>
      <c r="CF260" s="431"/>
      <c r="CG260" s="431"/>
      <c r="CH260" s="431"/>
      <c r="CI260" s="431"/>
      <c r="CJ260" s="431"/>
      <c r="CK260" s="431"/>
      <c r="CL260" s="431"/>
      <c r="CM260" s="431"/>
      <c r="CN260" s="431"/>
      <c r="CO260" s="431"/>
      <c r="CP260" s="431"/>
      <c r="CQ260" s="431"/>
      <c r="CR260" s="431"/>
      <c r="CS260" s="431"/>
      <c r="CT260" s="431"/>
      <c r="CU260" s="431"/>
      <c r="CV260" s="431"/>
      <c r="CW260" s="431"/>
      <c r="CX260" s="431"/>
      <c r="CY260" s="431"/>
      <c r="CZ260" s="431"/>
      <c r="DA260" s="431"/>
      <c r="DB260" s="431"/>
      <c r="DC260" s="431"/>
      <c r="DD260" s="431"/>
      <c r="DE260" s="431"/>
      <c r="DF260" s="431"/>
      <c r="DG260" s="431"/>
      <c r="DH260" s="431"/>
      <c r="DI260" s="431"/>
      <c r="DJ260" s="431"/>
      <c r="DK260" s="431"/>
      <c r="DL260" s="431"/>
      <c r="DM260" s="431"/>
      <c r="DN260" s="431"/>
    </row>
    <row r="300" spans="1:72" hidden="1" x14ac:dyDescent="0.2">
      <c r="A300" s="617">
        <f>SUM(A7:X216)</f>
        <v>765</v>
      </c>
      <c r="BT300" s="614">
        <v>0</v>
      </c>
    </row>
  </sheetData>
  <mergeCells count="276">
    <mergeCell ref="A213:B213"/>
    <mergeCell ref="A214:B214"/>
    <mergeCell ref="A215:B215"/>
    <mergeCell ref="A216:B216"/>
    <mergeCell ref="A206:B206"/>
    <mergeCell ref="A207:B207"/>
    <mergeCell ref="A208:B208"/>
    <mergeCell ref="A210:B212"/>
    <mergeCell ref="C210:E211"/>
    <mergeCell ref="F210:M210"/>
    <mergeCell ref="F211:G211"/>
    <mergeCell ref="H211:I211"/>
    <mergeCell ref="J211:K211"/>
    <mergeCell ref="L211:M211"/>
    <mergeCell ref="A203:B205"/>
    <mergeCell ref="C203:E204"/>
    <mergeCell ref="F203:M203"/>
    <mergeCell ref="N203:N205"/>
    <mergeCell ref="F204:G204"/>
    <mergeCell ref="H204:I204"/>
    <mergeCell ref="J204:K204"/>
    <mergeCell ref="L204:M204"/>
    <mergeCell ref="T194:U194"/>
    <mergeCell ref="A196:B196"/>
    <mergeCell ref="A197:B197"/>
    <mergeCell ref="A198:B198"/>
    <mergeCell ref="A200:B200"/>
    <mergeCell ref="A201:B201"/>
    <mergeCell ref="F193:U193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A188:B188"/>
    <mergeCell ref="A189:B189"/>
    <mergeCell ref="A190:B190"/>
    <mergeCell ref="A191:B191"/>
    <mergeCell ref="A193:B195"/>
    <mergeCell ref="C193:E194"/>
    <mergeCell ref="A181:B181"/>
    <mergeCell ref="A182:A183"/>
    <mergeCell ref="A184:B184"/>
    <mergeCell ref="A185:B185"/>
    <mergeCell ref="A186:B186"/>
    <mergeCell ref="A187:B187"/>
    <mergeCell ref="T178:T180"/>
    <mergeCell ref="U178:U180"/>
    <mergeCell ref="F179:G179"/>
    <mergeCell ref="H179:I179"/>
    <mergeCell ref="J179:K179"/>
    <mergeCell ref="L179:M179"/>
    <mergeCell ref="N179:O179"/>
    <mergeCell ref="P179:Q179"/>
    <mergeCell ref="A175:A176"/>
    <mergeCell ref="A178:B180"/>
    <mergeCell ref="C178:E179"/>
    <mergeCell ref="F178:Q178"/>
    <mergeCell ref="R178:R180"/>
    <mergeCell ref="S178:S180"/>
    <mergeCell ref="A171:B172"/>
    <mergeCell ref="C171:C172"/>
    <mergeCell ref="D171:I171"/>
    <mergeCell ref="J171:K171"/>
    <mergeCell ref="L171:L172"/>
    <mergeCell ref="A173:A174"/>
    <mergeCell ref="N165:O165"/>
    <mergeCell ref="P165:Q165"/>
    <mergeCell ref="R165:R166"/>
    <mergeCell ref="A167:B167"/>
    <mergeCell ref="A168:B168"/>
    <mergeCell ref="A169:B169"/>
    <mergeCell ref="A165:B166"/>
    <mergeCell ref="C165:E165"/>
    <mergeCell ref="F165:G165"/>
    <mergeCell ref="H165:I165"/>
    <mergeCell ref="J165:K165"/>
    <mergeCell ref="L165:M165"/>
    <mergeCell ref="L159:M159"/>
    <mergeCell ref="N159:O159"/>
    <mergeCell ref="P159:Q159"/>
    <mergeCell ref="A161:B161"/>
    <mergeCell ref="A162:B162"/>
    <mergeCell ref="A163:B163"/>
    <mergeCell ref="A157:C157"/>
    <mergeCell ref="A159:B160"/>
    <mergeCell ref="C159:E159"/>
    <mergeCell ref="F159:G159"/>
    <mergeCell ref="H159:I159"/>
    <mergeCell ref="J159:K159"/>
    <mergeCell ref="A151:C151"/>
    <mergeCell ref="A152:C152"/>
    <mergeCell ref="A153:C153"/>
    <mergeCell ref="A154:C154"/>
    <mergeCell ref="A155:C155"/>
    <mergeCell ref="A156:C156"/>
    <mergeCell ref="A145:A147"/>
    <mergeCell ref="B146:C146"/>
    <mergeCell ref="B147:C147"/>
    <mergeCell ref="A148:C148"/>
    <mergeCell ref="A149:C149"/>
    <mergeCell ref="A150:C150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32:C132"/>
    <mergeCell ref="A133:C133"/>
    <mergeCell ref="A134:C134"/>
    <mergeCell ref="A135:A136"/>
    <mergeCell ref="B135:C135"/>
    <mergeCell ref="B136:C13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A124:C124"/>
    <mergeCell ref="A126:C127"/>
    <mergeCell ref="D126:F126"/>
    <mergeCell ref="G126:H126"/>
    <mergeCell ref="I126:J126"/>
    <mergeCell ref="K126:L126"/>
    <mergeCell ref="A118:C118"/>
    <mergeCell ref="A119:C119"/>
    <mergeCell ref="A120:C120"/>
    <mergeCell ref="A121:C121"/>
    <mergeCell ref="A122:C122"/>
    <mergeCell ref="A123:C123"/>
    <mergeCell ref="A112:A114"/>
    <mergeCell ref="B113:C113"/>
    <mergeCell ref="B114:C114"/>
    <mergeCell ref="A115:C115"/>
    <mergeCell ref="A116:C116"/>
    <mergeCell ref="A117:C117"/>
    <mergeCell ref="A107:A111"/>
    <mergeCell ref="B107:C107"/>
    <mergeCell ref="B108:C108"/>
    <mergeCell ref="B109:C109"/>
    <mergeCell ref="B110:C110"/>
    <mergeCell ref="B111:C111"/>
    <mergeCell ref="A102:A103"/>
    <mergeCell ref="B102:C102"/>
    <mergeCell ref="B103:C103"/>
    <mergeCell ref="B104:C104"/>
    <mergeCell ref="A105:C105"/>
    <mergeCell ref="A106:C106"/>
    <mergeCell ref="A97:A98"/>
    <mergeCell ref="B97:C97"/>
    <mergeCell ref="B98:C98"/>
    <mergeCell ref="A99:C99"/>
    <mergeCell ref="A100:C100"/>
    <mergeCell ref="A101:C101"/>
    <mergeCell ref="O93:P93"/>
    <mergeCell ref="Q93:R93"/>
    <mergeCell ref="S93:S94"/>
    <mergeCell ref="T93:T94"/>
    <mergeCell ref="U93:V93"/>
    <mergeCell ref="A96:C96"/>
    <mergeCell ref="A93:C94"/>
    <mergeCell ref="D93:F93"/>
    <mergeCell ref="G93:H93"/>
    <mergeCell ref="I93:J93"/>
    <mergeCell ref="K93:L93"/>
    <mergeCell ref="M93:N93"/>
    <mergeCell ref="A86:B86"/>
    <mergeCell ref="A87:B87"/>
    <mergeCell ref="A88:B88"/>
    <mergeCell ref="A89:B89"/>
    <mergeCell ref="A90:B90"/>
    <mergeCell ref="A91:B91"/>
    <mergeCell ref="D80:D81"/>
    <mergeCell ref="E80:E81"/>
    <mergeCell ref="A82:B82"/>
    <mergeCell ref="A83:B83"/>
    <mergeCell ref="A84:B84"/>
    <mergeCell ref="A85:B85"/>
    <mergeCell ref="A74:B74"/>
    <mergeCell ref="A75:B75"/>
    <mergeCell ref="A76:A77"/>
    <mergeCell ref="A78:B78"/>
    <mergeCell ref="A80:B81"/>
    <mergeCell ref="C80:C81"/>
    <mergeCell ref="X64:X65"/>
    <mergeCell ref="A66:B66"/>
    <mergeCell ref="A67:A69"/>
    <mergeCell ref="A71:B73"/>
    <mergeCell ref="C71:C73"/>
    <mergeCell ref="D71:I71"/>
    <mergeCell ref="J71:J73"/>
    <mergeCell ref="D72:E72"/>
    <mergeCell ref="F72:G72"/>
    <mergeCell ref="H72:I72"/>
    <mergeCell ref="N64:O64"/>
    <mergeCell ref="P64:Q64"/>
    <mergeCell ref="R64:S64"/>
    <mergeCell ref="T64:U64"/>
    <mergeCell ref="V64:V65"/>
    <mergeCell ref="W64:W65"/>
    <mergeCell ref="A58:B58"/>
    <mergeCell ref="A59:A61"/>
    <mergeCell ref="A63:B65"/>
    <mergeCell ref="C63:E64"/>
    <mergeCell ref="F63:U63"/>
    <mergeCell ref="V63:X63"/>
    <mergeCell ref="F64:G64"/>
    <mergeCell ref="H64:I64"/>
    <mergeCell ref="J64:K64"/>
    <mergeCell ref="L64:M64"/>
    <mergeCell ref="A50:B50"/>
    <mergeCell ref="A51:B51"/>
    <mergeCell ref="A52:B52"/>
    <mergeCell ref="A53:B53"/>
    <mergeCell ref="A55:B57"/>
    <mergeCell ref="C55:E56"/>
    <mergeCell ref="A45:B45"/>
    <mergeCell ref="A46:B46"/>
    <mergeCell ref="A48:B49"/>
    <mergeCell ref="C48:C49"/>
    <mergeCell ref="D48:I48"/>
    <mergeCell ref="F55:U55"/>
    <mergeCell ref="F56:G56"/>
    <mergeCell ref="H56:I56"/>
    <mergeCell ref="J56:K56"/>
    <mergeCell ref="L56:M56"/>
    <mergeCell ref="N56:O56"/>
    <mergeCell ref="P56:Q56"/>
    <mergeCell ref="R56:S56"/>
    <mergeCell ref="T56:U56"/>
    <mergeCell ref="J48:K48"/>
    <mergeCell ref="C30:C31"/>
    <mergeCell ref="D30:I30"/>
    <mergeCell ref="K30:L30"/>
    <mergeCell ref="A32:B32"/>
    <mergeCell ref="A34:A38"/>
    <mergeCell ref="A39:A40"/>
    <mergeCell ref="A24:B24"/>
    <mergeCell ref="A25:B25"/>
    <mergeCell ref="A26:B26"/>
    <mergeCell ref="A27:B27"/>
    <mergeCell ref="A28:B28"/>
    <mergeCell ref="A30:B31"/>
    <mergeCell ref="A20:B20"/>
    <mergeCell ref="A21:B21"/>
    <mergeCell ref="A22:B22"/>
    <mergeCell ref="A23:B23"/>
    <mergeCell ref="A11:B11"/>
    <mergeCell ref="A12:B12"/>
    <mergeCell ref="A13:B13"/>
    <mergeCell ref="A14:B14"/>
    <mergeCell ref="A16:B17"/>
    <mergeCell ref="C16:C17"/>
    <mergeCell ref="A6:P6"/>
    <mergeCell ref="A8:B9"/>
    <mergeCell ref="C8:C9"/>
    <mergeCell ref="D8:I8"/>
    <mergeCell ref="J8:K8"/>
    <mergeCell ref="A10:B10"/>
    <mergeCell ref="A18:B18"/>
    <mergeCell ref="A19:B19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workbookViewId="0">
      <selection activeCell="A18" sqref="A18:B18"/>
    </sheetView>
  </sheetViews>
  <sheetFormatPr baseColWidth="10" defaultRowHeight="12.75" x14ac:dyDescent="0.2"/>
  <cols>
    <col min="1" max="1" width="22.7109375" style="325" customWidth="1"/>
    <col min="2" max="2" width="22.140625" style="23" customWidth="1"/>
    <col min="3" max="4" width="10.28515625" style="23" customWidth="1"/>
    <col min="5" max="5" width="10.85546875" style="23" customWidth="1"/>
    <col min="6" max="9" width="10.28515625" style="23" customWidth="1"/>
    <col min="10" max="10" width="11.42578125" style="23"/>
    <col min="11" max="11" width="10.28515625" style="23" customWidth="1"/>
    <col min="12" max="12" width="11" style="23" customWidth="1"/>
    <col min="13" max="13" width="13" style="23" customWidth="1"/>
    <col min="14" max="15" width="10.28515625" style="23" customWidth="1"/>
    <col min="16" max="16" width="11" style="23" customWidth="1"/>
    <col min="17" max="20" width="10.28515625" style="23" customWidth="1"/>
    <col min="21" max="21" width="10.28515625" style="327" customWidth="1"/>
    <col min="22" max="22" width="12.28515625" style="328" bestFit="1" customWidth="1"/>
    <col min="23" max="26" width="12.140625" style="328" customWidth="1"/>
    <col min="27" max="36" width="12.140625" style="327" customWidth="1"/>
    <col min="37" max="40" width="12.140625" style="328" customWidth="1"/>
    <col min="41" max="51" width="12.140625" style="327" customWidth="1"/>
    <col min="52" max="52" width="12.28515625" style="327" customWidth="1"/>
    <col min="53" max="78" width="12.140625" style="327" hidden="1" customWidth="1"/>
    <col min="79" max="93" width="12.140625" style="327" customWidth="1"/>
    <col min="94" max="118" width="11.42578125" style="327"/>
    <col min="119" max="16384" width="11.42578125" style="330"/>
  </cols>
  <sheetData>
    <row r="1" spans="1:118" s="3" customFormat="1" ht="15" x14ac:dyDescent="0.2">
      <c r="A1" s="938" t="s">
        <v>0</v>
      </c>
      <c r="B1" s="670"/>
      <c r="C1" s="670"/>
      <c r="D1" s="670"/>
      <c r="E1" s="670"/>
      <c r="F1" s="670"/>
      <c r="G1" s="670"/>
      <c r="H1" s="670"/>
      <c r="I1" s="670"/>
      <c r="J1" s="670"/>
      <c r="K1" s="670"/>
      <c r="L1" s="671"/>
      <c r="M1" s="675"/>
      <c r="N1" s="671"/>
      <c r="O1" s="671"/>
      <c r="P1" s="671"/>
      <c r="Q1" s="671"/>
      <c r="R1" s="671"/>
      <c r="S1" s="671"/>
      <c r="T1" s="671"/>
      <c r="U1" s="671"/>
      <c r="V1" s="671"/>
      <c r="W1" s="671"/>
      <c r="X1" s="671"/>
      <c r="Y1" s="671"/>
      <c r="Z1" s="671"/>
      <c r="AA1" s="671"/>
      <c r="AB1" s="671"/>
      <c r="AC1" s="671"/>
      <c r="AD1" s="671"/>
      <c r="AE1" s="671"/>
      <c r="AF1" s="671"/>
      <c r="AG1" s="671"/>
      <c r="AH1" s="671"/>
      <c r="AI1" s="671"/>
      <c r="AJ1" s="671"/>
      <c r="AK1" s="671"/>
      <c r="AL1" s="671"/>
      <c r="AM1" s="671"/>
      <c r="AN1" s="671"/>
      <c r="AO1" s="671"/>
      <c r="AP1" s="671"/>
      <c r="AQ1" s="671"/>
      <c r="AR1" s="671"/>
      <c r="AS1" s="671"/>
      <c r="AT1" s="671"/>
      <c r="AU1" s="671"/>
      <c r="AV1" s="671"/>
      <c r="AW1" s="671"/>
      <c r="AX1" s="671"/>
      <c r="AY1" s="671"/>
      <c r="AZ1" s="671"/>
      <c r="BA1" s="671"/>
      <c r="BB1" s="671"/>
      <c r="BC1" s="671"/>
      <c r="BD1" s="671"/>
      <c r="BE1" s="671"/>
      <c r="BF1" s="671"/>
      <c r="BG1" s="671"/>
      <c r="BH1" s="671"/>
      <c r="BI1" s="671"/>
      <c r="BJ1" s="671"/>
      <c r="BK1" s="671"/>
      <c r="BL1" s="671"/>
      <c r="BM1" s="671"/>
      <c r="BN1" s="671"/>
      <c r="BO1" s="671"/>
      <c r="BP1" s="671"/>
      <c r="BQ1" s="671"/>
      <c r="BR1" s="671"/>
      <c r="BS1" s="671"/>
      <c r="BT1" s="671"/>
      <c r="BU1" s="671"/>
      <c r="BV1" s="671"/>
      <c r="BW1" s="671"/>
      <c r="BX1" s="671"/>
      <c r="BY1" s="671"/>
      <c r="BZ1" s="671"/>
      <c r="CA1" s="671"/>
      <c r="CB1" s="671"/>
      <c r="CC1" s="671"/>
      <c r="CD1" s="671"/>
      <c r="CE1" s="671"/>
      <c r="CF1" s="671"/>
      <c r="CG1" s="671"/>
      <c r="CH1" s="671"/>
      <c r="CI1" s="671"/>
      <c r="CJ1" s="671"/>
      <c r="CK1" s="671"/>
      <c r="CL1" s="671"/>
      <c r="CM1" s="671"/>
      <c r="CN1" s="671"/>
      <c r="CO1" s="671"/>
      <c r="CP1" s="671"/>
      <c r="CQ1" s="671"/>
      <c r="CR1" s="671"/>
      <c r="CS1" s="671"/>
      <c r="CT1" s="671"/>
      <c r="CU1" s="671"/>
      <c r="CV1" s="671"/>
      <c r="CW1" s="654"/>
      <c r="CX1" s="654"/>
      <c r="CY1" s="654"/>
      <c r="CZ1" s="654"/>
      <c r="DA1" s="654"/>
      <c r="DB1" s="654"/>
      <c r="DC1" s="654"/>
      <c r="DD1" s="654"/>
      <c r="DE1" s="654"/>
      <c r="DF1" s="654"/>
      <c r="DG1" s="654"/>
      <c r="DH1" s="654"/>
      <c r="DI1" s="654"/>
      <c r="DJ1" s="654"/>
      <c r="DK1" s="654"/>
      <c r="DL1" s="654"/>
      <c r="DM1" s="654"/>
      <c r="DN1" s="654"/>
    </row>
    <row r="2" spans="1:118" s="3" customFormat="1" ht="15" x14ac:dyDescent="0.2">
      <c r="A2" s="938" t="s">
        <v>223</v>
      </c>
      <c r="B2" s="670"/>
      <c r="C2" s="670"/>
      <c r="D2" s="670"/>
      <c r="E2" s="670"/>
      <c r="F2" s="670"/>
      <c r="G2" s="670"/>
      <c r="H2" s="670"/>
      <c r="I2" s="670"/>
      <c r="J2" s="670"/>
      <c r="K2" s="670"/>
      <c r="L2" s="671"/>
      <c r="M2" s="675"/>
      <c r="N2" s="671"/>
      <c r="O2" s="671"/>
      <c r="P2" s="671"/>
      <c r="Q2" s="671"/>
      <c r="R2" s="671"/>
      <c r="S2" s="671"/>
      <c r="T2" s="671"/>
      <c r="U2" s="671"/>
      <c r="V2" s="671"/>
      <c r="W2" s="671"/>
      <c r="X2" s="671"/>
      <c r="Y2" s="671"/>
      <c r="Z2" s="671"/>
      <c r="AA2" s="671"/>
      <c r="AB2" s="671"/>
      <c r="AC2" s="671"/>
      <c r="AD2" s="671"/>
      <c r="AE2" s="671"/>
      <c r="AF2" s="671"/>
      <c r="AG2" s="671"/>
      <c r="AH2" s="671"/>
      <c r="AI2" s="671"/>
      <c r="AJ2" s="671"/>
      <c r="AK2" s="671"/>
      <c r="AL2" s="671"/>
      <c r="AM2" s="671"/>
      <c r="AN2" s="671"/>
      <c r="AO2" s="671"/>
      <c r="AP2" s="671"/>
      <c r="AQ2" s="671"/>
      <c r="AR2" s="671"/>
      <c r="AS2" s="671"/>
      <c r="AT2" s="671"/>
      <c r="AU2" s="671"/>
      <c r="AV2" s="671"/>
      <c r="AW2" s="671"/>
      <c r="AX2" s="671"/>
      <c r="AY2" s="671"/>
      <c r="AZ2" s="671"/>
      <c r="BA2" s="671"/>
      <c r="BB2" s="671"/>
      <c r="BC2" s="671"/>
      <c r="BD2" s="671"/>
      <c r="BE2" s="671"/>
      <c r="BF2" s="671"/>
      <c r="BG2" s="671"/>
      <c r="BH2" s="671"/>
      <c r="BI2" s="671"/>
      <c r="BJ2" s="671"/>
      <c r="BK2" s="671"/>
      <c r="BL2" s="671"/>
      <c r="BM2" s="671"/>
      <c r="BN2" s="671"/>
      <c r="BO2" s="671"/>
      <c r="BP2" s="671"/>
      <c r="BQ2" s="671"/>
      <c r="BR2" s="671"/>
      <c r="BS2" s="671"/>
      <c r="BT2" s="671"/>
      <c r="BU2" s="671"/>
      <c r="BV2" s="671"/>
      <c r="BW2" s="671"/>
      <c r="BX2" s="671"/>
      <c r="BY2" s="671"/>
      <c r="BZ2" s="671"/>
      <c r="CA2" s="671"/>
      <c r="CB2" s="671"/>
      <c r="CC2" s="671"/>
      <c r="CD2" s="671"/>
      <c r="CE2" s="671"/>
      <c r="CF2" s="671"/>
      <c r="CG2" s="671"/>
      <c r="CH2" s="671"/>
      <c r="CI2" s="671"/>
      <c r="CJ2" s="671"/>
      <c r="CK2" s="671"/>
      <c r="CL2" s="671"/>
      <c r="CM2" s="671"/>
      <c r="CN2" s="671"/>
      <c r="CO2" s="671"/>
      <c r="CP2" s="671"/>
      <c r="CQ2" s="671"/>
      <c r="CR2" s="671"/>
      <c r="CS2" s="671"/>
      <c r="CT2" s="671"/>
      <c r="CU2" s="671"/>
      <c r="CV2" s="671"/>
      <c r="CW2" s="654"/>
      <c r="CX2" s="654"/>
      <c r="CY2" s="654"/>
      <c r="CZ2" s="654"/>
      <c r="DA2" s="654"/>
      <c r="DB2" s="654"/>
      <c r="DC2" s="654"/>
      <c r="DD2" s="654"/>
      <c r="DE2" s="654"/>
      <c r="DF2" s="654"/>
      <c r="DG2" s="654"/>
      <c r="DH2" s="654"/>
      <c r="DI2" s="654"/>
      <c r="DJ2" s="654"/>
      <c r="DK2" s="654"/>
      <c r="DL2" s="654"/>
      <c r="DM2" s="654"/>
      <c r="DN2" s="654"/>
    </row>
    <row r="3" spans="1:118" s="3" customFormat="1" ht="15" x14ac:dyDescent="0.2">
      <c r="A3" s="938" t="s">
        <v>232</v>
      </c>
      <c r="B3" s="670"/>
      <c r="C3" s="670"/>
      <c r="D3" s="672"/>
      <c r="E3" s="670"/>
      <c r="F3" s="670"/>
      <c r="G3" s="670"/>
      <c r="H3" s="670"/>
      <c r="I3" s="670"/>
      <c r="J3" s="670"/>
      <c r="K3" s="670"/>
      <c r="L3" s="671"/>
      <c r="M3" s="675"/>
      <c r="N3" s="671"/>
      <c r="O3" s="671"/>
      <c r="P3" s="671"/>
      <c r="Q3" s="671"/>
      <c r="R3" s="671"/>
      <c r="S3" s="671"/>
      <c r="T3" s="671"/>
      <c r="U3" s="671"/>
      <c r="V3" s="671"/>
      <c r="W3" s="671"/>
      <c r="X3" s="671"/>
      <c r="Y3" s="671"/>
      <c r="Z3" s="671"/>
      <c r="AA3" s="671"/>
      <c r="AB3" s="671"/>
      <c r="AC3" s="671"/>
      <c r="AD3" s="671"/>
      <c r="AE3" s="671"/>
      <c r="AF3" s="671"/>
      <c r="AG3" s="671"/>
      <c r="AH3" s="671"/>
      <c r="AI3" s="671"/>
      <c r="AJ3" s="671"/>
      <c r="AK3" s="671"/>
      <c r="AL3" s="671"/>
      <c r="AM3" s="671"/>
      <c r="AN3" s="671"/>
      <c r="AO3" s="671"/>
      <c r="AP3" s="671"/>
      <c r="AQ3" s="671"/>
      <c r="AR3" s="671"/>
      <c r="AS3" s="671"/>
      <c r="AT3" s="671"/>
      <c r="AU3" s="671"/>
      <c r="AV3" s="671"/>
      <c r="AW3" s="671"/>
      <c r="AX3" s="671"/>
      <c r="AY3" s="671"/>
      <c r="AZ3" s="671"/>
      <c r="BA3" s="671"/>
      <c r="BB3" s="671"/>
      <c r="BC3" s="671"/>
      <c r="BD3" s="671"/>
      <c r="BE3" s="671"/>
      <c r="BF3" s="671"/>
      <c r="BG3" s="671"/>
      <c r="BH3" s="671"/>
      <c r="BI3" s="671"/>
      <c r="BJ3" s="671"/>
      <c r="BK3" s="671"/>
      <c r="BL3" s="671"/>
      <c r="BM3" s="671"/>
      <c r="BN3" s="671"/>
      <c r="BO3" s="671"/>
      <c r="BP3" s="671"/>
      <c r="BQ3" s="671"/>
      <c r="BR3" s="671"/>
      <c r="BS3" s="671"/>
      <c r="BT3" s="671"/>
      <c r="BU3" s="671"/>
      <c r="BV3" s="671"/>
      <c r="BW3" s="671"/>
      <c r="BX3" s="671"/>
      <c r="BY3" s="671"/>
      <c r="BZ3" s="671"/>
      <c r="CA3" s="671"/>
      <c r="CB3" s="671"/>
      <c r="CC3" s="671"/>
      <c r="CD3" s="671"/>
      <c r="CE3" s="671"/>
      <c r="CF3" s="671"/>
      <c r="CG3" s="671"/>
      <c r="CH3" s="671"/>
      <c r="CI3" s="671"/>
      <c r="CJ3" s="671"/>
      <c r="CK3" s="671"/>
      <c r="CL3" s="671"/>
      <c r="CM3" s="671"/>
      <c r="CN3" s="671"/>
      <c r="CO3" s="671"/>
      <c r="CP3" s="671"/>
      <c r="CQ3" s="671"/>
      <c r="CR3" s="671"/>
      <c r="CS3" s="671"/>
      <c r="CT3" s="671"/>
      <c r="CU3" s="671"/>
      <c r="CV3" s="671"/>
      <c r="CW3" s="654"/>
      <c r="CX3" s="654"/>
      <c r="CY3" s="654"/>
      <c r="CZ3" s="654"/>
      <c r="DA3" s="654"/>
      <c r="DB3" s="654"/>
      <c r="DC3" s="654"/>
      <c r="DD3" s="654"/>
      <c r="DE3" s="654"/>
      <c r="DF3" s="654"/>
      <c r="DG3" s="654"/>
      <c r="DH3" s="654"/>
      <c r="DI3" s="654"/>
      <c r="DJ3" s="654"/>
      <c r="DK3" s="654"/>
      <c r="DL3" s="654"/>
      <c r="DM3" s="654"/>
      <c r="DN3" s="654"/>
    </row>
    <row r="4" spans="1:118" s="3" customFormat="1" ht="15" x14ac:dyDescent="0.2">
      <c r="A4" s="938" t="s">
        <v>233</v>
      </c>
      <c r="B4" s="670"/>
      <c r="C4" s="670"/>
      <c r="D4" s="670"/>
      <c r="E4" s="670"/>
      <c r="F4" s="670"/>
      <c r="G4" s="670"/>
      <c r="H4" s="670"/>
      <c r="I4" s="670"/>
      <c r="J4" s="670"/>
      <c r="K4" s="670"/>
      <c r="L4" s="671"/>
      <c r="M4" s="675"/>
      <c r="N4" s="671"/>
      <c r="O4" s="671"/>
      <c r="P4" s="671"/>
      <c r="Q4" s="671"/>
      <c r="R4" s="671"/>
      <c r="S4" s="671"/>
      <c r="T4" s="671"/>
      <c r="U4" s="671"/>
      <c r="V4" s="671"/>
      <c r="W4" s="671"/>
      <c r="X4" s="671"/>
      <c r="Y4" s="671"/>
      <c r="Z4" s="671"/>
      <c r="AA4" s="671"/>
      <c r="AB4" s="671"/>
      <c r="AC4" s="671"/>
      <c r="AD4" s="671"/>
      <c r="AE4" s="671"/>
      <c r="AF4" s="671"/>
      <c r="AG4" s="671"/>
      <c r="AH4" s="671"/>
      <c r="AI4" s="671"/>
      <c r="AJ4" s="671"/>
      <c r="AK4" s="671"/>
      <c r="AL4" s="671"/>
      <c r="AM4" s="671"/>
      <c r="AN4" s="671"/>
      <c r="AO4" s="671"/>
      <c r="AP4" s="671"/>
      <c r="AQ4" s="671"/>
      <c r="AR4" s="671"/>
      <c r="AS4" s="671"/>
      <c r="AT4" s="671"/>
      <c r="AU4" s="671"/>
      <c r="AV4" s="671"/>
      <c r="AW4" s="671"/>
      <c r="AX4" s="671"/>
      <c r="AY4" s="671"/>
      <c r="AZ4" s="671"/>
      <c r="BA4" s="671"/>
      <c r="BB4" s="671"/>
      <c r="BC4" s="671"/>
      <c r="BD4" s="671"/>
      <c r="BE4" s="671"/>
      <c r="BF4" s="671"/>
      <c r="BG4" s="671"/>
      <c r="BH4" s="671"/>
      <c r="BI4" s="671"/>
      <c r="BJ4" s="671"/>
      <c r="BK4" s="671"/>
      <c r="BL4" s="671"/>
      <c r="BM4" s="671"/>
      <c r="BN4" s="671"/>
      <c r="BO4" s="671"/>
      <c r="BP4" s="671"/>
      <c r="BQ4" s="671"/>
      <c r="BR4" s="671"/>
      <c r="BS4" s="671"/>
      <c r="BT4" s="671"/>
      <c r="BU4" s="671"/>
      <c r="BV4" s="671"/>
      <c r="BW4" s="671"/>
      <c r="BX4" s="671"/>
      <c r="BY4" s="671"/>
      <c r="BZ4" s="671"/>
      <c r="CA4" s="671"/>
      <c r="CB4" s="671"/>
      <c r="CC4" s="671"/>
      <c r="CD4" s="671"/>
      <c r="CE4" s="671"/>
      <c r="CF4" s="671"/>
      <c r="CG4" s="671"/>
      <c r="CH4" s="671"/>
      <c r="CI4" s="671"/>
      <c r="CJ4" s="671"/>
      <c r="CK4" s="671"/>
      <c r="CL4" s="671"/>
      <c r="CM4" s="671"/>
      <c r="CN4" s="671"/>
      <c r="CO4" s="671"/>
      <c r="CP4" s="671"/>
      <c r="CQ4" s="671"/>
      <c r="CR4" s="671"/>
      <c r="CS4" s="671"/>
      <c r="CT4" s="671"/>
      <c r="CU4" s="671"/>
      <c r="CV4" s="671"/>
      <c r="CW4" s="654"/>
      <c r="CX4" s="654"/>
      <c r="CY4" s="654"/>
      <c r="CZ4" s="654"/>
      <c r="DA4" s="654"/>
      <c r="DB4" s="654"/>
      <c r="DC4" s="654"/>
      <c r="DD4" s="654"/>
      <c r="DE4" s="654"/>
      <c r="DF4" s="654"/>
      <c r="DG4" s="654"/>
      <c r="DH4" s="654"/>
      <c r="DI4" s="654"/>
      <c r="DJ4" s="654"/>
      <c r="DK4" s="654"/>
      <c r="DL4" s="654"/>
      <c r="DM4" s="654"/>
      <c r="DN4" s="654"/>
    </row>
    <row r="5" spans="1:118" s="3" customFormat="1" ht="15" x14ac:dyDescent="0.2">
      <c r="A5" s="669" t="s">
        <v>226</v>
      </c>
      <c r="B5" s="670"/>
      <c r="C5" s="670"/>
      <c r="D5" s="670"/>
      <c r="E5" s="670"/>
      <c r="F5" s="670"/>
      <c r="G5" s="670"/>
      <c r="H5" s="670"/>
      <c r="I5" s="670"/>
      <c r="J5" s="670"/>
      <c r="K5" s="670"/>
      <c r="L5" s="671"/>
      <c r="M5" s="675"/>
      <c r="N5" s="671"/>
      <c r="O5" s="671"/>
      <c r="P5" s="671"/>
      <c r="Q5" s="671"/>
      <c r="R5" s="671"/>
      <c r="S5" s="671"/>
      <c r="T5" s="671"/>
      <c r="U5" s="671"/>
      <c r="V5" s="671"/>
      <c r="W5" s="671"/>
      <c r="X5" s="671"/>
      <c r="Y5" s="671"/>
      <c r="Z5" s="671"/>
      <c r="AA5" s="671"/>
      <c r="AB5" s="671"/>
      <c r="AC5" s="671"/>
      <c r="AD5" s="671"/>
      <c r="AE5" s="671"/>
      <c r="AF5" s="671"/>
      <c r="AG5" s="671"/>
      <c r="AH5" s="671"/>
      <c r="AI5" s="671"/>
      <c r="AJ5" s="671"/>
      <c r="AK5" s="671"/>
      <c r="AL5" s="671"/>
      <c r="AM5" s="671"/>
      <c r="AN5" s="671"/>
      <c r="AO5" s="671"/>
      <c r="AP5" s="671"/>
      <c r="AQ5" s="671"/>
      <c r="AR5" s="671"/>
      <c r="AS5" s="671"/>
      <c r="AT5" s="671"/>
      <c r="AU5" s="671"/>
      <c r="AV5" s="671"/>
      <c r="AW5" s="671"/>
      <c r="AX5" s="671"/>
      <c r="AY5" s="671"/>
      <c r="AZ5" s="671"/>
      <c r="BA5" s="671"/>
      <c r="BB5" s="671"/>
      <c r="BC5" s="671"/>
      <c r="BD5" s="671"/>
      <c r="BE5" s="671"/>
      <c r="BF5" s="671"/>
      <c r="BG5" s="671"/>
      <c r="BH5" s="671"/>
      <c r="BI5" s="671"/>
      <c r="BJ5" s="671"/>
      <c r="BK5" s="671"/>
      <c r="BL5" s="671"/>
      <c r="BM5" s="671"/>
      <c r="BN5" s="671"/>
      <c r="BO5" s="671"/>
      <c r="BP5" s="671"/>
      <c r="BQ5" s="671"/>
      <c r="BR5" s="671"/>
      <c r="BS5" s="671"/>
      <c r="BT5" s="671"/>
      <c r="BU5" s="671"/>
      <c r="BV5" s="671"/>
      <c r="BW5" s="671"/>
      <c r="BX5" s="671"/>
      <c r="BY5" s="671"/>
      <c r="BZ5" s="671"/>
      <c r="CA5" s="671"/>
      <c r="CB5" s="671"/>
      <c r="CC5" s="671"/>
      <c r="CD5" s="671"/>
      <c r="CE5" s="671"/>
      <c r="CF5" s="671"/>
      <c r="CG5" s="671"/>
      <c r="CH5" s="671"/>
      <c r="CI5" s="671"/>
      <c r="CJ5" s="671"/>
      <c r="CK5" s="671"/>
      <c r="CL5" s="671"/>
      <c r="CM5" s="671"/>
      <c r="CN5" s="671"/>
      <c r="CO5" s="671"/>
      <c r="CP5" s="671"/>
      <c r="CQ5" s="671"/>
      <c r="CR5" s="671"/>
      <c r="CS5" s="671"/>
      <c r="CT5" s="671"/>
      <c r="CU5" s="671"/>
      <c r="CV5" s="671"/>
      <c r="CW5" s="654"/>
      <c r="CX5" s="654"/>
      <c r="CY5" s="654"/>
      <c r="CZ5" s="654"/>
      <c r="DA5" s="654"/>
      <c r="DB5" s="654"/>
      <c r="DC5" s="654"/>
      <c r="DD5" s="654"/>
      <c r="DE5" s="654"/>
      <c r="DF5" s="654"/>
      <c r="DG5" s="654"/>
      <c r="DH5" s="654"/>
      <c r="DI5" s="654"/>
      <c r="DJ5" s="654"/>
      <c r="DK5" s="654"/>
      <c r="DL5" s="654"/>
      <c r="DM5" s="654"/>
      <c r="DN5" s="654"/>
    </row>
    <row r="6" spans="1:118" s="9" customFormat="1" ht="15" customHeight="1" x14ac:dyDescent="0.2">
      <c r="A6" s="1197" t="s">
        <v>1</v>
      </c>
      <c r="B6" s="1197"/>
      <c r="C6" s="1197"/>
      <c r="D6" s="1197"/>
      <c r="E6" s="1197"/>
      <c r="F6" s="1197"/>
      <c r="G6" s="1197"/>
      <c r="H6" s="1197"/>
      <c r="I6" s="1197"/>
      <c r="J6" s="1197"/>
      <c r="K6" s="1197"/>
      <c r="L6" s="1197"/>
      <c r="M6" s="1197"/>
      <c r="N6" s="1197"/>
      <c r="O6" s="1197"/>
      <c r="P6" s="1197"/>
      <c r="Q6" s="691"/>
      <c r="R6" s="691"/>
      <c r="S6" s="691"/>
      <c r="T6" s="691"/>
      <c r="U6" s="691"/>
      <c r="V6" s="691"/>
      <c r="W6" s="706"/>
      <c r="X6" s="673"/>
      <c r="Y6" s="673"/>
      <c r="Z6" s="673"/>
      <c r="AA6" s="673"/>
      <c r="AB6" s="673"/>
      <c r="AC6" s="673"/>
      <c r="AD6" s="673"/>
      <c r="AE6" s="673"/>
      <c r="AF6" s="673"/>
      <c r="AG6" s="673"/>
      <c r="AH6" s="673"/>
      <c r="AI6" s="673"/>
      <c r="AJ6" s="673"/>
      <c r="AK6" s="673"/>
      <c r="AL6" s="673"/>
      <c r="AM6" s="673"/>
      <c r="AN6" s="673"/>
      <c r="AO6" s="673"/>
      <c r="AP6" s="673"/>
      <c r="AQ6" s="673"/>
      <c r="AR6" s="673"/>
      <c r="AS6" s="673"/>
      <c r="AT6" s="673"/>
      <c r="AU6" s="673"/>
      <c r="AV6" s="673"/>
      <c r="AW6" s="673"/>
      <c r="AX6" s="673"/>
      <c r="AY6" s="673"/>
      <c r="AZ6" s="673"/>
      <c r="BA6" s="673"/>
      <c r="BB6" s="673"/>
      <c r="BC6" s="673"/>
      <c r="BD6" s="673"/>
      <c r="BE6" s="673"/>
      <c r="BF6" s="673"/>
      <c r="BG6" s="673"/>
      <c r="BH6" s="673"/>
      <c r="BI6" s="673"/>
      <c r="BJ6" s="673"/>
      <c r="BK6" s="673"/>
      <c r="BL6" s="673"/>
      <c r="BM6" s="673"/>
      <c r="BN6" s="673"/>
      <c r="BO6" s="673"/>
      <c r="BP6" s="673"/>
      <c r="BQ6" s="673"/>
      <c r="BR6" s="673"/>
      <c r="BS6" s="673"/>
      <c r="BT6" s="673"/>
      <c r="BU6" s="673"/>
      <c r="BV6" s="673"/>
      <c r="BW6" s="673"/>
      <c r="BX6" s="673"/>
      <c r="BY6" s="673"/>
      <c r="BZ6" s="673"/>
      <c r="CA6" s="673"/>
      <c r="CB6" s="673"/>
      <c r="CC6" s="673"/>
      <c r="CD6" s="673"/>
      <c r="CE6" s="673"/>
      <c r="CF6" s="673"/>
      <c r="CG6" s="673"/>
      <c r="CH6" s="673"/>
      <c r="CI6" s="673"/>
      <c r="CJ6" s="673"/>
      <c r="CK6" s="673"/>
      <c r="CL6" s="673"/>
      <c r="CM6" s="673"/>
      <c r="CN6" s="673"/>
      <c r="CO6" s="673"/>
      <c r="CP6" s="673"/>
      <c r="CQ6" s="673"/>
      <c r="CR6" s="673"/>
      <c r="CS6" s="673"/>
      <c r="CT6" s="673"/>
      <c r="CU6" s="673"/>
      <c r="CV6" s="673"/>
      <c r="CW6" s="655"/>
      <c r="CX6" s="655"/>
      <c r="CY6" s="655"/>
      <c r="CZ6" s="655"/>
      <c r="DA6" s="655"/>
      <c r="DB6" s="655"/>
      <c r="DC6" s="655"/>
      <c r="DD6" s="655"/>
      <c r="DE6" s="655"/>
      <c r="DF6" s="655"/>
      <c r="DG6" s="655"/>
      <c r="DH6" s="655"/>
      <c r="DI6" s="655"/>
      <c r="DJ6" s="655"/>
      <c r="DK6" s="655"/>
      <c r="DL6" s="655"/>
      <c r="DM6" s="655"/>
      <c r="DN6" s="655"/>
    </row>
    <row r="7" spans="1:118" s="9" customFormat="1" ht="14.25" x14ac:dyDescent="0.2">
      <c r="A7" s="761" t="s">
        <v>2</v>
      </c>
      <c r="B7" s="668"/>
      <c r="C7" s="668"/>
      <c r="D7" s="778"/>
      <c r="E7" s="666"/>
      <c r="F7" s="671"/>
      <c r="G7" s="671"/>
      <c r="H7" s="671"/>
      <c r="I7" s="670"/>
      <c r="J7" s="707"/>
      <c r="K7" s="707"/>
      <c r="L7" s="707"/>
      <c r="M7" s="707"/>
      <c r="N7" s="707"/>
      <c r="O7" s="707"/>
      <c r="P7" s="707"/>
      <c r="Q7" s="707"/>
      <c r="R7" s="707"/>
      <c r="S7" s="707"/>
      <c r="T7" s="707"/>
      <c r="U7" s="707"/>
      <c r="V7" s="707"/>
      <c r="W7" s="707"/>
      <c r="X7" s="673"/>
      <c r="Y7" s="673"/>
      <c r="Z7" s="673"/>
      <c r="AA7" s="673"/>
      <c r="AB7" s="673"/>
      <c r="AC7" s="673"/>
      <c r="AD7" s="673"/>
      <c r="AE7" s="673"/>
      <c r="AF7" s="673"/>
      <c r="AG7" s="673"/>
      <c r="AH7" s="673"/>
      <c r="AI7" s="673"/>
      <c r="AJ7" s="673"/>
      <c r="AK7" s="673"/>
      <c r="AL7" s="673"/>
      <c r="AM7" s="673"/>
      <c r="AN7" s="673"/>
      <c r="AO7" s="673"/>
      <c r="AP7" s="673"/>
      <c r="AQ7" s="673"/>
      <c r="AR7" s="673"/>
      <c r="AS7" s="673"/>
      <c r="AT7" s="673"/>
      <c r="AU7" s="673"/>
      <c r="AV7" s="673"/>
      <c r="AW7" s="673"/>
      <c r="AX7" s="673"/>
      <c r="AY7" s="673"/>
      <c r="AZ7" s="673"/>
      <c r="BA7" s="673"/>
      <c r="BB7" s="673"/>
      <c r="BC7" s="673"/>
      <c r="BD7" s="673"/>
      <c r="BE7" s="673"/>
      <c r="BF7" s="673"/>
      <c r="BG7" s="673"/>
      <c r="BH7" s="673"/>
      <c r="BI7" s="673"/>
      <c r="BJ7" s="673"/>
      <c r="BK7" s="673"/>
      <c r="BL7" s="673"/>
      <c r="BM7" s="673"/>
      <c r="BN7" s="673"/>
      <c r="BO7" s="673"/>
      <c r="BP7" s="673"/>
      <c r="BQ7" s="673"/>
      <c r="BR7" s="673"/>
      <c r="BS7" s="673"/>
      <c r="BT7" s="673"/>
      <c r="BU7" s="673"/>
      <c r="BV7" s="673"/>
      <c r="BW7" s="673"/>
      <c r="BX7" s="673"/>
      <c r="BY7" s="673"/>
      <c r="BZ7" s="673"/>
      <c r="CA7" s="673"/>
      <c r="CB7" s="673"/>
      <c r="CC7" s="673"/>
      <c r="CD7" s="673"/>
      <c r="CE7" s="673"/>
      <c r="CF7" s="673"/>
      <c r="CG7" s="673"/>
      <c r="CH7" s="673"/>
      <c r="CI7" s="673"/>
      <c r="CJ7" s="673"/>
      <c r="CK7" s="673"/>
      <c r="CL7" s="673"/>
      <c r="CM7" s="673"/>
      <c r="CN7" s="673"/>
      <c r="CO7" s="673"/>
      <c r="CP7" s="673"/>
      <c r="CQ7" s="673"/>
      <c r="CR7" s="673"/>
      <c r="CS7" s="673"/>
      <c r="CT7" s="673"/>
      <c r="CU7" s="673"/>
      <c r="CV7" s="673"/>
      <c r="CW7" s="655"/>
      <c r="CX7" s="655"/>
      <c r="CY7" s="655"/>
      <c r="CZ7" s="655"/>
      <c r="DA7" s="655"/>
      <c r="DB7" s="655"/>
      <c r="DC7" s="655"/>
      <c r="DD7" s="655"/>
      <c r="DE7" s="655"/>
      <c r="DF7" s="655"/>
      <c r="DG7" s="655"/>
      <c r="DH7" s="655"/>
      <c r="DI7" s="655"/>
      <c r="DJ7" s="655"/>
      <c r="DK7" s="655"/>
      <c r="DL7" s="655"/>
      <c r="DM7" s="655"/>
      <c r="DN7" s="655"/>
    </row>
    <row r="8" spans="1:118" s="17" customFormat="1" x14ac:dyDescent="0.2">
      <c r="A8" s="1187" t="s">
        <v>3</v>
      </c>
      <c r="B8" s="1188"/>
      <c r="C8" s="1052" t="s">
        <v>4</v>
      </c>
      <c r="D8" s="1173" t="s">
        <v>5</v>
      </c>
      <c r="E8" s="1174"/>
      <c r="F8" s="1174"/>
      <c r="G8" s="1174"/>
      <c r="H8" s="1174"/>
      <c r="I8" s="1175"/>
      <c r="J8" s="1176"/>
      <c r="K8" s="1176"/>
      <c r="L8" s="709"/>
      <c r="M8" s="670"/>
      <c r="N8" s="670"/>
      <c r="O8" s="670"/>
      <c r="P8" s="670"/>
      <c r="Q8" s="670"/>
      <c r="R8" s="670"/>
      <c r="S8" s="670"/>
      <c r="T8" s="670"/>
      <c r="U8" s="670"/>
      <c r="V8" s="670"/>
      <c r="W8" s="673"/>
      <c r="X8" s="673"/>
      <c r="Y8" s="673"/>
      <c r="Z8" s="673"/>
      <c r="AA8" s="673"/>
      <c r="AB8" s="673"/>
      <c r="AC8" s="673"/>
      <c r="AD8" s="673"/>
      <c r="AE8" s="673"/>
      <c r="AF8" s="673"/>
      <c r="AG8" s="673"/>
      <c r="AH8" s="673"/>
      <c r="AI8" s="673"/>
      <c r="AJ8" s="673"/>
      <c r="AK8" s="673"/>
      <c r="AL8" s="673"/>
      <c r="AM8" s="673"/>
      <c r="AN8" s="673"/>
      <c r="AO8" s="673"/>
      <c r="AP8" s="686"/>
      <c r="AQ8" s="686"/>
      <c r="AR8" s="686"/>
      <c r="AS8" s="686"/>
      <c r="AT8" s="686"/>
      <c r="AU8" s="686"/>
      <c r="AV8" s="686"/>
      <c r="AW8" s="686"/>
      <c r="AX8" s="686"/>
      <c r="AY8" s="686"/>
      <c r="AZ8" s="686"/>
      <c r="BA8" s="686"/>
      <c r="BB8" s="686"/>
      <c r="BC8" s="686"/>
      <c r="BD8" s="686"/>
      <c r="BE8" s="686"/>
      <c r="BF8" s="686"/>
      <c r="BG8" s="686"/>
      <c r="BH8" s="686"/>
      <c r="BI8" s="686"/>
      <c r="BJ8" s="686"/>
      <c r="BK8" s="686"/>
      <c r="BL8" s="686"/>
      <c r="BM8" s="686"/>
      <c r="BN8" s="686"/>
      <c r="BO8" s="686"/>
      <c r="BP8" s="686"/>
      <c r="BQ8" s="686"/>
      <c r="BR8" s="686"/>
      <c r="BS8" s="686"/>
      <c r="BT8" s="686"/>
      <c r="BU8" s="686"/>
      <c r="BV8" s="686"/>
      <c r="BW8" s="686"/>
      <c r="BX8" s="686"/>
      <c r="BY8" s="686"/>
      <c r="BZ8" s="686"/>
      <c r="CA8" s="686"/>
      <c r="CB8" s="686"/>
      <c r="CC8" s="686"/>
      <c r="CD8" s="686"/>
      <c r="CE8" s="686"/>
      <c r="CF8" s="686"/>
      <c r="CG8" s="686"/>
      <c r="CH8" s="686"/>
      <c r="CI8" s="686"/>
      <c r="CJ8" s="686"/>
      <c r="CK8" s="686"/>
      <c r="CL8" s="686"/>
      <c r="CM8" s="686"/>
      <c r="CN8" s="686"/>
      <c r="CO8" s="686"/>
      <c r="CP8" s="686"/>
      <c r="CQ8" s="686"/>
      <c r="CR8" s="686"/>
      <c r="CS8" s="686"/>
      <c r="CT8" s="686"/>
      <c r="CU8" s="686"/>
      <c r="CV8" s="676"/>
      <c r="CW8" s="656"/>
      <c r="CX8" s="656"/>
      <c r="CY8" s="656"/>
      <c r="CZ8" s="656"/>
      <c r="DA8" s="656"/>
      <c r="DB8" s="656"/>
      <c r="DC8" s="656"/>
      <c r="DD8" s="656"/>
      <c r="DE8" s="656"/>
      <c r="DF8" s="656"/>
      <c r="DG8" s="656"/>
      <c r="DH8" s="656"/>
      <c r="DI8" s="656"/>
      <c r="DJ8" s="656"/>
      <c r="DK8" s="656"/>
      <c r="DL8" s="656"/>
      <c r="DM8" s="656"/>
      <c r="DN8" s="656"/>
    </row>
    <row r="9" spans="1:118" s="23" customFormat="1" ht="21" x14ac:dyDescent="0.15">
      <c r="A9" s="1189"/>
      <c r="B9" s="1190"/>
      <c r="C9" s="1054"/>
      <c r="D9" s="701" t="s">
        <v>6</v>
      </c>
      <c r="E9" s="678" t="s">
        <v>7</v>
      </c>
      <c r="F9" s="678" t="s">
        <v>8</v>
      </c>
      <c r="G9" s="678" t="s">
        <v>9</v>
      </c>
      <c r="H9" s="678" t="s">
        <v>10</v>
      </c>
      <c r="I9" s="679" t="s">
        <v>11</v>
      </c>
      <c r="J9" s="708"/>
      <c r="K9" s="708"/>
      <c r="L9" s="708"/>
      <c r="M9" s="709"/>
      <c r="N9" s="670"/>
      <c r="O9" s="670"/>
      <c r="P9" s="670"/>
      <c r="Q9" s="670"/>
      <c r="R9" s="670"/>
      <c r="S9" s="670"/>
      <c r="T9" s="670"/>
      <c r="U9" s="670"/>
      <c r="V9" s="670"/>
      <c r="W9" s="670"/>
      <c r="X9" s="671"/>
      <c r="Y9" s="671"/>
      <c r="Z9" s="671"/>
      <c r="AA9" s="671"/>
      <c r="AB9" s="671"/>
      <c r="AC9" s="671"/>
      <c r="AD9" s="671"/>
      <c r="AE9" s="671"/>
      <c r="AF9" s="671"/>
      <c r="AG9" s="671"/>
      <c r="AH9" s="671"/>
      <c r="AI9" s="671"/>
      <c r="AJ9" s="671"/>
      <c r="AK9" s="671"/>
      <c r="AL9" s="671"/>
      <c r="AM9" s="671"/>
      <c r="AN9" s="671"/>
      <c r="AO9" s="671"/>
      <c r="AP9" s="690"/>
      <c r="AQ9" s="690"/>
      <c r="AR9" s="690"/>
      <c r="AS9" s="690"/>
      <c r="AT9" s="690"/>
      <c r="AU9" s="690"/>
      <c r="AV9" s="690"/>
      <c r="AW9" s="690"/>
      <c r="AX9" s="690"/>
      <c r="AY9" s="690"/>
      <c r="AZ9" s="690"/>
      <c r="BA9" s="690"/>
      <c r="BB9" s="690"/>
      <c r="BC9" s="690"/>
      <c r="BD9" s="690"/>
      <c r="BE9" s="690"/>
      <c r="BF9" s="690"/>
      <c r="BG9" s="690"/>
      <c r="BH9" s="690"/>
      <c r="BI9" s="690"/>
      <c r="BJ9" s="690"/>
      <c r="BK9" s="690"/>
      <c r="BL9" s="690"/>
      <c r="BM9" s="690"/>
      <c r="BN9" s="690"/>
      <c r="BO9" s="690"/>
      <c r="BP9" s="690"/>
      <c r="BQ9" s="690"/>
      <c r="BR9" s="690"/>
      <c r="BS9" s="690"/>
      <c r="BT9" s="690"/>
      <c r="BU9" s="690"/>
      <c r="BV9" s="690"/>
      <c r="BW9" s="690"/>
      <c r="BX9" s="690"/>
      <c r="BY9" s="690"/>
      <c r="BZ9" s="690"/>
      <c r="CA9" s="690"/>
      <c r="CB9" s="690"/>
      <c r="CC9" s="690"/>
      <c r="CD9" s="690"/>
      <c r="CE9" s="690"/>
      <c r="CF9" s="690"/>
      <c r="CG9" s="690"/>
      <c r="CH9" s="690"/>
      <c r="CI9" s="690"/>
      <c r="CJ9" s="690"/>
      <c r="CK9" s="690"/>
      <c r="CL9" s="690"/>
      <c r="CM9" s="690"/>
      <c r="CN9" s="690"/>
      <c r="CO9" s="690"/>
      <c r="CP9" s="690"/>
      <c r="CQ9" s="690"/>
      <c r="CR9" s="690"/>
      <c r="CS9" s="690"/>
      <c r="CT9" s="690"/>
      <c r="CU9" s="690"/>
      <c r="CV9" s="690"/>
      <c r="CW9" s="662"/>
      <c r="CX9" s="662"/>
      <c r="CY9" s="662"/>
      <c r="CZ9" s="662"/>
      <c r="DA9" s="662"/>
      <c r="DB9" s="662"/>
      <c r="DC9" s="662"/>
      <c r="DD9" s="662"/>
      <c r="DE9" s="662"/>
      <c r="DF9" s="662"/>
      <c r="DG9" s="662"/>
      <c r="DH9" s="662"/>
      <c r="DI9" s="662"/>
      <c r="DJ9" s="662"/>
      <c r="DK9" s="662"/>
      <c r="DL9" s="662"/>
      <c r="DM9" s="662"/>
      <c r="DN9" s="662"/>
    </row>
    <row r="10" spans="1:118" s="23" customFormat="1" ht="10.5" x14ac:dyDescent="0.15">
      <c r="A10" s="1198" t="s">
        <v>12</v>
      </c>
      <c r="B10" s="1199"/>
      <c r="C10" s="845">
        <v>0</v>
      </c>
      <c r="D10" s="811"/>
      <c r="E10" s="812"/>
      <c r="F10" s="812"/>
      <c r="G10" s="812"/>
      <c r="H10" s="812"/>
      <c r="I10" s="830"/>
      <c r="J10" s="939" t="s">
        <v>227</v>
      </c>
      <c r="K10" s="670"/>
      <c r="L10" s="670"/>
      <c r="M10" s="670"/>
      <c r="N10" s="670"/>
      <c r="O10" s="670"/>
      <c r="P10" s="670"/>
      <c r="Q10" s="671"/>
      <c r="R10" s="671"/>
      <c r="S10" s="671"/>
      <c r="T10" s="671"/>
      <c r="U10" s="671"/>
      <c r="V10" s="671"/>
      <c r="W10" s="671"/>
      <c r="X10" s="671"/>
      <c r="Y10" s="671"/>
      <c r="Z10" s="671"/>
      <c r="AA10" s="671"/>
      <c r="AB10" s="671"/>
      <c r="AC10" s="671"/>
      <c r="AD10" s="671"/>
      <c r="AE10" s="671"/>
      <c r="AF10" s="671"/>
      <c r="AG10" s="671"/>
      <c r="AH10" s="671"/>
      <c r="AI10" s="671"/>
      <c r="AJ10" s="671"/>
      <c r="AK10" s="671"/>
      <c r="AL10" s="765"/>
      <c r="AM10" s="765"/>
      <c r="AN10" s="765"/>
      <c r="AO10" s="765"/>
      <c r="AP10" s="690"/>
      <c r="AQ10" s="690"/>
      <c r="AR10" s="690"/>
      <c r="AS10" s="690"/>
      <c r="AT10" s="690"/>
      <c r="AU10" s="690"/>
      <c r="AV10" s="690"/>
      <c r="AW10" s="690"/>
      <c r="AX10" s="690"/>
      <c r="AY10" s="690"/>
      <c r="AZ10" s="690"/>
      <c r="BA10" s="767" t="s">
        <v>227</v>
      </c>
      <c r="BB10" s="767" t="s">
        <v>227</v>
      </c>
      <c r="BC10" s="671"/>
      <c r="BD10" s="671"/>
      <c r="BE10" s="690"/>
      <c r="BF10" s="690"/>
      <c r="BG10" s="690"/>
      <c r="BH10" s="690"/>
      <c r="BI10" s="690"/>
      <c r="BJ10" s="690"/>
      <c r="BK10" s="690"/>
      <c r="BL10" s="690"/>
      <c r="BM10" s="690"/>
      <c r="BN10" s="690"/>
      <c r="BO10" s="690"/>
      <c r="BP10" s="690"/>
      <c r="BQ10" s="690"/>
      <c r="BR10" s="690"/>
      <c r="BS10" s="690"/>
      <c r="BT10" s="945">
        <v>0</v>
      </c>
      <c r="BU10" s="945">
        <v>0</v>
      </c>
      <c r="BV10" s="690"/>
      <c r="BW10" s="690"/>
      <c r="BX10" s="690"/>
      <c r="BY10" s="690"/>
      <c r="BZ10" s="690"/>
      <c r="CA10" s="690"/>
      <c r="CB10" s="690"/>
      <c r="CC10" s="690"/>
      <c r="CD10" s="690"/>
      <c r="CE10" s="690"/>
      <c r="CF10" s="690"/>
      <c r="CG10" s="690"/>
      <c r="CH10" s="690"/>
      <c r="CI10" s="690"/>
      <c r="CJ10" s="690"/>
      <c r="CK10" s="690"/>
      <c r="CL10" s="690"/>
      <c r="CM10" s="690"/>
      <c r="CN10" s="690"/>
      <c r="CO10" s="690"/>
      <c r="CP10" s="690"/>
      <c r="CQ10" s="690"/>
      <c r="CR10" s="690"/>
      <c r="CS10" s="690"/>
      <c r="CT10" s="690"/>
      <c r="CU10" s="690"/>
      <c r="CV10" s="690"/>
      <c r="CW10" s="662"/>
      <c r="CX10" s="662"/>
      <c r="CY10" s="662"/>
      <c r="CZ10" s="662"/>
      <c r="DA10" s="662"/>
      <c r="DB10" s="662"/>
      <c r="DC10" s="662"/>
      <c r="DD10" s="662"/>
      <c r="DE10" s="662"/>
      <c r="DF10" s="662"/>
      <c r="DG10" s="662"/>
      <c r="DH10" s="662"/>
      <c r="DI10" s="662"/>
      <c r="DJ10" s="662"/>
      <c r="DK10" s="662"/>
      <c r="DL10" s="662"/>
      <c r="DM10" s="662"/>
      <c r="DN10" s="662"/>
    </row>
    <row r="11" spans="1:118" s="23" customFormat="1" ht="10.5" x14ac:dyDescent="0.15">
      <c r="A11" s="1034" t="s">
        <v>13</v>
      </c>
      <c r="B11" s="1034"/>
      <c r="C11" s="798">
        <v>0</v>
      </c>
      <c r="D11" s="799"/>
      <c r="E11" s="800"/>
      <c r="F11" s="800"/>
      <c r="G11" s="800"/>
      <c r="H11" s="800"/>
      <c r="I11" s="794"/>
      <c r="J11" s="766" t="s">
        <v>227</v>
      </c>
      <c r="K11" s="670"/>
      <c r="L11" s="670"/>
      <c r="M11" s="670"/>
      <c r="N11" s="670"/>
      <c r="O11" s="670"/>
      <c r="P11" s="670"/>
      <c r="Q11" s="671"/>
      <c r="R11" s="671"/>
      <c r="S11" s="671"/>
      <c r="T11" s="671"/>
      <c r="U11" s="671"/>
      <c r="V11" s="671"/>
      <c r="W11" s="671"/>
      <c r="X11" s="671"/>
      <c r="Y11" s="671"/>
      <c r="Z11" s="671"/>
      <c r="AA11" s="671"/>
      <c r="AB11" s="671"/>
      <c r="AC11" s="671"/>
      <c r="AD11" s="671"/>
      <c r="AE11" s="671"/>
      <c r="AF11" s="671"/>
      <c r="AG11" s="671"/>
      <c r="AH11" s="671"/>
      <c r="AI11" s="671"/>
      <c r="AJ11" s="671"/>
      <c r="AK11" s="671"/>
      <c r="AL11" s="765"/>
      <c r="AM11" s="765"/>
      <c r="AN11" s="765"/>
      <c r="AO11" s="765"/>
      <c r="AP11" s="671"/>
      <c r="AQ11" s="671"/>
      <c r="AR11" s="765"/>
      <c r="AS11" s="690"/>
      <c r="AT11" s="690"/>
      <c r="AU11" s="690"/>
      <c r="AV11" s="690"/>
      <c r="AW11" s="690"/>
      <c r="AX11" s="690"/>
      <c r="AY11" s="690"/>
      <c r="AZ11" s="690"/>
      <c r="BA11" s="767" t="s">
        <v>227</v>
      </c>
      <c r="BB11" s="765"/>
      <c r="BC11" s="765"/>
      <c r="BD11" s="765"/>
      <c r="BE11" s="690"/>
      <c r="BF11" s="690"/>
      <c r="BG11" s="690"/>
      <c r="BH11" s="690"/>
      <c r="BI11" s="690"/>
      <c r="BJ11" s="690"/>
      <c r="BK11" s="690"/>
      <c r="BL11" s="690"/>
      <c r="BM11" s="690"/>
      <c r="BN11" s="690"/>
      <c r="BO11" s="690"/>
      <c r="BP11" s="690"/>
      <c r="BQ11" s="690"/>
      <c r="BR11" s="690"/>
      <c r="BS11" s="690"/>
      <c r="BT11" s="945">
        <v>0</v>
      </c>
      <c r="BU11" s="945">
        <v>0</v>
      </c>
      <c r="BV11" s="690"/>
      <c r="BW11" s="690"/>
      <c r="BX11" s="690"/>
      <c r="BY11" s="690"/>
      <c r="BZ11" s="690"/>
      <c r="CA11" s="690"/>
      <c r="CB11" s="690"/>
      <c r="CC11" s="690"/>
      <c r="CD11" s="690"/>
      <c r="CE11" s="690"/>
      <c r="CF11" s="690"/>
      <c r="CG11" s="690"/>
      <c r="CH11" s="690"/>
      <c r="CI11" s="690"/>
      <c r="CJ11" s="690"/>
      <c r="CK11" s="690"/>
      <c r="CL11" s="690"/>
      <c r="CM11" s="690"/>
      <c r="CN11" s="690"/>
      <c r="CO11" s="690"/>
      <c r="CP11" s="690"/>
      <c r="CQ11" s="690"/>
      <c r="CR11" s="690"/>
      <c r="CS11" s="690"/>
      <c r="CT11" s="690"/>
      <c r="CU11" s="690"/>
      <c r="CV11" s="690"/>
      <c r="CW11" s="662"/>
      <c r="CX11" s="662"/>
      <c r="CY11" s="662"/>
      <c r="CZ11" s="662"/>
      <c r="DA11" s="662"/>
      <c r="DB11" s="662"/>
      <c r="DC11" s="662"/>
      <c r="DD11" s="662"/>
      <c r="DE11" s="662"/>
      <c r="DF11" s="662"/>
      <c r="DG11" s="662"/>
      <c r="DH11" s="662"/>
      <c r="DI11" s="662"/>
      <c r="DJ11" s="662"/>
      <c r="DK11" s="662"/>
      <c r="DL11" s="662"/>
      <c r="DM11" s="662"/>
      <c r="DN11" s="662"/>
    </row>
    <row r="12" spans="1:118" s="23" customFormat="1" ht="10.5" customHeight="1" x14ac:dyDescent="0.15">
      <c r="A12" s="1191" t="s">
        <v>14</v>
      </c>
      <c r="B12" s="1192"/>
      <c r="C12" s="798">
        <v>0</v>
      </c>
      <c r="D12" s="799"/>
      <c r="E12" s="800"/>
      <c r="F12" s="800"/>
      <c r="G12" s="800"/>
      <c r="H12" s="800"/>
      <c r="I12" s="794"/>
      <c r="J12" s="939" t="s">
        <v>227</v>
      </c>
      <c r="K12" s="670"/>
      <c r="L12" s="670"/>
      <c r="M12" s="670"/>
      <c r="N12" s="670"/>
      <c r="O12" s="670"/>
      <c r="P12" s="670"/>
      <c r="Q12" s="671"/>
      <c r="R12" s="671"/>
      <c r="S12" s="671"/>
      <c r="T12" s="671"/>
      <c r="U12" s="671"/>
      <c r="V12" s="671"/>
      <c r="W12" s="671"/>
      <c r="X12" s="671"/>
      <c r="Y12" s="671"/>
      <c r="Z12" s="671"/>
      <c r="AA12" s="671"/>
      <c r="AB12" s="671"/>
      <c r="AC12" s="671"/>
      <c r="AD12" s="671"/>
      <c r="AE12" s="671"/>
      <c r="AF12" s="671"/>
      <c r="AG12" s="671"/>
      <c r="AH12" s="671"/>
      <c r="AI12" s="671"/>
      <c r="AJ12" s="671"/>
      <c r="AK12" s="671"/>
      <c r="AL12" s="765"/>
      <c r="AM12" s="765"/>
      <c r="AN12" s="765"/>
      <c r="AO12" s="765"/>
      <c r="AP12" s="671"/>
      <c r="AQ12" s="671"/>
      <c r="AR12" s="671"/>
      <c r="AS12" s="690"/>
      <c r="AT12" s="690"/>
      <c r="AU12" s="690"/>
      <c r="AV12" s="690"/>
      <c r="AW12" s="690"/>
      <c r="AX12" s="690"/>
      <c r="AY12" s="690"/>
      <c r="AZ12" s="690"/>
      <c r="BA12" s="767" t="s">
        <v>227</v>
      </c>
      <c r="BB12" s="765"/>
      <c r="BC12" s="690"/>
      <c r="BD12" s="765"/>
      <c r="BE12" s="690"/>
      <c r="BF12" s="690"/>
      <c r="BG12" s="690"/>
      <c r="BH12" s="690"/>
      <c r="BI12" s="690"/>
      <c r="BJ12" s="690"/>
      <c r="BK12" s="690"/>
      <c r="BL12" s="690"/>
      <c r="BM12" s="690"/>
      <c r="BN12" s="690"/>
      <c r="BO12" s="690"/>
      <c r="BP12" s="690"/>
      <c r="BQ12" s="690"/>
      <c r="BR12" s="690"/>
      <c r="BS12" s="690"/>
      <c r="BT12" s="690"/>
      <c r="BU12" s="690"/>
      <c r="BV12" s="690"/>
      <c r="BW12" s="690"/>
      <c r="BX12" s="690"/>
      <c r="BY12" s="690"/>
      <c r="BZ12" s="690"/>
      <c r="CA12" s="690"/>
      <c r="CB12" s="690"/>
      <c r="CC12" s="690"/>
      <c r="CD12" s="690"/>
      <c r="CE12" s="690"/>
      <c r="CF12" s="690"/>
      <c r="CG12" s="690"/>
      <c r="CH12" s="690"/>
      <c r="CI12" s="690"/>
      <c r="CJ12" s="690"/>
      <c r="CK12" s="690"/>
      <c r="CL12" s="690"/>
      <c r="CM12" s="690"/>
      <c r="CN12" s="690"/>
      <c r="CO12" s="690"/>
      <c r="CP12" s="690"/>
      <c r="CQ12" s="690"/>
      <c r="CR12" s="690"/>
      <c r="CS12" s="690"/>
      <c r="CT12" s="690"/>
      <c r="CU12" s="690"/>
      <c r="CV12" s="690"/>
      <c r="CW12" s="662"/>
      <c r="CX12" s="662"/>
      <c r="CY12" s="662"/>
      <c r="CZ12" s="662"/>
      <c r="DA12" s="662"/>
      <c r="DB12" s="662"/>
      <c r="DC12" s="662"/>
      <c r="DD12" s="662"/>
      <c r="DE12" s="662"/>
      <c r="DF12" s="662"/>
      <c r="DG12" s="662"/>
      <c r="DH12" s="662"/>
      <c r="DI12" s="662"/>
      <c r="DJ12" s="662"/>
      <c r="DK12" s="662"/>
      <c r="DL12" s="662"/>
      <c r="DM12" s="662"/>
      <c r="DN12" s="662"/>
    </row>
    <row r="13" spans="1:118" s="23" customFormat="1" ht="10.5" customHeight="1" x14ac:dyDescent="0.15">
      <c r="A13" s="1191" t="s">
        <v>15</v>
      </c>
      <c r="B13" s="1192"/>
      <c r="C13" s="798">
        <v>0</v>
      </c>
      <c r="D13" s="799"/>
      <c r="E13" s="800"/>
      <c r="F13" s="800"/>
      <c r="G13" s="800"/>
      <c r="H13" s="800"/>
      <c r="I13" s="794"/>
      <c r="J13" s="670"/>
      <c r="K13" s="670"/>
      <c r="L13" s="670"/>
      <c r="M13" s="670"/>
      <c r="N13" s="670"/>
      <c r="O13" s="670"/>
      <c r="P13" s="670"/>
      <c r="Q13" s="671"/>
      <c r="R13" s="671"/>
      <c r="S13" s="671"/>
      <c r="T13" s="671"/>
      <c r="U13" s="671"/>
      <c r="V13" s="671"/>
      <c r="W13" s="671"/>
      <c r="X13" s="671"/>
      <c r="Y13" s="671"/>
      <c r="Z13" s="671"/>
      <c r="AA13" s="671"/>
      <c r="AB13" s="671"/>
      <c r="AC13" s="671"/>
      <c r="AD13" s="671"/>
      <c r="AE13" s="671"/>
      <c r="AF13" s="671"/>
      <c r="AG13" s="671"/>
      <c r="AH13" s="671"/>
      <c r="AI13" s="671"/>
      <c r="AJ13" s="671"/>
      <c r="AK13" s="671"/>
      <c r="AL13" s="671"/>
      <c r="AM13" s="671"/>
      <c r="AN13" s="671"/>
      <c r="AO13" s="671"/>
      <c r="AP13" s="690"/>
      <c r="AQ13" s="690"/>
      <c r="AR13" s="690"/>
      <c r="AS13" s="690"/>
      <c r="AT13" s="690"/>
      <c r="AU13" s="690"/>
      <c r="AV13" s="690"/>
      <c r="AW13" s="690"/>
      <c r="AX13" s="690"/>
      <c r="AY13" s="690"/>
      <c r="AZ13" s="690"/>
      <c r="BA13" s="690"/>
      <c r="BB13" s="690"/>
      <c r="BC13" s="690"/>
      <c r="BD13" s="690"/>
      <c r="BE13" s="690"/>
      <c r="BF13" s="690"/>
      <c r="BG13" s="690"/>
      <c r="BH13" s="690"/>
      <c r="BI13" s="690"/>
      <c r="BJ13" s="690"/>
      <c r="BK13" s="690"/>
      <c r="BL13" s="690"/>
      <c r="BM13" s="690"/>
      <c r="BN13" s="690"/>
      <c r="BO13" s="690"/>
      <c r="BP13" s="690"/>
      <c r="BQ13" s="690"/>
      <c r="BR13" s="690"/>
      <c r="BS13" s="690"/>
      <c r="BT13" s="690"/>
      <c r="BU13" s="690"/>
      <c r="BV13" s="690"/>
      <c r="BW13" s="690"/>
      <c r="BX13" s="690"/>
      <c r="BY13" s="690"/>
      <c r="BZ13" s="690"/>
      <c r="CA13" s="690"/>
      <c r="CB13" s="690"/>
      <c r="CC13" s="690"/>
      <c r="CD13" s="690"/>
      <c r="CE13" s="690"/>
      <c r="CF13" s="690"/>
      <c r="CG13" s="690"/>
      <c r="CH13" s="690"/>
      <c r="CI13" s="690"/>
      <c r="CJ13" s="690"/>
      <c r="CK13" s="690"/>
      <c r="CL13" s="690"/>
      <c r="CM13" s="690"/>
      <c r="CN13" s="690"/>
      <c r="CO13" s="690"/>
      <c r="CP13" s="690"/>
      <c r="CQ13" s="690"/>
      <c r="CR13" s="690"/>
      <c r="CS13" s="690"/>
      <c r="CT13" s="690"/>
      <c r="CU13" s="690"/>
      <c r="CV13" s="690"/>
      <c r="CW13" s="662"/>
      <c r="CX13" s="662"/>
      <c r="CY13" s="662"/>
      <c r="CZ13" s="662"/>
      <c r="DA13" s="662"/>
      <c r="DB13" s="662"/>
      <c r="DC13" s="662"/>
      <c r="DD13" s="662"/>
      <c r="DE13" s="662"/>
      <c r="DF13" s="662"/>
      <c r="DG13" s="662"/>
      <c r="DH13" s="662"/>
      <c r="DI13" s="662"/>
      <c r="DJ13" s="662"/>
      <c r="DK13" s="662"/>
      <c r="DL13" s="662"/>
      <c r="DM13" s="662"/>
      <c r="DN13" s="662"/>
    </row>
    <row r="14" spans="1:118" s="23" customFormat="1" ht="10.5" customHeight="1" x14ac:dyDescent="0.15">
      <c r="A14" s="1193" t="s">
        <v>16</v>
      </c>
      <c r="B14" s="1194"/>
      <c r="C14" s="801">
        <v>0</v>
      </c>
      <c r="D14" s="802"/>
      <c r="E14" s="803"/>
      <c r="F14" s="803"/>
      <c r="G14" s="803"/>
      <c r="H14" s="803"/>
      <c r="I14" s="805"/>
      <c r="J14" s="670"/>
      <c r="K14" s="670"/>
      <c r="L14" s="670"/>
      <c r="M14" s="670"/>
      <c r="N14" s="670"/>
      <c r="O14" s="670"/>
      <c r="P14" s="670"/>
      <c r="Q14" s="671"/>
      <c r="R14" s="671"/>
      <c r="S14" s="671"/>
      <c r="T14" s="671"/>
      <c r="U14" s="671"/>
      <c r="V14" s="671"/>
      <c r="W14" s="671"/>
      <c r="X14" s="671"/>
      <c r="Y14" s="671"/>
      <c r="Z14" s="671"/>
      <c r="AA14" s="671"/>
      <c r="AB14" s="671"/>
      <c r="AC14" s="671"/>
      <c r="AD14" s="671"/>
      <c r="AE14" s="671"/>
      <c r="AF14" s="671"/>
      <c r="AG14" s="671"/>
      <c r="AH14" s="671"/>
      <c r="AI14" s="671"/>
      <c r="AJ14" s="671"/>
      <c r="AK14" s="671"/>
      <c r="AL14" s="671"/>
      <c r="AM14" s="671"/>
      <c r="AN14" s="671"/>
      <c r="AO14" s="671"/>
      <c r="AP14" s="690"/>
      <c r="AQ14" s="690"/>
      <c r="AR14" s="690"/>
      <c r="AS14" s="690"/>
      <c r="AT14" s="690"/>
      <c r="AU14" s="690"/>
      <c r="AV14" s="690"/>
      <c r="AW14" s="690"/>
      <c r="AX14" s="690"/>
      <c r="AY14" s="690"/>
      <c r="AZ14" s="690"/>
      <c r="BA14" s="690"/>
      <c r="BB14" s="690"/>
      <c r="BC14" s="690"/>
      <c r="BD14" s="690"/>
      <c r="BE14" s="690"/>
      <c r="BF14" s="690"/>
      <c r="BG14" s="690"/>
      <c r="BH14" s="690"/>
      <c r="BI14" s="690"/>
      <c r="BJ14" s="690"/>
      <c r="BK14" s="690"/>
      <c r="BL14" s="690"/>
      <c r="BM14" s="690"/>
      <c r="BN14" s="690"/>
      <c r="BO14" s="690"/>
      <c r="BP14" s="690"/>
      <c r="BQ14" s="690"/>
      <c r="BR14" s="690"/>
      <c r="BS14" s="690"/>
      <c r="BT14" s="690"/>
      <c r="BU14" s="690"/>
      <c r="BV14" s="690"/>
      <c r="BW14" s="690"/>
      <c r="BX14" s="690"/>
      <c r="BY14" s="690"/>
      <c r="BZ14" s="690"/>
      <c r="CA14" s="690"/>
      <c r="CB14" s="690"/>
      <c r="CC14" s="690"/>
      <c r="CD14" s="690"/>
      <c r="CE14" s="690"/>
      <c r="CF14" s="690"/>
      <c r="CG14" s="690"/>
      <c r="CH14" s="690"/>
      <c r="CI14" s="690"/>
      <c r="CJ14" s="690"/>
      <c r="CK14" s="690"/>
      <c r="CL14" s="690"/>
      <c r="CM14" s="690"/>
      <c r="CN14" s="690"/>
      <c r="CO14" s="690"/>
      <c r="CP14" s="690"/>
      <c r="CQ14" s="690"/>
      <c r="CR14" s="690"/>
      <c r="CS14" s="690"/>
      <c r="CT14" s="690"/>
      <c r="CU14" s="690"/>
      <c r="CV14" s="690"/>
      <c r="CW14" s="662"/>
      <c r="CX14" s="662"/>
      <c r="CY14" s="662"/>
      <c r="CZ14" s="662"/>
      <c r="DA14" s="662"/>
      <c r="DB14" s="662"/>
      <c r="DC14" s="662"/>
      <c r="DD14" s="662"/>
      <c r="DE14" s="662"/>
      <c r="DF14" s="662"/>
      <c r="DG14" s="662"/>
      <c r="DH14" s="662"/>
      <c r="DI14" s="662"/>
      <c r="DJ14" s="662"/>
      <c r="DK14" s="662"/>
      <c r="DL14" s="662"/>
      <c r="DM14" s="662"/>
      <c r="DN14" s="662"/>
    </row>
    <row r="15" spans="1:118" s="42" customFormat="1" ht="14.25" x14ac:dyDescent="0.2">
      <c r="A15" s="710" t="s">
        <v>17</v>
      </c>
      <c r="B15" s="674"/>
      <c r="C15" s="674"/>
      <c r="D15" s="674"/>
      <c r="E15" s="710"/>
      <c r="F15" s="710"/>
      <c r="G15" s="710"/>
      <c r="H15" s="674"/>
      <c r="I15" s="674"/>
      <c r="J15" s="674"/>
      <c r="K15" s="674"/>
      <c r="L15" s="674"/>
      <c r="M15" s="674"/>
      <c r="N15" s="674"/>
      <c r="O15" s="671"/>
      <c r="P15" s="671"/>
      <c r="Q15" s="671"/>
      <c r="R15" s="671"/>
      <c r="S15" s="671"/>
      <c r="T15" s="671"/>
      <c r="U15" s="671"/>
      <c r="V15" s="671"/>
      <c r="W15" s="671"/>
      <c r="X15" s="671"/>
      <c r="Y15" s="671"/>
      <c r="Z15" s="671"/>
      <c r="AA15" s="671"/>
      <c r="AB15" s="671"/>
      <c r="AC15" s="671"/>
      <c r="AD15" s="671"/>
      <c r="AE15" s="671"/>
      <c r="AF15" s="671"/>
      <c r="AG15" s="671"/>
      <c r="AH15" s="671"/>
      <c r="AI15" s="671"/>
      <c r="AJ15" s="671"/>
      <c r="AK15" s="671"/>
      <c r="AL15" s="671"/>
      <c r="AM15" s="671"/>
      <c r="AN15" s="671"/>
      <c r="AO15" s="671"/>
      <c r="AP15" s="671"/>
      <c r="AQ15" s="671"/>
      <c r="AR15" s="671"/>
      <c r="AS15" s="671"/>
      <c r="AT15" s="671"/>
      <c r="AU15" s="671"/>
      <c r="AV15" s="671"/>
      <c r="AW15" s="671"/>
      <c r="AX15" s="671"/>
      <c r="AY15" s="671"/>
      <c r="AZ15" s="688"/>
      <c r="BA15" s="688"/>
      <c r="BB15" s="688"/>
      <c r="BC15" s="688"/>
      <c r="BD15" s="688"/>
      <c r="BE15" s="688"/>
      <c r="BF15" s="688"/>
      <c r="BG15" s="688"/>
      <c r="BH15" s="688"/>
      <c r="BI15" s="688"/>
      <c r="BJ15" s="688"/>
      <c r="BK15" s="688"/>
      <c r="BL15" s="688"/>
      <c r="BM15" s="688"/>
      <c r="BN15" s="688"/>
      <c r="BO15" s="688"/>
      <c r="BP15" s="688"/>
      <c r="BQ15" s="688"/>
      <c r="BR15" s="688"/>
      <c r="BS15" s="688"/>
      <c r="BT15" s="688"/>
      <c r="BU15" s="688"/>
      <c r="BV15" s="688"/>
      <c r="BW15" s="688"/>
      <c r="BX15" s="688"/>
      <c r="BY15" s="688"/>
      <c r="BZ15" s="688"/>
      <c r="CA15" s="688"/>
      <c r="CB15" s="688"/>
      <c r="CC15" s="688"/>
      <c r="CD15" s="688"/>
      <c r="CE15" s="688"/>
      <c r="CF15" s="688"/>
      <c r="CG15" s="688"/>
      <c r="CH15" s="688"/>
      <c r="CI15" s="688"/>
      <c r="CJ15" s="688"/>
      <c r="CK15" s="688"/>
      <c r="CL15" s="688"/>
      <c r="CM15" s="688"/>
      <c r="CN15" s="688"/>
      <c r="CO15" s="688"/>
      <c r="CP15" s="688"/>
      <c r="CQ15" s="688"/>
      <c r="CR15" s="688"/>
      <c r="CS15" s="688"/>
      <c r="CT15" s="688"/>
      <c r="CU15" s="688"/>
      <c r="CV15" s="688"/>
      <c r="CW15" s="657"/>
      <c r="CX15" s="657"/>
      <c r="CY15" s="657"/>
      <c r="CZ15" s="657"/>
      <c r="DA15" s="657"/>
      <c r="DB15" s="657"/>
      <c r="DC15" s="657"/>
      <c r="DD15" s="657"/>
      <c r="DE15" s="657"/>
      <c r="DF15" s="657"/>
      <c r="DG15" s="657"/>
      <c r="DH15" s="657"/>
      <c r="DI15" s="657"/>
      <c r="DJ15" s="657"/>
      <c r="DK15" s="657"/>
      <c r="DL15" s="657"/>
      <c r="DM15" s="657"/>
      <c r="DN15" s="657"/>
    </row>
    <row r="16" spans="1:118" s="23" customFormat="1" ht="10.5" customHeight="1" x14ac:dyDescent="0.15">
      <c r="A16" s="1009" t="s">
        <v>18</v>
      </c>
      <c r="B16" s="1010"/>
      <c r="C16" s="1195" t="s">
        <v>19</v>
      </c>
      <c r="D16" s="693"/>
      <c r="E16" s="671"/>
      <c r="F16" s="671"/>
      <c r="G16" s="671"/>
      <c r="H16" s="671"/>
      <c r="I16" s="671"/>
      <c r="J16" s="671"/>
      <c r="K16" s="671"/>
      <c r="L16" s="671"/>
      <c r="M16" s="671"/>
      <c r="N16" s="671"/>
      <c r="O16" s="671"/>
      <c r="P16" s="671"/>
      <c r="Q16" s="671"/>
      <c r="R16" s="671"/>
      <c r="S16" s="671"/>
      <c r="T16" s="671"/>
      <c r="U16" s="671"/>
      <c r="V16" s="671"/>
      <c r="W16" s="671"/>
      <c r="X16" s="671"/>
      <c r="Y16" s="671"/>
      <c r="Z16" s="671"/>
      <c r="AA16" s="671"/>
      <c r="AB16" s="671"/>
      <c r="AC16" s="671"/>
      <c r="AD16" s="671"/>
      <c r="AE16" s="671"/>
      <c r="AF16" s="690"/>
      <c r="AG16" s="690"/>
      <c r="AH16" s="690"/>
      <c r="AI16" s="690"/>
      <c r="AJ16" s="690"/>
      <c r="AK16" s="690"/>
      <c r="AL16" s="690"/>
      <c r="AM16" s="690"/>
      <c r="AN16" s="690"/>
      <c r="AO16" s="690"/>
      <c r="AP16" s="690"/>
      <c r="AQ16" s="690"/>
      <c r="AR16" s="690"/>
      <c r="AS16" s="690"/>
      <c r="AT16" s="690"/>
      <c r="AU16" s="690"/>
      <c r="AV16" s="690"/>
      <c r="AW16" s="690"/>
      <c r="AX16" s="690"/>
      <c r="AY16" s="690"/>
      <c r="AZ16" s="690"/>
      <c r="BA16" s="690"/>
      <c r="BB16" s="690"/>
      <c r="BC16" s="690"/>
      <c r="BD16" s="690"/>
      <c r="BE16" s="690"/>
      <c r="BF16" s="690"/>
      <c r="BG16" s="690"/>
      <c r="BH16" s="690"/>
      <c r="BI16" s="690"/>
      <c r="BJ16" s="690"/>
      <c r="BK16" s="690"/>
      <c r="BL16" s="690"/>
      <c r="BM16" s="690"/>
      <c r="BN16" s="690"/>
      <c r="BO16" s="690"/>
      <c r="BP16" s="690"/>
      <c r="BQ16" s="690"/>
      <c r="BR16" s="690"/>
      <c r="BS16" s="765"/>
      <c r="BT16" s="765"/>
      <c r="BU16" s="765"/>
      <c r="BV16" s="765"/>
      <c r="BW16" s="765"/>
      <c r="BX16" s="765"/>
      <c r="BY16" s="765"/>
      <c r="BZ16" s="765"/>
      <c r="CA16" s="765"/>
      <c r="CB16" s="765"/>
      <c r="CC16" s="765"/>
      <c r="CD16" s="765"/>
      <c r="CE16" s="765"/>
      <c r="CF16" s="765"/>
      <c r="CG16" s="765"/>
      <c r="CH16" s="765"/>
      <c r="CI16" s="765"/>
      <c r="CJ16" s="765"/>
      <c r="CK16" s="765"/>
      <c r="CL16" s="765"/>
      <c r="CM16" s="765"/>
      <c r="CN16" s="765"/>
      <c r="CO16" s="765"/>
      <c r="CP16" s="765"/>
      <c r="CQ16" s="765"/>
      <c r="CR16" s="765"/>
      <c r="CS16" s="765"/>
      <c r="CT16" s="765"/>
      <c r="CU16" s="765"/>
      <c r="CV16" s="765"/>
      <c r="CW16" s="662"/>
      <c r="CX16" s="662"/>
      <c r="CY16" s="662"/>
      <c r="CZ16" s="662"/>
      <c r="DA16" s="662"/>
      <c r="DB16" s="662"/>
      <c r="DC16" s="662"/>
      <c r="DD16" s="662"/>
      <c r="DE16" s="662"/>
      <c r="DF16" s="662"/>
      <c r="DG16" s="662"/>
      <c r="DH16" s="662"/>
      <c r="DI16" s="662"/>
      <c r="DJ16" s="662"/>
      <c r="DK16" s="662"/>
      <c r="DL16" s="662"/>
      <c r="DM16" s="662"/>
      <c r="DN16" s="662"/>
    </row>
    <row r="17" spans="1:118" s="23" customFormat="1" ht="10.5" x14ac:dyDescent="0.15">
      <c r="A17" s="1013"/>
      <c r="B17" s="1014"/>
      <c r="C17" s="1196"/>
      <c r="D17" s="693"/>
      <c r="E17" s="671"/>
      <c r="F17" s="671"/>
      <c r="G17" s="671"/>
      <c r="H17" s="671"/>
      <c r="I17" s="671"/>
      <c r="J17" s="671"/>
      <c r="K17" s="671"/>
      <c r="L17" s="671"/>
      <c r="M17" s="671"/>
      <c r="N17" s="671"/>
      <c r="O17" s="671"/>
      <c r="P17" s="671"/>
      <c r="Q17" s="671"/>
      <c r="R17" s="671"/>
      <c r="S17" s="671"/>
      <c r="T17" s="671"/>
      <c r="U17" s="671"/>
      <c r="V17" s="671"/>
      <c r="W17" s="671"/>
      <c r="X17" s="671"/>
      <c r="Y17" s="671"/>
      <c r="Z17" s="671"/>
      <c r="AA17" s="671"/>
      <c r="AB17" s="671"/>
      <c r="AC17" s="671"/>
      <c r="AD17" s="671"/>
      <c r="AE17" s="671"/>
      <c r="AF17" s="690"/>
      <c r="AG17" s="690"/>
      <c r="AH17" s="690"/>
      <c r="AI17" s="690"/>
      <c r="AJ17" s="690"/>
      <c r="AK17" s="690"/>
      <c r="AL17" s="690"/>
      <c r="AM17" s="690"/>
      <c r="AN17" s="690"/>
      <c r="AO17" s="690"/>
      <c r="AP17" s="690"/>
      <c r="AQ17" s="690"/>
      <c r="AR17" s="690"/>
      <c r="AS17" s="690"/>
      <c r="AT17" s="690"/>
      <c r="AU17" s="690"/>
      <c r="AV17" s="690"/>
      <c r="AW17" s="690"/>
      <c r="AX17" s="690"/>
      <c r="AY17" s="690"/>
      <c r="AZ17" s="690"/>
      <c r="BA17" s="690"/>
      <c r="BB17" s="690"/>
      <c r="BC17" s="690"/>
      <c r="BD17" s="690"/>
      <c r="BE17" s="690"/>
      <c r="BF17" s="690"/>
      <c r="BG17" s="690"/>
      <c r="BH17" s="690"/>
      <c r="BI17" s="690"/>
      <c r="BJ17" s="690"/>
      <c r="BK17" s="690"/>
      <c r="BL17" s="690"/>
      <c r="BM17" s="690"/>
      <c r="BN17" s="690"/>
      <c r="BO17" s="690"/>
      <c r="BP17" s="690"/>
      <c r="BQ17" s="690"/>
      <c r="BR17" s="690"/>
      <c r="BS17" s="765"/>
      <c r="BT17" s="765"/>
      <c r="BU17" s="765"/>
      <c r="BV17" s="765"/>
      <c r="BW17" s="765"/>
      <c r="BX17" s="765"/>
      <c r="BY17" s="765"/>
      <c r="BZ17" s="765"/>
      <c r="CA17" s="765"/>
      <c r="CB17" s="765"/>
      <c r="CC17" s="765"/>
      <c r="CD17" s="765"/>
      <c r="CE17" s="765"/>
      <c r="CF17" s="765"/>
      <c r="CG17" s="765"/>
      <c r="CH17" s="765"/>
      <c r="CI17" s="765"/>
      <c r="CJ17" s="765"/>
      <c r="CK17" s="765"/>
      <c r="CL17" s="765"/>
      <c r="CM17" s="765"/>
      <c r="CN17" s="765"/>
      <c r="CO17" s="765"/>
      <c r="CP17" s="765"/>
      <c r="CQ17" s="765"/>
      <c r="CR17" s="765"/>
      <c r="CS17" s="765"/>
      <c r="CT17" s="765"/>
      <c r="CU17" s="765"/>
      <c r="CV17" s="765"/>
      <c r="CW17" s="765"/>
      <c r="CX17" s="662"/>
      <c r="CY17" s="662"/>
      <c r="CZ17" s="662"/>
      <c r="DA17" s="662"/>
      <c r="DB17" s="662"/>
      <c r="DC17" s="662"/>
      <c r="DD17" s="662"/>
      <c r="DE17" s="662"/>
      <c r="DF17" s="662"/>
      <c r="DG17" s="662"/>
      <c r="DH17" s="662"/>
      <c r="DI17" s="662"/>
      <c r="DJ17" s="662"/>
      <c r="DK17" s="662"/>
      <c r="DL17" s="662"/>
      <c r="DM17" s="662"/>
      <c r="DN17" s="662"/>
    </row>
    <row r="18" spans="1:118" s="23" customFormat="1" ht="10.5" customHeight="1" x14ac:dyDescent="0.15">
      <c r="A18" s="1200" t="s">
        <v>20</v>
      </c>
      <c r="B18" s="1201"/>
      <c r="C18" s="790">
        <v>162</v>
      </c>
      <c r="D18" s="939" t="s">
        <v>227</v>
      </c>
      <c r="E18" s="671"/>
      <c r="F18" s="671"/>
      <c r="G18" s="671"/>
      <c r="H18" s="671"/>
      <c r="I18" s="671"/>
      <c r="J18" s="671"/>
      <c r="K18" s="671"/>
      <c r="L18" s="671"/>
      <c r="M18" s="671"/>
      <c r="N18" s="671"/>
      <c r="O18" s="671"/>
      <c r="P18" s="671"/>
      <c r="Q18" s="671"/>
      <c r="R18" s="671"/>
      <c r="S18" s="671"/>
      <c r="T18" s="671"/>
      <c r="U18" s="671"/>
      <c r="V18" s="671"/>
      <c r="W18" s="671"/>
      <c r="X18" s="671"/>
      <c r="Y18" s="671"/>
      <c r="Z18" s="671"/>
      <c r="AA18" s="671"/>
      <c r="AB18" s="671"/>
      <c r="AC18" s="671"/>
      <c r="AD18" s="671"/>
      <c r="AE18" s="671"/>
      <c r="AF18" s="690"/>
      <c r="AG18" s="690"/>
      <c r="AH18" s="690"/>
      <c r="AI18" s="690"/>
      <c r="AJ18" s="690"/>
      <c r="AK18" s="690"/>
      <c r="AL18" s="690"/>
      <c r="AM18" s="690"/>
      <c r="AN18" s="690"/>
      <c r="AO18" s="690"/>
      <c r="AP18" s="690"/>
      <c r="AQ18" s="690"/>
      <c r="AR18" s="690"/>
      <c r="AS18" s="690"/>
      <c r="AT18" s="690"/>
      <c r="AU18" s="690"/>
      <c r="AV18" s="690"/>
      <c r="AW18" s="690"/>
      <c r="AX18" s="690"/>
      <c r="AY18" s="690"/>
      <c r="AZ18" s="690"/>
      <c r="BA18" s="767" t="s">
        <v>227</v>
      </c>
      <c r="BB18" s="690"/>
      <c r="BC18" s="690"/>
      <c r="BD18" s="690"/>
      <c r="BE18" s="690"/>
      <c r="BF18" s="690"/>
      <c r="BG18" s="690"/>
      <c r="BH18" s="690"/>
      <c r="BI18" s="690"/>
      <c r="BJ18" s="690"/>
      <c r="BK18" s="690"/>
      <c r="BL18" s="690"/>
      <c r="BM18" s="690"/>
      <c r="BN18" s="690"/>
      <c r="BO18" s="690"/>
      <c r="BP18" s="690"/>
      <c r="BQ18" s="690"/>
      <c r="BR18" s="690"/>
      <c r="BS18" s="765"/>
      <c r="BT18" s="945">
        <v>0</v>
      </c>
      <c r="BU18" s="765"/>
      <c r="BV18" s="765"/>
      <c r="BW18" s="765"/>
      <c r="BX18" s="765"/>
      <c r="BY18" s="765"/>
      <c r="BZ18" s="765"/>
      <c r="CA18" s="765"/>
      <c r="CB18" s="765"/>
      <c r="CC18" s="765"/>
      <c r="CD18" s="765"/>
      <c r="CE18" s="765"/>
      <c r="CF18" s="765"/>
      <c r="CG18" s="765"/>
      <c r="CH18" s="765"/>
      <c r="CI18" s="765"/>
      <c r="CJ18" s="765"/>
      <c r="CK18" s="765"/>
      <c r="CL18" s="765"/>
      <c r="CM18" s="765"/>
      <c r="CN18" s="765"/>
      <c r="CO18" s="765"/>
      <c r="CP18" s="765"/>
      <c r="CQ18" s="765"/>
      <c r="CR18" s="765"/>
      <c r="CS18" s="765"/>
      <c r="CT18" s="765"/>
      <c r="CU18" s="765"/>
      <c r="CV18" s="765"/>
      <c r="CW18" s="765"/>
      <c r="CX18" s="662"/>
      <c r="CY18" s="662"/>
      <c r="CZ18" s="662"/>
      <c r="DA18" s="662"/>
      <c r="DB18" s="662"/>
      <c r="DC18" s="662"/>
      <c r="DD18" s="662"/>
      <c r="DE18" s="662"/>
      <c r="DF18" s="662"/>
      <c r="DG18" s="662"/>
      <c r="DH18" s="662"/>
      <c r="DI18" s="662"/>
      <c r="DJ18" s="662"/>
      <c r="DK18" s="662"/>
      <c r="DL18" s="662"/>
      <c r="DM18" s="662"/>
      <c r="DN18" s="662"/>
    </row>
    <row r="19" spans="1:118" s="23" customFormat="1" ht="10.5" x14ac:dyDescent="0.15">
      <c r="A19" s="1202" t="s">
        <v>21</v>
      </c>
      <c r="B19" s="1203"/>
      <c r="C19" s="790">
        <v>11</v>
      </c>
      <c r="D19" s="670"/>
      <c r="E19" s="670"/>
      <c r="F19" s="671"/>
      <c r="G19" s="671"/>
      <c r="H19" s="671"/>
      <c r="I19" s="671"/>
      <c r="J19" s="671"/>
      <c r="K19" s="671"/>
      <c r="L19" s="671"/>
      <c r="M19" s="671"/>
      <c r="N19" s="671"/>
      <c r="O19" s="671"/>
      <c r="P19" s="671"/>
      <c r="Q19" s="671"/>
      <c r="R19" s="671"/>
      <c r="S19" s="671"/>
      <c r="T19" s="671"/>
      <c r="U19" s="671"/>
      <c r="V19" s="671"/>
      <c r="W19" s="671"/>
      <c r="X19" s="671"/>
      <c r="Y19" s="671"/>
      <c r="Z19" s="671"/>
      <c r="AA19" s="671"/>
      <c r="AB19" s="671"/>
      <c r="AC19" s="671"/>
      <c r="AD19" s="671"/>
      <c r="AE19" s="671"/>
      <c r="AF19" s="690"/>
      <c r="AG19" s="690"/>
      <c r="AH19" s="690"/>
      <c r="AI19" s="690"/>
      <c r="AJ19" s="690"/>
      <c r="AK19" s="690"/>
      <c r="AL19" s="690"/>
      <c r="AM19" s="690"/>
      <c r="AN19" s="690"/>
      <c r="AO19" s="690"/>
      <c r="AP19" s="690"/>
      <c r="AQ19" s="690"/>
      <c r="AR19" s="690"/>
      <c r="AS19" s="690"/>
      <c r="AT19" s="690"/>
      <c r="AU19" s="690"/>
      <c r="AV19" s="690"/>
      <c r="AW19" s="690"/>
      <c r="AX19" s="690"/>
      <c r="AY19" s="690"/>
      <c r="AZ19" s="690"/>
      <c r="BA19" s="985"/>
      <c r="BB19" s="690"/>
      <c r="BC19" s="690"/>
      <c r="BD19" s="690"/>
      <c r="BE19" s="690"/>
      <c r="BF19" s="690"/>
      <c r="BG19" s="690"/>
      <c r="BH19" s="690"/>
      <c r="BI19" s="690"/>
      <c r="BJ19" s="690"/>
      <c r="BK19" s="690"/>
      <c r="BL19" s="690"/>
      <c r="BM19" s="690"/>
      <c r="BN19" s="690"/>
      <c r="BO19" s="690"/>
      <c r="BP19" s="690"/>
      <c r="BQ19" s="690"/>
      <c r="BR19" s="690"/>
      <c r="BS19" s="765"/>
      <c r="BT19" s="765"/>
      <c r="BU19" s="765"/>
      <c r="BV19" s="765"/>
      <c r="BW19" s="765"/>
      <c r="BX19" s="765"/>
      <c r="BY19" s="765"/>
      <c r="BZ19" s="765"/>
      <c r="CA19" s="765"/>
      <c r="CB19" s="765"/>
      <c r="CC19" s="765"/>
      <c r="CD19" s="765"/>
      <c r="CE19" s="765"/>
      <c r="CF19" s="765"/>
      <c r="CG19" s="765"/>
      <c r="CH19" s="765"/>
      <c r="CI19" s="765"/>
      <c r="CJ19" s="765"/>
      <c r="CK19" s="765"/>
      <c r="CL19" s="765"/>
      <c r="CM19" s="765"/>
      <c r="CN19" s="765"/>
      <c r="CO19" s="765"/>
      <c r="CP19" s="765"/>
      <c r="CQ19" s="765"/>
      <c r="CR19" s="765"/>
      <c r="CS19" s="765"/>
      <c r="CT19" s="765"/>
      <c r="CU19" s="765"/>
      <c r="CV19" s="765"/>
      <c r="CW19" s="765"/>
      <c r="CX19" s="662"/>
      <c r="CY19" s="662"/>
      <c r="CZ19" s="662"/>
      <c r="DA19" s="662"/>
      <c r="DB19" s="662"/>
      <c r="DC19" s="662"/>
      <c r="DD19" s="662"/>
      <c r="DE19" s="662"/>
      <c r="DF19" s="662"/>
      <c r="DG19" s="662"/>
      <c r="DH19" s="662"/>
      <c r="DI19" s="662"/>
      <c r="DJ19" s="662"/>
      <c r="DK19" s="662"/>
      <c r="DL19" s="662"/>
      <c r="DM19" s="662"/>
      <c r="DN19" s="662"/>
    </row>
    <row r="20" spans="1:118" s="23" customFormat="1" ht="10.5" customHeight="1" x14ac:dyDescent="0.15">
      <c r="A20" s="1181" t="s">
        <v>22</v>
      </c>
      <c r="B20" s="1182"/>
      <c r="C20" s="797"/>
      <c r="D20" s="670"/>
      <c r="E20" s="670"/>
      <c r="F20" s="671"/>
      <c r="G20" s="671"/>
      <c r="H20" s="671"/>
      <c r="I20" s="671"/>
      <c r="J20" s="671"/>
      <c r="K20" s="671"/>
      <c r="L20" s="671"/>
      <c r="M20" s="671"/>
      <c r="N20" s="671"/>
      <c r="O20" s="671"/>
      <c r="P20" s="671"/>
      <c r="Q20" s="671"/>
      <c r="R20" s="671"/>
      <c r="S20" s="671"/>
      <c r="T20" s="671"/>
      <c r="U20" s="671"/>
      <c r="V20" s="671"/>
      <c r="W20" s="671"/>
      <c r="X20" s="671"/>
      <c r="Y20" s="671"/>
      <c r="Z20" s="671"/>
      <c r="AA20" s="671"/>
      <c r="AB20" s="671"/>
      <c r="AC20" s="671"/>
      <c r="AD20" s="671"/>
      <c r="AE20" s="671"/>
      <c r="AF20" s="690"/>
      <c r="AG20" s="690"/>
      <c r="AH20" s="690"/>
      <c r="AI20" s="690"/>
      <c r="AJ20" s="690"/>
      <c r="AK20" s="690"/>
      <c r="AL20" s="690"/>
      <c r="AM20" s="690"/>
      <c r="AN20" s="690"/>
      <c r="AO20" s="690"/>
      <c r="AP20" s="690"/>
      <c r="AQ20" s="690"/>
      <c r="AR20" s="690"/>
      <c r="AS20" s="690"/>
      <c r="AT20" s="690"/>
      <c r="AU20" s="690"/>
      <c r="AV20" s="690"/>
      <c r="AW20" s="690"/>
      <c r="AX20" s="690"/>
      <c r="AY20" s="690"/>
      <c r="AZ20" s="690"/>
      <c r="BA20" s="690"/>
      <c r="BB20" s="690"/>
      <c r="BC20" s="690"/>
      <c r="BD20" s="690"/>
      <c r="BE20" s="690"/>
      <c r="BF20" s="690"/>
      <c r="BG20" s="690"/>
      <c r="BH20" s="690"/>
      <c r="BI20" s="690"/>
      <c r="BJ20" s="690"/>
      <c r="BK20" s="690"/>
      <c r="BL20" s="690"/>
      <c r="BM20" s="690"/>
      <c r="BN20" s="690"/>
      <c r="BO20" s="690"/>
      <c r="BP20" s="690"/>
      <c r="BQ20" s="690"/>
      <c r="BR20" s="690"/>
      <c r="BS20" s="765"/>
      <c r="BT20" s="765"/>
      <c r="BU20" s="765"/>
      <c r="BV20" s="765"/>
      <c r="BW20" s="765"/>
      <c r="BX20" s="765"/>
      <c r="BY20" s="765"/>
      <c r="BZ20" s="765"/>
      <c r="CA20" s="765"/>
      <c r="CB20" s="765"/>
      <c r="CC20" s="765"/>
      <c r="CD20" s="765"/>
      <c r="CE20" s="765"/>
      <c r="CF20" s="765"/>
      <c r="CG20" s="765"/>
      <c r="CH20" s="765"/>
      <c r="CI20" s="765"/>
      <c r="CJ20" s="765"/>
      <c r="CK20" s="765"/>
      <c r="CL20" s="765"/>
      <c r="CM20" s="765"/>
      <c r="CN20" s="765"/>
      <c r="CO20" s="765"/>
      <c r="CP20" s="765"/>
      <c r="CQ20" s="765"/>
      <c r="CR20" s="765"/>
      <c r="CS20" s="765"/>
      <c r="CT20" s="765"/>
      <c r="CU20" s="765"/>
      <c r="CV20" s="765"/>
      <c r="CW20" s="765"/>
      <c r="CX20" s="662"/>
      <c r="CY20" s="662"/>
      <c r="CZ20" s="662"/>
      <c r="DA20" s="662"/>
      <c r="DB20" s="662"/>
      <c r="DC20" s="662"/>
      <c r="DD20" s="662"/>
      <c r="DE20" s="662"/>
      <c r="DF20" s="662"/>
      <c r="DG20" s="662"/>
      <c r="DH20" s="662"/>
      <c r="DI20" s="662"/>
      <c r="DJ20" s="662"/>
      <c r="DK20" s="662"/>
      <c r="DL20" s="662"/>
      <c r="DM20" s="662"/>
      <c r="DN20" s="662"/>
    </row>
    <row r="21" spans="1:118" s="23" customFormat="1" ht="10.5" customHeight="1" x14ac:dyDescent="0.15">
      <c r="A21" s="1181" t="s">
        <v>23</v>
      </c>
      <c r="B21" s="1182"/>
      <c r="C21" s="791">
        <v>35</v>
      </c>
      <c r="D21" s="670"/>
      <c r="E21" s="670"/>
      <c r="F21" s="671"/>
      <c r="G21" s="671"/>
      <c r="H21" s="671"/>
      <c r="I21" s="671"/>
      <c r="J21" s="671"/>
      <c r="K21" s="671"/>
      <c r="L21" s="671"/>
      <c r="M21" s="671"/>
      <c r="N21" s="671"/>
      <c r="O21" s="671"/>
      <c r="P21" s="671"/>
      <c r="Q21" s="671"/>
      <c r="R21" s="671"/>
      <c r="S21" s="671"/>
      <c r="T21" s="671"/>
      <c r="U21" s="671"/>
      <c r="V21" s="671"/>
      <c r="W21" s="671"/>
      <c r="X21" s="671"/>
      <c r="Y21" s="671"/>
      <c r="Z21" s="671"/>
      <c r="AA21" s="671"/>
      <c r="AB21" s="671"/>
      <c r="AC21" s="671"/>
      <c r="AD21" s="671"/>
      <c r="AE21" s="671"/>
      <c r="AF21" s="690"/>
      <c r="AG21" s="690"/>
      <c r="AH21" s="690"/>
      <c r="AI21" s="690"/>
      <c r="AJ21" s="690"/>
      <c r="AK21" s="690"/>
      <c r="AL21" s="690"/>
      <c r="AM21" s="690"/>
      <c r="AN21" s="690"/>
      <c r="AO21" s="690"/>
      <c r="AP21" s="690"/>
      <c r="AQ21" s="690"/>
      <c r="AR21" s="690"/>
      <c r="AS21" s="690"/>
      <c r="AT21" s="690"/>
      <c r="AU21" s="690"/>
      <c r="AV21" s="690"/>
      <c r="AW21" s="690"/>
      <c r="AX21" s="690"/>
      <c r="AY21" s="690"/>
      <c r="AZ21" s="690"/>
      <c r="BA21" s="690"/>
      <c r="BB21" s="690"/>
      <c r="BC21" s="690"/>
      <c r="BD21" s="690"/>
      <c r="BE21" s="690"/>
      <c r="BF21" s="690"/>
      <c r="BG21" s="690"/>
      <c r="BH21" s="690"/>
      <c r="BI21" s="690"/>
      <c r="BJ21" s="690"/>
      <c r="BK21" s="690"/>
      <c r="BL21" s="690"/>
      <c r="BM21" s="690"/>
      <c r="BN21" s="690"/>
      <c r="BO21" s="690"/>
      <c r="BP21" s="690"/>
      <c r="BQ21" s="690"/>
      <c r="BR21" s="690"/>
      <c r="BS21" s="765"/>
      <c r="BT21" s="765"/>
      <c r="BU21" s="765"/>
      <c r="BV21" s="765"/>
      <c r="BW21" s="765"/>
      <c r="BX21" s="765"/>
      <c r="BY21" s="765"/>
      <c r="BZ21" s="765"/>
      <c r="CA21" s="765"/>
      <c r="CB21" s="765"/>
      <c r="CC21" s="765"/>
      <c r="CD21" s="765"/>
      <c r="CE21" s="765"/>
      <c r="CF21" s="765"/>
      <c r="CG21" s="765"/>
      <c r="CH21" s="765"/>
      <c r="CI21" s="765"/>
      <c r="CJ21" s="765"/>
      <c r="CK21" s="765"/>
      <c r="CL21" s="765"/>
      <c r="CM21" s="765"/>
      <c r="CN21" s="765"/>
      <c r="CO21" s="765"/>
      <c r="CP21" s="765"/>
      <c r="CQ21" s="765"/>
      <c r="CR21" s="765"/>
      <c r="CS21" s="765"/>
      <c r="CT21" s="765"/>
      <c r="CU21" s="765"/>
      <c r="CV21" s="765"/>
      <c r="CW21" s="765"/>
      <c r="CX21" s="662"/>
      <c r="CY21" s="662"/>
      <c r="CZ21" s="662"/>
      <c r="DA21" s="662"/>
      <c r="DB21" s="662"/>
      <c r="DC21" s="662"/>
      <c r="DD21" s="662"/>
      <c r="DE21" s="662"/>
      <c r="DF21" s="662"/>
      <c r="DG21" s="662"/>
      <c r="DH21" s="662"/>
      <c r="DI21" s="662"/>
      <c r="DJ21" s="662"/>
      <c r="DK21" s="662"/>
      <c r="DL21" s="662"/>
      <c r="DM21" s="662"/>
      <c r="DN21" s="662"/>
    </row>
    <row r="22" spans="1:118" s="23" customFormat="1" ht="10.5" customHeight="1" x14ac:dyDescent="0.15">
      <c r="A22" s="1181" t="s">
        <v>24</v>
      </c>
      <c r="B22" s="1182"/>
      <c r="C22" s="791">
        <v>3</v>
      </c>
      <c r="D22" s="670"/>
      <c r="E22" s="670"/>
      <c r="F22" s="671"/>
      <c r="G22" s="671"/>
      <c r="H22" s="671"/>
      <c r="I22" s="671"/>
      <c r="J22" s="671"/>
      <c r="K22" s="671"/>
      <c r="L22" s="671"/>
      <c r="M22" s="671"/>
      <c r="N22" s="671"/>
      <c r="O22" s="671"/>
      <c r="P22" s="671"/>
      <c r="Q22" s="671"/>
      <c r="R22" s="671"/>
      <c r="S22" s="671"/>
      <c r="T22" s="671"/>
      <c r="U22" s="671"/>
      <c r="V22" s="671"/>
      <c r="W22" s="671"/>
      <c r="X22" s="671"/>
      <c r="Y22" s="671"/>
      <c r="Z22" s="671"/>
      <c r="AA22" s="671"/>
      <c r="AB22" s="671"/>
      <c r="AC22" s="671"/>
      <c r="AD22" s="671"/>
      <c r="AE22" s="671"/>
      <c r="AF22" s="690"/>
      <c r="AG22" s="690"/>
      <c r="AH22" s="690"/>
      <c r="AI22" s="690"/>
      <c r="AJ22" s="690"/>
      <c r="AK22" s="690"/>
      <c r="AL22" s="690"/>
      <c r="AM22" s="690"/>
      <c r="AN22" s="690"/>
      <c r="AO22" s="690"/>
      <c r="AP22" s="690"/>
      <c r="AQ22" s="690"/>
      <c r="AR22" s="690"/>
      <c r="AS22" s="690"/>
      <c r="AT22" s="690"/>
      <c r="AU22" s="690"/>
      <c r="AV22" s="690"/>
      <c r="AW22" s="690"/>
      <c r="AX22" s="690"/>
      <c r="AY22" s="690"/>
      <c r="AZ22" s="690"/>
      <c r="BA22" s="690"/>
      <c r="BB22" s="690"/>
      <c r="BC22" s="690"/>
      <c r="BD22" s="690"/>
      <c r="BE22" s="690"/>
      <c r="BF22" s="690"/>
      <c r="BG22" s="690"/>
      <c r="BH22" s="690"/>
      <c r="BI22" s="690"/>
      <c r="BJ22" s="690"/>
      <c r="BK22" s="690"/>
      <c r="BL22" s="690"/>
      <c r="BM22" s="690"/>
      <c r="BN22" s="690"/>
      <c r="BO22" s="690"/>
      <c r="BP22" s="690"/>
      <c r="BQ22" s="690"/>
      <c r="BR22" s="690"/>
      <c r="BS22" s="765"/>
      <c r="BT22" s="765"/>
      <c r="BU22" s="765"/>
      <c r="BV22" s="765"/>
      <c r="BW22" s="765"/>
      <c r="BX22" s="765"/>
      <c r="BY22" s="765"/>
      <c r="BZ22" s="765"/>
      <c r="CA22" s="765"/>
      <c r="CB22" s="765"/>
      <c r="CC22" s="765"/>
      <c r="CD22" s="765"/>
      <c r="CE22" s="765"/>
      <c r="CF22" s="765"/>
      <c r="CG22" s="765"/>
      <c r="CH22" s="765"/>
      <c r="CI22" s="765"/>
      <c r="CJ22" s="765"/>
      <c r="CK22" s="765"/>
      <c r="CL22" s="765"/>
      <c r="CM22" s="765"/>
      <c r="CN22" s="765"/>
      <c r="CO22" s="765"/>
      <c r="CP22" s="765"/>
      <c r="CQ22" s="765"/>
      <c r="CR22" s="765"/>
      <c r="CS22" s="765"/>
      <c r="CT22" s="765"/>
      <c r="CU22" s="765"/>
      <c r="CV22" s="765"/>
      <c r="CW22" s="765"/>
      <c r="CX22" s="662"/>
      <c r="CY22" s="662"/>
      <c r="CZ22" s="662"/>
      <c r="DA22" s="662"/>
      <c r="DB22" s="662"/>
      <c r="DC22" s="662"/>
      <c r="DD22" s="662"/>
      <c r="DE22" s="662"/>
      <c r="DF22" s="662"/>
      <c r="DG22" s="662"/>
      <c r="DH22" s="662"/>
      <c r="DI22" s="662"/>
      <c r="DJ22" s="662"/>
      <c r="DK22" s="662"/>
      <c r="DL22" s="662"/>
      <c r="DM22" s="662"/>
      <c r="DN22" s="662"/>
    </row>
    <row r="23" spans="1:118" s="23" customFormat="1" ht="10.5" x14ac:dyDescent="0.15">
      <c r="A23" s="1181" t="s">
        <v>25</v>
      </c>
      <c r="B23" s="1182"/>
      <c r="C23" s="791"/>
      <c r="D23" s="671"/>
      <c r="E23" s="671"/>
      <c r="F23" s="671"/>
      <c r="G23" s="671"/>
      <c r="H23" s="671"/>
      <c r="I23" s="671"/>
      <c r="J23" s="671"/>
      <c r="K23" s="671"/>
      <c r="L23" s="671"/>
      <c r="M23" s="671"/>
      <c r="N23" s="671"/>
      <c r="O23" s="671"/>
      <c r="P23" s="671"/>
      <c r="Q23" s="671"/>
      <c r="R23" s="671"/>
      <c r="S23" s="671"/>
      <c r="T23" s="671"/>
      <c r="U23" s="671"/>
      <c r="V23" s="671"/>
      <c r="W23" s="671"/>
      <c r="X23" s="671"/>
      <c r="Y23" s="671"/>
      <c r="Z23" s="671"/>
      <c r="AA23" s="671"/>
      <c r="AB23" s="671"/>
      <c r="AC23" s="671"/>
      <c r="AD23" s="671"/>
      <c r="AE23" s="671"/>
      <c r="AF23" s="690"/>
      <c r="AG23" s="690"/>
      <c r="AH23" s="690"/>
      <c r="AI23" s="690"/>
      <c r="AJ23" s="690"/>
      <c r="AK23" s="690"/>
      <c r="AL23" s="690"/>
      <c r="AM23" s="690"/>
      <c r="AN23" s="690"/>
      <c r="AO23" s="690"/>
      <c r="AP23" s="690"/>
      <c r="AQ23" s="690"/>
      <c r="AR23" s="690"/>
      <c r="AS23" s="690"/>
      <c r="AT23" s="690"/>
      <c r="AU23" s="690"/>
      <c r="AV23" s="690"/>
      <c r="AW23" s="690"/>
      <c r="AX23" s="690"/>
      <c r="AY23" s="690"/>
      <c r="AZ23" s="690"/>
      <c r="BA23" s="690"/>
      <c r="BB23" s="690"/>
      <c r="BC23" s="690"/>
      <c r="BD23" s="690"/>
      <c r="BE23" s="690"/>
      <c r="BF23" s="690"/>
      <c r="BG23" s="690"/>
      <c r="BH23" s="690"/>
      <c r="BI23" s="690"/>
      <c r="BJ23" s="690"/>
      <c r="BK23" s="690"/>
      <c r="BL23" s="690"/>
      <c r="BM23" s="690"/>
      <c r="BN23" s="690"/>
      <c r="BO23" s="690"/>
      <c r="BP23" s="690"/>
      <c r="BQ23" s="690"/>
      <c r="BR23" s="690"/>
      <c r="BS23" s="765"/>
      <c r="BT23" s="765"/>
      <c r="BU23" s="765"/>
      <c r="BV23" s="765"/>
      <c r="BW23" s="765"/>
      <c r="BX23" s="765"/>
      <c r="BY23" s="765"/>
      <c r="BZ23" s="765"/>
      <c r="CA23" s="765"/>
      <c r="CB23" s="765"/>
      <c r="CC23" s="765"/>
      <c r="CD23" s="765"/>
      <c r="CE23" s="765"/>
      <c r="CF23" s="765"/>
      <c r="CG23" s="765"/>
      <c r="CH23" s="765"/>
      <c r="CI23" s="765"/>
      <c r="CJ23" s="765"/>
      <c r="CK23" s="765"/>
      <c r="CL23" s="765"/>
      <c r="CM23" s="765"/>
      <c r="CN23" s="765"/>
      <c r="CO23" s="765"/>
      <c r="CP23" s="765"/>
      <c r="CQ23" s="765"/>
      <c r="CR23" s="765"/>
      <c r="CS23" s="765"/>
      <c r="CT23" s="765"/>
      <c r="CU23" s="765"/>
      <c r="CV23" s="765"/>
      <c r="CW23" s="765"/>
      <c r="CX23" s="662"/>
      <c r="CY23" s="662"/>
      <c r="CZ23" s="662"/>
      <c r="DA23" s="662"/>
      <c r="DB23" s="662"/>
      <c r="DC23" s="662"/>
      <c r="DD23" s="662"/>
      <c r="DE23" s="662"/>
      <c r="DF23" s="662"/>
      <c r="DG23" s="662"/>
      <c r="DH23" s="662"/>
      <c r="DI23" s="662"/>
      <c r="DJ23" s="662"/>
      <c r="DK23" s="662"/>
      <c r="DL23" s="662"/>
      <c r="DM23" s="662"/>
      <c r="DN23" s="662"/>
    </row>
    <row r="24" spans="1:118" s="23" customFormat="1" ht="10.5" x14ac:dyDescent="0.15">
      <c r="A24" s="1181" t="s">
        <v>26</v>
      </c>
      <c r="B24" s="1182"/>
      <c r="C24" s="797">
        <v>1</v>
      </c>
      <c r="D24" s="671"/>
      <c r="E24" s="671"/>
      <c r="F24" s="671"/>
      <c r="G24" s="671"/>
      <c r="H24" s="671"/>
      <c r="I24" s="671"/>
      <c r="J24" s="671"/>
      <c r="K24" s="671"/>
      <c r="L24" s="671"/>
      <c r="M24" s="671"/>
      <c r="N24" s="671"/>
      <c r="O24" s="671"/>
      <c r="P24" s="671"/>
      <c r="Q24" s="671"/>
      <c r="R24" s="671"/>
      <c r="S24" s="671"/>
      <c r="T24" s="671"/>
      <c r="U24" s="671"/>
      <c r="V24" s="671"/>
      <c r="W24" s="671"/>
      <c r="X24" s="671"/>
      <c r="Y24" s="671"/>
      <c r="Z24" s="671"/>
      <c r="AA24" s="671"/>
      <c r="AB24" s="671"/>
      <c r="AC24" s="671"/>
      <c r="AD24" s="671"/>
      <c r="AE24" s="671"/>
      <c r="AF24" s="690"/>
      <c r="AG24" s="690"/>
      <c r="AH24" s="690"/>
      <c r="AI24" s="690"/>
      <c r="AJ24" s="690"/>
      <c r="AK24" s="690"/>
      <c r="AL24" s="690"/>
      <c r="AM24" s="690"/>
      <c r="AN24" s="690"/>
      <c r="AO24" s="690"/>
      <c r="AP24" s="690"/>
      <c r="AQ24" s="690"/>
      <c r="AR24" s="690"/>
      <c r="AS24" s="690"/>
      <c r="AT24" s="690"/>
      <c r="AU24" s="690"/>
      <c r="AV24" s="690"/>
      <c r="AW24" s="690"/>
      <c r="AX24" s="690"/>
      <c r="AY24" s="690"/>
      <c r="AZ24" s="690"/>
      <c r="BA24" s="690"/>
      <c r="BB24" s="690"/>
      <c r="BC24" s="690"/>
      <c r="BD24" s="690"/>
      <c r="BE24" s="690"/>
      <c r="BF24" s="690"/>
      <c r="BG24" s="690"/>
      <c r="BH24" s="690"/>
      <c r="BI24" s="690"/>
      <c r="BJ24" s="690"/>
      <c r="BK24" s="690"/>
      <c r="BL24" s="690"/>
      <c r="BM24" s="690"/>
      <c r="BN24" s="690"/>
      <c r="BO24" s="690"/>
      <c r="BP24" s="690"/>
      <c r="BQ24" s="690"/>
      <c r="BR24" s="690"/>
      <c r="BS24" s="765"/>
      <c r="BT24" s="765"/>
      <c r="BU24" s="765"/>
      <c r="BV24" s="765"/>
      <c r="BW24" s="765"/>
      <c r="BX24" s="765"/>
      <c r="BY24" s="765"/>
      <c r="BZ24" s="765"/>
      <c r="CA24" s="765"/>
      <c r="CB24" s="765"/>
      <c r="CC24" s="765"/>
      <c r="CD24" s="765"/>
      <c r="CE24" s="765"/>
      <c r="CF24" s="765"/>
      <c r="CG24" s="765"/>
      <c r="CH24" s="765"/>
      <c r="CI24" s="765"/>
      <c r="CJ24" s="765"/>
      <c r="CK24" s="765"/>
      <c r="CL24" s="765"/>
      <c r="CM24" s="765"/>
      <c r="CN24" s="765"/>
      <c r="CO24" s="765"/>
      <c r="CP24" s="765"/>
      <c r="CQ24" s="765"/>
      <c r="CR24" s="765"/>
      <c r="CS24" s="765"/>
      <c r="CT24" s="765"/>
      <c r="CU24" s="765"/>
      <c r="CV24" s="765"/>
      <c r="CW24" s="765"/>
      <c r="CX24" s="662"/>
      <c r="CY24" s="662"/>
      <c r="CZ24" s="662"/>
      <c r="DA24" s="662"/>
      <c r="DB24" s="662"/>
      <c r="DC24" s="662"/>
      <c r="DD24" s="662"/>
      <c r="DE24" s="662"/>
      <c r="DF24" s="662"/>
      <c r="DG24" s="662"/>
      <c r="DH24" s="662"/>
      <c r="DI24" s="662"/>
      <c r="DJ24" s="662"/>
      <c r="DK24" s="662"/>
      <c r="DL24" s="662"/>
      <c r="DM24" s="662"/>
      <c r="DN24" s="662"/>
    </row>
    <row r="25" spans="1:118" s="23" customFormat="1" ht="10.5" x14ac:dyDescent="0.15">
      <c r="A25" s="1181" t="s">
        <v>27</v>
      </c>
      <c r="B25" s="1182"/>
      <c r="C25" s="791">
        <v>22</v>
      </c>
      <c r="D25" s="671"/>
      <c r="E25" s="671"/>
      <c r="F25" s="671"/>
      <c r="G25" s="671"/>
      <c r="H25" s="671"/>
      <c r="I25" s="671"/>
      <c r="J25" s="671"/>
      <c r="K25" s="671"/>
      <c r="L25" s="671"/>
      <c r="M25" s="671"/>
      <c r="N25" s="671"/>
      <c r="O25" s="671"/>
      <c r="P25" s="671"/>
      <c r="Q25" s="671"/>
      <c r="R25" s="671"/>
      <c r="S25" s="671"/>
      <c r="T25" s="671"/>
      <c r="U25" s="671"/>
      <c r="V25" s="671"/>
      <c r="W25" s="671"/>
      <c r="X25" s="671"/>
      <c r="Y25" s="671"/>
      <c r="Z25" s="671"/>
      <c r="AA25" s="671"/>
      <c r="AB25" s="671"/>
      <c r="AC25" s="671"/>
      <c r="AD25" s="671"/>
      <c r="AE25" s="671"/>
      <c r="AF25" s="690"/>
      <c r="AG25" s="690"/>
      <c r="AH25" s="690"/>
      <c r="AI25" s="690"/>
      <c r="AJ25" s="690"/>
      <c r="AK25" s="690"/>
      <c r="AL25" s="690"/>
      <c r="AM25" s="690"/>
      <c r="AN25" s="690"/>
      <c r="AO25" s="690"/>
      <c r="AP25" s="690"/>
      <c r="AQ25" s="690"/>
      <c r="AR25" s="690"/>
      <c r="AS25" s="690"/>
      <c r="AT25" s="690"/>
      <c r="AU25" s="690"/>
      <c r="AV25" s="690"/>
      <c r="AW25" s="690"/>
      <c r="AX25" s="690"/>
      <c r="AY25" s="690"/>
      <c r="AZ25" s="690"/>
      <c r="BA25" s="690"/>
      <c r="BB25" s="690"/>
      <c r="BC25" s="690"/>
      <c r="BD25" s="690"/>
      <c r="BE25" s="690"/>
      <c r="BF25" s="690"/>
      <c r="BG25" s="690"/>
      <c r="BH25" s="690"/>
      <c r="BI25" s="690"/>
      <c r="BJ25" s="690"/>
      <c r="BK25" s="690"/>
      <c r="BL25" s="690"/>
      <c r="BM25" s="690"/>
      <c r="BN25" s="690"/>
      <c r="BO25" s="690"/>
      <c r="BP25" s="690"/>
      <c r="BQ25" s="690"/>
      <c r="BR25" s="690"/>
      <c r="BS25" s="765"/>
      <c r="BT25" s="765"/>
      <c r="BU25" s="765"/>
      <c r="BV25" s="765"/>
      <c r="BW25" s="765"/>
      <c r="BX25" s="765"/>
      <c r="BY25" s="765"/>
      <c r="BZ25" s="765"/>
      <c r="CA25" s="765"/>
      <c r="CB25" s="765"/>
      <c r="CC25" s="765"/>
      <c r="CD25" s="765"/>
      <c r="CE25" s="765"/>
      <c r="CF25" s="765"/>
      <c r="CG25" s="765"/>
      <c r="CH25" s="765"/>
      <c r="CI25" s="765"/>
      <c r="CJ25" s="765"/>
      <c r="CK25" s="765"/>
      <c r="CL25" s="765"/>
      <c r="CM25" s="765"/>
      <c r="CN25" s="765"/>
      <c r="CO25" s="765"/>
      <c r="CP25" s="765"/>
      <c r="CQ25" s="765"/>
      <c r="CR25" s="765"/>
      <c r="CS25" s="765"/>
      <c r="CT25" s="765"/>
      <c r="CU25" s="765"/>
      <c r="CV25" s="765"/>
      <c r="CW25" s="765"/>
      <c r="CX25" s="662"/>
      <c r="CY25" s="662"/>
      <c r="CZ25" s="662"/>
      <c r="DA25" s="662"/>
      <c r="DB25" s="662"/>
      <c r="DC25" s="662"/>
      <c r="DD25" s="662"/>
      <c r="DE25" s="662"/>
      <c r="DF25" s="662"/>
      <c r="DG25" s="662"/>
      <c r="DH25" s="662"/>
      <c r="DI25" s="662"/>
      <c r="DJ25" s="662"/>
      <c r="DK25" s="662"/>
      <c r="DL25" s="662"/>
      <c r="DM25" s="662"/>
      <c r="DN25" s="662"/>
    </row>
    <row r="26" spans="1:118" s="23" customFormat="1" ht="10.5" x14ac:dyDescent="0.15">
      <c r="A26" s="1181" t="s">
        <v>28</v>
      </c>
      <c r="B26" s="1182"/>
      <c r="C26" s="791">
        <v>20</v>
      </c>
      <c r="D26" s="671"/>
      <c r="E26" s="671"/>
      <c r="F26" s="671"/>
      <c r="G26" s="671"/>
      <c r="H26" s="671"/>
      <c r="I26" s="671"/>
      <c r="J26" s="671"/>
      <c r="K26" s="671"/>
      <c r="L26" s="671"/>
      <c r="M26" s="671"/>
      <c r="N26" s="671"/>
      <c r="O26" s="671"/>
      <c r="P26" s="671"/>
      <c r="Q26" s="671"/>
      <c r="R26" s="671"/>
      <c r="S26" s="671"/>
      <c r="T26" s="671"/>
      <c r="U26" s="671"/>
      <c r="V26" s="671"/>
      <c r="W26" s="671"/>
      <c r="X26" s="671"/>
      <c r="Y26" s="671"/>
      <c r="Z26" s="671"/>
      <c r="AA26" s="671"/>
      <c r="AB26" s="671"/>
      <c r="AC26" s="671"/>
      <c r="AD26" s="671"/>
      <c r="AE26" s="671"/>
      <c r="AF26" s="690"/>
      <c r="AG26" s="690"/>
      <c r="AH26" s="690"/>
      <c r="AI26" s="690"/>
      <c r="AJ26" s="690"/>
      <c r="AK26" s="690"/>
      <c r="AL26" s="690"/>
      <c r="AM26" s="690"/>
      <c r="AN26" s="690"/>
      <c r="AO26" s="690"/>
      <c r="AP26" s="690"/>
      <c r="AQ26" s="690"/>
      <c r="AR26" s="690"/>
      <c r="AS26" s="690"/>
      <c r="AT26" s="690"/>
      <c r="AU26" s="690"/>
      <c r="AV26" s="690"/>
      <c r="AW26" s="690"/>
      <c r="AX26" s="690"/>
      <c r="AY26" s="690"/>
      <c r="AZ26" s="690"/>
      <c r="BA26" s="690"/>
      <c r="BB26" s="690"/>
      <c r="BC26" s="690"/>
      <c r="BD26" s="690"/>
      <c r="BE26" s="690"/>
      <c r="BF26" s="690"/>
      <c r="BG26" s="690"/>
      <c r="BH26" s="690"/>
      <c r="BI26" s="690"/>
      <c r="BJ26" s="690"/>
      <c r="BK26" s="690"/>
      <c r="BL26" s="690"/>
      <c r="BM26" s="690"/>
      <c r="BN26" s="690"/>
      <c r="BO26" s="690"/>
      <c r="BP26" s="690"/>
      <c r="BQ26" s="690"/>
      <c r="BR26" s="690"/>
      <c r="BS26" s="765"/>
      <c r="BT26" s="765"/>
      <c r="BU26" s="765"/>
      <c r="BV26" s="765"/>
      <c r="BW26" s="765"/>
      <c r="BX26" s="765"/>
      <c r="BY26" s="765"/>
      <c r="BZ26" s="765"/>
      <c r="CA26" s="765"/>
      <c r="CB26" s="765"/>
      <c r="CC26" s="765"/>
      <c r="CD26" s="765"/>
      <c r="CE26" s="765"/>
      <c r="CF26" s="765"/>
      <c r="CG26" s="765"/>
      <c r="CH26" s="765"/>
      <c r="CI26" s="765"/>
      <c r="CJ26" s="765"/>
      <c r="CK26" s="765"/>
      <c r="CL26" s="765"/>
      <c r="CM26" s="765"/>
      <c r="CN26" s="765"/>
      <c r="CO26" s="765"/>
      <c r="CP26" s="765"/>
      <c r="CQ26" s="765"/>
      <c r="CR26" s="765"/>
      <c r="CS26" s="765"/>
      <c r="CT26" s="765"/>
      <c r="CU26" s="765"/>
      <c r="CV26" s="765"/>
      <c r="CW26" s="765"/>
      <c r="CX26" s="662"/>
      <c r="CY26" s="662"/>
      <c r="CZ26" s="662"/>
      <c r="DA26" s="662"/>
      <c r="DB26" s="662"/>
      <c r="DC26" s="662"/>
      <c r="DD26" s="662"/>
      <c r="DE26" s="662"/>
      <c r="DF26" s="662"/>
      <c r="DG26" s="662"/>
      <c r="DH26" s="662"/>
      <c r="DI26" s="662"/>
      <c r="DJ26" s="662"/>
      <c r="DK26" s="662"/>
      <c r="DL26" s="662"/>
      <c r="DM26" s="662"/>
      <c r="DN26" s="662"/>
    </row>
    <row r="27" spans="1:118" s="23" customFormat="1" ht="10.5" x14ac:dyDescent="0.15">
      <c r="A27" s="1183" t="s">
        <v>29</v>
      </c>
      <c r="B27" s="1184"/>
      <c r="C27" s="792">
        <v>1</v>
      </c>
      <c r="D27" s="671"/>
      <c r="E27" s="671"/>
      <c r="F27" s="671"/>
      <c r="G27" s="671"/>
      <c r="H27" s="671"/>
      <c r="I27" s="671"/>
      <c r="J27" s="671"/>
      <c r="K27" s="671"/>
      <c r="L27" s="671"/>
      <c r="M27" s="671"/>
      <c r="N27" s="671"/>
      <c r="O27" s="671"/>
      <c r="P27" s="671"/>
      <c r="Q27" s="671"/>
      <c r="R27" s="671"/>
      <c r="S27" s="671"/>
      <c r="T27" s="671"/>
      <c r="U27" s="671"/>
      <c r="V27" s="671"/>
      <c r="W27" s="671"/>
      <c r="X27" s="671"/>
      <c r="Y27" s="671"/>
      <c r="Z27" s="671"/>
      <c r="AA27" s="671"/>
      <c r="AB27" s="671"/>
      <c r="AC27" s="671"/>
      <c r="AD27" s="671"/>
      <c r="AE27" s="671"/>
      <c r="AF27" s="690"/>
      <c r="AG27" s="690"/>
      <c r="AH27" s="690"/>
      <c r="AI27" s="690"/>
      <c r="AJ27" s="690"/>
      <c r="AK27" s="690"/>
      <c r="AL27" s="690"/>
      <c r="AM27" s="690"/>
      <c r="AN27" s="690"/>
      <c r="AO27" s="690"/>
      <c r="AP27" s="690"/>
      <c r="AQ27" s="690"/>
      <c r="AR27" s="690"/>
      <c r="AS27" s="690"/>
      <c r="AT27" s="690"/>
      <c r="AU27" s="690"/>
      <c r="AV27" s="690"/>
      <c r="AW27" s="690"/>
      <c r="AX27" s="690"/>
      <c r="AY27" s="690"/>
      <c r="AZ27" s="690"/>
      <c r="BA27" s="690"/>
      <c r="BB27" s="690"/>
      <c r="BC27" s="690"/>
      <c r="BD27" s="690"/>
      <c r="BE27" s="690"/>
      <c r="BF27" s="690"/>
      <c r="BG27" s="690"/>
      <c r="BH27" s="690"/>
      <c r="BI27" s="690"/>
      <c r="BJ27" s="690"/>
      <c r="BK27" s="690"/>
      <c r="BL27" s="690"/>
      <c r="BM27" s="690"/>
      <c r="BN27" s="690"/>
      <c r="BO27" s="690"/>
      <c r="BP27" s="690"/>
      <c r="BQ27" s="690"/>
      <c r="BR27" s="690"/>
      <c r="BS27" s="765"/>
      <c r="BT27" s="765"/>
      <c r="BU27" s="765"/>
      <c r="BV27" s="765"/>
      <c r="BW27" s="765"/>
      <c r="BX27" s="765"/>
      <c r="BY27" s="765"/>
      <c r="BZ27" s="765"/>
      <c r="CA27" s="765"/>
      <c r="CB27" s="765"/>
      <c r="CC27" s="765"/>
      <c r="CD27" s="765"/>
      <c r="CE27" s="765"/>
      <c r="CF27" s="765"/>
      <c r="CG27" s="765"/>
      <c r="CH27" s="765"/>
      <c r="CI27" s="765"/>
      <c r="CJ27" s="765"/>
      <c r="CK27" s="765"/>
      <c r="CL27" s="765"/>
      <c r="CM27" s="765"/>
      <c r="CN27" s="765"/>
      <c r="CO27" s="765"/>
      <c r="CP27" s="765"/>
      <c r="CQ27" s="765"/>
      <c r="CR27" s="765"/>
      <c r="CS27" s="765"/>
      <c r="CT27" s="765"/>
      <c r="CU27" s="765"/>
      <c r="CV27" s="765"/>
      <c r="CW27" s="765"/>
      <c r="CX27" s="662"/>
      <c r="CY27" s="662"/>
      <c r="CZ27" s="662"/>
      <c r="DA27" s="662"/>
      <c r="DB27" s="662"/>
      <c r="DC27" s="662"/>
      <c r="DD27" s="662"/>
      <c r="DE27" s="662"/>
      <c r="DF27" s="662"/>
      <c r="DG27" s="662"/>
      <c r="DH27" s="662"/>
      <c r="DI27" s="662"/>
      <c r="DJ27" s="662"/>
      <c r="DK27" s="662"/>
      <c r="DL27" s="662"/>
      <c r="DM27" s="662"/>
      <c r="DN27" s="662"/>
    </row>
    <row r="28" spans="1:118" s="23" customFormat="1" ht="10.5" x14ac:dyDescent="0.15">
      <c r="A28" s="1185" t="s">
        <v>30</v>
      </c>
      <c r="B28" s="1186"/>
      <c r="C28" s="793">
        <v>69</v>
      </c>
      <c r="D28" s="671"/>
      <c r="E28" s="671"/>
      <c r="F28" s="671"/>
      <c r="G28" s="671"/>
      <c r="H28" s="671"/>
      <c r="I28" s="671"/>
      <c r="J28" s="671"/>
      <c r="K28" s="671"/>
      <c r="L28" s="671"/>
      <c r="M28" s="671"/>
      <c r="N28" s="671"/>
      <c r="O28" s="671"/>
      <c r="P28" s="671"/>
      <c r="Q28" s="671"/>
      <c r="R28" s="671"/>
      <c r="S28" s="671"/>
      <c r="T28" s="671"/>
      <c r="U28" s="671"/>
      <c r="V28" s="671"/>
      <c r="W28" s="671"/>
      <c r="X28" s="671"/>
      <c r="Y28" s="671"/>
      <c r="Z28" s="671"/>
      <c r="AA28" s="671"/>
      <c r="AB28" s="671"/>
      <c r="AC28" s="671"/>
      <c r="AD28" s="671"/>
      <c r="AE28" s="671"/>
      <c r="AF28" s="690"/>
      <c r="AG28" s="690"/>
      <c r="AH28" s="690"/>
      <c r="AI28" s="690"/>
      <c r="AJ28" s="690"/>
      <c r="AK28" s="690"/>
      <c r="AL28" s="690"/>
      <c r="AM28" s="690"/>
      <c r="AN28" s="690"/>
      <c r="AO28" s="690"/>
      <c r="AP28" s="690"/>
      <c r="AQ28" s="690"/>
      <c r="AR28" s="690"/>
      <c r="AS28" s="690"/>
      <c r="AT28" s="690"/>
      <c r="AU28" s="690"/>
      <c r="AV28" s="690"/>
      <c r="AW28" s="690"/>
      <c r="AX28" s="690"/>
      <c r="AY28" s="690"/>
      <c r="AZ28" s="690"/>
      <c r="BA28" s="690"/>
      <c r="BB28" s="690"/>
      <c r="BC28" s="690"/>
      <c r="BD28" s="690"/>
      <c r="BE28" s="690"/>
      <c r="BF28" s="690"/>
      <c r="BG28" s="690"/>
      <c r="BH28" s="690"/>
      <c r="BI28" s="690"/>
      <c r="BJ28" s="690"/>
      <c r="BK28" s="690"/>
      <c r="BL28" s="690"/>
      <c r="BM28" s="690"/>
      <c r="BN28" s="690"/>
      <c r="BO28" s="690"/>
      <c r="BP28" s="690"/>
      <c r="BQ28" s="690"/>
      <c r="BR28" s="690"/>
      <c r="BS28" s="765"/>
      <c r="BT28" s="765"/>
      <c r="BU28" s="765"/>
      <c r="BV28" s="765"/>
      <c r="BW28" s="765"/>
      <c r="BX28" s="765"/>
      <c r="BY28" s="765"/>
      <c r="BZ28" s="765"/>
      <c r="CA28" s="765"/>
      <c r="CB28" s="765"/>
      <c r="CC28" s="765"/>
      <c r="CD28" s="765"/>
      <c r="CE28" s="765"/>
      <c r="CF28" s="765"/>
      <c r="CG28" s="765"/>
      <c r="CH28" s="765"/>
      <c r="CI28" s="765"/>
      <c r="CJ28" s="765"/>
      <c r="CK28" s="765"/>
      <c r="CL28" s="765"/>
      <c r="CM28" s="765"/>
      <c r="CN28" s="765"/>
      <c r="CO28" s="765"/>
      <c r="CP28" s="765"/>
      <c r="CQ28" s="765"/>
      <c r="CR28" s="765"/>
      <c r="CS28" s="765"/>
      <c r="CT28" s="765"/>
      <c r="CU28" s="765"/>
      <c r="CV28" s="765"/>
      <c r="CW28" s="765"/>
      <c r="CX28" s="662"/>
      <c r="CY28" s="662"/>
      <c r="CZ28" s="662"/>
      <c r="DA28" s="662"/>
      <c r="DB28" s="662"/>
      <c r="DC28" s="662"/>
      <c r="DD28" s="662"/>
      <c r="DE28" s="662"/>
      <c r="DF28" s="662"/>
      <c r="DG28" s="662"/>
      <c r="DH28" s="662"/>
      <c r="DI28" s="662"/>
      <c r="DJ28" s="662"/>
      <c r="DK28" s="662"/>
      <c r="DL28" s="662"/>
      <c r="DM28" s="662"/>
      <c r="DN28" s="662"/>
    </row>
    <row r="29" spans="1:118" s="9" customFormat="1" ht="14.25" x14ac:dyDescent="0.2">
      <c r="A29" s="761" t="s">
        <v>31</v>
      </c>
      <c r="B29" s="711"/>
      <c r="C29" s="712"/>
      <c r="D29" s="705"/>
      <c r="E29" s="713"/>
      <c r="F29" s="714"/>
      <c r="G29" s="670"/>
      <c r="H29" s="670"/>
      <c r="I29" s="670"/>
      <c r="J29" s="670"/>
      <c r="K29" s="670"/>
      <c r="L29" s="670"/>
      <c r="M29" s="670"/>
      <c r="N29" s="670"/>
      <c r="O29" s="670"/>
      <c r="P29" s="670"/>
      <c r="Q29" s="673"/>
      <c r="R29" s="673"/>
      <c r="S29" s="673"/>
      <c r="T29" s="673"/>
      <c r="U29" s="673"/>
      <c r="V29" s="673"/>
      <c r="W29" s="673"/>
      <c r="X29" s="673"/>
      <c r="Y29" s="673"/>
      <c r="Z29" s="673"/>
      <c r="AA29" s="673"/>
      <c r="AB29" s="673"/>
      <c r="AC29" s="673"/>
      <c r="AD29" s="673"/>
      <c r="AE29" s="673"/>
      <c r="AF29" s="673"/>
      <c r="AG29" s="673"/>
      <c r="AH29" s="673"/>
      <c r="AI29" s="673"/>
      <c r="AJ29" s="673"/>
      <c r="AK29" s="673"/>
      <c r="AL29" s="673"/>
      <c r="AM29" s="673"/>
      <c r="AN29" s="673"/>
      <c r="AO29" s="673"/>
      <c r="AP29" s="673"/>
      <c r="AQ29" s="673"/>
      <c r="AR29" s="673"/>
      <c r="AS29" s="673"/>
      <c r="AT29" s="673"/>
      <c r="AU29" s="673"/>
      <c r="AV29" s="673"/>
      <c r="AW29" s="673"/>
      <c r="AX29" s="673"/>
      <c r="AY29" s="673"/>
      <c r="AZ29" s="673"/>
      <c r="BA29" s="673"/>
      <c r="BB29" s="673"/>
      <c r="BC29" s="673"/>
      <c r="BD29" s="673"/>
      <c r="BE29" s="673"/>
      <c r="BF29" s="673"/>
      <c r="BG29" s="673"/>
      <c r="BH29" s="673"/>
      <c r="BI29" s="673"/>
      <c r="BJ29" s="673"/>
      <c r="BK29" s="673"/>
      <c r="BL29" s="673"/>
      <c r="BM29" s="673"/>
      <c r="BN29" s="673"/>
      <c r="BO29" s="673"/>
      <c r="BP29" s="673"/>
      <c r="BQ29" s="673"/>
      <c r="BR29" s="673"/>
      <c r="BS29" s="673"/>
      <c r="BT29" s="673"/>
      <c r="BU29" s="673"/>
      <c r="BV29" s="673"/>
      <c r="BW29" s="673"/>
      <c r="BX29" s="673"/>
      <c r="BY29" s="673"/>
      <c r="BZ29" s="673"/>
      <c r="CA29" s="673"/>
      <c r="CB29" s="673"/>
      <c r="CC29" s="673"/>
      <c r="CD29" s="673"/>
      <c r="CE29" s="673"/>
      <c r="CF29" s="673"/>
      <c r="CG29" s="673"/>
      <c r="CH29" s="673"/>
      <c r="CI29" s="673"/>
      <c r="CJ29" s="673"/>
      <c r="CK29" s="673"/>
      <c r="CL29" s="673"/>
      <c r="CM29" s="673"/>
      <c r="CN29" s="673"/>
      <c r="CO29" s="673"/>
      <c r="CP29" s="673"/>
      <c r="CQ29" s="673"/>
      <c r="CR29" s="673"/>
      <c r="CS29" s="673"/>
      <c r="CT29" s="673"/>
      <c r="CU29" s="673"/>
      <c r="CV29" s="673"/>
      <c r="CW29" s="673"/>
      <c r="CX29" s="655"/>
      <c r="CY29" s="655"/>
      <c r="CZ29" s="655"/>
      <c r="DA29" s="655"/>
      <c r="DB29" s="655"/>
      <c r="DC29" s="655"/>
      <c r="DD29" s="655"/>
      <c r="DE29" s="655"/>
      <c r="DF29" s="655"/>
      <c r="DG29" s="655"/>
      <c r="DH29" s="655"/>
      <c r="DI29" s="655"/>
      <c r="DJ29" s="655"/>
      <c r="DK29" s="655"/>
      <c r="DL29" s="655"/>
      <c r="DM29" s="655"/>
      <c r="DN29" s="655"/>
    </row>
    <row r="30" spans="1:118" s="17" customFormat="1" x14ac:dyDescent="0.2">
      <c r="A30" s="1187" t="s">
        <v>32</v>
      </c>
      <c r="B30" s="1188"/>
      <c r="C30" s="1052" t="s">
        <v>4</v>
      </c>
      <c r="D30" s="1173" t="s">
        <v>5</v>
      </c>
      <c r="E30" s="1174"/>
      <c r="F30" s="1174"/>
      <c r="G30" s="1174"/>
      <c r="H30" s="1174"/>
      <c r="I30" s="1175"/>
      <c r="J30" s="708"/>
      <c r="K30" s="1176"/>
      <c r="L30" s="1176"/>
      <c r="M30" s="709"/>
      <c r="N30" s="670"/>
      <c r="O30" s="670"/>
      <c r="P30" s="670"/>
      <c r="Q30" s="670"/>
      <c r="R30" s="670"/>
      <c r="S30" s="670"/>
      <c r="T30" s="670"/>
      <c r="U30" s="670"/>
      <c r="V30" s="670"/>
      <c r="W30" s="670"/>
      <c r="X30" s="673"/>
      <c r="Y30" s="673"/>
      <c r="Z30" s="673"/>
      <c r="AA30" s="673"/>
      <c r="AB30" s="673"/>
      <c r="AC30" s="673"/>
      <c r="AD30" s="673"/>
      <c r="AE30" s="673"/>
      <c r="AF30" s="673"/>
      <c r="AG30" s="673"/>
      <c r="AH30" s="673"/>
      <c r="AI30" s="673"/>
      <c r="AJ30" s="673"/>
      <c r="AK30" s="673"/>
      <c r="AL30" s="673"/>
      <c r="AM30" s="673"/>
      <c r="AN30" s="673"/>
      <c r="AO30" s="673"/>
      <c r="AP30" s="673"/>
      <c r="AQ30" s="686"/>
      <c r="AR30" s="686"/>
      <c r="AS30" s="686"/>
      <c r="AT30" s="686"/>
      <c r="AU30" s="686"/>
      <c r="AV30" s="686"/>
      <c r="AW30" s="686"/>
      <c r="AX30" s="686"/>
      <c r="AY30" s="686"/>
      <c r="AZ30" s="686"/>
      <c r="BA30" s="686"/>
      <c r="BB30" s="686"/>
      <c r="BC30" s="686"/>
      <c r="BD30" s="686"/>
      <c r="BE30" s="686"/>
      <c r="BF30" s="686"/>
      <c r="BG30" s="686"/>
      <c r="BH30" s="686"/>
      <c r="BI30" s="686"/>
      <c r="BJ30" s="686"/>
      <c r="BK30" s="686"/>
      <c r="BL30" s="686"/>
      <c r="BM30" s="686"/>
      <c r="BN30" s="686"/>
      <c r="BO30" s="686"/>
      <c r="BP30" s="686"/>
      <c r="BQ30" s="686"/>
      <c r="BR30" s="686"/>
      <c r="BS30" s="686"/>
      <c r="BT30" s="686"/>
      <c r="BU30" s="686"/>
      <c r="BV30" s="686"/>
      <c r="BW30" s="686"/>
      <c r="BX30" s="686"/>
      <c r="BY30" s="686"/>
      <c r="BZ30" s="686"/>
      <c r="CA30" s="686"/>
      <c r="CB30" s="686"/>
      <c r="CC30" s="686"/>
      <c r="CD30" s="686"/>
      <c r="CE30" s="686"/>
      <c r="CF30" s="686"/>
      <c r="CG30" s="686"/>
      <c r="CH30" s="686"/>
      <c r="CI30" s="686"/>
      <c r="CJ30" s="686"/>
      <c r="CK30" s="686"/>
      <c r="CL30" s="686"/>
      <c r="CM30" s="686"/>
      <c r="CN30" s="686"/>
      <c r="CO30" s="686"/>
      <c r="CP30" s="686"/>
      <c r="CQ30" s="686"/>
      <c r="CR30" s="686"/>
      <c r="CS30" s="686"/>
      <c r="CT30" s="686"/>
      <c r="CU30" s="686"/>
      <c r="CV30" s="686"/>
      <c r="CW30" s="676"/>
      <c r="CX30" s="656"/>
      <c r="CY30" s="656"/>
      <c r="CZ30" s="656"/>
      <c r="DA30" s="656"/>
      <c r="DB30" s="656"/>
      <c r="DC30" s="656"/>
      <c r="DD30" s="656"/>
      <c r="DE30" s="656"/>
      <c r="DF30" s="656"/>
      <c r="DG30" s="656"/>
      <c r="DH30" s="656"/>
      <c r="DI30" s="656"/>
      <c r="DJ30" s="656"/>
      <c r="DK30" s="656"/>
      <c r="DL30" s="656"/>
      <c r="DM30" s="656"/>
      <c r="DN30" s="656"/>
    </row>
    <row r="31" spans="1:118" s="23" customFormat="1" ht="21" x14ac:dyDescent="0.15">
      <c r="A31" s="1189"/>
      <c r="B31" s="1190"/>
      <c r="C31" s="1054"/>
      <c r="D31" s="701" t="s">
        <v>6</v>
      </c>
      <c r="E31" s="678" t="s">
        <v>7</v>
      </c>
      <c r="F31" s="678" t="s">
        <v>8</v>
      </c>
      <c r="G31" s="678" t="s">
        <v>9</v>
      </c>
      <c r="H31" s="678" t="s">
        <v>10</v>
      </c>
      <c r="I31" s="679" t="s">
        <v>11</v>
      </c>
      <c r="J31" s="715"/>
      <c r="K31" s="708"/>
      <c r="L31" s="708"/>
      <c r="M31" s="708"/>
      <c r="N31" s="709"/>
      <c r="O31" s="670"/>
      <c r="P31" s="670"/>
      <c r="Q31" s="670"/>
      <c r="R31" s="670"/>
      <c r="S31" s="670"/>
      <c r="T31" s="670"/>
      <c r="U31" s="670"/>
      <c r="V31" s="670"/>
      <c r="W31" s="670"/>
      <c r="X31" s="670"/>
      <c r="Y31" s="671"/>
      <c r="Z31" s="671"/>
      <c r="AA31" s="671"/>
      <c r="AB31" s="671"/>
      <c r="AC31" s="671"/>
      <c r="AD31" s="671"/>
      <c r="AE31" s="671"/>
      <c r="AF31" s="671"/>
      <c r="AG31" s="671"/>
      <c r="AH31" s="671"/>
      <c r="AI31" s="671"/>
      <c r="AJ31" s="671"/>
      <c r="AK31" s="671"/>
      <c r="AL31" s="671"/>
      <c r="AM31" s="671"/>
      <c r="AN31" s="671"/>
      <c r="AO31" s="671"/>
      <c r="AP31" s="671"/>
      <c r="AQ31" s="690"/>
      <c r="AR31" s="690"/>
      <c r="AS31" s="690"/>
      <c r="AT31" s="690"/>
      <c r="AU31" s="690"/>
      <c r="AV31" s="690"/>
      <c r="AW31" s="690"/>
      <c r="AX31" s="690"/>
      <c r="AY31" s="690"/>
      <c r="AZ31" s="690"/>
      <c r="BA31" s="690"/>
      <c r="BB31" s="690"/>
      <c r="BC31" s="690"/>
      <c r="BD31" s="690"/>
      <c r="BE31" s="690"/>
      <c r="BF31" s="690"/>
      <c r="BG31" s="690"/>
      <c r="BH31" s="690"/>
      <c r="BI31" s="690"/>
      <c r="BJ31" s="690"/>
      <c r="BK31" s="690"/>
      <c r="BL31" s="690"/>
      <c r="BM31" s="690"/>
      <c r="BN31" s="690"/>
      <c r="BO31" s="690"/>
      <c r="BP31" s="690"/>
      <c r="BQ31" s="690"/>
      <c r="BR31" s="690"/>
      <c r="BS31" s="690"/>
      <c r="BT31" s="690"/>
      <c r="BU31" s="690"/>
      <c r="BV31" s="690"/>
      <c r="BW31" s="690"/>
      <c r="BX31" s="690"/>
      <c r="BY31" s="690"/>
      <c r="BZ31" s="690"/>
      <c r="CA31" s="690"/>
      <c r="CB31" s="690"/>
      <c r="CC31" s="690"/>
      <c r="CD31" s="690"/>
      <c r="CE31" s="690"/>
      <c r="CF31" s="690"/>
      <c r="CG31" s="690"/>
      <c r="CH31" s="690"/>
      <c r="CI31" s="690"/>
      <c r="CJ31" s="690"/>
      <c r="CK31" s="690"/>
      <c r="CL31" s="690"/>
      <c r="CM31" s="690"/>
      <c r="CN31" s="690"/>
      <c r="CO31" s="690"/>
      <c r="CP31" s="690"/>
      <c r="CQ31" s="690"/>
      <c r="CR31" s="690"/>
      <c r="CS31" s="690"/>
      <c r="CT31" s="690"/>
      <c r="CU31" s="690"/>
      <c r="CV31" s="690"/>
      <c r="CW31" s="690"/>
      <c r="CX31" s="662"/>
      <c r="CY31" s="662"/>
      <c r="CZ31" s="662"/>
      <c r="DA31" s="662"/>
      <c r="DB31" s="662"/>
      <c r="DC31" s="662"/>
      <c r="DD31" s="662"/>
      <c r="DE31" s="662"/>
      <c r="DF31" s="662"/>
      <c r="DG31" s="662"/>
      <c r="DH31" s="662"/>
      <c r="DI31" s="662"/>
      <c r="DJ31" s="662"/>
      <c r="DK31" s="662"/>
      <c r="DL31" s="662"/>
      <c r="DM31" s="662"/>
      <c r="DN31" s="662"/>
    </row>
    <row r="32" spans="1:118" s="23" customFormat="1" ht="10.5" x14ac:dyDescent="0.15">
      <c r="A32" s="1015" t="s">
        <v>33</v>
      </c>
      <c r="B32" s="1015"/>
      <c r="C32" s="824">
        <v>0</v>
      </c>
      <c r="D32" s="825">
        <v>0</v>
      </c>
      <c r="E32" s="826">
        <v>0</v>
      </c>
      <c r="F32" s="826">
        <v>0</v>
      </c>
      <c r="G32" s="826">
        <v>0</v>
      </c>
      <c r="H32" s="826">
        <v>0</v>
      </c>
      <c r="I32" s="827">
        <v>0</v>
      </c>
      <c r="J32" s="670"/>
      <c r="K32" s="670"/>
      <c r="L32" s="670"/>
      <c r="M32" s="670"/>
      <c r="N32" s="670"/>
      <c r="O32" s="670"/>
      <c r="P32" s="670"/>
      <c r="Q32" s="670"/>
      <c r="R32" s="670"/>
      <c r="S32" s="670"/>
      <c r="T32" s="670"/>
      <c r="U32" s="670"/>
      <c r="V32" s="670"/>
      <c r="W32" s="670"/>
      <c r="X32" s="670"/>
      <c r="Y32" s="671"/>
      <c r="Z32" s="671"/>
      <c r="AA32" s="671"/>
      <c r="AB32" s="671"/>
      <c r="AC32" s="671"/>
      <c r="AD32" s="671"/>
      <c r="AE32" s="671"/>
      <c r="AF32" s="671"/>
      <c r="AG32" s="671"/>
      <c r="AH32" s="671"/>
      <c r="AI32" s="671"/>
      <c r="AJ32" s="671"/>
      <c r="AK32" s="671"/>
      <c r="AL32" s="671"/>
      <c r="AM32" s="671"/>
      <c r="AN32" s="671"/>
      <c r="AO32" s="671"/>
      <c r="AP32" s="671"/>
      <c r="AQ32" s="690"/>
      <c r="AR32" s="690"/>
      <c r="AS32" s="690"/>
      <c r="AT32" s="690"/>
      <c r="AU32" s="690"/>
      <c r="AV32" s="690"/>
      <c r="AW32" s="690"/>
      <c r="AX32" s="690"/>
      <c r="AY32" s="690"/>
      <c r="AZ32" s="690"/>
      <c r="BA32" s="690"/>
      <c r="BB32" s="690"/>
      <c r="BC32" s="690"/>
      <c r="BD32" s="690"/>
      <c r="BE32" s="690"/>
      <c r="BF32" s="690"/>
      <c r="BG32" s="690"/>
      <c r="BH32" s="690"/>
      <c r="BI32" s="690"/>
      <c r="BJ32" s="690"/>
      <c r="BK32" s="690"/>
      <c r="BL32" s="690"/>
      <c r="BM32" s="690"/>
      <c r="BN32" s="690"/>
      <c r="BO32" s="690"/>
      <c r="BP32" s="690"/>
      <c r="BQ32" s="690"/>
      <c r="BR32" s="690"/>
      <c r="BS32" s="690"/>
      <c r="BT32" s="690"/>
      <c r="BU32" s="690"/>
      <c r="BV32" s="690"/>
      <c r="BW32" s="690"/>
      <c r="BX32" s="690"/>
      <c r="BY32" s="690"/>
      <c r="BZ32" s="690"/>
      <c r="CA32" s="690"/>
      <c r="CB32" s="690"/>
      <c r="CC32" s="690"/>
      <c r="CD32" s="690"/>
      <c r="CE32" s="690"/>
      <c r="CF32" s="690"/>
      <c r="CG32" s="690"/>
      <c r="CH32" s="690"/>
      <c r="CI32" s="690"/>
      <c r="CJ32" s="690"/>
      <c r="CK32" s="690"/>
      <c r="CL32" s="690"/>
      <c r="CM32" s="690"/>
      <c r="CN32" s="690"/>
      <c r="CO32" s="690"/>
      <c r="CP32" s="690"/>
      <c r="CQ32" s="690"/>
      <c r="CR32" s="690"/>
      <c r="CS32" s="690"/>
      <c r="CT32" s="690"/>
      <c r="CU32" s="690"/>
      <c r="CV32" s="690"/>
      <c r="CW32" s="690"/>
      <c r="CX32" s="662"/>
      <c r="CY32" s="662"/>
      <c r="CZ32" s="662"/>
      <c r="DA32" s="662"/>
      <c r="DB32" s="662"/>
      <c r="DC32" s="662"/>
      <c r="DD32" s="662"/>
      <c r="DE32" s="662"/>
      <c r="DF32" s="662"/>
      <c r="DG32" s="662"/>
      <c r="DH32" s="662"/>
      <c r="DI32" s="662"/>
      <c r="DJ32" s="662"/>
      <c r="DK32" s="662"/>
      <c r="DL32" s="662"/>
      <c r="DM32" s="662"/>
      <c r="DN32" s="662"/>
    </row>
    <row r="33" spans="1:118" s="23" customFormat="1" ht="10.5" x14ac:dyDescent="0.15">
      <c r="A33" s="716" t="s">
        <v>34</v>
      </c>
      <c r="B33" s="717"/>
      <c r="C33" s="824">
        <v>0</v>
      </c>
      <c r="D33" s="848"/>
      <c r="E33" s="849"/>
      <c r="F33" s="849"/>
      <c r="G33" s="849"/>
      <c r="H33" s="849"/>
      <c r="I33" s="850"/>
      <c r="J33" s="670"/>
      <c r="K33" s="670"/>
      <c r="L33" s="670"/>
      <c r="M33" s="670"/>
      <c r="N33" s="670"/>
      <c r="O33" s="670"/>
      <c r="P33" s="670"/>
      <c r="Q33" s="670"/>
      <c r="R33" s="670"/>
      <c r="S33" s="670"/>
      <c r="T33" s="670"/>
      <c r="U33" s="670"/>
      <c r="V33" s="670"/>
      <c r="W33" s="670"/>
      <c r="X33" s="670"/>
      <c r="Y33" s="671"/>
      <c r="Z33" s="671"/>
      <c r="AA33" s="671"/>
      <c r="AB33" s="671"/>
      <c r="AC33" s="671"/>
      <c r="AD33" s="671"/>
      <c r="AE33" s="671"/>
      <c r="AF33" s="671"/>
      <c r="AG33" s="671"/>
      <c r="AH33" s="671"/>
      <c r="AI33" s="671"/>
      <c r="AJ33" s="671"/>
      <c r="AK33" s="671"/>
      <c r="AL33" s="671"/>
      <c r="AM33" s="671"/>
      <c r="AN33" s="671"/>
      <c r="AO33" s="671"/>
      <c r="AP33" s="671"/>
      <c r="AQ33" s="690"/>
      <c r="AR33" s="690"/>
      <c r="AS33" s="690"/>
      <c r="AT33" s="690"/>
      <c r="AU33" s="690"/>
      <c r="AV33" s="690"/>
      <c r="AW33" s="690"/>
      <c r="AX33" s="690"/>
      <c r="AY33" s="690"/>
      <c r="AZ33" s="690"/>
      <c r="BA33" s="690"/>
      <c r="BB33" s="690"/>
      <c r="BC33" s="690"/>
      <c r="BD33" s="690"/>
      <c r="BE33" s="690"/>
      <c r="BF33" s="690"/>
      <c r="BG33" s="690"/>
      <c r="BH33" s="690"/>
      <c r="BI33" s="690"/>
      <c r="BJ33" s="690"/>
      <c r="BK33" s="690"/>
      <c r="BL33" s="690"/>
      <c r="BM33" s="690"/>
      <c r="BN33" s="690"/>
      <c r="BO33" s="690"/>
      <c r="BP33" s="690"/>
      <c r="BQ33" s="690"/>
      <c r="BR33" s="690"/>
      <c r="BS33" s="690"/>
      <c r="BT33" s="690"/>
      <c r="BU33" s="690"/>
      <c r="BV33" s="690"/>
      <c r="BW33" s="690"/>
      <c r="BX33" s="690"/>
      <c r="BY33" s="690"/>
      <c r="BZ33" s="690"/>
      <c r="CA33" s="690"/>
      <c r="CB33" s="690"/>
      <c r="CC33" s="690"/>
      <c r="CD33" s="690"/>
      <c r="CE33" s="690"/>
      <c r="CF33" s="690"/>
      <c r="CG33" s="690"/>
      <c r="CH33" s="690"/>
      <c r="CI33" s="690"/>
      <c r="CJ33" s="690"/>
      <c r="CK33" s="690"/>
      <c r="CL33" s="690"/>
      <c r="CM33" s="690"/>
      <c r="CN33" s="690"/>
      <c r="CO33" s="690"/>
      <c r="CP33" s="690"/>
      <c r="CQ33" s="690"/>
      <c r="CR33" s="690"/>
      <c r="CS33" s="690"/>
      <c r="CT33" s="690"/>
      <c r="CU33" s="690"/>
      <c r="CV33" s="690"/>
      <c r="CW33" s="690"/>
      <c r="CX33" s="662"/>
      <c r="CY33" s="662"/>
      <c r="CZ33" s="662"/>
      <c r="DA33" s="662"/>
      <c r="DB33" s="662"/>
      <c r="DC33" s="662"/>
      <c r="DD33" s="662"/>
      <c r="DE33" s="662"/>
      <c r="DF33" s="662"/>
      <c r="DG33" s="662"/>
      <c r="DH33" s="662"/>
      <c r="DI33" s="662"/>
      <c r="DJ33" s="662"/>
      <c r="DK33" s="662"/>
      <c r="DL33" s="662"/>
      <c r="DM33" s="662"/>
      <c r="DN33" s="662"/>
    </row>
    <row r="34" spans="1:118" s="23" customFormat="1" ht="10.5" x14ac:dyDescent="0.15">
      <c r="A34" s="1177" t="s">
        <v>35</v>
      </c>
      <c r="B34" s="718" t="s">
        <v>36</v>
      </c>
      <c r="C34" s="861">
        <v>0</v>
      </c>
      <c r="D34" s="831"/>
      <c r="E34" s="832"/>
      <c r="F34" s="832"/>
      <c r="G34" s="832"/>
      <c r="H34" s="832"/>
      <c r="I34" s="833"/>
      <c r="J34" s="670"/>
      <c r="K34" s="670"/>
      <c r="L34" s="670"/>
      <c r="M34" s="670"/>
      <c r="N34" s="670"/>
      <c r="O34" s="670"/>
      <c r="P34" s="670"/>
      <c r="Q34" s="670"/>
      <c r="R34" s="670"/>
      <c r="S34" s="670"/>
      <c r="T34" s="670"/>
      <c r="U34" s="670"/>
      <c r="V34" s="670"/>
      <c r="W34" s="670"/>
      <c r="X34" s="670"/>
      <c r="Y34" s="671"/>
      <c r="Z34" s="671"/>
      <c r="AA34" s="671"/>
      <c r="AB34" s="671"/>
      <c r="AC34" s="671"/>
      <c r="AD34" s="671"/>
      <c r="AE34" s="671"/>
      <c r="AF34" s="671"/>
      <c r="AG34" s="671"/>
      <c r="AH34" s="671"/>
      <c r="AI34" s="671"/>
      <c r="AJ34" s="671"/>
      <c r="AK34" s="671"/>
      <c r="AL34" s="671"/>
      <c r="AM34" s="671"/>
      <c r="AN34" s="671"/>
      <c r="AO34" s="671"/>
      <c r="AP34" s="671"/>
      <c r="AQ34" s="690"/>
      <c r="AR34" s="690"/>
      <c r="AS34" s="690"/>
      <c r="AT34" s="690"/>
      <c r="AU34" s="690"/>
      <c r="AV34" s="690"/>
      <c r="AW34" s="690"/>
      <c r="AX34" s="690"/>
      <c r="AY34" s="690"/>
      <c r="AZ34" s="690"/>
      <c r="BA34" s="690"/>
      <c r="BB34" s="690"/>
      <c r="BC34" s="690"/>
      <c r="BD34" s="690"/>
      <c r="BE34" s="690"/>
      <c r="BF34" s="690"/>
      <c r="BG34" s="690"/>
      <c r="BH34" s="690"/>
      <c r="BI34" s="690"/>
      <c r="BJ34" s="690"/>
      <c r="BK34" s="690"/>
      <c r="BL34" s="690"/>
      <c r="BM34" s="690"/>
      <c r="BN34" s="690"/>
      <c r="BO34" s="690"/>
      <c r="BP34" s="690"/>
      <c r="BQ34" s="690"/>
      <c r="BR34" s="690"/>
      <c r="BS34" s="690"/>
      <c r="BT34" s="690"/>
      <c r="BU34" s="690"/>
      <c r="BV34" s="690"/>
      <c r="BW34" s="690"/>
      <c r="BX34" s="690"/>
      <c r="BY34" s="690"/>
      <c r="BZ34" s="690"/>
      <c r="CA34" s="690"/>
      <c r="CB34" s="690"/>
      <c r="CC34" s="690"/>
      <c r="CD34" s="690"/>
      <c r="CE34" s="690"/>
      <c r="CF34" s="690"/>
      <c r="CG34" s="690"/>
      <c r="CH34" s="690"/>
      <c r="CI34" s="690"/>
      <c r="CJ34" s="690"/>
      <c r="CK34" s="690"/>
      <c r="CL34" s="690"/>
      <c r="CM34" s="690"/>
      <c r="CN34" s="690"/>
      <c r="CO34" s="690"/>
      <c r="CP34" s="690"/>
      <c r="CQ34" s="690"/>
      <c r="CR34" s="690"/>
      <c r="CS34" s="690"/>
      <c r="CT34" s="690"/>
      <c r="CU34" s="690"/>
      <c r="CV34" s="690"/>
      <c r="CW34" s="690"/>
      <c r="CX34" s="662"/>
      <c r="CY34" s="662"/>
      <c r="CZ34" s="662"/>
      <c r="DA34" s="662"/>
      <c r="DB34" s="662"/>
      <c r="DC34" s="662"/>
      <c r="DD34" s="662"/>
      <c r="DE34" s="662"/>
      <c r="DF34" s="662"/>
      <c r="DG34" s="662"/>
      <c r="DH34" s="662"/>
      <c r="DI34" s="662"/>
      <c r="DJ34" s="662"/>
      <c r="DK34" s="662"/>
      <c r="DL34" s="662"/>
      <c r="DM34" s="662"/>
      <c r="DN34" s="662"/>
    </row>
    <row r="35" spans="1:118" s="23" customFormat="1" ht="10.5" x14ac:dyDescent="0.15">
      <c r="A35" s="1178"/>
      <c r="B35" s="719" t="s">
        <v>37</v>
      </c>
      <c r="C35" s="807">
        <v>0</v>
      </c>
      <c r="D35" s="799"/>
      <c r="E35" s="800"/>
      <c r="F35" s="800"/>
      <c r="G35" s="800"/>
      <c r="H35" s="800"/>
      <c r="I35" s="794"/>
      <c r="J35" s="670"/>
      <c r="K35" s="670"/>
      <c r="L35" s="670"/>
      <c r="M35" s="670"/>
      <c r="N35" s="670"/>
      <c r="O35" s="670"/>
      <c r="P35" s="670"/>
      <c r="Q35" s="670"/>
      <c r="R35" s="670"/>
      <c r="S35" s="670"/>
      <c r="T35" s="670"/>
      <c r="U35" s="670"/>
      <c r="V35" s="670"/>
      <c r="W35" s="670"/>
      <c r="X35" s="670"/>
      <c r="Y35" s="671"/>
      <c r="Z35" s="671"/>
      <c r="AA35" s="671"/>
      <c r="AB35" s="671"/>
      <c r="AC35" s="671"/>
      <c r="AD35" s="671"/>
      <c r="AE35" s="671"/>
      <c r="AF35" s="671"/>
      <c r="AG35" s="671"/>
      <c r="AH35" s="671"/>
      <c r="AI35" s="671"/>
      <c r="AJ35" s="671"/>
      <c r="AK35" s="671"/>
      <c r="AL35" s="671"/>
      <c r="AM35" s="671"/>
      <c r="AN35" s="671"/>
      <c r="AO35" s="671"/>
      <c r="AP35" s="671"/>
      <c r="AQ35" s="690"/>
      <c r="AR35" s="690"/>
      <c r="AS35" s="690"/>
      <c r="AT35" s="690"/>
      <c r="AU35" s="690"/>
      <c r="AV35" s="690"/>
      <c r="AW35" s="690"/>
      <c r="AX35" s="690"/>
      <c r="AY35" s="690"/>
      <c r="AZ35" s="690"/>
      <c r="BA35" s="690"/>
      <c r="BB35" s="690"/>
      <c r="BC35" s="690"/>
      <c r="BD35" s="690"/>
      <c r="BE35" s="690"/>
      <c r="BF35" s="690"/>
      <c r="BG35" s="690"/>
      <c r="BH35" s="690"/>
      <c r="BI35" s="690"/>
      <c r="BJ35" s="690"/>
      <c r="BK35" s="690"/>
      <c r="BL35" s="690"/>
      <c r="BM35" s="690"/>
      <c r="BN35" s="690"/>
      <c r="BO35" s="690"/>
      <c r="BP35" s="690"/>
      <c r="BQ35" s="690"/>
      <c r="BR35" s="690"/>
      <c r="BS35" s="690"/>
      <c r="BT35" s="690"/>
      <c r="BU35" s="690"/>
      <c r="BV35" s="690"/>
      <c r="BW35" s="690"/>
      <c r="BX35" s="690"/>
      <c r="BY35" s="690"/>
      <c r="BZ35" s="690"/>
      <c r="CA35" s="690"/>
      <c r="CB35" s="690"/>
      <c r="CC35" s="690"/>
      <c r="CD35" s="690"/>
      <c r="CE35" s="690"/>
      <c r="CF35" s="690"/>
      <c r="CG35" s="690"/>
      <c r="CH35" s="690"/>
      <c r="CI35" s="690"/>
      <c r="CJ35" s="690"/>
      <c r="CK35" s="690"/>
      <c r="CL35" s="690"/>
      <c r="CM35" s="690"/>
      <c r="CN35" s="690"/>
      <c r="CO35" s="690"/>
      <c r="CP35" s="690"/>
      <c r="CQ35" s="690"/>
      <c r="CR35" s="690"/>
      <c r="CS35" s="690"/>
      <c r="CT35" s="690"/>
      <c r="CU35" s="690"/>
      <c r="CV35" s="690"/>
      <c r="CW35" s="690"/>
      <c r="CX35" s="662"/>
      <c r="CY35" s="662"/>
      <c r="CZ35" s="662"/>
      <c r="DA35" s="662"/>
      <c r="DB35" s="662"/>
      <c r="DC35" s="662"/>
      <c r="DD35" s="662"/>
      <c r="DE35" s="662"/>
      <c r="DF35" s="662"/>
      <c r="DG35" s="662"/>
      <c r="DH35" s="662"/>
      <c r="DI35" s="662"/>
      <c r="DJ35" s="662"/>
      <c r="DK35" s="662"/>
      <c r="DL35" s="662"/>
      <c r="DM35" s="662"/>
      <c r="DN35" s="662"/>
    </row>
    <row r="36" spans="1:118" s="23" customFormat="1" ht="10.5" x14ac:dyDescent="0.15">
      <c r="A36" s="1178"/>
      <c r="B36" s="719" t="s">
        <v>38</v>
      </c>
      <c r="C36" s="807">
        <v>0</v>
      </c>
      <c r="D36" s="799"/>
      <c r="E36" s="800"/>
      <c r="F36" s="800"/>
      <c r="G36" s="800"/>
      <c r="H36" s="800"/>
      <c r="I36" s="794"/>
      <c r="J36" s="670"/>
      <c r="K36" s="670"/>
      <c r="L36" s="670"/>
      <c r="M36" s="670"/>
      <c r="N36" s="670"/>
      <c r="O36" s="670"/>
      <c r="P36" s="670"/>
      <c r="Q36" s="670"/>
      <c r="R36" s="670"/>
      <c r="S36" s="670"/>
      <c r="T36" s="670"/>
      <c r="U36" s="670"/>
      <c r="V36" s="670"/>
      <c r="W36" s="670"/>
      <c r="X36" s="670"/>
      <c r="Y36" s="671"/>
      <c r="Z36" s="671"/>
      <c r="AA36" s="671"/>
      <c r="AB36" s="671"/>
      <c r="AC36" s="671"/>
      <c r="AD36" s="671"/>
      <c r="AE36" s="671"/>
      <c r="AF36" s="671"/>
      <c r="AG36" s="671"/>
      <c r="AH36" s="671"/>
      <c r="AI36" s="671"/>
      <c r="AJ36" s="671"/>
      <c r="AK36" s="671"/>
      <c r="AL36" s="671"/>
      <c r="AM36" s="671"/>
      <c r="AN36" s="671"/>
      <c r="AO36" s="671"/>
      <c r="AP36" s="671"/>
      <c r="AQ36" s="690"/>
      <c r="AR36" s="690"/>
      <c r="AS36" s="690"/>
      <c r="AT36" s="690"/>
      <c r="AU36" s="690"/>
      <c r="AV36" s="690"/>
      <c r="AW36" s="690"/>
      <c r="AX36" s="690"/>
      <c r="AY36" s="690"/>
      <c r="AZ36" s="690"/>
      <c r="BA36" s="690"/>
      <c r="BB36" s="690"/>
      <c r="BC36" s="690"/>
      <c r="BD36" s="690"/>
      <c r="BE36" s="690"/>
      <c r="BF36" s="690"/>
      <c r="BG36" s="690"/>
      <c r="BH36" s="690"/>
      <c r="BI36" s="690"/>
      <c r="BJ36" s="690"/>
      <c r="BK36" s="690"/>
      <c r="BL36" s="690"/>
      <c r="BM36" s="690"/>
      <c r="BN36" s="690"/>
      <c r="BO36" s="690"/>
      <c r="BP36" s="690"/>
      <c r="BQ36" s="690"/>
      <c r="BR36" s="690"/>
      <c r="BS36" s="690"/>
      <c r="BT36" s="690"/>
      <c r="BU36" s="690"/>
      <c r="BV36" s="690"/>
      <c r="BW36" s="690"/>
      <c r="BX36" s="690"/>
      <c r="BY36" s="690"/>
      <c r="BZ36" s="690"/>
      <c r="CA36" s="690"/>
      <c r="CB36" s="690"/>
      <c r="CC36" s="690"/>
      <c r="CD36" s="690"/>
      <c r="CE36" s="690"/>
      <c r="CF36" s="690"/>
      <c r="CG36" s="690"/>
      <c r="CH36" s="690"/>
      <c r="CI36" s="690"/>
      <c r="CJ36" s="690"/>
      <c r="CK36" s="690"/>
      <c r="CL36" s="690"/>
      <c r="CM36" s="690"/>
      <c r="CN36" s="690"/>
      <c r="CO36" s="690"/>
      <c r="CP36" s="690"/>
      <c r="CQ36" s="690"/>
      <c r="CR36" s="690"/>
      <c r="CS36" s="690"/>
      <c r="CT36" s="690"/>
      <c r="CU36" s="690"/>
      <c r="CV36" s="690"/>
      <c r="CW36" s="690"/>
      <c r="CX36" s="662"/>
      <c r="CY36" s="662"/>
      <c r="CZ36" s="662"/>
      <c r="DA36" s="662"/>
      <c r="DB36" s="662"/>
      <c r="DC36" s="662"/>
      <c r="DD36" s="662"/>
      <c r="DE36" s="662"/>
      <c r="DF36" s="662"/>
      <c r="DG36" s="662"/>
      <c r="DH36" s="662"/>
      <c r="DI36" s="662"/>
      <c r="DJ36" s="662"/>
      <c r="DK36" s="662"/>
      <c r="DL36" s="662"/>
      <c r="DM36" s="662"/>
      <c r="DN36" s="662"/>
    </row>
    <row r="37" spans="1:118" s="23" customFormat="1" ht="10.5" x14ac:dyDescent="0.15">
      <c r="A37" s="1179"/>
      <c r="B37" s="719" t="s">
        <v>39</v>
      </c>
      <c r="C37" s="815">
        <v>0</v>
      </c>
      <c r="D37" s="816"/>
      <c r="E37" s="817"/>
      <c r="F37" s="817"/>
      <c r="G37" s="817"/>
      <c r="H37" s="817"/>
      <c r="I37" s="795"/>
      <c r="J37" s="670"/>
      <c r="K37" s="670"/>
      <c r="L37" s="670"/>
      <c r="M37" s="670"/>
      <c r="N37" s="670"/>
      <c r="O37" s="670"/>
      <c r="P37" s="670"/>
      <c r="Q37" s="670"/>
      <c r="R37" s="670"/>
      <c r="S37" s="670"/>
      <c r="T37" s="670"/>
      <c r="U37" s="670"/>
      <c r="V37" s="670"/>
      <c r="W37" s="670"/>
      <c r="X37" s="670"/>
      <c r="Y37" s="671"/>
      <c r="Z37" s="671"/>
      <c r="AA37" s="671"/>
      <c r="AB37" s="671"/>
      <c r="AC37" s="671"/>
      <c r="AD37" s="671"/>
      <c r="AE37" s="671"/>
      <c r="AF37" s="671"/>
      <c r="AG37" s="671"/>
      <c r="AH37" s="671"/>
      <c r="AI37" s="671"/>
      <c r="AJ37" s="671"/>
      <c r="AK37" s="671"/>
      <c r="AL37" s="671"/>
      <c r="AM37" s="671"/>
      <c r="AN37" s="671"/>
      <c r="AO37" s="671"/>
      <c r="AP37" s="671"/>
      <c r="AQ37" s="690"/>
      <c r="AR37" s="690"/>
      <c r="AS37" s="690"/>
      <c r="AT37" s="690"/>
      <c r="AU37" s="690"/>
      <c r="AV37" s="690"/>
      <c r="AW37" s="690"/>
      <c r="AX37" s="690"/>
      <c r="AY37" s="690"/>
      <c r="AZ37" s="690"/>
      <c r="BA37" s="690"/>
      <c r="BB37" s="690"/>
      <c r="BC37" s="690"/>
      <c r="BD37" s="690"/>
      <c r="BE37" s="690"/>
      <c r="BF37" s="690"/>
      <c r="BG37" s="690"/>
      <c r="BH37" s="690"/>
      <c r="BI37" s="690"/>
      <c r="BJ37" s="690"/>
      <c r="BK37" s="690"/>
      <c r="BL37" s="690"/>
      <c r="BM37" s="690"/>
      <c r="BN37" s="690"/>
      <c r="BO37" s="690"/>
      <c r="BP37" s="690"/>
      <c r="BQ37" s="690"/>
      <c r="BR37" s="690"/>
      <c r="BS37" s="690"/>
      <c r="BT37" s="690"/>
      <c r="BU37" s="690"/>
      <c r="BV37" s="690"/>
      <c r="BW37" s="690"/>
      <c r="BX37" s="690"/>
      <c r="BY37" s="690"/>
      <c r="BZ37" s="690"/>
      <c r="CA37" s="690"/>
      <c r="CB37" s="690"/>
      <c r="CC37" s="690"/>
      <c r="CD37" s="690"/>
      <c r="CE37" s="690"/>
      <c r="CF37" s="690"/>
      <c r="CG37" s="690"/>
      <c r="CH37" s="690"/>
      <c r="CI37" s="690"/>
      <c r="CJ37" s="690"/>
      <c r="CK37" s="690"/>
      <c r="CL37" s="690"/>
      <c r="CM37" s="690"/>
      <c r="CN37" s="690"/>
      <c r="CO37" s="690"/>
      <c r="CP37" s="690"/>
      <c r="CQ37" s="690"/>
      <c r="CR37" s="690"/>
      <c r="CS37" s="690"/>
      <c r="CT37" s="690"/>
      <c r="CU37" s="690"/>
      <c r="CV37" s="690"/>
      <c r="CW37" s="690"/>
      <c r="CX37" s="662"/>
      <c r="CY37" s="662"/>
      <c r="CZ37" s="662"/>
      <c r="DA37" s="662"/>
      <c r="DB37" s="662"/>
      <c r="DC37" s="662"/>
      <c r="DD37" s="662"/>
      <c r="DE37" s="662"/>
      <c r="DF37" s="662"/>
      <c r="DG37" s="662"/>
      <c r="DH37" s="662"/>
      <c r="DI37" s="662"/>
      <c r="DJ37" s="662"/>
      <c r="DK37" s="662"/>
      <c r="DL37" s="662"/>
      <c r="DM37" s="662"/>
      <c r="DN37" s="662"/>
    </row>
    <row r="38" spans="1:118" s="23" customFormat="1" ht="10.5" x14ac:dyDescent="0.15">
      <c r="A38" s="1179"/>
      <c r="B38" s="720" t="s">
        <v>40</v>
      </c>
      <c r="C38" s="815">
        <v>0</v>
      </c>
      <c r="D38" s="816"/>
      <c r="E38" s="817"/>
      <c r="F38" s="817"/>
      <c r="G38" s="817"/>
      <c r="H38" s="817"/>
      <c r="I38" s="795"/>
      <c r="J38" s="670"/>
      <c r="K38" s="670"/>
      <c r="L38" s="670"/>
      <c r="M38" s="670"/>
      <c r="N38" s="670"/>
      <c r="O38" s="670"/>
      <c r="P38" s="670"/>
      <c r="Q38" s="670"/>
      <c r="R38" s="670"/>
      <c r="S38" s="670"/>
      <c r="T38" s="670"/>
      <c r="U38" s="670"/>
      <c r="V38" s="670"/>
      <c r="W38" s="670"/>
      <c r="X38" s="670"/>
      <c r="Y38" s="671"/>
      <c r="Z38" s="671"/>
      <c r="AA38" s="671"/>
      <c r="AB38" s="671"/>
      <c r="AC38" s="671"/>
      <c r="AD38" s="671"/>
      <c r="AE38" s="671"/>
      <c r="AF38" s="671"/>
      <c r="AG38" s="671"/>
      <c r="AH38" s="671"/>
      <c r="AI38" s="671"/>
      <c r="AJ38" s="671"/>
      <c r="AK38" s="671"/>
      <c r="AL38" s="671"/>
      <c r="AM38" s="671"/>
      <c r="AN38" s="671"/>
      <c r="AO38" s="671"/>
      <c r="AP38" s="671"/>
      <c r="AQ38" s="690"/>
      <c r="AR38" s="690"/>
      <c r="AS38" s="690"/>
      <c r="AT38" s="690"/>
      <c r="AU38" s="690"/>
      <c r="AV38" s="690"/>
      <c r="AW38" s="690"/>
      <c r="AX38" s="690"/>
      <c r="AY38" s="690"/>
      <c r="AZ38" s="690"/>
      <c r="BA38" s="690"/>
      <c r="BB38" s="690"/>
      <c r="BC38" s="690"/>
      <c r="BD38" s="690"/>
      <c r="BE38" s="690"/>
      <c r="BF38" s="690"/>
      <c r="BG38" s="690"/>
      <c r="BH38" s="690"/>
      <c r="BI38" s="690"/>
      <c r="BJ38" s="690"/>
      <c r="BK38" s="690"/>
      <c r="BL38" s="690"/>
      <c r="BM38" s="690"/>
      <c r="BN38" s="690"/>
      <c r="BO38" s="690"/>
      <c r="BP38" s="690"/>
      <c r="BQ38" s="690"/>
      <c r="BR38" s="690"/>
      <c r="BS38" s="690"/>
      <c r="BT38" s="690"/>
      <c r="BU38" s="690"/>
      <c r="BV38" s="690"/>
      <c r="BW38" s="690"/>
      <c r="BX38" s="690"/>
      <c r="BY38" s="690"/>
      <c r="BZ38" s="690"/>
      <c r="CA38" s="690"/>
      <c r="CB38" s="690"/>
      <c r="CC38" s="690"/>
      <c r="CD38" s="690"/>
      <c r="CE38" s="690"/>
      <c r="CF38" s="690"/>
      <c r="CG38" s="690"/>
      <c r="CH38" s="690"/>
      <c r="CI38" s="690"/>
      <c r="CJ38" s="690"/>
      <c r="CK38" s="690"/>
      <c r="CL38" s="690"/>
      <c r="CM38" s="690"/>
      <c r="CN38" s="690"/>
      <c r="CO38" s="690"/>
      <c r="CP38" s="690"/>
      <c r="CQ38" s="690"/>
      <c r="CR38" s="690"/>
      <c r="CS38" s="690"/>
      <c r="CT38" s="690"/>
      <c r="CU38" s="690"/>
      <c r="CV38" s="690"/>
      <c r="CW38" s="690"/>
      <c r="CX38" s="662"/>
      <c r="CY38" s="662"/>
      <c r="CZ38" s="662"/>
      <c r="DA38" s="662"/>
      <c r="DB38" s="662"/>
      <c r="DC38" s="662"/>
      <c r="DD38" s="662"/>
      <c r="DE38" s="662"/>
      <c r="DF38" s="662"/>
      <c r="DG38" s="662"/>
      <c r="DH38" s="662"/>
      <c r="DI38" s="662"/>
      <c r="DJ38" s="662"/>
      <c r="DK38" s="662"/>
      <c r="DL38" s="662"/>
      <c r="DM38" s="662"/>
      <c r="DN38" s="662"/>
    </row>
    <row r="39" spans="1:118" s="23" customFormat="1" ht="10.5" x14ac:dyDescent="0.15">
      <c r="A39" s="1177" t="s">
        <v>41</v>
      </c>
      <c r="B39" s="721" t="s">
        <v>42</v>
      </c>
      <c r="C39" s="806">
        <v>0</v>
      </c>
      <c r="D39" s="811"/>
      <c r="E39" s="812"/>
      <c r="F39" s="812"/>
      <c r="G39" s="812"/>
      <c r="H39" s="812"/>
      <c r="I39" s="830"/>
      <c r="J39" s="670"/>
      <c r="K39" s="670"/>
      <c r="L39" s="670"/>
      <c r="M39" s="670"/>
      <c r="N39" s="670"/>
      <c r="O39" s="670"/>
      <c r="P39" s="670"/>
      <c r="Q39" s="670"/>
      <c r="R39" s="670"/>
      <c r="S39" s="670"/>
      <c r="T39" s="670"/>
      <c r="U39" s="670"/>
      <c r="V39" s="670"/>
      <c r="W39" s="670"/>
      <c r="X39" s="670"/>
      <c r="Y39" s="671"/>
      <c r="Z39" s="671"/>
      <c r="AA39" s="671"/>
      <c r="AB39" s="671"/>
      <c r="AC39" s="671"/>
      <c r="AD39" s="671"/>
      <c r="AE39" s="671"/>
      <c r="AF39" s="671"/>
      <c r="AG39" s="671"/>
      <c r="AH39" s="671"/>
      <c r="AI39" s="671"/>
      <c r="AJ39" s="671"/>
      <c r="AK39" s="671"/>
      <c r="AL39" s="671"/>
      <c r="AM39" s="671"/>
      <c r="AN39" s="671"/>
      <c r="AO39" s="671"/>
      <c r="AP39" s="671"/>
      <c r="AQ39" s="690"/>
      <c r="AR39" s="690"/>
      <c r="AS39" s="690"/>
      <c r="AT39" s="690"/>
      <c r="AU39" s="690"/>
      <c r="AV39" s="690"/>
      <c r="AW39" s="690"/>
      <c r="AX39" s="690"/>
      <c r="AY39" s="690"/>
      <c r="AZ39" s="690"/>
      <c r="BA39" s="690"/>
      <c r="BB39" s="690"/>
      <c r="BC39" s="690"/>
      <c r="BD39" s="690"/>
      <c r="BE39" s="690"/>
      <c r="BF39" s="690"/>
      <c r="BG39" s="690"/>
      <c r="BH39" s="690"/>
      <c r="BI39" s="690"/>
      <c r="BJ39" s="690"/>
      <c r="BK39" s="690"/>
      <c r="BL39" s="690"/>
      <c r="BM39" s="690"/>
      <c r="BN39" s="690"/>
      <c r="BO39" s="690"/>
      <c r="BP39" s="690"/>
      <c r="BQ39" s="690"/>
      <c r="BR39" s="690"/>
      <c r="BS39" s="690"/>
      <c r="BT39" s="690"/>
      <c r="BU39" s="690"/>
      <c r="BV39" s="690"/>
      <c r="BW39" s="690"/>
      <c r="BX39" s="690"/>
      <c r="BY39" s="690"/>
      <c r="BZ39" s="690"/>
      <c r="CA39" s="690"/>
      <c r="CB39" s="690"/>
      <c r="CC39" s="690"/>
      <c r="CD39" s="690"/>
      <c r="CE39" s="690"/>
      <c r="CF39" s="690"/>
      <c r="CG39" s="690"/>
      <c r="CH39" s="690"/>
      <c r="CI39" s="690"/>
      <c r="CJ39" s="690"/>
      <c r="CK39" s="690"/>
      <c r="CL39" s="690"/>
      <c r="CM39" s="690"/>
      <c r="CN39" s="690"/>
      <c r="CO39" s="690"/>
      <c r="CP39" s="690"/>
      <c r="CQ39" s="690"/>
      <c r="CR39" s="690"/>
      <c r="CS39" s="690"/>
      <c r="CT39" s="690"/>
      <c r="CU39" s="690"/>
      <c r="CV39" s="690"/>
      <c r="CW39" s="690"/>
      <c r="CX39" s="662"/>
      <c r="CY39" s="662"/>
      <c r="CZ39" s="662"/>
      <c r="DA39" s="662"/>
      <c r="DB39" s="662"/>
      <c r="DC39" s="662"/>
      <c r="DD39" s="662"/>
      <c r="DE39" s="662"/>
      <c r="DF39" s="662"/>
      <c r="DG39" s="662"/>
      <c r="DH39" s="662"/>
      <c r="DI39" s="662"/>
      <c r="DJ39" s="662"/>
      <c r="DK39" s="662"/>
      <c r="DL39" s="662"/>
      <c r="DM39" s="662"/>
      <c r="DN39" s="662"/>
    </row>
    <row r="40" spans="1:118" s="23" customFormat="1" ht="10.5" x14ac:dyDescent="0.15">
      <c r="A40" s="1180"/>
      <c r="B40" s="722" t="s">
        <v>43</v>
      </c>
      <c r="C40" s="808">
        <v>0</v>
      </c>
      <c r="D40" s="802"/>
      <c r="E40" s="803"/>
      <c r="F40" s="803"/>
      <c r="G40" s="803"/>
      <c r="H40" s="803"/>
      <c r="I40" s="805"/>
      <c r="J40" s="670"/>
      <c r="K40" s="670"/>
      <c r="L40" s="670"/>
      <c r="M40" s="670"/>
      <c r="N40" s="670"/>
      <c r="O40" s="670"/>
      <c r="P40" s="670"/>
      <c r="Q40" s="670"/>
      <c r="R40" s="670"/>
      <c r="S40" s="670"/>
      <c r="T40" s="670"/>
      <c r="U40" s="670"/>
      <c r="V40" s="670"/>
      <c r="W40" s="670"/>
      <c r="X40" s="670"/>
      <c r="Y40" s="671"/>
      <c r="Z40" s="671"/>
      <c r="AA40" s="671"/>
      <c r="AB40" s="671"/>
      <c r="AC40" s="671"/>
      <c r="AD40" s="671"/>
      <c r="AE40" s="671"/>
      <c r="AF40" s="671"/>
      <c r="AG40" s="671"/>
      <c r="AH40" s="671"/>
      <c r="AI40" s="671"/>
      <c r="AJ40" s="671"/>
      <c r="AK40" s="671"/>
      <c r="AL40" s="671"/>
      <c r="AM40" s="671"/>
      <c r="AN40" s="671"/>
      <c r="AO40" s="671"/>
      <c r="AP40" s="671"/>
      <c r="AQ40" s="690"/>
      <c r="AR40" s="690"/>
      <c r="AS40" s="690"/>
      <c r="AT40" s="690"/>
      <c r="AU40" s="690"/>
      <c r="AV40" s="690"/>
      <c r="AW40" s="690"/>
      <c r="AX40" s="690"/>
      <c r="AY40" s="690"/>
      <c r="AZ40" s="690"/>
      <c r="BA40" s="690"/>
      <c r="BB40" s="690"/>
      <c r="BC40" s="690"/>
      <c r="BD40" s="690"/>
      <c r="BE40" s="690"/>
      <c r="BF40" s="690"/>
      <c r="BG40" s="690"/>
      <c r="BH40" s="690"/>
      <c r="BI40" s="690"/>
      <c r="BJ40" s="690"/>
      <c r="BK40" s="690"/>
      <c r="BL40" s="690"/>
      <c r="BM40" s="690"/>
      <c r="BN40" s="690"/>
      <c r="BO40" s="690"/>
      <c r="BP40" s="690"/>
      <c r="BQ40" s="690"/>
      <c r="BR40" s="690"/>
      <c r="BS40" s="690"/>
      <c r="BT40" s="690"/>
      <c r="BU40" s="690"/>
      <c r="BV40" s="690"/>
      <c r="BW40" s="690"/>
      <c r="BX40" s="690"/>
      <c r="BY40" s="690"/>
      <c r="BZ40" s="690"/>
      <c r="CA40" s="690"/>
      <c r="CB40" s="690"/>
      <c r="CC40" s="690"/>
      <c r="CD40" s="690"/>
      <c r="CE40" s="690"/>
      <c r="CF40" s="690"/>
      <c r="CG40" s="690"/>
      <c r="CH40" s="690"/>
      <c r="CI40" s="690"/>
      <c r="CJ40" s="690"/>
      <c r="CK40" s="690"/>
      <c r="CL40" s="690"/>
      <c r="CM40" s="690"/>
      <c r="CN40" s="690"/>
      <c r="CO40" s="690"/>
      <c r="CP40" s="690"/>
      <c r="CQ40" s="690"/>
      <c r="CR40" s="690"/>
      <c r="CS40" s="690"/>
      <c r="CT40" s="690"/>
      <c r="CU40" s="690"/>
      <c r="CV40" s="690"/>
      <c r="CW40" s="690"/>
      <c r="CX40" s="662"/>
      <c r="CY40" s="662"/>
      <c r="CZ40" s="662"/>
      <c r="DA40" s="662"/>
      <c r="DB40" s="662"/>
      <c r="DC40" s="662"/>
      <c r="DD40" s="662"/>
      <c r="DE40" s="662"/>
      <c r="DF40" s="662"/>
      <c r="DG40" s="662"/>
      <c r="DH40" s="662"/>
      <c r="DI40" s="662"/>
      <c r="DJ40" s="662"/>
      <c r="DK40" s="662"/>
      <c r="DL40" s="662"/>
      <c r="DM40" s="662"/>
      <c r="DN40" s="662"/>
    </row>
    <row r="41" spans="1:118" s="9" customFormat="1" ht="14.25" x14ac:dyDescent="0.2">
      <c r="A41" s="723" t="s">
        <v>44</v>
      </c>
      <c r="B41" s="688"/>
      <c r="C41" s="688"/>
      <c r="D41" s="688"/>
      <c r="E41" s="688"/>
      <c r="F41" s="688"/>
      <c r="G41" s="688"/>
      <c r="H41" s="707"/>
      <c r="I41" s="688"/>
      <c r="J41" s="688"/>
      <c r="K41" s="688"/>
      <c r="L41" s="688"/>
      <c r="M41" s="688"/>
      <c r="N41" s="688"/>
      <c r="O41" s="688"/>
      <c r="P41" s="688"/>
      <c r="Q41" s="688"/>
      <c r="R41" s="688"/>
      <c r="S41" s="670"/>
      <c r="T41" s="670"/>
      <c r="U41" s="688"/>
      <c r="V41" s="688"/>
      <c r="W41" s="688"/>
      <c r="X41" s="673"/>
      <c r="Y41" s="673"/>
      <c r="Z41" s="673"/>
      <c r="AA41" s="673"/>
      <c r="AB41" s="673"/>
      <c r="AC41" s="673"/>
      <c r="AD41" s="673"/>
      <c r="AE41" s="673"/>
      <c r="AF41" s="673"/>
      <c r="AG41" s="673"/>
      <c r="AH41" s="673"/>
      <c r="AI41" s="673"/>
      <c r="AJ41" s="673"/>
      <c r="AK41" s="673"/>
      <c r="AL41" s="673"/>
      <c r="AM41" s="673"/>
      <c r="AN41" s="673"/>
      <c r="AO41" s="673"/>
      <c r="AP41" s="673"/>
      <c r="AQ41" s="673"/>
      <c r="AR41" s="673"/>
      <c r="AS41" s="673"/>
      <c r="AT41" s="673"/>
      <c r="AU41" s="673"/>
      <c r="AV41" s="673"/>
      <c r="AW41" s="673"/>
      <c r="AX41" s="673"/>
      <c r="AY41" s="673"/>
      <c r="AZ41" s="673"/>
      <c r="BA41" s="673"/>
      <c r="BB41" s="673"/>
      <c r="BC41" s="673"/>
      <c r="BD41" s="673"/>
      <c r="BE41" s="673"/>
      <c r="BF41" s="673"/>
      <c r="BG41" s="673"/>
      <c r="BH41" s="673"/>
      <c r="BI41" s="673"/>
      <c r="BJ41" s="673"/>
      <c r="BK41" s="673"/>
      <c r="BL41" s="673"/>
      <c r="BM41" s="673"/>
      <c r="BN41" s="673"/>
      <c r="BO41" s="673"/>
      <c r="BP41" s="673"/>
      <c r="BQ41" s="673"/>
      <c r="BR41" s="673"/>
      <c r="BS41" s="673"/>
      <c r="BT41" s="673"/>
      <c r="BU41" s="673"/>
      <c r="BV41" s="673"/>
      <c r="BW41" s="673"/>
      <c r="BX41" s="673"/>
      <c r="BY41" s="673"/>
      <c r="BZ41" s="673"/>
      <c r="CA41" s="673"/>
      <c r="CB41" s="673"/>
      <c r="CC41" s="673"/>
      <c r="CD41" s="673"/>
      <c r="CE41" s="673"/>
      <c r="CF41" s="673"/>
      <c r="CG41" s="673"/>
      <c r="CH41" s="673"/>
      <c r="CI41" s="673"/>
      <c r="CJ41" s="673"/>
      <c r="CK41" s="673"/>
      <c r="CL41" s="673"/>
      <c r="CM41" s="673"/>
      <c r="CN41" s="673"/>
      <c r="CO41" s="673"/>
      <c r="CP41" s="673"/>
      <c r="CQ41" s="673"/>
      <c r="CR41" s="673"/>
      <c r="CS41" s="673"/>
      <c r="CT41" s="673"/>
      <c r="CU41" s="673"/>
      <c r="CV41" s="673"/>
      <c r="CW41" s="673"/>
      <c r="CX41" s="655"/>
      <c r="CY41" s="655"/>
      <c r="CZ41" s="655"/>
      <c r="DA41" s="655"/>
      <c r="DB41" s="655"/>
      <c r="DC41" s="655"/>
      <c r="DD41" s="655"/>
      <c r="DE41" s="655"/>
      <c r="DF41" s="655"/>
      <c r="DG41" s="655"/>
      <c r="DH41" s="655"/>
      <c r="DI41" s="655"/>
      <c r="DJ41" s="655"/>
      <c r="DK41" s="655"/>
      <c r="DL41" s="655"/>
      <c r="DM41" s="655"/>
      <c r="DN41" s="655"/>
    </row>
    <row r="42" spans="1:118" s="17" customFormat="1" x14ac:dyDescent="0.2">
      <c r="A42" s="692" t="s">
        <v>45</v>
      </c>
      <c r="B42" s="724" t="s">
        <v>46</v>
      </c>
      <c r="C42" s="708"/>
      <c r="D42" s="708"/>
      <c r="E42" s="708"/>
      <c r="F42" s="708"/>
      <c r="G42" s="671"/>
      <c r="H42" s="671"/>
      <c r="I42" s="671"/>
      <c r="J42" s="671"/>
      <c r="K42" s="671"/>
      <c r="L42" s="671"/>
      <c r="M42" s="671"/>
      <c r="N42" s="671"/>
      <c r="O42" s="671"/>
      <c r="P42" s="671"/>
      <c r="Q42" s="671"/>
      <c r="R42" s="671"/>
      <c r="S42" s="670"/>
      <c r="T42" s="670"/>
      <c r="U42" s="671"/>
      <c r="V42" s="671"/>
      <c r="W42" s="671"/>
      <c r="X42" s="673"/>
      <c r="Y42" s="673"/>
      <c r="Z42" s="673"/>
      <c r="AA42" s="673"/>
      <c r="AB42" s="673"/>
      <c r="AC42" s="673"/>
      <c r="AD42" s="673"/>
      <c r="AE42" s="673"/>
      <c r="AF42" s="673"/>
      <c r="AG42" s="673"/>
      <c r="AH42" s="673"/>
      <c r="AI42" s="673"/>
      <c r="AJ42" s="673"/>
      <c r="AK42" s="673"/>
      <c r="AL42" s="673"/>
      <c r="AM42" s="673"/>
      <c r="AN42" s="673"/>
      <c r="AO42" s="673"/>
      <c r="AP42" s="673"/>
      <c r="AQ42" s="673"/>
      <c r="AR42" s="673"/>
      <c r="AS42" s="673"/>
      <c r="AT42" s="673"/>
      <c r="AU42" s="673"/>
      <c r="AV42" s="673"/>
      <c r="AW42" s="673"/>
      <c r="AX42" s="673"/>
      <c r="AY42" s="673"/>
      <c r="AZ42" s="673"/>
      <c r="BA42" s="673"/>
      <c r="BB42" s="673"/>
      <c r="BC42" s="673"/>
      <c r="BD42" s="673"/>
      <c r="BE42" s="686"/>
      <c r="BF42" s="686"/>
      <c r="BG42" s="686"/>
      <c r="BH42" s="686"/>
      <c r="BI42" s="686"/>
      <c r="BJ42" s="686"/>
      <c r="BK42" s="686"/>
      <c r="BL42" s="686"/>
      <c r="BM42" s="686"/>
      <c r="BN42" s="686"/>
      <c r="BO42" s="686"/>
      <c r="BP42" s="686"/>
      <c r="BQ42" s="686"/>
      <c r="BR42" s="686"/>
      <c r="BS42" s="686"/>
      <c r="BT42" s="686"/>
      <c r="BU42" s="686"/>
      <c r="BV42" s="686"/>
      <c r="BW42" s="686"/>
      <c r="BX42" s="686"/>
      <c r="BY42" s="686"/>
      <c r="BZ42" s="686"/>
      <c r="CA42" s="686"/>
      <c r="CB42" s="686"/>
      <c r="CC42" s="686"/>
      <c r="CD42" s="686"/>
      <c r="CE42" s="686"/>
      <c r="CF42" s="686"/>
      <c r="CG42" s="686"/>
      <c r="CH42" s="686"/>
      <c r="CI42" s="686"/>
      <c r="CJ42" s="686"/>
      <c r="CK42" s="686"/>
      <c r="CL42" s="686"/>
      <c r="CM42" s="686"/>
      <c r="CN42" s="686"/>
      <c r="CO42" s="686"/>
      <c r="CP42" s="686"/>
      <c r="CQ42" s="686"/>
      <c r="CR42" s="686"/>
      <c r="CS42" s="686"/>
      <c r="CT42" s="686"/>
      <c r="CU42" s="686"/>
      <c r="CV42" s="686"/>
      <c r="CW42" s="676"/>
      <c r="CX42" s="656"/>
      <c r="CY42" s="656"/>
      <c r="CZ42" s="656"/>
      <c r="DA42" s="656"/>
      <c r="DB42" s="656"/>
      <c r="DC42" s="656"/>
      <c r="DD42" s="656"/>
      <c r="DE42" s="656"/>
      <c r="DF42" s="656"/>
      <c r="DG42" s="656"/>
      <c r="DH42" s="656"/>
      <c r="DI42" s="656"/>
      <c r="DJ42" s="656"/>
      <c r="DK42" s="656"/>
      <c r="DL42" s="656"/>
      <c r="DM42" s="656"/>
      <c r="DN42" s="656"/>
    </row>
    <row r="43" spans="1:118" s="17" customFormat="1" x14ac:dyDescent="0.2">
      <c r="A43" s="779" t="s">
        <v>47</v>
      </c>
      <c r="B43" s="851"/>
      <c r="C43" s="703"/>
      <c r="D43" s="671"/>
      <c r="E43" s="671"/>
      <c r="F43" s="671"/>
      <c r="G43" s="671"/>
      <c r="H43" s="671"/>
      <c r="I43" s="671"/>
      <c r="J43" s="671"/>
      <c r="K43" s="671"/>
      <c r="L43" s="671"/>
      <c r="M43" s="671"/>
      <c r="N43" s="671"/>
      <c r="O43" s="671"/>
      <c r="P43" s="671"/>
      <c r="Q43" s="671"/>
      <c r="R43" s="671"/>
      <c r="S43" s="670"/>
      <c r="T43" s="670"/>
      <c r="U43" s="671"/>
      <c r="V43" s="671"/>
      <c r="W43" s="671"/>
      <c r="X43" s="673"/>
      <c r="Y43" s="673"/>
      <c r="Z43" s="673"/>
      <c r="AA43" s="673"/>
      <c r="AB43" s="673"/>
      <c r="AC43" s="673"/>
      <c r="AD43" s="673"/>
      <c r="AE43" s="673"/>
      <c r="AF43" s="673"/>
      <c r="AG43" s="673"/>
      <c r="AH43" s="673"/>
      <c r="AI43" s="673"/>
      <c r="AJ43" s="673"/>
      <c r="AK43" s="673"/>
      <c r="AL43" s="673"/>
      <c r="AM43" s="673"/>
      <c r="AN43" s="673"/>
      <c r="AO43" s="673"/>
      <c r="AP43" s="673"/>
      <c r="AQ43" s="673"/>
      <c r="AR43" s="673"/>
      <c r="AS43" s="673"/>
      <c r="AT43" s="673"/>
      <c r="AU43" s="673"/>
      <c r="AV43" s="673"/>
      <c r="AW43" s="673"/>
      <c r="AX43" s="673"/>
      <c r="AY43" s="673"/>
      <c r="AZ43" s="673"/>
      <c r="BA43" s="673"/>
      <c r="BB43" s="673"/>
      <c r="BC43" s="673"/>
      <c r="BD43" s="673"/>
      <c r="BE43" s="686"/>
      <c r="BF43" s="686"/>
      <c r="BG43" s="686"/>
      <c r="BH43" s="686"/>
      <c r="BI43" s="686"/>
      <c r="BJ43" s="686"/>
      <c r="BK43" s="686"/>
      <c r="BL43" s="686"/>
      <c r="BM43" s="686"/>
      <c r="BN43" s="686"/>
      <c r="BO43" s="686"/>
      <c r="BP43" s="686"/>
      <c r="BQ43" s="686"/>
      <c r="BR43" s="686"/>
      <c r="BS43" s="686"/>
      <c r="BT43" s="686"/>
      <c r="BU43" s="686"/>
      <c r="BV43" s="686"/>
      <c r="BW43" s="686"/>
      <c r="BX43" s="686"/>
      <c r="BY43" s="686"/>
      <c r="BZ43" s="686"/>
      <c r="CA43" s="686"/>
      <c r="CB43" s="686"/>
      <c r="CC43" s="686"/>
      <c r="CD43" s="686"/>
      <c r="CE43" s="686"/>
      <c r="CF43" s="686"/>
      <c r="CG43" s="686"/>
      <c r="CH43" s="686"/>
      <c r="CI43" s="686"/>
      <c r="CJ43" s="686"/>
      <c r="CK43" s="686"/>
      <c r="CL43" s="686"/>
      <c r="CM43" s="686"/>
      <c r="CN43" s="686"/>
      <c r="CO43" s="686"/>
      <c r="CP43" s="686"/>
      <c r="CQ43" s="686"/>
      <c r="CR43" s="686"/>
      <c r="CS43" s="686"/>
      <c r="CT43" s="686"/>
      <c r="CU43" s="686"/>
      <c r="CV43" s="686"/>
      <c r="CW43" s="676"/>
      <c r="CX43" s="656"/>
      <c r="CY43" s="656"/>
      <c r="CZ43" s="656"/>
      <c r="DA43" s="656"/>
      <c r="DB43" s="656"/>
      <c r="DC43" s="656"/>
      <c r="DD43" s="656"/>
      <c r="DE43" s="656"/>
      <c r="DF43" s="656"/>
      <c r="DG43" s="656"/>
      <c r="DH43" s="656"/>
      <c r="DI43" s="656"/>
      <c r="DJ43" s="656"/>
      <c r="DK43" s="656"/>
      <c r="DL43" s="656"/>
      <c r="DM43" s="656"/>
      <c r="DN43" s="656"/>
    </row>
    <row r="44" spans="1:118" s="17" customFormat="1" ht="14.25" x14ac:dyDescent="0.2">
      <c r="A44" s="725" t="s">
        <v>48</v>
      </c>
      <c r="B44" s="726"/>
      <c r="C44" s="727"/>
      <c r="D44" s="727"/>
      <c r="E44" s="727"/>
      <c r="F44" s="707"/>
      <c r="G44" s="688"/>
      <c r="H44" s="688"/>
      <c r="I44" s="707"/>
      <c r="J44" s="707"/>
      <c r="K44" s="707"/>
      <c r="L44" s="707"/>
      <c r="M44" s="707"/>
      <c r="N44" s="707"/>
      <c r="O44" s="707"/>
      <c r="P44" s="707"/>
      <c r="Q44" s="707"/>
      <c r="R44" s="707"/>
      <c r="S44" s="707"/>
      <c r="T44" s="707"/>
      <c r="U44" s="707"/>
      <c r="V44" s="707"/>
      <c r="W44" s="707"/>
      <c r="X44" s="673"/>
      <c r="Y44" s="673"/>
      <c r="Z44" s="673"/>
      <c r="AA44" s="673"/>
      <c r="AB44" s="673"/>
      <c r="AC44" s="673"/>
      <c r="AD44" s="673"/>
      <c r="AE44" s="673"/>
      <c r="AF44" s="673"/>
      <c r="AG44" s="673"/>
      <c r="AH44" s="673"/>
      <c r="AI44" s="673"/>
      <c r="AJ44" s="673"/>
      <c r="AK44" s="673"/>
      <c r="AL44" s="673"/>
      <c r="AM44" s="673"/>
      <c r="AN44" s="673"/>
      <c r="AO44" s="673"/>
      <c r="AP44" s="673"/>
      <c r="AQ44" s="673"/>
      <c r="AR44" s="673"/>
      <c r="AS44" s="673"/>
      <c r="AT44" s="673"/>
      <c r="AU44" s="673"/>
      <c r="AV44" s="673"/>
      <c r="AW44" s="673"/>
      <c r="AX44" s="673"/>
      <c r="AY44" s="673"/>
      <c r="AZ44" s="673"/>
      <c r="BA44" s="673"/>
      <c r="BB44" s="673"/>
      <c r="BC44" s="673"/>
      <c r="BD44" s="673"/>
      <c r="BE44" s="686"/>
      <c r="BF44" s="686"/>
      <c r="BG44" s="686"/>
      <c r="BH44" s="686"/>
      <c r="BI44" s="686"/>
      <c r="BJ44" s="686"/>
      <c r="BK44" s="686"/>
      <c r="BL44" s="686"/>
      <c r="BM44" s="686"/>
      <c r="BN44" s="686"/>
      <c r="BO44" s="686"/>
      <c r="BP44" s="686"/>
      <c r="BQ44" s="686"/>
      <c r="BR44" s="686"/>
      <c r="BS44" s="686"/>
      <c r="BT44" s="686"/>
      <c r="BU44" s="686"/>
      <c r="BV44" s="686"/>
      <c r="BW44" s="686"/>
      <c r="BX44" s="686"/>
      <c r="BY44" s="686"/>
      <c r="BZ44" s="686"/>
      <c r="CA44" s="686"/>
      <c r="CB44" s="686"/>
      <c r="CC44" s="686"/>
      <c r="CD44" s="686"/>
      <c r="CE44" s="686"/>
      <c r="CF44" s="686"/>
      <c r="CG44" s="686"/>
      <c r="CH44" s="686"/>
      <c r="CI44" s="686"/>
      <c r="CJ44" s="686"/>
      <c r="CK44" s="686"/>
      <c r="CL44" s="686"/>
      <c r="CM44" s="686"/>
      <c r="CN44" s="686"/>
      <c r="CO44" s="686"/>
      <c r="CP44" s="686"/>
      <c r="CQ44" s="686"/>
      <c r="CR44" s="686"/>
      <c r="CS44" s="686"/>
      <c r="CT44" s="686"/>
      <c r="CU44" s="686"/>
      <c r="CV44" s="686"/>
      <c r="CW44" s="676"/>
      <c r="CX44" s="656"/>
      <c r="CY44" s="656"/>
      <c r="CZ44" s="656"/>
      <c r="DA44" s="656"/>
      <c r="DB44" s="656"/>
      <c r="DC44" s="656"/>
      <c r="DD44" s="656"/>
      <c r="DE44" s="656"/>
      <c r="DF44" s="656"/>
      <c r="DG44" s="656"/>
      <c r="DH44" s="656"/>
      <c r="DI44" s="656"/>
      <c r="DJ44" s="656"/>
      <c r="DK44" s="656"/>
      <c r="DL44" s="656"/>
      <c r="DM44" s="656"/>
      <c r="DN44" s="656"/>
    </row>
    <row r="45" spans="1:118" s="23" customFormat="1" ht="10.5" x14ac:dyDescent="0.15">
      <c r="A45" s="1074" t="s">
        <v>49</v>
      </c>
      <c r="B45" s="1075"/>
      <c r="C45" s="724" t="s">
        <v>46</v>
      </c>
      <c r="D45" s="701" t="s">
        <v>50</v>
      </c>
      <c r="E45" s="728" t="s">
        <v>51</v>
      </c>
      <c r="F45" s="666"/>
      <c r="G45" s="670"/>
      <c r="H45" s="671"/>
      <c r="I45" s="670"/>
      <c r="J45" s="670"/>
      <c r="K45" s="670"/>
      <c r="L45" s="670"/>
      <c r="M45" s="670"/>
      <c r="N45" s="670"/>
      <c r="O45" s="670"/>
      <c r="P45" s="670"/>
      <c r="Q45" s="670"/>
      <c r="R45" s="670"/>
      <c r="S45" s="670"/>
      <c r="T45" s="670"/>
      <c r="U45" s="670"/>
      <c r="V45" s="670"/>
      <c r="W45" s="670"/>
      <c r="X45" s="671"/>
      <c r="Y45" s="671"/>
      <c r="Z45" s="671"/>
      <c r="AA45" s="671"/>
      <c r="AB45" s="671"/>
      <c r="AC45" s="671"/>
      <c r="AD45" s="671"/>
      <c r="AE45" s="671"/>
      <c r="AF45" s="671"/>
      <c r="AG45" s="671"/>
      <c r="AH45" s="671"/>
      <c r="AI45" s="671"/>
      <c r="AJ45" s="671"/>
      <c r="AK45" s="671"/>
      <c r="AL45" s="671"/>
      <c r="AM45" s="671"/>
      <c r="AN45" s="671"/>
      <c r="AO45" s="671"/>
      <c r="AP45" s="671"/>
      <c r="AQ45" s="671"/>
      <c r="AR45" s="671"/>
      <c r="AS45" s="671"/>
      <c r="AT45" s="671"/>
      <c r="AU45" s="671"/>
      <c r="AV45" s="671"/>
      <c r="AW45" s="671"/>
      <c r="AX45" s="671"/>
      <c r="AY45" s="671"/>
      <c r="AZ45" s="671"/>
      <c r="BA45" s="671"/>
      <c r="BB45" s="671"/>
      <c r="BC45" s="671"/>
      <c r="BD45" s="671"/>
      <c r="BE45" s="690"/>
      <c r="BF45" s="690"/>
      <c r="BG45" s="690"/>
      <c r="BH45" s="690"/>
      <c r="BI45" s="690"/>
      <c r="BJ45" s="690"/>
      <c r="BK45" s="690"/>
      <c r="BL45" s="690"/>
      <c r="BM45" s="690"/>
      <c r="BN45" s="690"/>
      <c r="BO45" s="690"/>
      <c r="BP45" s="690"/>
      <c r="BQ45" s="690"/>
      <c r="BR45" s="690"/>
      <c r="BS45" s="690"/>
      <c r="BT45" s="690"/>
      <c r="BU45" s="690"/>
      <c r="BV45" s="690"/>
      <c r="BW45" s="690"/>
      <c r="BX45" s="690"/>
      <c r="BY45" s="690"/>
      <c r="BZ45" s="690"/>
      <c r="CA45" s="690"/>
      <c r="CB45" s="690"/>
      <c r="CC45" s="690"/>
      <c r="CD45" s="690"/>
      <c r="CE45" s="690"/>
      <c r="CF45" s="690"/>
      <c r="CG45" s="690"/>
      <c r="CH45" s="690"/>
      <c r="CI45" s="690"/>
      <c r="CJ45" s="690"/>
      <c r="CK45" s="690"/>
      <c r="CL45" s="690"/>
      <c r="CM45" s="690"/>
      <c r="CN45" s="690"/>
      <c r="CO45" s="690"/>
      <c r="CP45" s="690"/>
      <c r="CQ45" s="690"/>
      <c r="CR45" s="690"/>
      <c r="CS45" s="690"/>
      <c r="CT45" s="690"/>
      <c r="CU45" s="690"/>
      <c r="CV45" s="690"/>
      <c r="CW45" s="765"/>
      <c r="CX45" s="662"/>
      <c r="CY45" s="662"/>
      <c r="CZ45" s="662"/>
      <c r="DA45" s="662"/>
      <c r="DB45" s="662"/>
      <c r="DC45" s="662"/>
      <c r="DD45" s="662"/>
      <c r="DE45" s="662"/>
      <c r="DF45" s="662"/>
      <c r="DG45" s="662"/>
      <c r="DH45" s="662"/>
      <c r="DI45" s="662"/>
      <c r="DJ45" s="662"/>
      <c r="DK45" s="662"/>
      <c r="DL45" s="662"/>
      <c r="DM45" s="662"/>
      <c r="DN45" s="662"/>
    </row>
    <row r="46" spans="1:118" s="23" customFormat="1" ht="10.5" x14ac:dyDescent="0.15">
      <c r="A46" s="1148" t="s">
        <v>52</v>
      </c>
      <c r="B46" s="1149"/>
      <c r="C46" s="824">
        <v>0</v>
      </c>
      <c r="D46" s="848"/>
      <c r="E46" s="850"/>
      <c r="F46" s="769" t="s">
        <v>227</v>
      </c>
      <c r="G46" s="766"/>
      <c r="H46" s="671"/>
      <c r="I46" s="670"/>
      <c r="J46" s="670"/>
      <c r="K46" s="670"/>
      <c r="L46" s="670"/>
      <c r="M46" s="670"/>
      <c r="N46" s="670"/>
      <c r="O46" s="670"/>
      <c r="P46" s="670"/>
      <c r="Q46" s="670"/>
      <c r="R46" s="670"/>
      <c r="S46" s="670"/>
      <c r="T46" s="670"/>
      <c r="U46" s="670"/>
      <c r="V46" s="670"/>
      <c r="W46" s="670"/>
      <c r="X46" s="671"/>
      <c r="Y46" s="671"/>
      <c r="Z46" s="671"/>
      <c r="AA46" s="671"/>
      <c r="AB46" s="671"/>
      <c r="AC46" s="671"/>
      <c r="AD46" s="671"/>
      <c r="AE46" s="671"/>
      <c r="AF46" s="671"/>
      <c r="AG46" s="671"/>
      <c r="AH46" s="671"/>
      <c r="AI46" s="671"/>
      <c r="AJ46" s="671"/>
      <c r="AK46" s="671"/>
      <c r="AL46" s="765"/>
      <c r="AM46" s="765"/>
      <c r="AN46" s="765"/>
      <c r="AO46" s="765"/>
      <c r="AP46" s="765"/>
      <c r="AQ46" s="671"/>
      <c r="AR46" s="671"/>
      <c r="AS46" s="671"/>
      <c r="AT46" s="671"/>
      <c r="AU46" s="671"/>
      <c r="AV46" s="671"/>
      <c r="AW46" s="671"/>
      <c r="AX46" s="671"/>
      <c r="AY46" s="690"/>
      <c r="AZ46" s="690"/>
      <c r="BA46" s="767" t="s">
        <v>227</v>
      </c>
      <c r="BB46" s="671"/>
      <c r="BC46" s="671"/>
      <c r="BD46" s="671"/>
      <c r="BE46" s="671"/>
      <c r="BF46" s="690"/>
      <c r="BG46" s="690"/>
      <c r="BH46" s="690"/>
      <c r="BI46" s="690"/>
      <c r="BJ46" s="690"/>
      <c r="BK46" s="690"/>
      <c r="BL46" s="690"/>
      <c r="BM46" s="690"/>
      <c r="BN46" s="690"/>
      <c r="BO46" s="690"/>
      <c r="BP46" s="690"/>
      <c r="BQ46" s="690"/>
      <c r="BR46" s="690"/>
      <c r="BS46" s="690"/>
      <c r="BT46" s="945">
        <v>0</v>
      </c>
      <c r="BU46" s="690"/>
      <c r="BV46" s="690"/>
      <c r="BW46" s="690"/>
      <c r="BX46" s="690"/>
      <c r="BY46" s="690"/>
      <c r="BZ46" s="690"/>
      <c r="CA46" s="690"/>
      <c r="CB46" s="690"/>
      <c r="CC46" s="690"/>
      <c r="CD46" s="690"/>
      <c r="CE46" s="690"/>
      <c r="CF46" s="690"/>
      <c r="CG46" s="690"/>
      <c r="CH46" s="690"/>
      <c r="CI46" s="690"/>
      <c r="CJ46" s="690"/>
      <c r="CK46" s="690"/>
      <c r="CL46" s="690"/>
      <c r="CM46" s="690"/>
      <c r="CN46" s="690"/>
      <c r="CO46" s="690"/>
      <c r="CP46" s="690"/>
      <c r="CQ46" s="690"/>
      <c r="CR46" s="690"/>
      <c r="CS46" s="690"/>
      <c r="CT46" s="690"/>
      <c r="CU46" s="690"/>
      <c r="CV46" s="690"/>
      <c r="CW46" s="765"/>
      <c r="CX46" s="662"/>
      <c r="CY46" s="662"/>
      <c r="CZ46" s="662"/>
      <c r="DA46" s="662"/>
      <c r="DB46" s="662"/>
      <c r="DC46" s="662"/>
      <c r="DD46" s="662"/>
      <c r="DE46" s="662"/>
      <c r="DF46" s="662"/>
      <c r="DG46" s="662"/>
      <c r="DH46" s="662"/>
      <c r="DI46" s="662"/>
      <c r="DJ46" s="662"/>
      <c r="DK46" s="662"/>
      <c r="DL46" s="662"/>
      <c r="DM46" s="662"/>
      <c r="DN46" s="662"/>
    </row>
    <row r="47" spans="1:118" s="9" customFormat="1" ht="14.25" x14ac:dyDescent="0.2">
      <c r="A47" s="723" t="s">
        <v>53</v>
      </c>
      <c r="B47" s="727"/>
      <c r="C47" s="727"/>
      <c r="D47" s="727"/>
      <c r="E47" s="727"/>
      <c r="F47" s="707"/>
      <c r="G47" s="688"/>
      <c r="H47" s="688"/>
      <c r="I47" s="707"/>
      <c r="J47" s="707"/>
      <c r="K47" s="707"/>
      <c r="L47" s="707"/>
      <c r="M47" s="707"/>
      <c r="N47" s="707"/>
      <c r="O47" s="707"/>
      <c r="P47" s="707"/>
      <c r="Q47" s="707"/>
      <c r="R47" s="707"/>
      <c r="S47" s="707"/>
      <c r="T47" s="707"/>
      <c r="U47" s="707"/>
      <c r="V47" s="707"/>
      <c r="W47" s="707"/>
      <c r="X47" s="673"/>
      <c r="Y47" s="673"/>
      <c r="Z47" s="673"/>
      <c r="AA47" s="673"/>
      <c r="AB47" s="673"/>
      <c r="AC47" s="673"/>
      <c r="AD47" s="673"/>
      <c r="AE47" s="673"/>
      <c r="AF47" s="673"/>
      <c r="AG47" s="673"/>
      <c r="AH47" s="673"/>
      <c r="AI47" s="673"/>
      <c r="AJ47" s="673"/>
      <c r="AK47" s="673"/>
      <c r="AL47" s="673"/>
      <c r="AM47" s="673"/>
      <c r="AN47" s="673"/>
      <c r="AO47" s="673"/>
      <c r="AP47" s="673"/>
      <c r="AQ47" s="673"/>
      <c r="AR47" s="673"/>
      <c r="AS47" s="673"/>
      <c r="AT47" s="673"/>
      <c r="AU47" s="673"/>
      <c r="AV47" s="673"/>
      <c r="AW47" s="673"/>
      <c r="AX47" s="673"/>
      <c r="AY47" s="673"/>
      <c r="AZ47" s="673"/>
      <c r="BA47" s="673"/>
      <c r="BB47" s="673"/>
      <c r="BC47" s="673"/>
      <c r="BD47" s="673"/>
      <c r="BE47" s="673"/>
      <c r="BF47" s="673"/>
      <c r="BG47" s="673"/>
      <c r="BH47" s="673"/>
      <c r="BI47" s="673"/>
      <c r="BJ47" s="673"/>
      <c r="BK47" s="673"/>
      <c r="BL47" s="673"/>
      <c r="BM47" s="673"/>
      <c r="BN47" s="673"/>
      <c r="BO47" s="673"/>
      <c r="BP47" s="673"/>
      <c r="BQ47" s="673"/>
      <c r="BR47" s="673"/>
      <c r="BS47" s="673"/>
      <c r="BT47" s="673"/>
      <c r="BU47" s="673"/>
      <c r="BV47" s="673"/>
      <c r="BW47" s="673"/>
      <c r="BX47" s="673"/>
      <c r="BY47" s="673"/>
      <c r="BZ47" s="673"/>
      <c r="CA47" s="673"/>
      <c r="CB47" s="673"/>
      <c r="CC47" s="673"/>
      <c r="CD47" s="673"/>
      <c r="CE47" s="673"/>
      <c r="CF47" s="673"/>
      <c r="CG47" s="673"/>
      <c r="CH47" s="673"/>
      <c r="CI47" s="673"/>
      <c r="CJ47" s="673"/>
      <c r="CK47" s="673"/>
      <c r="CL47" s="673"/>
      <c r="CM47" s="673"/>
      <c r="CN47" s="673"/>
      <c r="CO47" s="673"/>
      <c r="CP47" s="673"/>
      <c r="CQ47" s="673"/>
      <c r="CR47" s="673"/>
      <c r="CS47" s="673"/>
      <c r="CT47" s="673"/>
      <c r="CU47" s="673"/>
      <c r="CV47" s="673"/>
      <c r="CW47" s="673"/>
      <c r="CX47" s="655"/>
      <c r="CY47" s="655"/>
      <c r="CZ47" s="655"/>
      <c r="DA47" s="655"/>
      <c r="DB47" s="655"/>
      <c r="DC47" s="655"/>
      <c r="DD47" s="655"/>
      <c r="DE47" s="655"/>
      <c r="DF47" s="655"/>
      <c r="DG47" s="655"/>
      <c r="DH47" s="655"/>
      <c r="DI47" s="655"/>
      <c r="DJ47" s="655"/>
      <c r="DK47" s="655"/>
      <c r="DL47" s="655"/>
      <c r="DM47" s="655"/>
      <c r="DN47" s="655"/>
    </row>
    <row r="48" spans="1:118" s="95" customFormat="1" ht="10.5" x14ac:dyDescent="0.15">
      <c r="A48" s="1146" t="s">
        <v>54</v>
      </c>
      <c r="B48" s="1023"/>
      <c r="C48" s="1072" t="s">
        <v>55</v>
      </c>
      <c r="D48" s="1016" t="s">
        <v>56</v>
      </c>
      <c r="E48" s="1017"/>
      <c r="F48" s="1017"/>
      <c r="G48" s="1017"/>
      <c r="H48" s="1017"/>
      <c r="I48" s="1018"/>
      <c r="J48" s="1026" t="s">
        <v>57</v>
      </c>
      <c r="K48" s="1027"/>
      <c r="L48" s="940"/>
      <c r="M48" s="695"/>
      <c r="N48" s="695"/>
      <c r="O48" s="682"/>
      <c r="P48" s="682"/>
      <c r="Q48" s="682"/>
      <c r="R48" s="682"/>
      <c r="S48" s="682"/>
      <c r="T48" s="682"/>
      <c r="U48" s="682"/>
      <c r="V48" s="682"/>
      <c r="W48" s="682"/>
      <c r="X48" s="682"/>
      <c r="Y48" s="682"/>
      <c r="Z48" s="682"/>
      <c r="AA48" s="682"/>
      <c r="AB48" s="682"/>
      <c r="AC48" s="682"/>
      <c r="AD48" s="682"/>
      <c r="AE48" s="682"/>
      <c r="AF48" s="682"/>
      <c r="AG48" s="682"/>
      <c r="AH48" s="682"/>
      <c r="AI48" s="682"/>
      <c r="AJ48" s="682"/>
      <c r="AK48" s="682"/>
      <c r="AL48" s="696"/>
      <c r="AM48" s="696"/>
      <c r="AN48" s="696"/>
      <c r="AO48" s="696"/>
      <c r="AP48" s="696"/>
      <c r="AQ48" s="682"/>
      <c r="AR48" s="682"/>
      <c r="AS48" s="682"/>
      <c r="AT48" s="682"/>
      <c r="AU48" s="682"/>
      <c r="AV48" s="682"/>
      <c r="AW48" s="682"/>
      <c r="AX48" s="682"/>
      <c r="AY48" s="671"/>
      <c r="AZ48" s="682"/>
      <c r="BA48" s="682"/>
      <c r="BB48" s="682"/>
      <c r="BC48" s="682"/>
      <c r="BD48" s="682"/>
      <c r="BE48" s="682"/>
      <c r="BF48" s="696"/>
      <c r="BG48" s="696"/>
      <c r="BH48" s="696"/>
      <c r="BI48" s="696"/>
      <c r="BJ48" s="696"/>
      <c r="BK48" s="696"/>
      <c r="BL48" s="696"/>
      <c r="BM48" s="696"/>
      <c r="BN48" s="696"/>
      <c r="BO48" s="696"/>
      <c r="BP48" s="696"/>
      <c r="BQ48" s="696"/>
      <c r="BR48" s="696"/>
      <c r="BS48" s="696"/>
      <c r="BT48" s="696"/>
      <c r="BU48" s="696"/>
      <c r="BV48" s="696"/>
      <c r="BW48" s="696"/>
      <c r="BX48" s="696"/>
      <c r="BY48" s="696"/>
      <c r="BZ48" s="696"/>
      <c r="CA48" s="696"/>
      <c r="CB48" s="696"/>
      <c r="CC48" s="696"/>
      <c r="CD48" s="696"/>
      <c r="CE48" s="696"/>
      <c r="CF48" s="696"/>
      <c r="CG48" s="696"/>
      <c r="CH48" s="696"/>
      <c r="CI48" s="696"/>
      <c r="CJ48" s="696"/>
      <c r="CK48" s="696"/>
      <c r="CL48" s="696"/>
      <c r="CM48" s="696"/>
      <c r="CN48" s="696"/>
      <c r="CO48" s="696"/>
      <c r="CP48" s="696"/>
      <c r="CQ48" s="696"/>
      <c r="CR48" s="696"/>
      <c r="CS48" s="696"/>
      <c r="CT48" s="696"/>
      <c r="CU48" s="696"/>
      <c r="CV48" s="696"/>
      <c r="CW48" s="696"/>
      <c r="CX48" s="661"/>
      <c r="CY48" s="661"/>
      <c r="CZ48" s="661"/>
      <c r="DA48" s="661"/>
      <c r="DB48" s="661"/>
      <c r="DC48" s="661"/>
      <c r="DD48" s="661"/>
      <c r="DE48" s="661"/>
      <c r="DF48" s="661"/>
      <c r="DG48" s="661"/>
      <c r="DH48" s="661"/>
      <c r="DI48" s="661"/>
      <c r="DJ48" s="661"/>
      <c r="DK48" s="661"/>
      <c r="DL48" s="661"/>
      <c r="DM48" s="661"/>
      <c r="DN48" s="661"/>
    </row>
    <row r="49" spans="1:118" s="95" customFormat="1" ht="22.5" customHeight="1" x14ac:dyDescent="0.15">
      <c r="A49" s="1147"/>
      <c r="B49" s="1025"/>
      <c r="C49" s="1073"/>
      <c r="D49" s="677" t="s">
        <v>58</v>
      </c>
      <c r="E49" s="683" t="s">
        <v>59</v>
      </c>
      <c r="F49" s="683" t="s">
        <v>60</v>
      </c>
      <c r="G49" s="683" t="s">
        <v>61</v>
      </c>
      <c r="H49" s="698" t="s">
        <v>62</v>
      </c>
      <c r="I49" s="699" t="s">
        <v>63</v>
      </c>
      <c r="J49" s="677" t="s">
        <v>43</v>
      </c>
      <c r="K49" s="699" t="s">
        <v>64</v>
      </c>
      <c r="L49" s="940"/>
      <c r="M49" s="695"/>
      <c r="N49" s="695"/>
      <c r="O49" s="682"/>
      <c r="P49" s="682"/>
      <c r="Q49" s="682"/>
      <c r="R49" s="682"/>
      <c r="S49" s="682"/>
      <c r="T49" s="682"/>
      <c r="U49" s="682"/>
      <c r="V49" s="682"/>
      <c r="W49" s="682"/>
      <c r="X49" s="682"/>
      <c r="Y49" s="682"/>
      <c r="Z49" s="682"/>
      <c r="AA49" s="682"/>
      <c r="AB49" s="682"/>
      <c r="AC49" s="682"/>
      <c r="AD49" s="682"/>
      <c r="AE49" s="682"/>
      <c r="AF49" s="682"/>
      <c r="AG49" s="682"/>
      <c r="AH49" s="682"/>
      <c r="AI49" s="682"/>
      <c r="AJ49" s="682"/>
      <c r="AK49" s="682"/>
      <c r="AL49" s="696"/>
      <c r="AM49" s="696"/>
      <c r="AN49" s="696"/>
      <c r="AO49" s="696"/>
      <c r="AP49" s="696"/>
      <c r="AQ49" s="682"/>
      <c r="AR49" s="682"/>
      <c r="AS49" s="682"/>
      <c r="AT49" s="682"/>
      <c r="AU49" s="682"/>
      <c r="AV49" s="682"/>
      <c r="AW49" s="682"/>
      <c r="AX49" s="682"/>
      <c r="AY49" s="671"/>
      <c r="AZ49" s="682"/>
      <c r="BA49" s="682"/>
      <c r="BB49" s="682"/>
      <c r="BC49" s="682"/>
      <c r="BD49" s="682"/>
      <c r="BE49" s="682"/>
      <c r="BF49" s="696"/>
      <c r="BG49" s="696"/>
      <c r="BH49" s="696"/>
      <c r="BI49" s="696"/>
      <c r="BJ49" s="696"/>
      <c r="BK49" s="696"/>
      <c r="BL49" s="696"/>
      <c r="BM49" s="696"/>
      <c r="BN49" s="696"/>
      <c r="BO49" s="696"/>
      <c r="BP49" s="696"/>
      <c r="BQ49" s="696"/>
      <c r="BR49" s="696"/>
      <c r="BS49" s="696"/>
      <c r="BT49" s="696"/>
      <c r="BU49" s="696"/>
      <c r="BV49" s="696"/>
      <c r="BW49" s="696"/>
      <c r="BX49" s="696"/>
      <c r="BY49" s="696"/>
      <c r="BZ49" s="696"/>
      <c r="CA49" s="696"/>
      <c r="CB49" s="696"/>
      <c r="CC49" s="696"/>
      <c r="CD49" s="696"/>
      <c r="CE49" s="696"/>
      <c r="CF49" s="696"/>
      <c r="CG49" s="696"/>
      <c r="CH49" s="696"/>
      <c r="CI49" s="696"/>
      <c r="CJ49" s="696"/>
      <c r="CK49" s="696"/>
      <c r="CL49" s="696"/>
      <c r="CM49" s="696"/>
      <c r="CN49" s="696"/>
      <c r="CO49" s="696"/>
      <c r="CP49" s="696"/>
      <c r="CQ49" s="696"/>
      <c r="CR49" s="696"/>
      <c r="CS49" s="696"/>
      <c r="CT49" s="696"/>
      <c r="CU49" s="696"/>
      <c r="CV49" s="696"/>
      <c r="CW49" s="696"/>
      <c r="CX49" s="696"/>
      <c r="CY49" s="696"/>
      <c r="CZ49" s="696"/>
      <c r="DA49" s="696"/>
      <c r="DB49" s="696"/>
      <c r="DC49" s="696"/>
      <c r="DD49" s="696"/>
      <c r="DE49" s="696"/>
      <c r="DF49" s="696"/>
      <c r="DG49" s="696"/>
      <c r="DH49" s="696"/>
      <c r="DI49" s="696"/>
      <c r="DJ49" s="696"/>
      <c r="DK49" s="696"/>
      <c r="DL49" s="696"/>
      <c r="DM49" s="696"/>
      <c r="DN49" s="696"/>
    </row>
    <row r="50" spans="1:118" s="95" customFormat="1" ht="15.95" customHeight="1" x14ac:dyDescent="0.15">
      <c r="A50" s="1167" t="s">
        <v>65</v>
      </c>
      <c r="B50" s="1168"/>
      <c r="C50" s="806">
        <v>0</v>
      </c>
      <c r="D50" s="811"/>
      <c r="E50" s="838"/>
      <c r="F50" s="812"/>
      <c r="G50" s="812"/>
      <c r="H50" s="820"/>
      <c r="I50" s="830"/>
      <c r="J50" s="811"/>
      <c r="K50" s="830"/>
      <c r="L50" s="939" t="s">
        <v>228</v>
      </c>
      <c r="M50" s="695"/>
      <c r="N50" s="695"/>
      <c r="O50" s="682"/>
      <c r="P50" s="682"/>
      <c r="Q50" s="682"/>
      <c r="R50" s="682"/>
      <c r="S50" s="682"/>
      <c r="T50" s="682"/>
      <c r="U50" s="682"/>
      <c r="V50" s="682"/>
      <c r="W50" s="682"/>
      <c r="X50" s="671"/>
      <c r="Y50" s="671"/>
      <c r="Z50" s="671"/>
      <c r="AA50" s="671"/>
      <c r="AB50" s="682"/>
      <c r="AC50" s="682"/>
      <c r="AD50" s="671"/>
      <c r="AE50" s="682"/>
      <c r="AF50" s="682"/>
      <c r="AG50" s="682"/>
      <c r="AH50" s="682"/>
      <c r="AI50" s="682"/>
      <c r="AJ50" s="682"/>
      <c r="AK50" s="682"/>
      <c r="AL50" s="696"/>
      <c r="AM50" s="696"/>
      <c r="AN50" s="696"/>
      <c r="AO50" s="696"/>
      <c r="AP50" s="696"/>
      <c r="AQ50" s="682"/>
      <c r="AR50" s="682"/>
      <c r="AS50" s="682"/>
      <c r="AT50" s="682"/>
      <c r="AU50" s="682"/>
      <c r="AV50" s="682"/>
      <c r="AW50" s="682"/>
      <c r="AX50" s="682"/>
      <c r="AY50" s="671"/>
      <c r="AZ50" s="682"/>
      <c r="BA50" s="767" t="s">
        <v>227</v>
      </c>
      <c r="BB50" s="767" t="s">
        <v>227</v>
      </c>
      <c r="BC50" s="767" t="s">
        <v>227</v>
      </c>
      <c r="BD50" s="767" t="s">
        <v>227</v>
      </c>
      <c r="BE50" s="767" t="s">
        <v>227</v>
      </c>
      <c r="BF50" s="767" t="s">
        <v>227</v>
      </c>
      <c r="BG50" s="696"/>
      <c r="BH50" s="696"/>
      <c r="BI50" s="696"/>
      <c r="BJ50" s="696"/>
      <c r="BK50" s="696"/>
      <c r="BL50" s="696"/>
      <c r="BM50" s="696"/>
      <c r="BN50" s="696"/>
      <c r="BO50" s="696"/>
      <c r="BP50" s="696"/>
      <c r="BQ50" s="696"/>
      <c r="BR50" s="696"/>
      <c r="BS50" s="696"/>
      <c r="BT50" s="945">
        <v>0</v>
      </c>
      <c r="BU50" s="945">
        <v>0</v>
      </c>
      <c r="BV50" s="945">
        <v>0</v>
      </c>
      <c r="BW50" s="945">
        <v>0</v>
      </c>
      <c r="BX50" s="945">
        <v>0</v>
      </c>
      <c r="BY50" s="945">
        <v>0</v>
      </c>
      <c r="BZ50" s="696"/>
      <c r="CA50" s="696"/>
      <c r="CB50" s="696"/>
      <c r="CC50" s="696"/>
      <c r="CD50" s="696"/>
      <c r="CE50" s="696"/>
      <c r="CF50" s="696"/>
      <c r="CG50" s="696"/>
      <c r="CH50" s="696"/>
      <c r="CI50" s="696"/>
      <c r="CJ50" s="696"/>
      <c r="CK50" s="696"/>
      <c r="CL50" s="696"/>
      <c r="CM50" s="696"/>
      <c r="CN50" s="696"/>
      <c r="CO50" s="696"/>
      <c r="CP50" s="696"/>
      <c r="CQ50" s="696"/>
      <c r="CR50" s="696"/>
      <c r="CS50" s="696"/>
      <c r="CT50" s="696"/>
      <c r="CU50" s="696"/>
      <c r="CV50" s="696"/>
      <c r="CW50" s="696"/>
      <c r="CX50" s="696"/>
      <c r="CY50" s="696"/>
      <c r="CZ50" s="696"/>
      <c r="DA50" s="696"/>
      <c r="DB50" s="696"/>
      <c r="DC50" s="696"/>
      <c r="DD50" s="696"/>
      <c r="DE50" s="696"/>
      <c r="DF50" s="696"/>
      <c r="DG50" s="696"/>
      <c r="DH50" s="696"/>
      <c r="DI50" s="696"/>
      <c r="DJ50" s="696"/>
      <c r="DK50" s="696"/>
      <c r="DL50" s="696"/>
      <c r="DM50" s="696"/>
      <c r="DN50" s="696"/>
    </row>
    <row r="51" spans="1:118" s="95" customFormat="1" ht="15.95" customHeight="1" x14ac:dyDescent="0.15">
      <c r="A51" s="1080" t="s">
        <v>66</v>
      </c>
      <c r="B51" s="1082"/>
      <c r="C51" s="861">
        <v>0</v>
      </c>
      <c r="D51" s="799"/>
      <c r="E51" s="842"/>
      <c r="F51" s="832"/>
      <c r="G51" s="832"/>
      <c r="H51" s="878"/>
      <c r="I51" s="833"/>
      <c r="J51" s="831"/>
      <c r="K51" s="833"/>
      <c r="L51" s="939" t="s">
        <v>228</v>
      </c>
      <c r="M51" s="695"/>
      <c r="N51" s="695"/>
      <c r="O51" s="682"/>
      <c r="P51" s="682"/>
      <c r="Q51" s="682"/>
      <c r="R51" s="682"/>
      <c r="S51" s="682"/>
      <c r="T51" s="682"/>
      <c r="U51" s="682"/>
      <c r="V51" s="682"/>
      <c r="W51" s="682"/>
      <c r="X51" s="671"/>
      <c r="Y51" s="671"/>
      <c r="Z51" s="671"/>
      <c r="AA51" s="671"/>
      <c r="AB51" s="682"/>
      <c r="AC51" s="682"/>
      <c r="AD51" s="671"/>
      <c r="AE51" s="682"/>
      <c r="AF51" s="682"/>
      <c r="AG51" s="682"/>
      <c r="AH51" s="682"/>
      <c r="AI51" s="682"/>
      <c r="AJ51" s="682"/>
      <c r="AK51" s="682"/>
      <c r="AL51" s="696"/>
      <c r="AM51" s="696"/>
      <c r="AN51" s="696"/>
      <c r="AO51" s="696"/>
      <c r="AP51" s="696"/>
      <c r="AQ51" s="682"/>
      <c r="AR51" s="682"/>
      <c r="AS51" s="682"/>
      <c r="AT51" s="682"/>
      <c r="AU51" s="682"/>
      <c r="AV51" s="682"/>
      <c r="AW51" s="682"/>
      <c r="AX51" s="682"/>
      <c r="AY51" s="671"/>
      <c r="AZ51" s="682"/>
      <c r="BA51" s="767" t="s">
        <v>227</v>
      </c>
      <c r="BB51" s="767" t="s">
        <v>227</v>
      </c>
      <c r="BC51" s="767" t="s">
        <v>227</v>
      </c>
      <c r="BD51" s="767" t="s">
        <v>227</v>
      </c>
      <c r="BE51" s="767" t="s">
        <v>227</v>
      </c>
      <c r="BF51" s="767" t="s">
        <v>227</v>
      </c>
      <c r="BG51" s="696"/>
      <c r="BH51" s="696"/>
      <c r="BI51" s="696"/>
      <c r="BJ51" s="696"/>
      <c r="BK51" s="696"/>
      <c r="BL51" s="696"/>
      <c r="BM51" s="696"/>
      <c r="BN51" s="696"/>
      <c r="BO51" s="696"/>
      <c r="BP51" s="696"/>
      <c r="BQ51" s="696"/>
      <c r="BR51" s="696"/>
      <c r="BS51" s="696"/>
      <c r="BT51" s="945">
        <v>0</v>
      </c>
      <c r="BU51" s="945">
        <v>0</v>
      </c>
      <c r="BV51" s="945">
        <v>0</v>
      </c>
      <c r="BW51" s="945">
        <v>0</v>
      </c>
      <c r="BX51" s="945">
        <v>0</v>
      </c>
      <c r="BY51" s="945">
        <v>0</v>
      </c>
      <c r="BZ51" s="696"/>
      <c r="CA51" s="696"/>
      <c r="CB51" s="696"/>
      <c r="CC51" s="696"/>
      <c r="CD51" s="696"/>
      <c r="CE51" s="696"/>
      <c r="CF51" s="696"/>
      <c r="CG51" s="696"/>
      <c r="CH51" s="696"/>
      <c r="CI51" s="696"/>
      <c r="CJ51" s="696"/>
      <c r="CK51" s="696"/>
      <c r="CL51" s="696"/>
      <c r="CM51" s="696"/>
      <c r="CN51" s="696"/>
      <c r="CO51" s="696"/>
      <c r="CP51" s="696"/>
      <c r="CQ51" s="696"/>
      <c r="CR51" s="696"/>
      <c r="CS51" s="696"/>
      <c r="CT51" s="696"/>
      <c r="CU51" s="696"/>
      <c r="CV51" s="696"/>
      <c r="CW51" s="696"/>
      <c r="CX51" s="696"/>
      <c r="CY51" s="696"/>
      <c r="CZ51" s="696"/>
      <c r="DA51" s="696"/>
      <c r="DB51" s="696"/>
      <c r="DC51" s="696"/>
      <c r="DD51" s="696"/>
      <c r="DE51" s="696"/>
      <c r="DF51" s="696"/>
      <c r="DG51" s="696"/>
      <c r="DH51" s="696"/>
      <c r="DI51" s="696"/>
      <c r="DJ51" s="696"/>
      <c r="DK51" s="696"/>
      <c r="DL51" s="696"/>
      <c r="DM51" s="696"/>
      <c r="DN51" s="696"/>
    </row>
    <row r="52" spans="1:118" s="95" customFormat="1" ht="15.95" customHeight="1" x14ac:dyDescent="0.15">
      <c r="A52" s="1169" t="s">
        <v>67</v>
      </c>
      <c r="B52" s="1170"/>
      <c r="C52" s="808">
        <v>0</v>
      </c>
      <c r="D52" s="802"/>
      <c r="E52" s="841"/>
      <c r="F52" s="803"/>
      <c r="G52" s="803"/>
      <c r="H52" s="804"/>
      <c r="I52" s="805"/>
      <c r="J52" s="802"/>
      <c r="K52" s="805"/>
      <c r="L52" s="939" t="s">
        <v>228</v>
      </c>
      <c r="M52" s="695"/>
      <c r="N52" s="695"/>
      <c r="O52" s="682"/>
      <c r="P52" s="682"/>
      <c r="Q52" s="682"/>
      <c r="R52" s="682"/>
      <c r="S52" s="682"/>
      <c r="T52" s="682"/>
      <c r="U52" s="682"/>
      <c r="V52" s="682"/>
      <c r="W52" s="682"/>
      <c r="X52" s="671"/>
      <c r="Y52" s="671"/>
      <c r="Z52" s="671"/>
      <c r="AA52" s="671"/>
      <c r="AB52" s="682"/>
      <c r="AC52" s="682"/>
      <c r="AD52" s="671"/>
      <c r="AE52" s="682"/>
      <c r="AF52" s="682"/>
      <c r="AG52" s="682"/>
      <c r="AH52" s="682"/>
      <c r="AI52" s="682"/>
      <c r="AJ52" s="682"/>
      <c r="AK52" s="682"/>
      <c r="AL52" s="696"/>
      <c r="AM52" s="696"/>
      <c r="AN52" s="696"/>
      <c r="AO52" s="696"/>
      <c r="AP52" s="696"/>
      <c r="AQ52" s="682"/>
      <c r="AR52" s="682"/>
      <c r="AS52" s="682"/>
      <c r="AT52" s="682"/>
      <c r="AU52" s="682"/>
      <c r="AV52" s="682"/>
      <c r="AW52" s="682"/>
      <c r="AX52" s="682"/>
      <c r="AY52" s="671"/>
      <c r="AZ52" s="682"/>
      <c r="BA52" s="767" t="s">
        <v>227</v>
      </c>
      <c r="BB52" s="767" t="s">
        <v>227</v>
      </c>
      <c r="BC52" s="767" t="s">
        <v>227</v>
      </c>
      <c r="BD52" s="767" t="s">
        <v>227</v>
      </c>
      <c r="BE52" s="767" t="s">
        <v>227</v>
      </c>
      <c r="BF52" s="767" t="s">
        <v>227</v>
      </c>
      <c r="BG52" s="696"/>
      <c r="BH52" s="696"/>
      <c r="BI52" s="696"/>
      <c r="BJ52" s="696"/>
      <c r="BK52" s="696"/>
      <c r="BL52" s="696"/>
      <c r="BM52" s="696"/>
      <c r="BN52" s="696"/>
      <c r="BO52" s="696"/>
      <c r="BP52" s="696"/>
      <c r="BQ52" s="696"/>
      <c r="BR52" s="696"/>
      <c r="BS52" s="696"/>
      <c r="BT52" s="945">
        <v>0</v>
      </c>
      <c r="BU52" s="945">
        <v>0</v>
      </c>
      <c r="BV52" s="945">
        <v>0</v>
      </c>
      <c r="BW52" s="945">
        <v>0</v>
      </c>
      <c r="BX52" s="945">
        <v>0</v>
      </c>
      <c r="BY52" s="945">
        <v>0</v>
      </c>
      <c r="BZ52" s="696"/>
      <c r="CA52" s="696"/>
      <c r="CB52" s="696"/>
      <c r="CC52" s="696"/>
      <c r="CD52" s="696"/>
      <c r="CE52" s="696"/>
      <c r="CF52" s="696"/>
      <c r="CG52" s="696"/>
      <c r="CH52" s="696"/>
      <c r="CI52" s="696"/>
      <c r="CJ52" s="696"/>
      <c r="CK52" s="696"/>
      <c r="CL52" s="696"/>
      <c r="CM52" s="696"/>
      <c r="CN52" s="696"/>
      <c r="CO52" s="696"/>
      <c r="CP52" s="696"/>
      <c r="CQ52" s="696"/>
      <c r="CR52" s="696"/>
      <c r="CS52" s="696"/>
      <c r="CT52" s="696"/>
      <c r="CU52" s="696"/>
      <c r="CV52" s="696"/>
      <c r="CW52" s="696"/>
      <c r="CX52" s="696"/>
      <c r="CY52" s="696"/>
      <c r="CZ52" s="696"/>
      <c r="DA52" s="696"/>
      <c r="DB52" s="696"/>
      <c r="DC52" s="696"/>
      <c r="DD52" s="696"/>
      <c r="DE52" s="696"/>
      <c r="DF52" s="696"/>
      <c r="DG52" s="696"/>
      <c r="DH52" s="696"/>
      <c r="DI52" s="696"/>
      <c r="DJ52" s="696"/>
      <c r="DK52" s="696"/>
      <c r="DL52" s="696"/>
      <c r="DM52" s="696"/>
      <c r="DN52" s="696"/>
    </row>
    <row r="53" spans="1:118" s="95" customFormat="1" ht="15.95" customHeight="1" x14ac:dyDescent="0.15">
      <c r="A53" s="1171" t="s">
        <v>68</v>
      </c>
      <c r="B53" s="1172"/>
      <c r="C53" s="808">
        <v>0</v>
      </c>
      <c r="D53" s="860"/>
      <c r="E53" s="841"/>
      <c r="F53" s="803"/>
      <c r="G53" s="803"/>
      <c r="H53" s="804"/>
      <c r="I53" s="805"/>
      <c r="J53" s="802"/>
      <c r="K53" s="805"/>
      <c r="L53" s="939" t="s">
        <v>229</v>
      </c>
      <c r="M53" s="695"/>
      <c r="N53" s="695"/>
      <c r="O53" s="682"/>
      <c r="P53" s="682"/>
      <c r="Q53" s="682"/>
      <c r="R53" s="682"/>
      <c r="S53" s="682"/>
      <c r="T53" s="682"/>
      <c r="U53" s="682"/>
      <c r="V53" s="682"/>
      <c r="W53" s="682"/>
      <c r="X53" s="671"/>
      <c r="Y53" s="671"/>
      <c r="Z53" s="671"/>
      <c r="AA53" s="671"/>
      <c r="AB53" s="682"/>
      <c r="AC53" s="682"/>
      <c r="AD53" s="671"/>
      <c r="AE53" s="682"/>
      <c r="AF53" s="682"/>
      <c r="AG53" s="682"/>
      <c r="AH53" s="682"/>
      <c r="AI53" s="682"/>
      <c r="AJ53" s="682"/>
      <c r="AK53" s="682"/>
      <c r="AL53" s="696"/>
      <c r="AM53" s="696"/>
      <c r="AN53" s="696"/>
      <c r="AO53" s="696"/>
      <c r="AP53" s="696"/>
      <c r="AQ53" s="682"/>
      <c r="AR53" s="682"/>
      <c r="AS53" s="682"/>
      <c r="AT53" s="682"/>
      <c r="AU53" s="682"/>
      <c r="AV53" s="682"/>
      <c r="AW53" s="682"/>
      <c r="AX53" s="682"/>
      <c r="AY53" s="671"/>
      <c r="AZ53" s="682"/>
      <c r="BA53" s="767" t="s">
        <v>227</v>
      </c>
      <c r="BB53" s="767" t="s">
        <v>227</v>
      </c>
      <c r="BC53" s="767" t="s">
        <v>227</v>
      </c>
      <c r="BD53" s="767" t="s">
        <v>227</v>
      </c>
      <c r="BE53" s="767" t="s">
        <v>227</v>
      </c>
      <c r="BF53" s="767" t="s">
        <v>227</v>
      </c>
      <c r="BG53" s="696"/>
      <c r="BH53" s="696"/>
      <c r="BI53" s="696"/>
      <c r="BJ53" s="696"/>
      <c r="BK53" s="696"/>
      <c r="BL53" s="696"/>
      <c r="BM53" s="696"/>
      <c r="BN53" s="696"/>
      <c r="BO53" s="696"/>
      <c r="BP53" s="696"/>
      <c r="BQ53" s="696"/>
      <c r="BR53" s="696"/>
      <c r="BS53" s="696"/>
      <c r="BT53" s="945">
        <v>0</v>
      </c>
      <c r="BU53" s="945">
        <v>0</v>
      </c>
      <c r="BV53" s="945">
        <v>0</v>
      </c>
      <c r="BW53" s="945">
        <v>0</v>
      </c>
      <c r="BX53" s="945">
        <v>0</v>
      </c>
      <c r="BY53" s="945">
        <v>0</v>
      </c>
      <c r="BZ53" s="696"/>
      <c r="CA53" s="696"/>
      <c r="CB53" s="696"/>
      <c r="CC53" s="696"/>
      <c r="CD53" s="696"/>
      <c r="CE53" s="696"/>
      <c r="CF53" s="696"/>
      <c r="CG53" s="696"/>
      <c r="CH53" s="696"/>
      <c r="CI53" s="696"/>
      <c r="CJ53" s="696"/>
      <c r="CK53" s="696"/>
      <c r="CL53" s="696"/>
      <c r="CM53" s="696"/>
      <c r="CN53" s="696"/>
      <c r="CO53" s="696"/>
      <c r="CP53" s="696"/>
      <c r="CQ53" s="696"/>
      <c r="CR53" s="696"/>
      <c r="CS53" s="696"/>
      <c r="CT53" s="696"/>
      <c r="CU53" s="696"/>
      <c r="CV53" s="696"/>
      <c r="CW53" s="696"/>
      <c r="CX53" s="696"/>
      <c r="CY53" s="696"/>
      <c r="CZ53" s="696"/>
      <c r="DA53" s="696"/>
      <c r="DB53" s="696"/>
      <c r="DC53" s="696"/>
      <c r="DD53" s="696"/>
      <c r="DE53" s="696"/>
      <c r="DF53" s="696"/>
      <c r="DG53" s="696"/>
      <c r="DH53" s="696"/>
      <c r="DI53" s="696"/>
      <c r="DJ53" s="696"/>
      <c r="DK53" s="696"/>
      <c r="DL53" s="696"/>
      <c r="DM53" s="696"/>
      <c r="DN53" s="696"/>
    </row>
    <row r="54" spans="1:118" s="9" customFormat="1" ht="30" customHeight="1" x14ac:dyDescent="0.2">
      <c r="A54" s="723" t="s">
        <v>69</v>
      </c>
      <c r="B54" s="723"/>
      <c r="C54" s="723"/>
      <c r="D54" s="723"/>
      <c r="E54" s="723"/>
      <c r="F54" s="723"/>
      <c r="G54" s="723"/>
      <c r="H54" s="729"/>
      <c r="I54" s="730"/>
      <c r="J54" s="730"/>
      <c r="K54" s="731"/>
      <c r="L54" s="731"/>
      <c r="M54" s="731"/>
      <c r="N54" s="731"/>
      <c r="O54" s="731"/>
      <c r="P54" s="730"/>
      <c r="Q54" s="730"/>
      <c r="R54" s="730"/>
      <c r="S54" s="730"/>
      <c r="T54" s="730"/>
      <c r="U54" s="730"/>
      <c r="V54" s="730"/>
      <c r="W54" s="730"/>
      <c r="X54" s="673"/>
      <c r="Y54" s="673"/>
      <c r="Z54" s="673"/>
      <c r="AA54" s="673"/>
      <c r="AB54" s="673"/>
      <c r="AC54" s="673"/>
      <c r="AD54" s="673"/>
      <c r="AE54" s="673"/>
      <c r="AF54" s="673"/>
      <c r="AG54" s="673"/>
      <c r="AH54" s="673"/>
      <c r="AI54" s="673"/>
      <c r="AJ54" s="673"/>
      <c r="AK54" s="673"/>
      <c r="AL54" s="673"/>
      <c r="AM54" s="673"/>
      <c r="AN54" s="673"/>
      <c r="AO54" s="673"/>
      <c r="AP54" s="673"/>
      <c r="AQ54" s="673"/>
      <c r="AR54" s="673"/>
      <c r="AS54" s="673"/>
      <c r="AT54" s="673"/>
      <c r="AU54" s="673"/>
      <c r="AV54" s="673"/>
      <c r="AW54" s="673"/>
      <c r="AX54" s="673"/>
      <c r="AY54" s="673"/>
      <c r="AZ54" s="673"/>
      <c r="BA54" s="673"/>
      <c r="BB54" s="767" t="s">
        <v>227</v>
      </c>
      <c r="BC54" s="673"/>
      <c r="BD54" s="673"/>
      <c r="BE54" s="673"/>
      <c r="BF54" s="673"/>
      <c r="BG54" s="673"/>
      <c r="BH54" s="673"/>
      <c r="BI54" s="673"/>
      <c r="BJ54" s="673"/>
      <c r="BK54" s="673"/>
      <c r="BL54" s="673"/>
      <c r="BM54" s="673"/>
      <c r="BN54" s="673"/>
      <c r="BO54" s="673"/>
      <c r="BP54" s="673"/>
      <c r="BQ54" s="673"/>
      <c r="BR54" s="673"/>
      <c r="BS54" s="673"/>
      <c r="BT54" s="673"/>
      <c r="BU54" s="945">
        <v>0</v>
      </c>
      <c r="BV54" s="673"/>
      <c r="BW54" s="673"/>
      <c r="BX54" s="673"/>
      <c r="BY54" s="673"/>
      <c r="BZ54" s="673"/>
      <c r="CA54" s="673"/>
      <c r="CB54" s="673"/>
      <c r="CC54" s="673"/>
      <c r="CD54" s="673"/>
      <c r="CE54" s="673"/>
      <c r="CF54" s="673"/>
      <c r="CG54" s="673"/>
      <c r="CH54" s="673"/>
      <c r="CI54" s="673"/>
      <c r="CJ54" s="673"/>
      <c r="CK54" s="673"/>
      <c r="CL54" s="673"/>
      <c r="CM54" s="673"/>
      <c r="CN54" s="673"/>
      <c r="CO54" s="673"/>
      <c r="CP54" s="673"/>
      <c r="CQ54" s="673"/>
      <c r="CR54" s="673"/>
      <c r="CS54" s="673"/>
      <c r="CT54" s="673"/>
      <c r="CU54" s="673"/>
      <c r="CV54" s="673"/>
      <c r="CW54" s="673"/>
      <c r="CX54" s="673"/>
      <c r="CY54" s="673"/>
      <c r="CZ54" s="673"/>
      <c r="DA54" s="673"/>
      <c r="DB54" s="673"/>
      <c r="DC54" s="673"/>
      <c r="DD54" s="673"/>
      <c r="DE54" s="673"/>
      <c r="DF54" s="673"/>
      <c r="DG54" s="673"/>
      <c r="DH54" s="673"/>
      <c r="DI54" s="673"/>
      <c r="DJ54" s="673"/>
      <c r="DK54" s="673"/>
      <c r="DL54" s="673"/>
      <c r="DM54" s="673"/>
      <c r="DN54" s="673"/>
    </row>
    <row r="55" spans="1:118" s="23" customFormat="1" ht="12.75" customHeight="1" x14ac:dyDescent="0.15">
      <c r="A55" s="1009" t="s">
        <v>45</v>
      </c>
      <c r="B55" s="1010"/>
      <c r="C55" s="1009" t="s">
        <v>46</v>
      </c>
      <c r="D55" s="1153"/>
      <c r="E55" s="1010"/>
      <c r="F55" s="1159" t="s">
        <v>47</v>
      </c>
      <c r="G55" s="1163"/>
      <c r="H55" s="1163"/>
      <c r="I55" s="1163"/>
      <c r="J55" s="1163"/>
      <c r="K55" s="1163"/>
      <c r="L55" s="1163"/>
      <c r="M55" s="1163"/>
      <c r="N55" s="1163"/>
      <c r="O55" s="1163"/>
      <c r="P55" s="1163"/>
      <c r="Q55" s="1163"/>
      <c r="R55" s="1163"/>
      <c r="S55" s="1163"/>
      <c r="T55" s="1163"/>
      <c r="U55" s="1160"/>
      <c r="V55" s="732"/>
      <c r="W55" s="732"/>
      <c r="X55" s="671"/>
      <c r="Y55" s="671"/>
      <c r="Z55" s="671"/>
      <c r="AA55" s="671"/>
      <c r="AB55" s="671"/>
      <c r="AC55" s="671"/>
      <c r="AD55" s="671"/>
      <c r="AE55" s="671"/>
      <c r="AF55" s="671"/>
      <c r="AG55" s="671"/>
      <c r="AH55" s="671"/>
      <c r="AI55" s="671"/>
      <c r="AJ55" s="671"/>
      <c r="AK55" s="671"/>
      <c r="AL55" s="671"/>
      <c r="AM55" s="671"/>
      <c r="AN55" s="671"/>
      <c r="AO55" s="671"/>
      <c r="AP55" s="671"/>
      <c r="AQ55" s="671"/>
      <c r="AR55" s="671"/>
      <c r="AS55" s="671"/>
      <c r="AT55" s="671"/>
      <c r="AU55" s="671"/>
      <c r="AV55" s="671"/>
      <c r="AW55" s="671"/>
      <c r="AX55" s="671"/>
      <c r="AY55" s="671"/>
      <c r="AZ55" s="671"/>
      <c r="BA55" s="671"/>
      <c r="BB55" s="690"/>
      <c r="BC55" s="690"/>
      <c r="BD55" s="690"/>
      <c r="BE55" s="690"/>
      <c r="BF55" s="690"/>
      <c r="BG55" s="690"/>
      <c r="BH55" s="690"/>
      <c r="BI55" s="690"/>
      <c r="BJ55" s="690"/>
      <c r="BK55" s="690"/>
      <c r="BL55" s="690"/>
      <c r="BM55" s="690"/>
      <c r="BN55" s="690"/>
      <c r="BO55" s="690"/>
      <c r="BP55" s="690"/>
      <c r="BQ55" s="690"/>
      <c r="BR55" s="690"/>
      <c r="BS55" s="690"/>
      <c r="BT55" s="690"/>
      <c r="BU55" s="690"/>
      <c r="BV55" s="690"/>
      <c r="BW55" s="690"/>
      <c r="BX55" s="690"/>
      <c r="BY55" s="690"/>
      <c r="BZ55" s="690"/>
      <c r="CA55" s="690"/>
      <c r="CB55" s="690"/>
      <c r="CC55" s="690"/>
      <c r="CD55" s="690"/>
      <c r="CE55" s="690"/>
      <c r="CF55" s="690"/>
      <c r="CG55" s="690"/>
      <c r="CH55" s="690"/>
      <c r="CI55" s="690"/>
      <c r="CJ55" s="690"/>
      <c r="CK55" s="690"/>
      <c r="CL55" s="690"/>
      <c r="CM55" s="690"/>
      <c r="CN55" s="690"/>
      <c r="CO55" s="690"/>
      <c r="CP55" s="690"/>
      <c r="CQ55" s="690"/>
      <c r="CR55" s="690"/>
      <c r="CS55" s="690"/>
      <c r="CT55" s="690"/>
      <c r="CU55" s="690"/>
      <c r="CV55" s="690"/>
      <c r="CW55" s="765"/>
      <c r="CX55" s="765"/>
      <c r="CY55" s="765"/>
      <c r="CZ55" s="765"/>
      <c r="DA55" s="765"/>
      <c r="DB55" s="765"/>
      <c r="DC55" s="765"/>
      <c r="DD55" s="765"/>
      <c r="DE55" s="765"/>
      <c r="DF55" s="765"/>
      <c r="DG55" s="765"/>
      <c r="DH55" s="765"/>
      <c r="DI55" s="765"/>
      <c r="DJ55" s="765"/>
      <c r="DK55" s="765"/>
      <c r="DL55" s="765"/>
      <c r="DM55" s="765"/>
      <c r="DN55" s="765"/>
    </row>
    <row r="56" spans="1:118" s="23" customFormat="1" ht="10.5" x14ac:dyDescent="0.15">
      <c r="A56" s="1011"/>
      <c r="B56" s="1012"/>
      <c r="C56" s="1011"/>
      <c r="D56" s="1154"/>
      <c r="E56" s="1012"/>
      <c r="F56" s="1015" t="s">
        <v>70</v>
      </c>
      <c r="G56" s="1015"/>
      <c r="H56" s="1015" t="s">
        <v>71</v>
      </c>
      <c r="I56" s="1015"/>
      <c r="J56" s="1016" t="s">
        <v>72</v>
      </c>
      <c r="K56" s="1018"/>
      <c r="L56" s="1018" t="s">
        <v>10</v>
      </c>
      <c r="M56" s="1016"/>
      <c r="N56" s="1015" t="s">
        <v>11</v>
      </c>
      <c r="O56" s="1015"/>
      <c r="P56" s="1018" t="s">
        <v>73</v>
      </c>
      <c r="Q56" s="1016"/>
      <c r="R56" s="1015" t="s">
        <v>74</v>
      </c>
      <c r="S56" s="1015"/>
      <c r="T56" s="1015" t="s">
        <v>75</v>
      </c>
      <c r="U56" s="1015"/>
      <c r="V56" s="732"/>
      <c r="W56" s="732"/>
      <c r="X56" s="732"/>
      <c r="Y56" s="732"/>
      <c r="Z56" s="671"/>
      <c r="AA56" s="671"/>
      <c r="AB56" s="671"/>
      <c r="AC56" s="671"/>
      <c r="AD56" s="671"/>
      <c r="AE56" s="671"/>
      <c r="AF56" s="671"/>
      <c r="AG56" s="671"/>
      <c r="AH56" s="671"/>
      <c r="AI56" s="671"/>
      <c r="AJ56" s="671"/>
      <c r="AK56" s="671"/>
      <c r="AL56" s="671"/>
      <c r="AM56" s="671"/>
      <c r="AN56" s="671"/>
      <c r="AO56" s="671"/>
      <c r="AP56" s="671"/>
      <c r="AQ56" s="671"/>
      <c r="AR56" s="671"/>
      <c r="AS56" s="671"/>
      <c r="AT56" s="671"/>
      <c r="AU56" s="671"/>
      <c r="AV56" s="671"/>
      <c r="AW56" s="671"/>
      <c r="AX56" s="671"/>
      <c r="AY56" s="671"/>
      <c r="AZ56" s="671"/>
      <c r="BA56" s="671"/>
      <c r="BB56" s="690"/>
      <c r="BC56" s="690"/>
      <c r="BD56" s="690"/>
      <c r="BE56" s="690"/>
      <c r="BF56" s="690"/>
      <c r="BG56" s="690"/>
      <c r="BH56" s="690"/>
      <c r="BI56" s="690"/>
      <c r="BJ56" s="690"/>
      <c r="BK56" s="690"/>
      <c r="BL56" s="690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0"/>
      <c r="BX56" s="690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0"/>
      <c r="CJ56" s="690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0"/>
      <c r="CV56" s="690"/>
      <c r="CW56" s="690"/>
      <c r="CX56" s="690"/>
      <c r="CY56" s="765"/>
      <c r="CZ56" s="765"/>
      <c r="DA56" s="765"/>
      <c r="DB56" s="765"/>
      <c r="DC56" s="765"/>
      <c r="DD56" s="765"/>
      <c r="DE56" s="765"/>
      <c r="DF56" s="765"/>
      <c r="DG56" s="765"/>
      <c r="DH56" s="765"/>
      <c r="DI56" s="765"/>
      <c r="DJ56" s="765"/>
      <c r="DK56" s="765"/>
      <c r="DL56" s="765"/>
      <c r="DM56" s="765"/>
      <c r="DN56" s="765"/>
    </row>
    <row r="57" spans="1:118" s="23" customFormat="1" ht="21" x14ac:dyDescent="0.15">
      <c r="A57" s="1162"/>
      <c r="B57" s="1050"/>
      <c r="C57" s="724" t="s">
        <v>76</v>
      </c>
      <c r="D57" s="701" t="s">
        <v>43</v>
      </c>
      <c r="E57" s="728" t="s">
        <v>64</v>
      </c>
      <c r="F57" s="733" t="s">
        <v>43</v>
      </c>
      <c r="G57" s="734" t="s">
        <v>64</v>
      </c>
      <c r="H57" s="733" t="s">
        <v>43</v>
      </c>
      <c r="I57" s="734" t="s">
        <v>64</v>
      </c>
      <c r="J57" s="733" t="s">
        <v>43</v>
      </c>
      <c r="K57" s="734" t="s">
        <v>64</v>
      </c>
      <c r="L57" s="733" t="s">
        <v>43</v>
      </c>
      <c r="M57" s="734" t="s">
        <v>64</v>
      </c>
      <c r="N57" s="733" t="s">
        <v>43</v>
      </c>
      <c r="O57" s="734" t="s">
        <v>64</v>
      </c>
      <c r="P57" s="733" t="s">
        <v>43</v>
      </c>
      <c r="Q57" s="734" t="s">
        <v>64</v>
      </c>
      <c r="R57" s="733" t="s">
        <v>43</v>
      </c>
      <c r="S57" s="734" t="s">
        <v>64</v>
      </c>
      <c r="T57" s="733" t="s">
        <v>43</v>
      </c>
      <c r="U57" s="734" t="s">
        <v>64</v>
      </c>
      <c r="V57" s="732"/>
      <c r="W57" s="732"/>
      <c r="X57" s="732"/>
      <c r="Y57" s="732"/>
      <c r="Z57" s="671"/>
      <c r="AA57" s="671"/>
      <c r="AB57" s="671"/>
      <c r="AC57" s="671"/>
      <c r="AD57" s="671"/>
      <c r="AE57" s="671"/>
      <c r="AF57" s="671"/>
      <c r="AG57" s="671"/>
      <c r="AH57" s="671"/>
      <c r="AI57" s="671"/>
      <c r="AJ57" s="671"/>
      <c r="AK57" s="671"/>
      <c r="AL57" s="671"/>
      <c r="AM57" s="671"/>
      <c r="AN57" s="671"/>
      <c r="AO57" s="671"/>
      <c r="AP57" s="671"/>
      <c r="AQ57" s="671"/>
      <c r="AR57" s="671"/>
      <c r="AS57" s="671"/>
      <c r="AT57" s="671"/>
      <c r="AU57" s="671"/>
      <c r="AV57" s="671"/>
      <c r="AW57" s="671"/>
      <c r="AX57" s="671"/>
      <c r="AY57" s="671"/>
      <c r="AZ57" s="671"/>
      <c r="BA57" s="671"/>
      <c r="BB57" s="690"/>
      <c r="BC57" s="690"/>
      <c r="BD57" s="690"/>
      <c r="BE57" s="690"/>
      <c r="BF57" s="690"/>
      <c r="BG57" s="690"/>
      <c r="BH57" s="690"/>
      <c r="BI57" s="690"/>
      <c r="BJ57" s="690"/>
      <c r="BK57" s="690"/>
      <c r="BL57" s="690"/>
      <c r="BM57" s="690"/>
      <c r="BN57" s="690"/>
      <c r="BO57" s="690"/>
      <c r="BP57" s="690"/>
      <c r="BQ57" s="690"/>
      <c r="BR57" s="690"/>
      <c r="BS57" s="690"/>
      <c r="BT57" s="690"/>
      <c r="BU57" s="690"/>
      <c r="BV57" s="690"/>
      <c r="BW57" s="690"/>
      <c r="BX57" s="690"/>
      <c r="BY57" s="690"/>
      <c r="BZ57" s="690"/>
      <c r="CA57" s="690"/>
      <c r="CB57" s="690"/>
      <c r="CC57" s="690"/>
      <c r="CD57" s="690"/>
      <c r="CE57" s="690"/>
      <c r="CF57" s="690"/>
      <c r="CG57" s="690"/>
      <c r="CH57" s="690"/>
      <c r="CI57" s="690"/>
      <c r="CJ57" s="690"/>
      <c r="CK57" s="690"/>
      <c r="CL57" s="690"/>
      <c r="CM57" s="690"/>
      <c r="CN57" s="690"/>
      <c r="CO57" s="690"/>
      <c r="CP57" s="690"/>
      <c r="CQ57" s="690"/>
      <c r="CR57" s="690"/>
      <c r="CS57" s="690"/>
      <c r="CT57" s="690"/>
      <c r="CU57" s="690"/>
      <c r="CV57" s="690"/>
      <c r="CW57" s="690"/>
      <c r="CX57" s="690"/>
      <c r="CY57" s="765"/>
      <c r="CZ57" s="765"/>
      <c r="DA57" s="765"/>
      <c r="DB57" s="765"/>
      <c r="DC57" s="765"/>
      <c r="DD57" s="765"/>
      <c r="DE57" s="765"/>
      <c r="DF57" s="765"/>
      <c r="DG57" s="765"/>
      <c r="DH57" s="765"/>
      <c r="DI57" s="765"/>
      <c r="DJ57" s="765"/>
      <c r="DK57" s="765"/>
      <c r="DL57" s="765"/>
      <c r="DM57" s="765"/>
      <c r="DN57" s="765"/>
    </row>
    <row r="58" spans="1:118" s="23" customFormat="1" ht="15.95" customHeight="1" x14ac:dyDescent="0.15">
      <c r="A58" s="1148" t="s">
        <v>77</v>
      </c>
      <c r="B58" s="1149"/>
      <c r="C58" s="808">
        <v>29</v>
      </c>
      <c r="D58" s="808">
        <v>8</v>
      </c>
      <c r="E58" s="808">
        <v>21</v>
      </c>
      <c r="F58" s="811"/>
      <c r="G58" s="830"/>
      <c r="H58" s="799">
        <v>1</v>
      </c>
      <c r="I58" s="794">
        <v>1</v>
      </c>
      <c r="J58" s="799">
        <v>3</v>
      </c>
      <c r="K58" s="794">
        <v>2</v>
      </c>
      <c r="L58" s="799"/>
      <c r="M58" s="794">
        <v>3</v>
      </c>
      <c r="N58" s="799">
        <v>1</v>
      </c>
      <c r="O58" s="794">
        <v>3</v>
      </c>
      <c r="P58" s="799">
        <v>1</v>
      </c>
      <c r="Q58" s="794">
        <v>4</v>
      </c>
      <c r="R58" s="799"/>
      <c r="S58" s="794">
        <v>6</v>
      </c>
      <c r="T58" s="799">
        <v>2</v>
      </c>
      <c r="U58" s="794">
        <v>2</v>
      </c>
      <c r="V58" s="939" t="s">
        <v>230</v>
      </c>
      <c r="W58" s="732"/>
      <c r="X58" s="732"/>
      <c r="Y58" s="732"/>
      <c r="Z58" s="671"/>
      <c r="AA58" s="671"/>
      <c r="AB58" s="671"/>
      <c r="AC58" s="671"/>
      <c r="AD58" s="671"/>
      <c r="AE58" s="671"/>
      <c r="AF58" s="671"/>
      <c r="AG58" s="671"/>
      <c r="AH58" s="671"/>
      <c r="AI58" s="671"/>
      <c r="AJ58" s="671"/>
      <c r="AK58" s="671"/>
      <c r="AL58" s="765"/>
      <c r="AM58" s="765"/>
      <c r="AN58" s="765"/>
      <c r="AO58" s="765"/>
      <c r="AP58" s="765"/>
      <c r="AQ58" s="765"/>
      <c r="AR58" s="765"/>
      <c r="AS58" s="765"/>
      <c r="AT58" s="765"/>
      <c r="AU58" s="765"/>
      <c r="AV58" s="765"/>
      <c r="AW58" s="765"/>
      <c r="AX58" s="765"/>
      <c r="AY58" s="765"/>
      <c r="AZ58" s="765"/>
      <c r="BA58" s="767" t="s">
        <v>227</v>
      </c>
      <c r="BB58" s="767" t="s">
        <v>227</v>
      </c>
      <c r="BC58" s="767" t="s">
        <v>227</v>
      </c>
      <c r="BD58" s="767" t="s">
        <v>227</v>
      </c>
      <c r="BE58" s="767" t="s">
        <v>227</v>
      </c>
      <c r="BF58" s="767" t="s">
        <v>227</v>
      </c>
      <c r="BG58" s="767" t="s">
        <v>227</v>
      </c>
      <c r="BH58" s="767" t="s">
        <v>227</v>
      </c>
      <c r="BI58" s="767" t="s">
        <v>227</v>
      </c>
      <c r="BJ58" s="767" t="s">
        <v>227</v>
      </c>
      <c r="BK58" s="767" t="s">
        <v>227</v>
      </c>
      <c r="BL58" s="767" t="s">
        <v>227</v>
      </c>
      <c r="BM58" s="767" t="s">
        <v>227</v>
      </c>
      <c r="BN58" s="767" t="s">
        <v>227</v>
      </c>
      <c r="BO58" s="767" t="s">
        <v>227</v>
      </c>
      <c r="BP58" s="767" t="s">
        <v>227</v>
      </c>
      <c r="BQ58" s="767" t="s">
        <v>227</v>
      </c>
      <c r="BR58" s="767" t="s">
        <v>227</v>
      </c>
      <c r="BS58" s="767" t="s">
        <v>227</v>
      </c>
      <c r="BT58" s="945">
        <v>0</v>
      </c>
      <c r="BU58" s="945">
        <v>0</v>
      </c>
      <c r="BV58" s="945">
        <v>0</v>
      </c>
      <c r="BW58" s="945">
        <v>0</v>
      </c>
      <c r="BX58" s="945">
        <v>0</v>
      </c>
      <c r="BY58" s="945">
        <v>0</v>
      </c>
      <c r="BZ58" s="690"/>
      <c r="CA58" s="690"/>
      <c r="CB58" s="690"/>
      <c r="CC58" s="690"/>
      <c r="CD58" s="690"/>
      <c r="CE58" s="690"/>
      <c r="CF58" s="690"/>
      <c r="CG58" s="690"/>
      <c r="CH58" s="690"/>
      <c r="CI58" s="690"/>
      <c r="CJ58" s="690"/>
      <c r="CK58" s="690"/>
      <c r="CL58" s="690"/>
      <c r="CM58" s="690"/>
      <c r="CN58" s="690"/>
      <c r="CO58" s="690"/>
      <c r="CP58" s="690"/>
      <c r="CQ58" s="690"/>
      <c r="CR58" s="690"/>
      <c r="CS58" s="690"/>
      <c r="CT58" s="690"/>
      <c r="CU58" s="690"/>
      <c r="CV58" s="690"/>
      <c r="CW58" s="690"/>
      <c r="CX58" s="690"/>
      <c r="CY58" s="690"/>
      <c r="CZ58" s="690"/>
      <c r="DA58" s="690"/>
      <c r="DB58" s="690"/>
      <c r="DC58" s="690"/>
      <c r="DD58" s="690"/>
      <c r="DE58" s="690"/>
      <c r="DF58" s="690"/>
      <c r="DG58" s="690"/>
      <c r="DH58" s="690"/>
      <c r="DI58" s="690"/>
      <c r="DJ58" s="690"/>
      <c r="DK58" s="690"/>
      <c r="DL58" s="690"/>
      <c r="DM58" s="690"/>
      <c r="DN58" s="690"/>
    </row>
    <row r="59" spans="1:118" s="23" customFormat="1" ht="15.95" customHeight="1" x14ac:dyDescent="0.15">
      <c r="A59" s="1161" t="s">
        <v>78</v>
      </c>
      <c r="B59" s="735" t="s">
        <v>79</v>
      </c>
      <c r="C59" s="806">
        <v>0</v>
      </c>
      <c r="D59" s="865">
        <v>0</v>
      </c>
      <c r="E59" s="872">
        <v>0</v>
      </c>
      <c r="F59" s="811"/>
      <c r="G59" s="830"/>
      <c r="H59" s="811"/>
      <c r="I59" s="830"/>
      <c r="J59" s="811"/>
      <c r="K59" s="830"/>
      <c r="L59" s="811"/>
      <c r="M59" s="830"/>
      <c r="N59" s="811"/>
      <c r="O59" s="830"/>
      <c r="P59" s="811"/>
      <c r="Q59" s="830"/>
      <c r="R59" s="811"/>
      <c r="S59" s="830"/>
      <c r="T59" s="811"/>
      <c r="U59" s="830"/>
      <c r="V59" s="939" t="s">
        <v>231</v>
      </c>
      <c r="W59" s="732"/>
      <c r="X59" s="732"/>
      <c r="Y59" s="732"/>
      <c r="Z59" s="671"/>
      <c r="AA59" s="671"/>
      <c r="AB59" s="671"/>
      <c r="AC59" s="671"/>
      <c r="AD59" s="671"/>
      <c r="AE59" s="671"/>
      <c r="AF59" s="671"/>
      <c r="AG59" s="671"/>
      <c r="AH59" s="671"/>
      <c r="AI59" s="671"/>
      <c r="AJ59" s="671"/>
      <c r="AK59" s="671"/>
      <c r="AL59" s="765"/>
      <c r="AM59" s="765"/>
      <c r="AN59" s="765"/>
      <c r="AO59" s="765"/>
      <c r="AP59" s="765"/>
      <c r="AQ59" s="765"/>
      <c r="AR59" s="765"/>
      <c r="AS59" s="765"/>
      <c r="AT59" s="765"/>
      <c r="AU59" s="765"/>
      <c r="AV59" s="765"/>
      <c r="AW59" s="765"/>
      <c r="AX59" s="765"/>
      <c r="AY59" s="765"/>
      <c r="AZ59" s="765"/>
      <c r="BA59" s="767" t="s">
        <v>227</v>
      </c>
      <c r="BB59" s="767" t="s">
        <v>227</v>
      </c>
      <c r="BC59" s="767" t="s">
        <v>227</v>
      </c>
      <c r="BD59" s="767" t="s">
        <v>227</v>
      </c>
      <c r="BE59" s="767" t="s">
        <v>227</v>
      </c>
      <c r="BF59" s="767" t="s">
        <v>227</v>
      </c>
      <c r="BG59" s="767" t="s">
        <v>227</v>
      </c>
      <c r="BH59" s="767" t="s">
        <v>227</v>
      </c>
      <c r="BI59" s="767" t="s">
        <v>227</v>
      </c>
      <c r="BJ59" s="767" t="s">
        <v>227</v>
      </c>
      <c r="BK59" s="767" t="s">
        <v>227</v>
      </c>
      <c r="BL59" s="767" t="s">
        <v>227</v>
      </c>
      <c r="BM59" s="767" t="s">
        <v>227</v>
      </c>
      <c r="BN59" s="767" t="s">
        <v>227</v>
      </c>
      <c r="BO59" s="767" t="s">
        <v>227</v>
      </c>
      <c r="BP59" s="767" t="s">
        <v>227</v>
      </c>
      <c r="BQ59" s="767" t="s">
        <v>227</v>
      </c>
      <c r="BR59" s="767" t="s">
        <v>227</v>
      </c>
      <c r="BS59" s="767" t="s">
        <v>227</v>
      </c>
      <c r="BT59" s="945">
        <v>0</v>
      </c>
      <c r="BU59" s="945">
        <v>0</v>
      </c>
      <c r="BV59" s="945">
        <v>0</v>
      </c>
      <c r="BW59" s="945">
        <v>0</v>
      </c>
      <c r="BX59" s="945">
        <v>0</v>
      </c>
      <c r="BY59" s="945">
        <v>0</v>
      </c>
      <c r="BZ59" s="690"/>
      <c r="CA59" s="690"/>
      <c r="CB59" s="690"/>
      <c r="CC59" s="690"/>
      <c r="CD59" s="690"/>
      <c r="CE59" s="690"/>
      <c r="CF59" s="690"/>
      <c r="CG59" s="690"/>
      <c r="CH59" s="690"/>
      <c r="CI59" s="690"/>
      <c r="CJ59" s="690"/>
      <c r="CK59" s="690"/>
      <c r="CL59" s="690"/>
      <c r="CM59" s="690"/>
      <c r="CN59" s="690"/>
      <c r="CO59" s="690"/>
      <c r="CP59" s="690"/>
      <c r="CQ59" s="690"/>
      <c r="CR59" s="690"/>
      <c r="CS59" s="690"/>
      <c r="CT59" s="690"/>
      <c r="CU59" s="690"/>
      <c r="CV59" s="690"/>
      <c r="CW59" s="690"/>
      <c r="CX59" s="690"/>
      <c r="CY59" s="690"/>
      <c r="CZ59" s="690"/>
      <c r="DA59" s="690"/>
      <c r="DB59" s="690"/>
      <c r="DC59" s="690"/>
      <c r="DD59" s="690"/>
      <c r="DE59" s="690"/>
      <c r="DF59" s="690"/>
      <c r="DG59" s="690"/>
      <c r="DH59" s="690"/>
      <c r="DI59" s="690"/>
      <c r="DJ59" s="690"/>
      <c r="DK59" s="690"/>
      <c r="DL59" s="690"/>
      <c r="DM59" s="690"/>
      <c r="DN59" s="690"/>
    </row>
    <row r="60" spans="1:118" s="23" customFormat="1" ht="15.95" customHeight="1" x14ac:dyDescent="0.15">
      <c r="A60" s="1151"/>
      <c r="B60" s="684" t="s">
        <v>80</v>
      </c>
      <c r="C60" s="807">
        <v>29</v>
      </c>
      <c r="D60" s="867">
        <v>8</v>
      </c>
      <c r="E60" s="934">
        <v>21</v>
      </c>
      <c r="F60" s="799"/>
      <c r="G60" s="794"/>
      <c r="H60" s="799">
        <v>1</v>
      </c>
      <c r="I60" s="794">
        <v>1</v>
      </c>
      <c r="J60" s="799">
        <v>3</v>
      </c>
      <c r="K60" s="794">
        <v>2</v>
      </c>
      <c r="L60" s="799"/>
      <c r="M60" s="794">
        <v>3</v>
      </c>
      <c r="N60" s="799">
        <v>1</v>
      </c>
      <c r="O60" s="794">
        <v>3</v>
      </c>
      <c r="P60" s="799">
        <v>1</v>
      </c>
      <c r="Q60" s="794">
        <v>4</v>
      </c>
      <c r="R60" s="799"/>
      <c r="S60" s="794">
        <v>6</v>
      </c>
      <c r="T60" s="799">
        <v>2</v>
      </c>
      <c r="U60" s="794">
        <v>2</v>
      </c>
      <c r="V60" s="939" t="s">
        <v>231</v>
      </c>
      <c r="W60" s="681"/>
      <c r="X60" s="693"/>
      <c r="Y60" s="693"/>
      <c r="Z60" s="671"/>
      <c r="AA60" s="671"/>
      <c r="AB60" s="671"/>
      <c r="AC60" s="671"/>
      <c r="AD60" s="671"/>
      <c r="AE60" s="671"/>
      <c r="AF60" s="671"/>
      <c r="AG60" s="671"/>
      <c r="AH60" s="671"/>
      <c r="AI60" s="671"/>
      <c r="AJ60" s="671"/>
      <c r="AK60" s="671"/>
      <c r="AL60" s="765"/>
      <c r="AM60" s="765"/>
      <c r="AN60" s="765"/>
      <c r="AO60" s="765"/>
      <c r="AP60" s="765"/>
      <c r="AQ60" s="765"/>
      <c r="AR60" s="765"/>
      <c r="AS60" s="765"/>
      <c r="AT60" s="765"/>
      <c r="AU60" s="765"/>
      <c r="AV60" s="765"/>
      <c r="AW60" s="765"/>
      <c r="AX60" s="765"/>
      <c r="AY60" s="765"/>
      <c r="AZ60" s="765"/>
      <c r="BA60" s="767" t="s">
        <v>227</v>
      </c>
      <c r="BB60" s="767" t="s">
        <v>227</v>
      </c>
      <c r="BC60" s="767" t="s">
        <v>227</v>
      </c>
      <c r="BD60" s="767" t="s">
        <v>227</v>
      </c>
      <c r="BE60" s="767" t="s">
        <v>227</v>
      </c>
      <c r="BF60" s="767" t="s">
        <v>227</v>
      </c>
      <c r="BG60" s="767" t="s">
        <v>227</v>
      </c>
      <c r="BH60" s="767" t="s">
        <v>227</v>
      </c>
      <c r="BI60" s="767" t="s">
        <v>227</v>
      </c>
      <c r="BJ60" s="767" t="s">
        <v>227</v>
      </c>
      <c r="BK60" s="767" t="s">
        <v>227</v>
      </c>
      <c r="BL60" s="767" t="s">
        <v>227</v>
      </c>
      <c r="BM60" s="767" t="s">
        <v>227</v>
      </c>
      <c r="BN60" s="767" t="s">
        <v>227</v>
      </c>
      <c r="BO60" s="767" t="s">
        <v>227</v>
      </c>
      <c r="BP60" s="767" t="s">
        <v>227</v>
      </c>
      <c r="BQ60" s="767" t="s">
        <v>227</v>
      </c>
      <c r="BR60" s="767" t="s">
        <v>227</v>
      </c>
      <c r="BS60" s="767" t="s">
        <v>227</v>
      </c>
      <c r="BT60" s="945">
        <v>0</v>
      </c>
      <c r="BU60" s="945">
        <v>0</v>
      </c>
      <c r="BV60" s="945">
        <v>0</v>
      </c>
      <c r="BW60" s="945">
        <v>0</v>
      </c>
      <c r="BX60" s="945">
        <v>0</v>
      </c>
      <c r="BY60" s="945">
        <v>0</v>
      </c>
      <c r="BZ60" s="690"/>
      <c r="CA60" s="690"/>
      <c r="CB60" s="690"/>
      <c r="CC60" s="690"/>
      <c r="CD60" s="690"/>
      <c r="CE60" s="690"/>
      <c r="CF60" s="690"/>
      <c r="CG60" s="690"/>
      <c r="CH60" s="690"/>
      <c r="CI60" s="690"/>
      <c r="CJ60" s="690"/>
      <c r="CK60" s="690"/>
      <c r="CL60" s="690"/>
      <c r="CM60" s="690"/>
      <c r="CN60" s="690"/>
      <c r="CO60" s="690"/>
      <c r="CP60" s="690"/>
      <c r="CQ60" s="690"/>
      <c r="CR60" s="690"/>
      <c r="CS60" s="690"/>
      <c r="CT60" s="690"/>
      <c r="CU60" s="690"/>
      <c r="CV60" s="690"/>
      <c r="CW60" s="690"/>
      <c r="CX60" s="690"/>
      <c r="CY60" s="690"/>
      <c r="CZ60" s="690"/>
      <c r="DA60" s="690"/>
      <c r="DB60" s="690"/>
      <c r="DC60" s="690"/>
      <c r="DD60" s="690"/>
      <c r="DE60" s="690"/>
      <c r="DF60" s="690"/>
      <c r="DG60" s="690"/>
      <c r="DH60" s="690"/>
      <c r="DI60" s="690"/>
      <c r="DJ60" s="690"/>
      <c r="DK60" s="690"/>
      <c r="DL60" s="690"/>
      <c r="DM60" s="690"/>
      <c r="DN60" s="690"/>
    </row>
    <row r="61" spans="1:118" s="23" customFormat="1" ht="15.95" customHeight="1" x14ac:dyDescent="0.15">
      <c r="A61" s="1152"/>
      <c r="B61" s="685" t="s">
        <v>81</v>
      </c>
      <c r="C61" s="808">
        <v>0</v>
      </c>
      <c r="D61" s="870">
        <v>0</v>
      </c>
      <c r="E61" s="873">
        <v>0</v>
      </c>
      <c r="F61" s="802"/>
      <c r="G61" s="805"/>
      <c r="H61" s="802"/>
      <c r="I61" s="805"/>
      <c r="J61" s="802"/>
      <c r="K61" s="805"/>
      <c r="L61" s="802"/>
      <c r="M61" s="805"/>
      <c r="N61" s="802"/>
      <c r="O61" s="805"/>
      <c r="P61" s="802"/>
      <c r="Q61" s="805"/>
      <c r="R61" s="802"/>
      <c r="S61" s="805"/>
      <c r="T61" s="802"/>
      <c r="U61" s="805"/>
      <c r="V61" s="939" t="s">
        <v>231</v>
      </c>
      <c r="W61" s="681"/>
      <c r="X61" s="732"/>
      <c r="Y61" s="732"/>
      <c r="Z61" s="671"/>
      <c r="AA61" s="671"/>
      <c r="AB61" s="671"/>
      <c r="AC61" s="671"/>
      <c r="AD61" s="671"/>
      <c r="AE61" s="671"/>
      <c r="AF61" s="671"/>
      <c r="AG61" s="671"/>
      <c r="AH61" s="671"/>
      <c r="AI61" s="671"/>
      <c r="AJ61" s="671"/>
      <c r="AK61" s="671"/>
      <c r="AL61" s="765"/>
      <c r="AM61" s="765"/>
      <c r="AN61" s="765"/>
      <c r="AO61" s="765"/>
      <c r="AP61" s="765"/>
      <c r="AQ61" s="765"/>
      <c r="AR61" s="765"/>
      <c r="AS61" s="765"/>
      <c r="AT61" s="765"/>
      <c r="AU61" s="765"/>
      <c r="AV61" s="765"/>
      <c r="AW61" s="765"/>
      <c r="AX61" s="765"/>
      <c r="AY61" s="765"/>
      <c r="AZ61" s="765"/>
      <c r="BA61" s="767" t="s">
        <v>227</v>
      </c>
      <c r="BB61" s="767" t="s">
        <v>227</v>
      </c>
      <c r="BC61" s="767" t="s">
        <v>227</v>
      </c>
      <c r="BD61" s="767" t="s">
        <v>227</v>
      </c>
      <c r="BE61" s="767" t="s">
        <v>227</v>
      </c>
      <c r="BF61" s="767" t="s">
        <v>227</v>
      </c>
      <c r="BG61" s="767" t="s">
        <v>227</v>
      </c>
      <c r="BH61" s="767" t="s">
        <v>227</v>
      </c>
      <c r="BI61" s="767" t="s">
        <v>227</v>
      </c>
      <c r="BJ61" s="767" t="s">
        <v>227</v>
      </c>
      <c r="BK61" s="767" t="s">
        <v>227</v>
      </c>
      <c r="BL61" s="767" t="s">
        <v>227</v>
      </c>
      <c r="BM61" s="767" t="s">
        <v>227</v>
      </c>
      <c r="BN61" s="767" t="s">
        <v>227</v>
      </c>
      <c r="BO61" s="767" t="s">
        <v>227</v>
      </c>
      <c r="BP61" s="767" t="s">
        <v>227</v>
      </c>
      <c r="BQ61" s="767" t="s">
        <v>227</v>
      </c>
      <c r="BR61" s="767" t="s">
        <v>227</v>
      </c>
      <c r="BS61" s="767" t="s">
        <v>227</v>
      </c>
      <c r="BT61" s="945">
        <v>0</v>
      </c>
      <c r="BU61" s="945">
        <v>0</v>
      </c>
      <c r="BV61" s="945">
        <v>0</v>
      </c>
      <c r="BW61" s="945">
        <v>0</v>
      </c>
      <c r="BX61" s="945">
        <v>0</v>
      </c>
      <c r="BY61" s="945">
        <v>0</v>
      </c>
      <c r="BZ61" s="690"/>
      <c r="CA61" s="690"/>
      <c r="CB61" s="690"/>
      <c r="CC61" s="690"/>
      <c r="CD61" s="690"/>
      <c r="CE61" s="690"/>
      <c r="CF61" s="690"/>
      <c r="CG61" s="690"/>
      <c r="CH61" s="690"/>
      <c r="CI61" s="690"/>
      <c r="CJ61" s="690"/>
      <c r="CK61" s="690"/>
      <c r="CL61" s="690"/>
      <c r="CM61" s="690"/>
      <c r="CN61" s="690"/>
      <c r="CO61" s="690"/>
      <c r="CP61" s="690"/>
      <c r="CQ61" s="690"/>
      <c r="CR61" s="690"/>
      <c r="CS61" s="690"/>
      <c r="CT61" s="690"/>
      <c r="CU61" s="690"/>
      <c r="CV61" s="690"/>
      <c r="CW61" s="690"/>
      <c r="CX61" s="690"/>
      <c r="CY61" s="690"/>
      <c r="CZ61" s="690"/>
      <c r="DA61" s="690"/>
      <c r="DB61" s="690"/>
      <c r="DC61" s="690"/>
      <c r="DD61" s="690"/>
      <c r="DE61" s="690"/>
      <c r="DF61" s="690"/>
      <c r="DG61" s="690"/>
      <c r="DH61" s="690"/>
      <c r="DI61" s="690"/>
      <c r="DJ61" s="690"/>
      <c r="DK61" s="690"/>
      <c r="DL61" s="690"/>
      <c r="DM61" s="690"/>
      <c r="DN61" s="690"/>
    </row>
    <row r="62" spans="1:118" s="9" customFormat="1" ht="30" customHeight="1" x14ac:dyDescent="0.2">
      <c r="A62" s="723" t="s">
        <v>82</v>
      </c>
      <c r="B62" s="723"/>
      <c r="C62" s="723"/>
      <c r="D62" s="723"/>
      <c r="E62" s="723"/>
      <c r="F62" s="723"/>
      <c r="G62" s="723"/>
      <c r="H62" s="729"/>
      <c r="I62" s="730"/>
      <c r="J62" s="730"/>
      <c r="K62" s="731"/>
      <c r="L62" s="731"/>
      <c r="M62" s="731"/>
      <c r="N62" s="731"/>
      <c r="O62" s="731"/>
      <c r="P62" s="730"/>
      <c r="Q62" s="730"/>
      <c r="R62" s="730"/>
      <c r="S62" s="730"/>
      <c r="T62" s="730"/>
      <c r="U62" s="730"/>
      <c r="V62" s="732"/>
      <c r="W62" s="732"/>
      <c r="X62" s="673"/>
      <c r="Y62" s="673"/>
      <c r="Z62" s="673"/>
      <c r="AA62" s="673"/>
      <c r="AB62" s="673"/>
      <c r="AC62" s="673"/>
      <c r="AD62" s="673"/>
      <c r="AE62" s="673"/>
      <c r="AF62" s="673"/>
      <c r="AG62" s="673"/>
      <c r="AH62" s="673"/>
      <c r="AI62" s="673"/>
      <c r="AJ62" s="673"/>
      <c r="AK62" s="673"/>
      <c r="AL62" s="673"/>
      <c r="AM62" s="673"/>
      <c r="AN62" s="673"/>
      <c r="AO62" s="673"/>
      <c r="AP62" s="673"/>
      <c r="AQ62" s="673"/>
      <c r="AR62" s="673"/>
      <c r="AS62" s="673"/>
      <c r="AT62" s="673"/>
      <c r="AU62" s="673"/>
      <c r="AV62" s="673"/>
      <c r="AW62" s="673"/>
      <c r="AX62" s="673"/>
      <c r="AY62" s="673"/>
      <c r="AZ62" s="673"/>
      <c r="BA62" s="673"/>
      <c r="BB62" s="673"/>
      <c r="BC62" s="673"/>
      <c r="BD62" s="673"/>
      <c r="BE62" s="673"/>
      <c r="BF62" s="673"/>
      <c r="BG62" s="673"/>
      <c r="BH62" s="673"/>
      <c r="BI62" s="673"/>
      <c r="BJ62" s="673"/>
      <c r="BK62" s="673"/>
      <c r="BL62" s="673"/>
      <c r="BM62" s="673"/>
      <c r="BN62" s="673"/>
      <c r="BO62" s="673"/>
      <c r="BP62" s="673"/>
      <c r="BQ62" s="673"/>
      <c r="BR62" s="673"/>
      <c r="BS62" s="673"/>
      <c r="BT62" s="945">
        <v>0</v>
      </c>
      <c r="BU62" s="945">
        <v>0</v>
      </c>
      <c r="BV62" s="945">
        <v>0</v>
      </c>
      <c r="BW62" s="945">
        <v>0</v>
      </c>
      <c r="BX62" s="945">
        <v>0</v>
      </c>
      <c r="BY62" s="945">
        <v>0</v>
      </c>
      <c r="BZ62" s="673"/>
      <c r="CA62" s="673"/>
      <c r="CB62" s="673"/>
      <c r="CC62" s="673"/>
      <c r="CD62" s="673"/>
      <c r="CE62" s="673"/>
      <c r="CF62" s="673"/>
      <c r="CG62" s="673"/>
      <c r="CH62" s="673"/>
      <c r="CI62" s="673"/>
      <c r="CJ62" s="673"/>
      <c r="CK62" s="673"/>
      <c r="CL62" s="673"/>
      <c r="CM62" s="673"/>
      <c r="CN62" s="673"/>
      <c r="CO62" s="673"/>
      <c r="CP62" s="673"/>
      <c r="CQ62" s="673"/>
      <c r="CR62" s="673"/>
      <c r="CS62" s="673"/>
      <c r="CT62" s="673"/>
      <c r="CU62" s="673"/>
      <c r="CV62" s="673"/>
      <c r="CW62" s="673"/>
      <c r="CX62" s="673"/>
      <c r="CY62" s="673"/>
      <c r="CZ62" s="673"/>
      <c r="DA62" s="673"/>
      <c r="DB62" s="673"/>
      <c r="DC62" s="673"/>
      <c r="DD62" s="673"/>
      <c r="DE62" s="673"/>
      <c r="DF62" s="673"/>
      <c r="DG62" s="673"/>
      <c r="DH62" s="673"/>
      <c r="DI62" s="673"/>
      <c r="DJ62" s="673"/>
      <c r="DK62" s="673"/>
      <c r="DL62" s="673"/>
      <c r="DM62" s="673"/>
      <c r="DN62" s="673"/>
    </row>
    <row r="63" spans="1:118" s="23" customFormat="1" ht="12.75" customHeight="1" x14ac:dyDescent="0.15">
      <c r="A63" s="1009" t="s">
        <v>45</v>
      </c>
      <c r="B63" s="1010"/>
      <c r="C63" s="1009" t="s">
        <v>46</v>
      </c>
      <c r="D63" s="1153"/>
      <c r="E63" s="1010"/>
      <c r="F63" s="1159" t="s">
        <v>83</v>
      </c>
      <c r="G63" s="1163"/>
      <c r="H63" s="1163"/>
      <c r="I63" s="1163"/>
      <c r="J63" s="1163"/>
      <c r="K63" s="1163"/>
      <c r="L63" s="1163"/>
      <c r="M63" s="1163"/>
      <c r="N63" s="1163"/>
      <c r="O63" s="1163"/>
      <c r="P63" s="1163"/>
      <c r="Q63" s="1163"/>
      <c r="R63" s="1163"/>
      <c r="S63" s="1163"/>
      <c r="T63" s="1163"/>
      <c r="U63" s="1164"/>
      <c r="V63" s="1165" t="s">
        <v>84</v>
      </c>
      <c r="W63" s="1165"/>
      <c r="X63" s="1166"/>
      <c r="Y63" s="690"/>
      <c r="Z63" s="671"/>
      <c r="AA63" s="671"/>
      <c r="AB63" s="671"/>
      <c r="AC63" s="671"/>
      <c r="AD63" s="671"/>
      <c r="AE63" s="671"/>
      <c r="AF63" s="671"/>
      <c r="AG63" s="671"/>
      <c r="AH63" s="671"/>
      <c r="AI63" s="671"/>
      <c r="AJ63" s="671"/>
      <c r="AK63" s="671"/>
      <c r="AL63" s="765"/>
      <c r="AM63" s="765"/>
      <c r="AN63" s="765"/>
      <c r="AO63" s="765"/>
      <c r="AP63" s="765"/>
      <c r="AQ63" s="765"/>
      <c r="AR63" s="765"/>
      <c r="AS63" s="765"/>
      <c r="AT63" s="765"/>
      <c r="AU63" s="765"/>
      <c r="AV63" s="765"/>
      <c r="AW63" s="765"/>
      <c r="AX63" s="765"/>
      <c r="AY63" s="765"/>
      <c r="AZ63" s="765"/>
      <c r="BA63" s="671"/>
      <c r="BB63" s="671"/>
      <c r="BC63" s="671"/>
      <c r="BD63" s="671"/>
      <c r="BE63" s="671"/>
      <c r="BF63" s="671"/>
      <c r="BG63" s="671"/>
      <c r="BH63" s="671"/>
      <c r="BI63" s="671"/>
      <c r="BJ63" s="671"/>
      <c r="BK63" s="671"/>
      <c r="BL63" s="671"/>
      <c r="BM63" s="671"/>
      <c r="BN63" s="671"/>
      <c r="BO63" s="671"/>
      <c r="BP63" s="671"/>
      <c r="BQ63" s="671"/>
      <c r="BR63" s="671"/>
      <c r="BS63" s="671"/>
      <c r="BT63" s="945">
        <v>0</v>
      </c>
      <c r="BU63" s="945">
        <v>0</v>
      </c>
      <c r="BV63" s="945">
        <v>0</v>
      </c>
      <c r="BW63" s="945">
        <v>0</v>
      </c>
      <c r="BX63" s="945">
        <v>0</v>
      </c>
      <c r="BY63" s="945">
        <v>0</v>
      </c>
      <c r="BZ63" s="671"/>
      <c r="CA63" s="671"/>
      <c r="CB63" s="671"/>
      <c r="CC63" s="690"/>
      <c r="CD63" s="690"/>
      <c r="CE63" s="690"/>
      <c r="CF63" s="690"/>
      <c r="CG63" s="690"/>
      <c r="CH63" s="690"/>
      <c r="CI63" s="690"/>
      <c r="CJ63" s="690"/>
      <c r="CK63" s="690"/>
      <c r="CL63" s="690"/>
      <c r="CM63" s="690"/>
      <c r="CN63" s="690"/>
      <c r="CO63" s="690"/>
      <c r="CP63" s="690"/>
      <c r="CQ63" s="690"/>
      <c r="CR63" s="690"/>
      <c r="CS63" s="690"/>
      <c r="CT63" s="690"/>
      <c r="CU63" s="765"/>
      <c r="CV63" s="765"/>
      <c r="CW63" s="765"/>
      <c r="CX63" s="765"/>
      <c r="CY63" s="765"/>
      <c r="CZ63" s="765"/>
      <c r="DA63" s="765"/>
      <c r="DB63" s="765"/>
      <c r="DC63" s="765"/>
      <c r="DD63" s="765"/>
      <c r="DE63" s="765"/>
      <c r="DF63" s="765"/>
      <c r="DG63" s="765"/>
      <c r="DH63" s="765"/>
      <c r="DI63" s="765"/>
      <c r="DJ63" s="765"/>
      <c r="DK63" s="765"/>
      <c r="DL63" s="765"/>
      <c r="DM63" s="765"/>
      <c r="DN63" s="765"/>
    </row>
    <row r="64" spans="1:118" s="23" customFormat="1" ht="12.95" customHeight="1" x14ac:dyDescent="0.15">
      <c r="A64" s="1011"/>
      <c r="B64" s="1012"/>
      <c r="C64" s="1011"/>
      <c r="D64" s="1154"/>
      <c r="E64" s="1012"/>
      <c r="F64" s="1015" t="s">
        <v>70</v>
      </c>
      <c r="G64" s="1015"/>
      <c r="H64" s="1015" t="s">
        <v>71</v>
      </c>
      <c r="I64" s="1015"/>
      <c r="J64" s="1016" t="s">
        <v>72</v>
      </c>
      <c r="K64" s="1018"/>
      <c r="L64" s="1018" t="s">
        <v>10</v>
      </c>
      <c r="M64" s="1016"/>
      <c r="N64" s="1015" t="s">
        <v>11</v>
      </c>
      <c r="O64" s="1015"/>
      <c r="P64" s="1018" t="s">
        <v>73</v>
      </c>
      <c r="Q64" s="1016"/>
      <c r="R64" s="1015" t="s">
        <v>74</v>
      </c>
      <c r="S64" s="1015"/>
      <c r="T64" s="1015" t="s">
        <v>75</v>
      </c>
      <c r="U64" s="1035"/>
      <c r="V64" s="1049" t="s">
        <v>85</v>
      </c>
      <c r="W64" s="1052" t="s">
        <v>86</v>
      </c>
      <c r="X64" s="1052" t="s">
        <v>87</v>
      </c>
      <c r="Y64" s="736"/>
      <c r="Z64" s="671"/>
      <c r="AA64" s="671"/>
      <c r="AB64" s="671"/>
      <c r="AC64" s="671"/>
      <c r="AD64" s="671"/>
      <c r="AE64" s="671"/>
      <c r="AF64" s="671"/>
      <c r="AG64" s="671"/>
      <c r="AH64" s="671"/>
      <c r="AI64" s="671"/>
      <c r="AJ64" s="671"/>
      <c r="AK64" s="671"/>
      <c r="AL64" s="765"/>
      <c r="AM64" s="765"/>
      <c r="AN64" s="765"/>
      <c r="AO64" s="765"/>
      <c r="AP64" s="765"/>
      <c r="AQ64" s="765"/>
      <c r="AR64" s="765"/>
      <c r="AS64" s="765"/>
      <c r="AT64" s="765"/>
      <c r="AU64" s="765"/>
      <c r="AV64" s="765"/>
      <c r="AW64" s="765"/>
      <c r="AX64" s="765"/>
      <c r="AY64" s="765"/>
      <c r="AZ64" s="765"/>
      <c r="BA64" s="671"/>
      <c r="BB64" s="671"/>
      <c r="BC64" s="671"/>
      <c r="BD64" s="671"/>
      <c r="BE64" s="671"/>
      <c r="BF64" s="671"/>
      <c r="BG64" s="671"/>
      <c r="BH64" s="671"/>
      <c r="BI64" s="671"/>
      <c r="BJ64" s="671"/>
      <c r="BK64" s="671"/>
      <c r="BL64" s="671"/>
      <c r="BM64" s="671"/>
      <c r="BN64" s="671"/>
      <c r="BO64" s="671"/>
      <c r="BP64" s="671"/>
      <c r="BQ64" s="671"/>
      <c r="BR64" s="671"/>
      <c r="BS64" s="671"/>
      <c r="BT64" s="945">
        <v>0</v>
      </c>
      <c r="BU64" s="945">
        <v>0</v>
      </c>
      <c r="BV64" s="945">
        <v>0</v>
      </c>
      <c r="BW64" s="945">
        <v>0</v>
      </c>
      <c r="BX64" s="945">
        <v>0</v>
      </c>
      <c r="BY64" s="945">
        <v>0</v>
      </c>
      <c r="BZ64" s="671"/>
      <c r="CA64" s="671"/>
      <c r="CB64" s="671"/>
      <c r="CC64" s="690"/>
      <c r="CD64" s="690"/>
      <c r="CE64" s="690"/>
      <c r="CF64" s="690"/>
      <c r="CG64" s="690"/>
      <c r="CH64" s="690"/>
      <c r="CI64" s="690"/>
      <c r="CJ64" s="690"/>
      <c r="CK64" s="690"/>
      <c r="CL64" s="690"/>
      <c r="CM64" s="690"/>
      <c r="CN64" s="690"/>
      <c r="CO64" s="690"/>
      <c r="CP64" s="690"/>
      <c r="CQ64" s="690"/>
      <c r="CR64" s="690"/>
      <c r="CS64" s="690"/>
      <c r="CT64" s="690"/>
      <c r="CU64" s="690"/>
      <c r="CV64" s="690"/>
      <c r="CW64" s="690"/>
      <c r="CX64" s="690"/>
      <c r="CY64" s="765"/>
      <c r="CZ64" s="765"/>
      <c r="DA64" s="765"/>
      <c r="DB64" s="765"/>
      <c r="DC64" s="765"/>
      <c r="DD64" s="765"/>
      <c r="DE64" s="765"/>
      <c r="DF64" s="765"/>
      <c r="DG64" s="765"/>
      <c r="DH64" s="765"/>
      <c r="DI64" s="765"/>
      <c r="DJ64" s="765"/>
      <c r="DK64" s="765"/>
      <c r="DL64" s="765"/>
      <c r="DM64" s="765"/>
      <c r="DN64" s="765"/>
    </row>
    <row r="65" spans="1:118" s="23" customFormat="1" ht="21" x14ac:dyDescent="0.15">
      <c r="A65" s="1162"/>
      <c r="B65" s="1050"/>
      <c r="C65" s="724" t="s">
        <v>76</v>
      </c>
      <c r="D65" s="701" t="s">
        <v>43</v>
      </c>
      <c r="E65" s="728" t="s">
        <v>64</v>
      </c>
      <c r="F65" s="733" t="s">
        <v>43</v>
      </c>
      <c r="G65" s="734" t="s">
        <v>64</v>
      </c>
      <c r="H65" s="733" t="s">
        <v>43</v>
      </c>
      <c r="I65" s="734" t="s">
        <v>64</v>
      </c>
      <c r="J65" s="733" t="s">
        <v>43</v>
      </c>
      <c r="K65" s="734" t="s">
        <v>64</v>
      </c>
      <c r="L65" s="733" t="s">
        <v>43</v>
      </c>
      <c r="M65" s="734" t="s">
        <v>64</v>
      </c>
      <c r="N65" s="733" t="s">
        <v>43</v>
      </c>
      <c r="O65" s="734" t="s">
        <v>64</v>
      </c>
      <c r="P65" s="733" t="s">
        <v>43</v>
      </c>
      <c r="Q65" s="734" t="s">
        <v>64</v>
      </c>
      <c r="R65" s="733" t="s">
        <v>43</v>
      </c>
      <c r="S65" s="734" t="s">
        <v>64</v>
      </c>
      <c r="T65" s="733" t="s">
        <v>43</v>
      </c>
      <c r="U65" s="737" t="s">
        <v>64</v>
      </c>
      <c r="V65" s="1051"/>
      <c r="W65" s="1054"/>
      <c r="X65" s="1054"/>
      <c r="Y65" s="736"/>
      <c r="Z65" s="671"/>
      <c r="AA65" s="671"/>
      <c r="AB65" s="671"/>
      <c r="AC65" s="671"/>
      <c r="AD65" s="671"/>
      <c r="AE65" s="671"/>
      <c r="AF65" s="671"/>
      <c r="AG65" s="671"/>
      <c r="AH65" s="671"/>
      <c r="AI65" s="671"/>
      <c r="AJ65" s="671"/>
      <c r="AK65" s="671"/>
      <c r="AL65" s="765"/>
      <c r="AM65" s="765"/>
      <c r="AN65" s="765"/>
      <c r="AO65" s="765"/>
      <c r="AP65" s="765"/>
      <c r="AQ65" s="765"/>
      <c r="AR65" s="765"/>
      <c r="AS65" s="765"/>
      <c r="AT65" s="765"/>
      <c r="AU65" s="765"/>
      <c r="AV65" s="765"/>
      <c r="AW65" s="765"/>
      <c r="AX65" s="765"/>
      <c r="AY65" s="765"/>
      <c r="AZ65" s="765"/>
      <c r="BA65" s="671"/>
      <c r="BB65" s="671"/>
      <c r="BC65" s="671"/>
      <c r="BD65" s="671"/>
      <c r="BE65" s="671"/>
      <c r="BF65" s="671"/>
      <c r="BG65" s="671"/>
      <c r="BH65" s="671"/>
      <c r="BI65" s="671"/>
      <c r="BJ65" s="671"/>
      <c r="BK65" s="671"/>
      <c r="BL65" s="671"/>
      <c r="BM65" s="671"/>
      <c r="BN65" s="671"/>
      <c r="BO65" s="671"/>
      <c r="BP65" s="671"/>
      <c r="BQ65" s="671"/>
      <c r="BR65" s="671"/>
      <c r="BS65" s="671"/>
      <c r="BT65" s="945">
        <v>0</v>
      </c>
      <c r="BU65" s="945">
        <v>0</v>
      </c>
      <c r="BV65" s="945">
        <v>0</v>
      </c>
      <c r="BW65" s="945">
        <v>0</v>
      </c>
      <c r="BX65" s="945">
        <v>0</v>
      </c>
      <c r="BY65" s="945">
        <v>0</v>
      </c>
      <c r="BZ65" s="671"/>
      <c r="CA65" s="671"/>
      <c r="CB65" s="671"/>
      <c r="CC65" s="690"/>
      <c r="CD65" s="690"/>
      <c r="CE65" s="690"/>
      <c r="CF65" s="690"/>
      <c r="CG65" s="690"/>
      <c r="CH65" s="690"/>
      <c r="CI65" s="690"/>
      <c r="CJ65" s="690"/>
      <c r="CK65" s="690"/>
      <c r="CL65" s="690"/>
      <c r="CM65" s="690"/>
      <c r="CN65" s="690"/>
      <c r="CO65" s="690"/>
      <c r="CP65" s="690"/>
      <c r="CQ65" s="690"/>
      <c r="CR65" s="690"/>
      <c r="CS65" s="690"/>
      <c r="CT65" s="690"/>
      <c r="CU65" s="690"/>
      <c r="CV65" s="690"/>
      <c r="CW65" s="690"/>
      <c r="CX65" s="690"/>
      <c r="CY65" s="765"/>
      <c r="CZ65" s="662"/>
      <c r="DA65" s="662"/>
      <c r="DB65" s="662"/>
      <c r="DC65" s="662"/>
      <c r="DD65" s="662"/>
      <c r="DE65" s="662"/>
      <c r="DF65" s="662"/>
      <c r="DG65" s="662"/>
      <c r="DH65" s="662"/>
      <c r="DI65" s="662"/>
      <c r="DJ65" s="662"/>
      <c r="DK65" s="662"/>
      <c r="DL65" s="662"/>
      <c r="DM65" s="662"/>
      <c r="DN65" s="662"/>
    </row>
    <row r="66" spans="1:118" s="23" customFormat="1" ht="10.5" x14ac:dyDescent="0.15">
      <c r="A66" s="1148" t="s">
        <v>88</v>
      </c>
      <c r="B66" s="1149"/>
      <c r="C66" s="824">
        <v>3</v>
      </c>
      <c r="D66" s="808">
        <v>2</v>
      </c>
      <c r="E66" s="808">
        <v>1</v>
      </c>
      <c r="F66" s="848"/>
      <c r="G66" s="850"/>
      <c r="H66" s="848"/>
      <c r="I66" s="850"/>
      <c r="J66" s="799">
        <v>1</v>
      </c>
      <c r="K66" s="794"/>
      <c r="L66" s="799"/>
      <c r="M66" s="794">
        <v>1</v>
      </c>
      <c r="N66" s="799"/>
      <c r="O66" s="794"/>
      <c r="P66" s="799">
        <v>1</v>
      </c>
      <c r="Q66" s="794"/>
      <c r="R66" s="799"/>
      <c r="S66" s="794"/>
      <c r="T66" s="799"/>
      <c r="U66" s="884"/>
      <c r="V66" s="813"/>
      <c r="W66" s="791">
        <v>2</v>
      </c>
      <c r="X66" s="813">
        <v>1</v>
      </c>
      <c r="Y66" s="939" t="s">
        <v>230</v>
      </c>
      <c r="Z66" s="671"/>
      <c r="AA66" s="942"/>
      <c r="AB66" s="671"/>
      <c r="AC66" s="671"/>
      <c r="AD66" s="671"/>
      <c r="AE66" s="671"/>
      <c r="AF66" s="671"/>
      <c r="AG66" s="671"/>
      <c r="AH66" s="671"/>
      <c r="AI66" s="671"/>
      <c r="AJ66" s="671"/>
      <c r="AK66" s="671"/>
      <c r="AL66" s="765"/>
      <c r="AM66" s="765"/>
      <c r="AN66" s="765"/>
      <c r="AO66" s="765"/>
      <c r="AP66" s="765"/>
      <c r="AQ66" s="765"/>
      <c r="AR66" s="765"/>
      <c r="AS66" s="765"/>
      <c r="AT66" s="765"/>
      <c r="AU66" s="765"/>
      <c r="AV66" s="765"/>
      <c r="AW66" s="765"/>
      <c r="AX66" s="765"/>
      <c r="AY66" s="765"/>
      <c r="AZ66" s="765"/>
      <c r="BA66" s="767" t="s">
        <v>227</v>
      </c>
      <c r="BB66" s="767" t="s">
        <v>227</v>
      </c>
      <c r="BC66" s="767" t="s">
        <v>227</v>
      </c>
      <c r="BD66" s="767" t="s">
        <v>227</v>
      </c>
      <c r="BE66" s="765"/>
      <c r="BF66" s="765"/>
      <c r="BG66" s="765"/>
      <c r="BH66" s="671"/>
      <c r="BI66" s="671"/>
      <c r="BJ66" s="671"/>
      <c r="BK66" s="671"/>
      <c r="BL66" s="671"/>
      <c r="BM66" s="671"/>
      <c r="BN66" s="671"/>
      <c r="BO66" s="671"/>
      <c r="BP66" s="671"/>
      <c r="BQ66" s="671"/>
      <c r="BR66" s="671"/>
      <c r="BS66" s="671"/>
      <c r="BT66" s="945">
        <v>0</v>
      </c>
      <c r="BU66" s="945">
        <v>0</v>
      </c>
      <c r="BV66" s="945">
        <v>0</v>
      </c>
      <c r="BW66" s="945">
        <v>0</v>
      </c>
      <c r="BX66" s="945">
        <v>0</v>
      </c>
      <c r="BY66" s="945">
        <v>0</v>
      </c>
      <c r="BZ66" s="671"/>
      <c r="CA66" s="671"/>
      <c r="CB66" s="671"/>
      <c r="CC66" s="671"/>
      <c r="CD66" s="690"/>
      <c r="CE66" s="690"/>
      <c r="CF66" s="690"/>
      <c r="CG66" s="690"/>
      <c r="CH66" s="690"/>
      <c r="CI66" s="690"/>
      <c r="CJ66" s="690"/>
      <c r="CK66" s="690"/>
      <c r="CL66" s="690"/>
      <c r="CM66" s="690"/>
      <c r="CN66" s="690"/>
      <c r="CO66" s="690"/>
      <c r="CP66" s="690"/>
      <c r="CQ66" s="690"/>
      <c r="CR66" s="690"/>
      <c r="CS66" s="690"/>
      <c r="CT66" s="690"/>
      <c r="CU66" s="690"/>
      <c r="CV66" s="690"/>
      <c r="CW66" s="690"/>
      <c r="CX66" s="690"/>
      <c r="CY66" s="690"/>
      <c r="CZ66" s="662"/>
      <c r="DA66" s="662"/>
      <c r="DB66" s="662"/>
      <c r="DC66" s="662"/>
      <c r="DD66" s="662"/>
      <c r="DE66" s="662"/>
      <c r="DF66" s="662"/>
      <c r="DG66" s="662"/>
      <c r="DH66" s="662"/>
      <c r="DI66" s="662"/>
      <c r="DJ66" s="662"/>
      <c r="DK66" s="662"/>
      <c r="DL66" s="662"/>
      <c r="DM66" s="662"/>
      <c r="DN66" s="662"/>
    </row>
    <row r="67" spans="1:118" s="23" customFormat="1" ht="10.5" customHeight="1" x14ac:dyDescent="0.15">
      <c r="A67" s="1150" t="s">
        <v>78</v>
      </c>
      <c r="B67" s="738" t="s">
        <v>79</v>
      </c>
      <c r="C67" s="861">
        <v>0</v>
      </c>
      <c r="D67" s="866">
        <v>0</v>
      </c>
      <c r="E67" s="874">
        <v>0</v>
      </c>
      <c r="F67" s="831"/>
      <c r="G67" s="833"/>
      <c r="H67" s="831"/>
      <c r="I67" s="833"/>
      <c r="J67" s="811"/>
      <c r="K67" s="830"/>
      <c r="L67" s="831"/>
      <c r="M67" s="833"/>
      <c r="N67" s="831"/>
      <c r="O67" s="833"/>
      <c r="P67" s="831"/>
      <c r="Q67" s="833"/>
      <c r="R67" s="831"/>
      <c r="S67" s="833"/>
      <c r="T67" s="831"/>
      <c r="U67" s="892"/>
      <c r="V67" s="847"/>
      <c r="W67" s="797"/>
      <c r="X67" s="847"/>
      <c r="Y67" s="939" t="s">
        <v>230</v>
      </c>
      <c r="Z67" s="671"/>
      <c r="AA67" s="671"/>
      <c r="AB67" s="671"/>
      <c r="AC67" s="671"/>
      <c r="AD67" s="671"/>
      <c r="AE67" s="671"/>
      <c r="AF67" s="671"/>
      <c r="AG67" s="671"/>
      <c r="AH67" s="671"/>
      <c r="AI67" s="671"/>
      <c r="AJ67" s="671"/>
      <c r="AK67" s="671"/>
      <c r="AL67" s="765"/>
      <c r="AM67" s="765"/>
      <c r="AN67" s="765"/>
      <c r="AO67" s="765"/>
      <c r="AP67" s="765"/>
      <c r="AQ67" s="765"/>
      <c r="AR67" s="765"/>
      <c r="AS67" s="765"/>
      <c r="AT67" s="765"/>
      <c r="AU67" s="765"/>
      <c r="AV67" s="765"/>
      <c r="AW67" s="765"/>
      <c r="AX67" s="765"/>
      <c r="AY67" s="765"/>
      <c r="AZ67" s="765"/>
      <c r="BA67" s="767" t="s">
        <v>227</v>
      </c>
      <c r="BB67" s="767" t="s">
        <v>227</v>
      </c>
      <c r="BC67" s="767" t="s">
        <v>227</v>
      </c>
      <c r="BD67" s="690"/>
      <c r="BE67" s="765"/>
      <c r="BF67" s="765"/>
      <c r="BG67" s="765"/>
      <c r="BH67" s="671"/>
      <c r="BI67" s="671"/>
      <c r="BJ67" s="671"/>
      <c r="BK67" s="671"/>
      <c r="BL67" s="671"/>
      <c r="BM67" s="671"/>
      <c r="BN67" s="671"/>
      <c r="BO67" s="671"/>
      <c r="BP67" s="671"/>
      <c r="BQ67" s="671"/>
      <c r="BR67" s="671"/>
      <c r="BS67" s="671"/>
      <c r="BT67" s="945">
        <v>0</v>
      </c>
      <c r="BU67" s="945">
        <v>0</v>
      </c>
      <c r="BV67" s="945">
        <v>0</v>
      </c>
      <c r="BW67" s="945">
        <v>0</v>
      </c>
      <c r="BX67" s="945">
        <v>0</v>
      </c>
      <c r="BY67" s="945">
        <v>0</v>
      </c>
      <c r="BZ67" s="671"/>
      <c r="CA67" s="671"/>
      <c r="CB67" s="671"/>
      <c r="CC67" s="671"/>
      <c r="CD67" s="690"/>
      <c r="CE67" s="690"/>
      <c r="CF67" s="690"/>
      <c r="CG67" s="690"/>
      <c r="CH67" s="690"/>
      <c r="CI67" s="690"/>
      <c r="CJ67" s="690"/>
      <c r="CK67" s="690"/>
      <c r="CL67" s="690"/>
      <c r="CM67" s="690"/>
      <c r="CN67" s="690"/>
      <c r="CO67" s="690"/>
      <c r="CP67" s="690"/>
      <c r="CQ67" s="690"/>
      <c r="CR67" s="690"/>
      <c r="CS67" s="690"/>
      <c r="CT67" s="690"/>
      <c r="CU67" s="690"/>
      <c r="CV67" s="690"/>
      <c r="CW67" s="690"/>
      <c r="CX67" s="690"/>
      <c r="CY67" s="690"/>
      <c r="CZ67" s="662"/>
      <c r="DA67" s="662"/>
      <c r="DB67" s="662"/>
      <c r="DC67" s="662"/>
      <c r="DD67" s="662"/>
      <c r="DE67" s="662"/>
      <c r="DF67" s="662"/>
      <c r="DG67" s="662"/>
      <c r="DH67" s="662"/>
      <c r="DI67" s="662"/>
      <c r="DJ67" s="662"/>
      <c r="DK67" s="662"/>
      <c r="DL67" s="662"/>
      <c r="DM67" s="662"/>
      <c r="DN67" s="662"/>
    </row>
    <row r="68" spans="1:118" s="23" customFormat="1" ht="10.5" x14ac:dyDescent="0.15">
      <c r="A68" s="1151"/>
      <c r="B68" s="684" t="s">
        <v>80</v>
      </c>
      <c r="C68" s="807">
        <v>3</v>
      </c>
      <c r="D68" s="867">
        <v>2</v>
      </c>
      <c r="E68" s="934">
        <v>1</v>
      </c>
      <c r="F68" s="799"/>
      <c r="G68" s="794"/>
      <c r="H68" s="799"/>
      <c r="I68" s="794"/>
      <c r="J68" s="799">
        <v>1</v>
      </c>
      <c r="K68" s="794"/>
      <c r="L68" s="799"/>
      <c r="M68" s="794">
        <v>1</v>
      </c>
      <c r="N68" s="799"/>
      <c r="O68" s="794"/>
      <c r="P68" s="799">
        <v>1</v>
      </c>
      <c r="Q68" s="794"/>
      <c r="R68" s="799"/>
      <c r="S68" s="794"/>
      <c r="T68" s="799"/>
      <c r="U68" s="884"/>
      <c r="V68" s="813"/>
      <c r="W68" s="791">
        <v>2</v>
      </c>
      <c r="X68" s="813">
        <v>1</v>
      </c>
      <c r="Y68" s="939" t="s">
        <v>230</v>
      </c>
      <c r="Z68" s="671"/>
      <c r="AA68" s="671"/>
      <c r="AB68" s="671"/>
      <c r="AC68" s="671"/>
      <c r="AD68" s="671"/>
      <c r="AE68" s="671"/>
      <c r="AF68" s="671"/>
      <c r="AG68" s="671"/>
      <c r="AH68" s="671"/>
      <c r="AI68" s="671"/>
      <c r="AJ68" s="671"/>
      <c r="AK68" s="671"/>
      <c r="AL68" s="765"/>
      <c r="AM68" s="765"/>
      <c r="AN68" s="765"/>
      <c r="AO68" s="765"/>
      <c r="AP68" s="765"/>
      <c r="AQ68" s="765"/>
      <c r="AR68" s="765"/>
      <c r="AS68" s="765"/>
      <c r="AT68" s="765"/>
      <c r="AU68" s="765"/>
      <c r="AV68" s="765"/>
      <c r="AW68" s="765"/>
      <c r="AX68" s="765"/>
      <c r="AY68" s="765"/>
      <c r="AZ68" s="765"/>
      <c r="BA68" s="767" t="s">
        <v>227</v>
      </c>
      <c r="BB68" s="767" t="s">
        <v>227</v>
      </c>
      <c r="BC68" s="767" t="s">
        <v>227</v>
      </c>
      <c r="BD68" s="690"/>
      <c r="BE68" s="765"/>
      <c r="BF68" s="765"/>
      <c r="BG68" s="765"/>
      <c r="BH68" s="671"/>
      <c r="BI68" s="671"/>
      <c r="BJ68" s="671"/>
      <c r="BK68" s="671"/>
      <c r="BL68" s="671"/>
      <c r="BM68" s="671"/>
      <c r="BN68" s="671"/>
      <c r="BO68" s="671"/>
      <c r="BP68" s="671"/>
      <c r="BQ68" s="671"/>
      <c r="BR68" s="671"/>
      <c r="BS68" s="671"/>
      <c r="BT68" s="945">
        <v>0</v>
      </c>
      <c r="BU68" s="945">
        <v>0</v>
      </c>
      <c r="BV68" s="945">
        <v>0</v>
      </c>
      <c r="BW68" s="945">
        <v>0</v>
      </c>
      <c r="BX68" s="945">
        <v>0</v>
      </c>
      <c r="BY68" s="945">
        <v>0</v>
      </c>
      <c r="BZ68" s="671"/>
      <c r="CA68" s="671"/>
      <c r="CB68" s="671"/>
      <c r="CC68" s="671"/>
      <c r="CD68" s="690"/>
      <c r="CE68" s="690"/>
      <c r="CF68" s="690"/>
      <c r="CG68" s="690"/>
      <c r="CH68" s="690"/>
      <c r="CI68" s="690"/>
      <c r="CJ68" s="690"/>
      <c r="CK68" s="690"/>
      <c r="CL68" s="690"/>
      <c r="CM68" s="690"/>
      <c r="CN68" s="690"/>
      <c r="CO68" s="690"/>
      <c r="CP68" s="690"/>
      <c r="CQ68" s="690"/>
      <c r="CR68" s="690"/>
      <c r="CS68" s="690"/>
      <c r="CT68" s="690"/>
      <c r="CU68" s="690"/>
      <c r="CV68" s="690"/>
      <c r="CW68" s="690"/>
      <c r="CX68" s="690"/>
      <c r="CY68" s="690"/>
      <c r="CZ68" s="662"/>
      <c r="DA68" s="662"/>
      <c r="DB68" s="662"/>
      <c r="DC68" s="662"/>
      <c r="DD68" s="662"/>
      <c r="DE68" s="662"/>
      <c r="DF68" s="662"/>
      <c r="DG68" s="662"/>
      <c r="DH68" s="662"/>
      <c r="DI68" s="662"/>
      <c r="DJ68" s="662"/>
      <c r="DK68" s="662"/>
      <c r="DL68" s="662"/>
      <c r="DM68" s="662"/>
      <c r="DN68" s="662"/>
    </row>
    <row r="69" spans="1:118" s="23" customFormat="1" ht="10.5" x14ac:dyDescent="0.15">
      <c r="A69" s="1152"/>
      <c r="B69" s="685" t="s">
        <v>81</v>
      </c>
      <c r="C69" s="808">
        <v>0</v>
      </c>
      <c r="D69" s="870">
        <v>0</v>
      </c>
      <c r="E69" s="873">
        <v>0</v>
      </c>
      <c r="F69" s="802"/>
      <c r="G69" s="805"/>
      <c r="H69" s="802"/>
      <c r="I69" s="805"/>
      <c r="J69" s="802"/>
      <c r="K69" s="805"/>
      <c r="L69" s="802"/>
      <c r="M69" s="805"/>
      <c r="N69" s="802"/>
      <c r="O69" s="805"/>
      <c r="P69" s="802"/>
      <c r="Q69" s="805"/>
      <c r="R69" s="802"/>
      <c r="S69" s="805"/>
      <c r="T69" s="802"/>
      <c r="U69" s="895"/>
      <c r="V69" s="835"/>
      <c r="W69" s="793"/>
      <c r="X69" s="835"/>
      <c r="Y69" s="939" t="s">
        <v>230</v>
      </c>
      <c r="Z69" s="671"/>
      <c r="AA69" s="671"/>
      <c r="AB69" s="671"/>
      <c r="AC69" s="671"/>
      <c r="AD69" s="671"/>
      <c r="AE69" s="671"/>
      <c r="AF69" s="671"/>
      <c r="AG69" s="671"/>
      <c r="AH69" s="671"/>
      <c r="AI69" s="671"/>
      <c r="AJ69" s="671"/>
      <c r="AK69" s="671"/>
      <c r="AL69" s="765"/>
      <c r="AM69" s="765"/>
      <c r="AN69" s="765"/>
      <c r="AO69" s="765"/>
      <c r="AP69" s="765"/>
      <c r="AQ69" s="765"/>
      <c r="AR69" s="765"/>
      <c r="AS69" s="765"/>
      <c r="AT69" s="765"/>
      <c r="AU69" s="765"/>
      <c r="AV69" s="765"/>
      <c r="AW69" s="765"/>
      <c r="AX69" s="765"/>
      <c r="AY69" s="765"/>
      <c r="AZ69" s="765"/>
      <c r="BA69" s="767" t="s">
        <v>227</v>
      </c>
      <c r="BB69" s="767" t="s">
        <v>227</v>
      </c>
      <c r="BC69" s="767" t="s">
        <v>227</v>
      </c>
      <c r="BD69" s="690"/>
      <c r="BE69" s="765"/>
      <c r="BF69" s="765"/>
      <c r="BG69" s="765"/>
      <c r="BH69" s="671"/>
      <c r="BI69" s="671"/>
      <c r="BJ69" s="671"/>
      <c r="BK69" s="671"/>
      <c r="BL69" s="671"/>
      <c r="BM69" s="671"/>
      <c r="BN69" s="671"/>
      <c r="BO69" s="671"/>
      <c r="BP69" s="671"/>
      <c r="BQ69" s="671"/>
      <c r="BR69" s="671"/>
      <c r="BS69" s="671"/>
      <c r="BT69" s="945">
        <v>0</v>
      </c>
      <c r="BU69" s="945">
        <v>0</v>
      </c>
      <c r="BV69" s="945">
        <v>0</v>
      </c>
      <c r="BW69" s="945">
        <v>0</v>
      </c>
      <c r="BX69" s="945">
        <v>0</v>
      </c>
      <c r="BY69" s="945">
        <v>0</v>
      </c>
      <c r="BZ69" s="671"/>
      <c r="CA69" s="671"/>
      <c r="CB69" s="671"/>
      <c r="CC69" s="671"/>
      <c r="CD69" s="690"/>
      <c r="CE69" s="690"/>
      <c r="CF69" s="690"/>
      <c r="CG69" s="690"/>
      <c r="CH69" s="690"/>
      <c r="CI69" s="690"/>
      <c r="CJ69" s="690"/>
      <c r="CK69" s="690"/>
      <c r="CL69" s="690"/>
      <c r="CM69" s="690"/>
      <c r="CN69" s="690"/>
      <c r="CO69" s="690"/>
      <c r="CP69" s="690"/>
      <c r="CQ69" s="690"/>
      <c r="CR69" s="690"/>
      <c r="CS69" s="690"/>
      <c r="CT69" s="690"/>
      <c r="CU69" s="690"/>
      <c r="CV69" s="690"/>
      <c r="CW69" s="690"/>
      <c r="CX69" s="690"/>
      <c r="CY69" s="690"/>
      <c r="CZ69" s="662"/>
      <c r="DA69" s="662"/>
      <c r="DB69" s="662"/>
      <c r="DC69" s="662"/>
      <c r="DD69" s="662"/>
      <c r="DE69" s="662"/>
      <c r="DF69" s="662"/>
      <c r="DG69" s="662"/>
      <c r="DH69" s="662"/>
      <c r="DI69" s="662"/>
      <c r="DJ69" s="662"/>
      <c r="DK69" s="662"/>
      <c r="DL69" s="662"/>
      <c r="DM69" s="662"/>
      <c r="DN69" s="662"/>
    </row>
    <row r="70" spans="1:118" s="9" customFormat="1" ht="14.25" x14ac:dyDescent="0.2">
      <c r="A70" s="723" t="s">
        <v>89</v>
      </c>
      <c r="B70" s="723"/>
      <c r="C70" s="723"/>
      <c r="D70" s="723"/>
      <c r="E70" s="723"/>
      <c r="F70" s="723"/>
      <c r="G70" s="723"/>
      <c r="H70" s="729"/>
      <c r="I70" s="730"/>
      <c r="J70" s="730"/>
      <c r="K70" s="731"/>
      <c r="L70" s="667"/>
      <c r="M70" s="667"/>
      <c r="N70" s="667"/>
      <c r="O70" s="667"/>
      <c r="P70" s="667"/>
      <c r="Q70" s="667"/>
      <c r="R70" s="667"/>
      <c r="S70" s="667"/>
      <c r="T70" s="667"/>
      <c r="U70" s="667"/>
      <c r="V70" s="667"/>
      <c r="W70" s="732"/>
      <c r="X70" s="673"/>
      <c r="Y70" s="673"/>
      <c r="Z70" s="673"/>
      <c r="AA70" s="673"/>
      <c r="AB70" s="673"/>
      <c r="AC70" s="673"/>
      <c r="AD70" s="673"/>
      <c r="AE70" s="673"/>
      <c r="AF70" s="673"/>
      <c r="AG70" s="673"/>
      <c r="AH70" s="673"/>
      <c r="AI70" s="673"/>
      <c r="AJ70" s="673"/>
      <c r="AK70" s="673"/>
      <c r="AL70" s="673"/>
      <c r="AM70" s="673"/>
      <c r="AN70" s="673"/>
      <c r="AO70" s="673"/>
      <c r="AP70" s="673"/>
      <c r="AQ70" s="673"/>
      <c r="AR70" s="673"/>
      <c r="AS70" s="673"/>
      <c r="AT70" s="673"/>
      <c r="AU70" s="673"/>
      <c r="AV70" s="673"/>
      <c r="AW70" s="673"/>
      <c r="AX70" s="673"/>
      <c r="AY70" s="673"/>
      <c r="AZ70" s="673"/>
      <c r="BA70" s="673"/>
      <c r="BB70" s="673"/>
      <c r="BC70" s="673"/>
      <c r="BD70" s="673"/>
      <c r="BE70" s="673"/>
      <c r="BF70" s="673"/>
      <c r="BG70" s="673"/>
      <c r="BH70" s="673"/>
      <c r="BI70" s="673"/>
      <c r="BJ70" s="673"/>
      <c r="BK70" s="673"/>
      <c r="BL70" s="673"/>
      <c r="BM70" s="673"/>
      <c r="BN70" s="673"/>
      <c r="BO70" s="673"/>
      <c r="BP70" s="673"/>
      <c r="BQ70" s="673"/>
      <c r="BR70" s="673"/>
      <c r="BS70" s="673"/>
      <c r="BT70" s="945">
        <v>0</v>
      </c>
      <c r="BU70" s="945">
        <v>0</v>
      </c>
      <c r="BV70" s="945">
        <v>0</v>
      </c>
      <c r="BW70" s="945">
        <v>0</v>
      </c>
      <c r="BX70" s="945">
        <v>0</v>
      </c>
      <c r="BY70" s="673"/>
      <c r="BZ70" s="673"/>
      <c r="CA70" s="673"/>
      <c r="CB70" s="673"/>
      <c r="CC70" s="673"/>
      <c r="CD70" s="673"/>
      <c r="CE70" s="673"/>
      <c r="CF70" s="673"/>
      <c r="CG70" s="673"/>
      <c r="CH70" s="673"/>
      <c r="CI70" s="673"/>
      <c r="CJ70" s="673"/>
      <c r="CK70" s="673"/>
      <c r="CL70" s="673"/>
      <c r="CM70" s="673"/>
      <c r="CN70" s="673"/>
      <c r="CO70" s="673"/>
      <c r="CP70" s="673"/>
      <c r="CQ70" s="673"/>
      <c r="CR70" s="673"/>
      <c r="CS70" s="673"/>
      <c r="CT70" s="673"/>
      <c r="CU70" s="673"/>
      <c r="CV70" s="673"/>
      <c r="CW70" s="673"/>
      <c r="CX70" s="673"/>
      <c r="CY70" s="673"/>
      <c r="CZ70" s="655"/>
      <c r="DA70" s="655"/>
      <c r="DB70" s="655"/>
      <c r="DC70" s="655"/>
      <c r="DD70" s="655"/>
      <c r="DE70" s="655"/>
      <c r="DF70" s="655"/>
      <c r="DG70" s="655"/>
      <c r="DH70" s="655"/>
      <c r="DI70" s="655"/>
      <c r="DJ70" s="655"/>
      <c r="DK70" s="655"/>
      <c r="DL70" s="655"/>
      <c r="DM70" s="655"/>
      <c r="DN70" s="655"/>
    </row>
    <row r="71" spans="1:118" s="17" customFormat="1" ht="12.75" customHeight="1" x14ac:dyDescent="0.2">
      <c r="A71" s="1153" t="s">
        <v>45</v>
      </c>
      <c r="B71" s="1153"/>
      <c r="C71" s="1052" t="s">
        <v>90</v>
      </c>
      <c r="D71" s="1156" t="s">
        <v>47</v>
      </c>
      <c r="E71" s="1157"/>
      <c r="F71" s="1157"/>
      <c r="G71" s="1157"/>
      <c r="H71" s="1157"/>
      <c r="I71" s="1158"/>
      <c r="J71" s="1052" t="s">
        <v>91</v>
      </c>
      <c r="K71" s="673"/>
      <c r="L71" s="673"/>
      <c r="M71" s="673"/>
      <c r="N71" s="673"/>
      <c r="O71" s="673"/>
      <c r="P71" s="673"/>
      <c r="Q71" s="673"/>
      <c r="R71" s="673"/>
      <c r="S71" s="739"/>
      <c r="T71" s="673"/>
      <c r="U71" s="673"/>
      <c r="V71" s="673"/>
      <c r="W71" s="673"/>
      <c r="X71" s="673"/>
      <c r="Y71" s="673"/>
      <c r="Z71" s="673"/>
      <c r="AA71" s="673"/>
      <c r="AB71" s="673"/>
      <c r="AC71" s="673"/>
      <c r="AD71" s="673"/>
      <c r="AE71" s="673"/>
      <c r="AF71" s="673"/>
      <c r="AG71" s="673"/>
      <c r="AH71" s="673"/>
      <c r="AI71" s="673"/>
      <c r="AJ71" s="673"/>
      <c r="AK71" s="673"/>
      <c r="AL71" s="676"/>
      <c r="AM71" s="676"/>
      <c r="AN71" s="676"/>
      <c r="AO71" s="676"/>
      <c r="AP71" s="676"/>
      <c r="AQ71" s="676"/>
      <c r="AR71" s="676"/>
      <c r="AS71" s="676"/>
      <c r="AT71" s="676"/>
      <c r="AU71" s="676"/>
      <c r="AV71" s="676"/>
      <c r="AW71" s="676"/>
      <c r="AX71" s="676"/>
      <c r="AY71" s="676"/>
      <c r="AZ71" s="676"/>
      <c r="BA71" s="673"/>
      <c r="BB71" s="673"/>
      <c r="BC71" s="673"/>
      <c r="BD71" s="673"/>
      <c r="BE71" s="673"/>
      <c r="BF71" s="673"/>
      <c r="BG71" s="673"/>
      <c r="BH71" s="673"/>
      <c r="BI71" s="673"/>
      <c r="BJ71" s="673"/>
      <c r="BK71" s="673"/>
      <c r="BL71" s="673"/>
      <c r="BM71" s="673"/>
      <c r="BN71" s="673"/>
      <c r="BO71" s="673"/>
      <c r="BP71" s="673"/>
      <c r="BQ71" s="673"/>
      <c r="BR71" s="673"/>
      <c r="BS71" s="673"/>
      <c r="BT71" s="945">
        <v>0</v>
      </c>
      <c r="BU71" s="945">
        <v>0</v>
      </c>
      <c r="BV71" s="945">
        <v>0</v>
      </c>
      <c r="BW71" s="945">
        <v>0</v>
      </c>
      <c r="BX71" s="673"/>
      <c r="BY71" s="673"/>
      <c r="BZ71" s="673"/>
      <c r="CA71" s="673"/>
      <c r="CB71" s="673"/>
      <c r="CC71" s="686"/>
      <c r="CD71" s="686"/>
      <c r="CE71" s="686"/>
      <c r="CF71" s="686"/>
      <c r="CG71" s="686"/>
      <c r="CH71" s="686"/>
      <c r="CI71" s="686"/>
      <c r="CJ71" s="686"/>
      <c r="CK71" s="686"/>
      <c r="CL71" s="676"/>
      <c r="CM71" s="676"/>
      <c r="CN71" s="676"/>
      <c r="CO71" s="676"/>
      <c r="CP71" s="676"/>
      <c r="CQ71" s="676"/>
      <c r="CR71" s="676"/>
      <c r="CS71" s="676"/>
      <c r="CT71" s="676"/>
      <c r="CU71" s="676"/>
      <c r="CV71" s="676"/>
      <c r="CW71" s="676"/>
      <c r="CX71" s="676"/>
      <c r="CY71" s="676"/>
      <c r="CZ71" s="656"/>
      <c r="DA71" s="656"/>
      <c r="DB71" s="656"/>
      <c r="DC71" s="656"/>
      <c r="DD71" s="656"/>
      <c r="DE71" s="656"/>
      <c r="DF71" s="656"/>
      <c r="DG71" s="656"/>
      <c r="DH71" s="656"/>
      <c r="DI71" s="656"/>
      <c r="DJ71" s="656"/>
      <c r="DK71" s="656"/>
      <c r="DL71" s="656"/>
      <c r="DM71" s="656"/>
      <c r="DN71" s="656"/>
    </row>
    <row r="72" spans="1:118" s="23" customFormat="1" ht="10.5" customHeight="1" x14ac:dyDescent="0.15">
      <c r="A72" s="1154"/>
      <c r="B72" s="1154"/>
      <c r="C72" s="1053"/>
      <c r="D72" s="1159" t="s">
        <v>92</v>
      </c>
      <c r="E72" s="1160"/>
      <c r="F72" s="1159" t="s">
        <v>93</v>
      </c>
      <c r="G72" s="1160"/>
      <c r="H72" s="1159" t="s">
        <v>94</v>
      </c>
      <c r="I72" s="1160"/>
      <c r="J72" s="1053"/>
      <c r="K72" s="671"/>
      <c r="L72" s="671"/>
      <c r="M72" s="671"/>
      <c r="N72" s="671"/>
      <c r="O72" s="671"/>
      <c r="P72" s="671"/>
      <c r="Q72" s="671"/>
      <c r="R72" s="671"/>
      <c r="S72" s="671"/>
      <c r="T72" s="671"/>
      <c r="U72" s="671"/>
      <c r="V72" s="671"/>
      <c r="W72" s="671"/>
      <c r="X72" s="671"/>
      <c r="Y72" s="671"/>
      <c r="Z72" s="671"/>
      <c r="AA72" s="671"/>
      <c r="AB72" s="671"/>
      <c r="AC72" s="671"/>
      <c r="AD72" s="671"/>
      <c r="AE72" s="671"/>
      <c r="AF72" s="671"/>
      <c r="AG72" s="671"/>
      <c r="AH72" s="671"/>
      <c r="AI72" s="671"/>
      <c r="AJ72" s="671"/>
      <c r="AK72" s="671"/>
      <c r="AL72" s="765"/>
      <c r="AM72" s="765"/>
      <c r="AN72" s="765"/>
      <c r="AO72" s="765"/>
      <c r="AP72" s="765"/>
      <c r="AQ72" s="765"/>
      <c r="AR72" s="765"/>
      <c r="AS72" s="765"/>
      <c r="AT72" s="765"/>
      <c r="AU72" s="765"/>
      <c r="AV72" s="765"/>
      <c r="AW72" s="765"/>
      <c r="AX72" s="765"/>
      <c r="AY72" s="765"/>
      <c r="AZ72" s="765"/>
      <c r="BA72" s="671"/>
      <c r="BB72" s="671"/>
      <c r="BC72" s="671"/>
      <c r="BD72" s="671"/>
      <c r="BE72" s="671"/>
      <c r="BF72" s="671"/>
      <c r="BG72" s="671"/>
      <c r="BH72" s="671"/>
      <c r="BI72" s="671"/>
      <c r="BJ72" s="671"/>
      <c r="BK72" s="671"/>
      <c r="BL72" s="671"/>
      <c r="BM72" s="671"/>
      <c r="BN72" s="671"/>
      <c r="BO72" s="671"/>
      <c r="BP72" s="671"/>
      <c r="BQ72" s="671"/>
      <c r="BR72" s="671"/>
      <c r="BS72" s="671"/>
      <c r="BT72" s="945">
        <v>0</v>
      </c>
      <c r="BU72" s="945">
        <v>0</v>
      </c>
      <c r="BV72" s="945">
        <v>0</v>
      </c>
      <c r="BW72" s="945">
        <v>0</v>
      </c>
      <c r="BX72" s="671"/>
      <c r="BY72" s="671"/>
      <c r="BZ72" s="671"/>
      <c r="CA72" s="671"/>
      <c r="CB72" s="671"/>
      <c r="CC72" s="690"/>
      <c r="CD72" s="690"/>
      <c r="CE72" s="690"/>
      <c r="CF72" s="690"/>
      <c r="CG72" s="690"/>
      <c r="CH72" s="690"/>
      <c r="CI72" s="690"/>
      <c r="CJ72" s="765"/>
      <c r="CK72" s="765"/>
      <c r="CL72" s="765"/>
      <c r="CM72" s="765"/>
      <c r="CN72" s="765"/>
      <c r="CO72" s="765"/>
      <c r="CP72" s="765"/>
      <c r="CQ72" s="765"/>
      <c r="CR72" s="765"/>
      <c r="CS72" s="765"/>
      <c r="CT72" s="765"/>
      <c r="CU72" s="765"/>
      <c r="CV72" s="765"/>
      <c r="CW72" s="765"/>
      <c r="CX72" s="765"/>
      <c r="CY72" s="765"/>
      <c r="CZ72" s="662"/>
      <c r="DA72" s="662"/>
      <c r="DB72" s="662"/>
      <c r="DC72" s="662"/>
      <c r="DD72" s="662"/>
      <c r="DE72" s="662"/>
      <c r="DF72" s="662"/>
      <c r="DG72" s="662"/>
      <c r="DH72" s="662"/>
      <c r="DI72" s="662"/>
      <c r="DJ72" s="662"/>
      <c r="DK72" s="662"/>
      <c r="DL72" s="662"/>
      <c r="DM72" s="662"/>
      <c r="DN72" s="662"/>
    </row>
    <row r="73" spans="1:118" s="23" customFormat="1" ht="10.5" x14ac:dyDescent="0.15">
      <c r="A73" s="1155"/>
      <c r="B73" s="1155"/>
      <c r="C73" s="1054"/>
      <c r="D73" s="701" t="s">
        <v>43</v>
      </c>
      <c r="E73" s="728" t="s">
        <v>64</v>
      </c>
      <c r="F73" s="701" t="s">
        <v>43</v>
      </c>
      <c r="G73" s="728" t="s">
        <v>64</v>
      </c>
      <c r="H73" s="701" t="s">
        <v>43</v>
      </c>
      <c r="I73" s="728" t="s">
        <v>64</v>
      </c>
      <c r="J73" s="1054"/>
      <c r="K73" s="671"/>
      <c r="L73" s="671"/>
      <c r="M73" s="671"/>
      <c r="N73" s="671"/>
      <c r="O73" s="671"/>
      <c r="P73" s="671"/>
      <c r="Q73" s="671"/>
      <c r="R73" s="671"/>
      <c r="S73" s="671"/>
      <c r="T73" s="671"/>
      <c r="U73" s="671"/>
      <c r="V73" s="671"/>
      <c r="W73" s="671"/>
      <c r="X73" s="671"/>
      <c r="Y73" s="671"/>
      <c r="Z73" s="671"/>
      <c r="AA73" s="671"/>
      <c r="AB73" s="671"/>
      <c r="AC73" s="671"/>
      <c r="AD73" s="671"/>
      <c r="AE73" s="671"/>
      <c r="AF73" s="671"/>
      <c r="AG73" s="671"/>
      <c r="AH73" s="671"/>
      <c r="AI73" s="671"/>
      <c r="AJ73" s="671"/>
      <c r="AK73" s="671"/>
      <c r="AL73" s="765"/>
      <c r="AM73" s="765"/>
      <c r="AN73" s="765"/>
      <c r="AO73" s="765"/>
      <c r="AP73" s="765"/>
      <c r="AQ73" s="765"/>
      <c r="AR73" s="765"/>
      <c r="AS73" s="765"/>
      <c r="AT73" s="765"/>
      <c r="AU73" s="765"/>
      <c r="AV73" s="765"/>
      <c r="AW73" s="765"/>
      <c r="AX73" s="765"/>
      <c r="AY73" s="765"/>
      <c r="AZ73" s="765"/>
      <c r="BA73" s="671"/>
      <c r="BB73" s="671"/>
      <c r="BC73" s="671"/>
      <c r="BD73" s="671"/>
      <c r="BE73" s="671"/>
      <c r="BF73" s="671"/>
      <c r="BG73" s="671"/>
      <c r="BH73" s="671"/>
      <c r="BI73" s="671"/>
      <c r="BJ73" s="671"/>
      <c r="BK73" s="671"/>
      <c r="BL73" s="671"/>
      <c r="BM73" s="671"/>
      <c r="BN73" s="671"/>
      <c r="BO73" s="671"/>
      <c r="BP73" s="671"/>
      <c r="BQ73" s="671"/>
      <c r="BR73" s="671"/>
      <c r="BS73" s="671"/>
      <c r="BT73" s="945">
        <v>0</v>
      </c>
      <c r="BU73" s="945">
        <v>0</v>
      </c>
      <c r="BV73" s="945">
        <v>0</v>
      </c>
      <c r="BW73" s="945">
        <v>0</v>
      </c>
      <c r="BX73" s="671"/>
      <c r="BY73" s="671"/>
      <c r="BZ73" s="671"/>
      <c r="CA73" s="671"/>
      <c r="CB73" s="671"/>
      <c r="CC73" s="690"/>
      <c r="CD73" s="690"/>
      <c r="CE73" s="690"/>
      <c r="CF73" s="690"/>
      <c r="CG73" s="690"/>
      <c r="CH73" s="690"/>
      <c r="CI73" s="690"/>
      <c r="CJ73" s="765"/>
      <c r="CK73" s="765"/>
      <c r="CL73" s="765"/>
      <c r="CM73" s="765"/>
      <c r="CN73" s="765"/>
      <c r="CO73" s="765"/>
      <c r="CP73" s="765"/>
      <c r="CQ73" s="765"/>
      <c r="CR73" s="765"/>
      <c r="CS73" s="765"/>
      <c r="CT73" s="765"/>
      <c r="CU73" s="765"/>
      <c r="CV73" s="765"/>
      <c r="CW73" s="765"/>
      <c r="CX73" s="765"/>
      <c r="CY73" s="765"/>
      <c r="CZ73" s="662"/>
      <c r="DA73" s="662"/>
      <c r="DB73" s="662"/>
      <c r="DC73" s="662"/>
      <c r="DD73" s="662"/>
      <c r="DE73" s="662"/>
      <c r="DF73" s="662"/>
      <c r="DG73" s="662"/>
      <c r="DH73" s="662"/>
      <c r="DI73" s="662"/>
      <c r="DJ73" s="662"/>
      <c r="DK73" s="662"/>
      <c r="DL73" s="662"/>
      <c r="DM73" s="662"/>
      <c r="DN73" s="662"/>
    </row>
    <row r="74" spans="1:118" s="23" customFormat="1" ht="10.5" x14ac:dyDescent="0.15">
      <c r="A74" s="1138" t="s">
        <v>95</v>
      </c>
      <c r="B74" s="1139"/>
      <c r="C74" s="806">
        <v>0</v>
      </c>
      <c r="D74" s="811"/>
      <c r="E74" s="830"/>
      <c r="F74" s="811"/>
      <c r="G74" s="830"/>
      <c r="H74" s="811"/>
      <c r="I74" s="830"/>
      <c r="J74" s="790"/>
      <c r="K74" s="939" t="s">
        <v>227</v>
      </c>
      <c r="L74" s="671"/>
      <c r="M74" s="671"/>
      <c r="N74" s="671"/>
      <c r="O74" s="671"/>
      <c r="P74" s="671"/>
      <c r="Q74" s="671"/>
      <c r="R74" s="671"/>
      <c r="S74" s="671"/>
      <c r="T74" s="671"/>
      <c r="U74" s="671"/>
      <c r="V74" s="671"/>
      <c r="W74" s="671"/>
      <c r="X74" s="671"/>
      <c r="Y74" s="671"/>
      <c r="Z74" s="671"/>
      <c r="AA74" s="671"/>
      <c r="AB74" s="671"/>
      <c r="AC74" s="671"/>
      <c r="AD74" s="671"/>
      <c r="AE74" s="671"/>
      <c r="AF74" s="671"/>
      <c r="AG74" s="671"/>
      <c r="AH74" s="671"/>
      <c r="AI74" s="671"/>
      <c r="AJ74" s="671"/>
      <c r="AK74" s="671"/>
      <c r="AL74" s="765"/>
      <c r="AM74" s="765"/>
      <c r="AN74" s="765"/>
      <c r="AO74" s="765"/>
      <c r="AP74" s="765"/>
      <c r="AQ74" s="765"/>
      <c r="AR74" s="765"/>
      <c r="AS74" s="765"/>
      <c r="AT74" s="765"/>
      <c r="AU74" s="765"/>
      <c r="AV74" s="765"/>
      <c r="AW74" s="765"/>
      <c r="AX74" s="765"/>
      <c r="AY74" s="765"/>
      <c r="AZ74" s="765"/>
      <c r="BA74" s="767" t="s">
        <v>227</v>
      </c>
      <c r="BB74" s="765"/>
      <c r="BC74" s="671"/>
      <c r="BD74" s="671"/>
      <c r="BE74" s="671"/>
      <c r="BF74" s="671"/>
      <c r="BG74" s="671"/>
      <c r="BH74" s="671"/>
      <c r="BI74" s="671"/>
      <c r="BJ74" s="671"/>
      <c r="BK74" s="671"/>
      <c r="BL74" s="671"/>
      <c r="BM74" s="671"/>
      <c r="BN74" s="671"/>
      <c r="BO74" s="671"/>
      <c r="BP74" s="671"/>
      <c r="BQ74" s="671"/>
      <c r="BR74" s="671"/>
      <c r="BS74" s="671"/>
      <c r="BT74" s="945">
        <v>0</v>
      </c>
      <c r="BU74" s="671"/>
      <c r="BV74" s="671"/>
      <c r="BW74" s="671"/>
      <c r="BX74" s="671"/>
      <c r="BY74" s="671"/>
      <c r="BZ74" s="671"/>
      <c r="CA74" s="671"/>
      <c r="CB74" s="671"/>
      <c r="CC74" s="690"/>
      <c r="CD74" s="690"/>
      <c r="CE74" s="690"/>
      <c r="CF74" s="690"/>
      <c r="CG74" s="690"/>
      <c r="CH74" s="690"/>
      <c r="CI74" s="690"/>
      <c r="CJ74" s="765"/>
      <c r="CK74" s="765"/>
      <c r="CL74" s="765"/>
      <c r="CM74" s="765"/>
      <c r="CN74" s="765"/>
      <c r="CO74" s="765"/>
      <c r="CP74" s="765"/>
      <c r="CQ74" s="765"/>
      <c r="CR74" s="765"/>
      <c r="CS74" s="765"/>
      <c r="CT74" s="765"/>
      <c r="CU74" s="765"/>
      <c r="CV74" s="765"/>
      <c r="CW74" s="765"/>
      <c r="CX74" s="765"/>
      <c r="CY74" s="765"/>
      <c r="CZ74" s="662"/>
      <c r="DA74" s="662"/>
      <c r="DB74" s="662"/>
      <c r="DC74" s="662"/>
      <c r="DD74" s="662"/>
      <c r="DE74" s="662"/>
      <c r="DF74" s="662"/>
      <c r="DG74" s="662"/>
      <c r="DH74" s="662"/>
      <c r="DI74" s="662"/>
      <c r="DJ74" s="662"/>
      <c r="DK74" s="662"/>
      <c r="DL74" s="662"/>
      <c r="DM74" s="662"/>
      <c r="DN74" s="662"/>
    </row>
    <row r="75" spans="1:118" s="23" customFormat="1" ht="10.5" customHeight="1" x14ac:dyDescent="0.15">
      <c r="A75" s="1140" t="s">
        <v>96</v>
      </c>
      <c r="B75" s="1141"/>
      <c r="C75" s="808">
        <v>0</v>
      </c>
      <c r="D75" s="802"/>
      <c r="E75" s="805"/>
      <c r="F75" s="802"/>
      <c r="G75" s="805"/>
      <c r="H75" s="802"/>
      <c r="I75" s="805"/>
      <c r="J75" s="793"/>
      <c r="K75" s="939" t="s">
        <v>227</v>
      </c>
      <c r="L75" s="671"/>
      <c r="M75" s="671"/>
      <c r="N75" s="671"/>
      <c r="O75" s="671"/>
      <c r="P75" s="671"/>
      <c r="Q75" s="671"/>
      <c r="R75" s="671"/>
      <c r="S75" s="671"/>
      <c r="T75" s="671"/>
      <c r="U75" s="671"/>
      <c r="V75" s="671"/>
      <c r="W75" s="671"/>
      <c r="X75" s="671"/>
      <c r="Y75" s="671"/>
      <c r="Z75" s="671"/>
      <c r="AA75" s="671"/>
      <c r="AB75" s="671"/>
      <c r="AC75" s="671"/>
      <c r="AD75" s="671"/>
      <c r="AE75" s="671"/>
      <c r="AF75" s="671"/>
      <c r="AG75" s="671"/>
      <c r="AH75" s="671"/>
      <c r="AI75" s="671"/>
      <c r="AJ75" s="671"/>
      <c r="AK75" s="671"/>
      <c r="AL75" s="765"/>
      <c r="AM75" s="765"/>
      <c r="AN75" s="765"/>
      <c r="AO75" s="765"/>
      <c r="AP75" s="765"/>
      <c r="AQ75" s="765"/>
      <c r="AR75" s="765"/>
      <c r="AS75" s="765"/>
      <c r="AT75" s="765"/>
      <c r="AU75" s="765"/>
      <c r="AV75" s="765"/>
      <c r="AW75" s="765"/>
      <c r="AX75" s="765"/>
      <c r="AY75" s="765"/>
      <c r="AZ75" s="765"/>
      <c r="BA75" s="767" t="s">
        <v>227</v>
      </c>
      <c r="BB75" s="765"/>
      <c r="BC75" s="671"/>
      <c r="BD75" s="671"/>
      <c r="BE75" s="671"/>
      <c r="BF75" s="671"/>
      <c r="BG75" s="671"/>
      <c r="BH75" s="671"/>
      <c r="BI75" s="671"/>
      <c r="BJ75" s="671"/>
      <c r="BK75" s="671"/>
      <c r="BL75" s="671"/>
      <c r="BM75" s="671"/>
      <c r="BN75" s="671"/>
      <c r="BO75" s="671"/>
      <c r="BP75" s="671"/>
      <c r="BQ75" s="671"/>
      <c r="BR75" s="671"/>
      <c r="BS75" s="671"/>
      <c r="BT75" s="945">
        <v>0</v>
      </c>
      <c r="BU75" s="671"/>
      <c r="BV75" s="671"/>
      <c r="BW75" s="671"/>
      <c r="BX75" s="671"/>
      <c r="BY75" s="671"/>
      <c r="BZ75" s="671"/>
      <c r="CA75" s="671"/>
      <c r="CB75" s="671"/>
      <c r="CC75" s="690"/>
      <c r="CD75" s="690"/>
      <c r="CE75" s="690"/>
      <c r="CF75" s="690"/>
      <c r="CG75" s="690"/>
      <c r="CH75" s="690"/>
      <c r="CI75" s="690"/>
      <c r="CJ75" s="765"/>
      <c r="CK75" s="765"/>
      <c r="CL75" s="765"/>
      <c r="CM75" s="765"/>
      <c r="CN75" s="765"/>
      <c r="CO75" s="765"/>
      <c r="CP75" s="765"/>
      <c r="CQ75" s="765"/>
      <c r="CR75" s="765"/>
      <c r="CS75" s="765"/>
      <c r="CT75" s="765"/>
      <c r="CU75" s="765"/>
      <c r="CV75" s="765"/>
      <c r="CW75" s="765"/>
      <c r="CX75" s="765"/>
      <c r="CY75" s="765"/>
      <c r="CZ75" s="662"/>
      <c r="DA75" s="662"/>
      <c r="DB75" s="662"/>
      <c r="DC75" s="662"/>
      <c r="DD75" s="662"/>
      <c r="DE75" s="662"/>
      <c r="DF75" s="662"/>
      <c r="DG75" s="662"/>
      <c r="DH75" s="662"/>
      <c r="DI75" s="662"/>
      <c r="DJ75" s="662"/>
      <c r="DK75" s="662"/>
      <c r="DL75" s="662"/>
      <c r="DM75" s="662"/>
      <c r="DN75" s="662"/>
    </row>
    <row r="76" spans="1:118" s="23" customFormat="1" ht="10.5" x14ac:dyDescent="0.15">
      <c r="A76" s="1142" t="s">
        <v>97</v>
      </c>
      <c r="B76" s="768" t="s">
        <v>98</v>
      </c>
      <c r="C76" s="806">
        <v>0</v>
      </c>
      <c r="D76" s="811"/>
      <c r="E76" s="830"/>
      <c r="F76" s="811"/>
      <c r="G76" s="830"/>
      <c r="H76" s="811"/>
      <c r="I76" s="830"/>
      <c r="J76" s="790"/>
      <c r="K76" s="939" t="s">
        <v>227</v>
      </c>
      <c r="L76" s="671"/>
      <c r="M76" s="671"/>
      <c r="N76" s="671"/>
      <c r="O76" s="671"/>
      <c r="P76" s="671"/>
      <c r="Q76" s="671"/>
      <c r="R76" s="671"/>
      <c r="S76" s="671"/>
      <c r="T76" s="671"/>
      <c r="U76" s="671"/>
      <c r="V76" s="671"/>
      <c r="W76" s="671"/>
      <c r="X76" s="671"/>
      <c r="Y76" s="671"/>
      <c r="Z76" s="671"/>
      <c r="AA76" s="671"/>
      <c r="AB76" s="671"/>
      <c r="AC76" s="671"/>
      <c r="AD76" s="671"/>
      <c r="AE76" s="671"/>
      <c r="AF76" s="671"/>
      <c r="AG76" s="671"/>
      <c r="AH76" s="671"/>
      <c r="AI76" s="671"/>
      <c r="AJ76" s="671"/>
      <c r="AK76" s="671"/>
      <c r="AL76" s="765"/>
      <c r="AM76" s="765"/>
      <c r="AN76" s="765"/>
      <c r="AO76" s="765"/>
      <c r="AP76" s="765"/>
      <c r="AQ76" s="765"/>
      <c r="AR76" s="765"/>
      <c r="AS76" s="765"/>
      <c r="AT76" s="765"/>
      <c r="AU76" s="765"/>
      <c r="AV76" s="765"/>
      <c r="AW76" s="765"/>
      <c r="AX76" s="765"/>
      <c r="AY76" s="765"/>
      <c r="AZ76" s="765"/>
      <c r="BA76" s="767" t="s">
        <v>227</v>
      </c>
      <c r="BB76" s="765"/>
      <c r="BC76" s="671"/>
      <c r="BD76" s="671"/>
      <c r="BE76" s="671"/>
      <c r="BF76" s="671"/>
      <c r="BG76" s="671"/>
      <c r="BH76" s="671"/>
      <c r="BI76" s="671"/>
      <c r="BJ76" s="671"/>
      <c r="BK76" s="671"/>
      <c r="BL76" s="671"/>
      <c r="BM76" s="671"/>
      <c r="BN76" s="671"/>
      <c r="BO76" s="671"/>
      <c r="BP76" s="671"/>
      <c r="BQ76" s="671"/>
      <c r="BR76" s="671"/>
      <c r="BS76" s="671"/>
      <c r="BT76" s="945">
        <v>0</v>
      </c>
      <c r="BU76" s="671"/>
      <c r="BV76" s="671"/>
      <c r="BW76" s="671"/>
      <c r="BX76" s="671"/>
      <c r="BY76" s="671"/>
      <c r="BZ76" s="671"/>
      <c r="CA76" s="671"/>
      <c r="CB76" s="671"/>
      <c r="CC76" s="690"/>
      <c r="CD76" s="690"/>
      <c r="CE76" s="690"/>
      <c r="CF76" s="690"/>
      <c r="CG76" s="690"/>
      <c r="CH76" s="690"/>
      <c r="CI76" s="690"/>
      <c r="CJ76" s="765"/>
      <c r="CK76" s="765"/>
      <c r="CL76" s="765"/>
      <c r="CM76" s="765"/>
      <c r="CN76" s="765"/>
      <c r="CO76" s="765"/>
      <c r="CP76" s="765"/>
      <c r="CQ76" s="765"/>
      <c r="CR76" s="765"/>
      <c r="CS76" s="765"/>
      <c r="CT76" s="765"/>
      <c r="CU76" s="765"/>
      <c r="CV76" s="765"/>
      <c r="CW76" s="765"/>
      <c r="CX76" s="765"/>
      <c r="CY76" s="765"/>
      <c r="CZ76" s="662"/>
      <c r="DA76" s="662"/>
      <c r="DB76" s="662"/>
      <c r="DC76" s="662"/>
      <c r="DD76" s="662"/>
      <c r="DE76" s="662"/>
      <c r="DF76" s="662"/>
      <c r="DG76" s="662"/>
      <c r="DH76" s="662"/>
      <c r="DI76" s="662"/>
      <c r="DJ76" s="662"/>
      <c r="DK76" s="662"/>
      <c r="DL76" s="662"/>
      <c r="DM76" s="662"/>
      <c r="DN76" s="662"/>
    </row>
    <row r="77" spans="1:118" s="23" customFormat="1" ht="10.5" x14ac:dyDescent="0.15">
      <c r="A77" s="1143"/>
      <c r="B77" s="780" t="s">
        <v>99</v>
      </c>
      <c r="C77" s="808">
        <v>0</v>
      </c>
      <c r="D77" s="802"/>
      <c r="E77" s="805"/>
      <c r="F77" s="802"/>
      <c r="G77" s="805"/>
      <c r="H77" s="802"/>
      <c r="I77" s="805"/>
      <c r="J77" s="793"/>
      <c r="K77" s="939" t="s">
        <v>227</v>
      </c>
      <c r="L77" s="671"/>
      <c r="M77" s="671"/>
      <c r="N77" s="671"/>
      <c r="O77" s="671"/>
      <c r="P77" s="671"/>
      <c r="Q77" s="671"/>
      <c r="R77" s="671"/>
      <c r="S77" s="671"/>
      <c r="T77" s="671"/>
      <c r="U77" s="671"/>
      <c r="V77" s="671"/>
      <c r="W77" s="671"/>
      <c r="X77" s="671"/>
      <c r="Y77" s="671"/>
      <c r="Z77" s="671"/>
      <c r="AA77" s="671"/>
      <c r="AB77" s="671"/>
      <c r="AC77" s="671"/>
      <c r="AD77" s="671"/>
      <c r="AE77" s="671"/>
      <c r="AF77" s="671"/>
      <c r="AG77" s="671"/>
      <c r="AH77" s="671"/>
      <c r="AI77" s="671"/>
      <c r="AJ77" s="671"/>
      <c r="AK77" s="671"/>
      <c r="AL77" s="765"/>
      <c r="AM77" s="765"/>
      <c r="AN77" s="765"/>
      <c r="AO77" s="765"/>
      <c r="AP77" s="765"/>
      <c r="AQ77" s="765"/>
      <c r="AR77" s="765"/>
      <c r="AS77" s="765"/>
      <c r="AT77" s="765"/>
      <c r="AU77" s="765"/>
      <c r="AV77" s="765"/>
      <c r="AW77" s="765"/>
      <c r="AX77" s="765"/>
      <c r="AY77" s="765"/>
      <c r="AZ77" s="765"/>
      <c r="BA77" s="767" t="s">
        <v>227</v>
      </c>
      <c r="BB77" s="765"/>
      <c r="BC77" s="671"/>
      <c r="BD77" s="671"/>
      <c r="BE77" s="671"/>
      <c r="BF77" s="671"/>
      <c r="BG77" s="671"/>
      <c r="BH77" s="671"/>
      <c r="BI77" s="671"/>
      <c r="BJ77" s="671"/>
      <c r="BK77" s="671"/>
      <c r="BL77" s="671"/>
      <c r="BM77" s="671"/>
      <c r="BN77" s="671"/>
      <c r="BO77" s="671"/>
      <c r="BP77" s="671"/>
      <c r="BQ77" s="671"/>
      <c r="BR77" s="671"/>
      <c r="BS77" s="671"/>
      <c r="BT77" s="945">
        <v>0</v>
      </c>
      <c r="BU77" s="671"/>
      <c r="BV77" s="671"/>
      <c r="BW77" s="671"/>
      <c r="BX77" s="671"/>
      <c r="BY77" s="671"/>
      <c r="BZ77" s="671"/>
      <c r="CA77" s="671"/>
      <c r="CB77" s="671"/>
      <c r="CC77" s="690"/>
      <c r="CD77" s="690"/>
      <c r="CE77" s="690"/>
      <c r="CF77" s="690"/>
      <c r="CG77" s="690"/>
      <c r="CH77" s="690"/>
      <c r="CI77" s="690"/>
      <c r="CJ77" s="765"/>
      <c r="CK77" s="765"/>
      <c r="CL77" s="765"/>
      <c r="CM77" s="765"/>
      <c r="CN77" s="765"/>
      <c r="CO77" s="765"/>
      <c r="CP77" s="765"/>
      <c r="CQ77" s="765"/>
      <c r="CR77" s="765"/>
      <c r="CS77" s="765"/>
      <c r="CT77" s="765"/>
      <c r="CU77" s="765"/>
      <c r="CV77" s="765"/>
      <c r="CW77" s="765"/>
      <c r="CX77" s="765"/>
      <c r="CY77" s="765"/>
      <c r="CZ77" s="662"/>
      <c r="DA77" s="662"/>
      <c r="DB77" s="662"/>
      <c r="DC77" s="662"/>
      <c r="DD77" s="662"/>
      <c r="DE77" s="662"/>
      <c r="DF77" s="662"/>
      <c r="DG77" s="662"/>
      <c r="DH77" s="662"/>
      <c r="DI77" s="662"/>
      <c r="DJ77" s="662"/>
      <c r="DK77" s="662"/>
      <c r="DL77" s="662"/>
      <c r="DM77" s="662"/>
      <c r="DN77" s="662"/>
    </row>
    <row r="78" spans="1:118" s="23" customFormat="1" ht="10.5" x14ac:dyDescent="0.15">
      <c r="A78" s="1144" t="s">
        <v>100</v>
      </c>
      <c r="B78" s="1145"/>
      <c r="C78" s="808">
        <v>0</v>
      </c>
      <c r="D78" s="848"/>
      <c r="E78" s="850"/>
      <c r="F78" s="848"/>
      <c r="G78" s="850"/>
      <c r="H78" s="848"/>
      <c r="I78" s="850"/>
      <c r="J78" s="851"/>
      <c r="K78" s="939" t="s">
        <v>230</v>
      </c>
      <c r="L78" s="671"/>
      <c r="M78" s="671"/>
      <c r="N78" s="671"/>
      <c r="O78" s="671"/>
      <c r="P78" s="671"/>
      <c r="Q78" s="671"/>
      <c r="R78" s="671"/>
      <c r="S78" s="671"/>
      <c r="T78" s="671"/>
      <c r="U78" s="671"/>
      <c r="V78" s="671"/>
      <c r="W78" s="671"/>
      <c r="X78" s="671"/>
      <c r="Y78" s="671"/>
      <c r="Z78" s="671"/>
      <c r="AA78" s="671"/>
      <c r="AB78" s="671"/>
      <c r="AC78" s="671"/>
      <c r="AD78" s="671"/>
      <c r="AE78" s="671"/>
      <c r="AF78" s="671"/>
      <c r="AG78" s="671"/>
      <c r="AH78" s="671"/>
      <c r="AI78" s="671"/>
      <c r="AJ78" s="671"/>
      <c r="AK78" s="671"/>
      <c r="AL78" s="765"/>
      <c r="AM78" s="765"/>
      <c r="AN78" s="765"/>
      <c r="AO78" s="765"/>
      <c r="AP78" s="765"/>
      <c r="AQ78" s="765"/>
      <c r="AR78" s="765"/>
      <c r="AS78" s="765"/>
      <c r="AT78" s="765"/>
      <c r="AU78" s="765"/>
      <c r="AV78" s="765"/>
      <c r="AW78" s="765"/>
      <c r="AX78" s="765"/>
      <c r="AY78" s="765"/>
      <c r="AZ78" s="765"/>
      <c r="BA78" s="767" t="s">
        <v>227</v>
      </c>
      <c r="BB78" s="767" t="s">
        <v>227</v>
      </c>
      <c r="BC78" s="671"/>
      <c r="BD78" s="671"/>
      <c r="BE78" s="671"/>
      <c r="BF78" s="671"/>
      <c r="BG78" s="671"/>
      <c r="BH78" s="671"/>
      <c r="BI78" s="671"/>
      <c r="BJ78" s="671"/>
      <c r="BK78" s="671"/>
      <c r="BL78" s="671"/>
      <c r="BM78" s="671"/>
      <c r="BN78" s="671"/>
      <c r="BO78" s="671"/>
      <c r="BP78" s="671"/>
      <c r="BQ78" s="671"/>
      <c r="BR78" s="671"/>
      <c r="BS78" s="671"/>
      <c r="BT78" s="945">
        <v>0</v>
      </c>
      <c r="BU78" s="945">
        <v>0</v>
      </c>
      <c r="BV78" s="671"/>
      <c r="BW78" s="671"/>
      <c r="BX78" s="671"/>
      <c r="BY78" s="671"/>
      <c r="BZ78" s="671"/>
      <c r="CA78" s="671"/>
      <c r="CB78" s="671"/>
      <c r="CC78" s="690"/>
      <c r="CD78" s="690"/>
      <c r="CE78" s="690"/>
      <c r="CF78" s="690"/>
      <c r="CG78" s="690"/>
      <c r="CH78" s="690"/>
      <c r="CI78" s="690"/>
      <c r="CJ78" s="765"/>
      <c r="CK78" s="765"/>
      <c r="CL78" s="765"/>
      <c r="CM78" s="765"/>
      <c r="CN78" s="765"/>
      <c r="CO78" s="765"/>
      <c r="CP78" s="765"/>
      <c r="CQ78" s="765"/>
      <c r="CR78" s="765"/>
      <c r="CS78" s="765"/>
      <c r="CT78" s="765"/>
      <c r="CU78" s="765"/>
      <c r="CV78" s="765"/>
      <c r="CW78" s="765"/>
      <c r="CX78" s="765"/>
      <c r="CY78" s="765"/>
      <c r="CZ78" s="662"/>
      <c r="DA78" s="662"/>
      <c r="DB78" s="662"/>
      <c r="DC78" s="662"/>
      <c r="DD78" s="662"/>
      <c r="DE78" s="662"/>
      <c r="DF78" s="662"/>
      <c r="DG78" s="662"/>
      <c r="DH78" s="662"/>
      <c r="DI78" s="662"/>
      <c r="DJ78" s="662"/>
      <c r="DK78" s="662"/>
      <c r="DL78" s="662"/>
      <c r="DM78" s="662"/>
      <c r="DN78" s="662"/>
    </row>
    <row r="79" spans="1:118" s="17" customFormat="1" ht="14.25" x14ac:dyDescent="0.2">
      <c r="A79" s="725" t="s">
        <v>101</v>
      </c>
      <c r="B79" s="725"/>
      <c r="C79" s="725"/>
      <c r="D79" s="725"/>
      <c r="E79" s="725"/>
      <c r="F79" s="723"/>
      <c r="G79" s="723"/>
      <c r="H79" s="729"/>
      <c r="I79" s="730"/>
      <c r="J79" s="730"/>
      <c r="K79" s="730"/>
      <c r="L79" s="730"/>
      <c r="M79" s="730"/>
      <c r="N79" s="730"/>
      <c r="O79" s="730"/>
      <c r="P79" s="730"/>
      <c r="Q79" s="730"/>
      <c r="R79" s="730"/>
      <c r="S79" s="730"/>
      <c r="T79" s="730"/>
      <c r="U79" s="730"/>
      <c r="V79" s="730"/>
      <c r="W79" s="730"/>
      <c r="X79" s="673"/>
      <c r="Y79" s="673"/>
      <c r="Z79" s="673"/>
      <c r="AA79" s="673"/>
      <c r="AB79" s="673"/>
      <c r="AC79" s="673"/>
      <c r="AD79" s="673"/>
      <c r="AE79" s="673"/>
      <c r="AF79" s="673"/>
      <c r="AG79" s="673"/>
      <c r="AH79" s="673"/>
      <c r="AI79" s="673"/>
      <c r="AJ79" s="673"/>
      <c r="AK79" s="673"/>
      <c r="AL79" s="676"/>
      <c r="AM79" s="676"/>
      <c r="AN79" s="676"/>
      <c r="AO79" s="676"/>
      <c r="AP79" s="676"/>
      <c r="AQ79" s="676"/>
      <c r="AR79" s="676"/>
      <c r="AS79" s="676"/>
      <c r="AT79" s="676"/>
      <c r="AU79" s="676"/>
      <c r="AV79" s="676"/>
      <c r="AW79" s="676"/>
      <c r="AX79" s="676"/>
      <c r="AY79" s="676"/>
      <c r="AZ79" s="676"/>
      <c r="BA79" s="673"/>
      <c r="BB79" s="676"/>
      <c r="BC79" s="673"/>
      <c r="BD79" s="673"/>
      <c r="BE79" s="673"/>
      <c r="BF79" s="673"/>
      <c r="BG79" s="673"/>
      <c r="BH79" s="673"/>
      <c r="BI79" s="673"/>
      <c r="BJ79" s="673"/>
      <c r="BK79" s="673"/>
      <c r="BL79" s="673"/>
      <c r="BM79" s="673"/>
      <c r="BN79" s="673"/>
      <c r="BO79" s="673"/>
      <c r="BP79" s="673"/>
      <c r="BQ79" s="673"/>
      <c r="BR79" s="673"/>
      <c r="BS79" s="673"/>
      <c r="BT79" s="673"/>
      <c r="BU79" s="673"/>
      <c r="BV79" s="673"/>
      <c r="BW79" s="673"/>
      <c r="BX79" s="673"/>
      <c r="BY79" s="673"/>
      <c r="BZ79" s="673"/>
      <c r="CA79" s="673"/>
      <c r="CB79" s="673"/>
      <c r="CC79" s="686"/>
      <c r="CD79" s="686"/>
      <c r="CE79" s="686"/>
      <c r="CF79" s="686"/>
      <c r="CG79" s="686"/>
      <c r="CH79" s="686"/>
      <c r="CI79" s="686"/>
      <c r="CJ79" s="686"/>
      <c r="CK79" s="686"/>
      <c r="CL79" s="686"/>
      <c r="CM79" s="686"/>
      <c r="CN79" s="686"/>
      <c r="CO79" s="686"/>
      <c r="CP79" s="686"/>
      <c r="CQ79" s="686"/>
      <c r="CR79" s="686"/>
      <c r="CS79" s="686"/>
      <c r="CT79" s="686"/>
      <c r="CU79" s="686"/>
      <c r="CV79" s="686"/>
      <c r="CW79" s="676"/>
      <c r="CX79" s="676"/>
      <c r="CY79" s="676"/>
      <c r="CZ79" s="656"/>
      <c r="DA79" s="656"/>
      <c r="DB79" s="656"/>
      <c r="DC79" s="656"/>
      <c r="DD79" s="656"/>
      <c r="DE79" s="656"/>
      <c r="DF79" s="656"/>
      <c r="DG79" s="656"/>
      <c r="DH79" s="656"/>
      <c r="DI79" s="656"/>
      <c r="DJ79" s="656"/>
      <c r="DK79" s="656"/>
      <c r="DL79" s="656"/>
      <c r="DM79" s="656"/>
      <c r="DN79" s="656"/>
    </row>
    <row r="80" spans="1:118" s="23" customFormat="1" ht="10.5" customHeight="1" x14ac:dyDescent="0.15">
      <c r="A80" s="1146" t="s">
        <v>3</v>
      </c>
      <c r="B80" s="1023"/>
      <c r="C80" s="1072" t="s">
        <v>102</v>
      </c>
      <c r="D80" s="1134" t="s">
        <v>103</v>
      </c>
      <c r="E80" s="1010" t="s">
        <v>104</v>
      </c>
      <c r="F80" s="671"/>
      <c r="G80" s="671"/>
      <c r="H80" s="671"/>
      <c r="I80" s="670"/>
      <c r="J80" s="670"/>
      <c r="K80" s="670"/>
      <c r="L80" s="732"/>
      <c r="M80" s="732"/>
      <c r="N80" s="732"/>
      <c r="O80" s="732"/>
      <c r="P80" s="732"/>
      <c r="Q80" s="732"/>
      <c r="R80" s="732"/>
      <c r="S80" s="732"/>
      <c r="T80" s="732"/>
      <c r="U80" s="732"/>
      <c r="V80" s="732"/>
      <c r="W80" s="732"/>
      <c r="X80" s="671"/>
      <c r="Y80" s="671"/>
      <c r="Z80" s="671"/>
      <c r="AA80" s="671"/>
      <c r="AB80" s="671"/>
      <c r="AC80" s="671"/>
      <c r="AD80" s="671"/>
      <c r="AE80" s="671"/>
      <c r="AF80" s="671"/>
      <c r="AG80" s="671"/>
      <c r="AH80" s="671"/>
      <c r="AI80" s="671"/>
      <c r="AJ80" s="671"/>
      <c r="AK80" s="671"/>
      <c r="AL80" s="765"/>
      <c r="AM80" s="765"/>
      <c r="AN80" s="765"/>
      <c r="AO80" s="765"/>
      <c r="AP80" s="765"/>
      <c r="AQ80" s="765"/>
      <c r="AR80" s="765"/>
      <c r="AS80" s="765"/>
      <c r="AT80" s="765"/>
      <c r="AU80" s="765"/>
      <c r="AV80" s="765"/>
      <c r="AW80" s="765"/>
      <c r="AX80" s="765"/>
      <c r="AY80" s="765"/>
      <c r="AZ80" s="765"/>
      <c r="BA80" s="671"/>
      <c r="BB80" s="765"/>
      <c r="BC80" s="671"/>
      <c r="BD80" s="671"/>
      <c r="BE80" s="671"/>
      <c r="BF80" s="671"/>
      <c r="BG80" s="671"/>
      <c r="BH80" s="671"/>
      <c r="BI80" s="671"/>
      <c r="BJ80" s="671"/>
      <c r="BK80" s="671"/>
      <c r="BL80" s="671"/>
      <c r="BM80" s="671"/>
      <c r="BN80" s="671"/>
      <c r="BO80" s="671"/>
      <c r="BP80" s="671"/>
      <c r="BQ80" s="671"/>
      <c r="BR80" s="671"/>
      <c r="BS80" s="671"/>
      <c r="BT80" s="671"/>
      <c r="BU80" s="671"/>
      <c r="BV80" s="671"/>
      <c r="BW80" s="671"/>
      <c r="BX80" s="671"/>
      <c r="BY80" s="671"/>
      <c r="BZ80" s="671"/>
      <c r="CA80" s="671"/>
      <c r="CB80" s="671"/>
      <c r="CC80" s="690"/>
      <c r="CD80" s="690"/>
      <c r="CE80" s="690"/>
      <c r="CF80" s="690"/>
      <c r="CG80" s="690"/>
      <c r="CH80" s="690"/>
      <c r="CI80" s="690"/>
      <c r="CJ80" s="690"/>
      <c r="CK80" s="690"/>
      <c r="CL80" s="690"/>
      <c r="CM80" s="690"/>
      <c r="CN80" s="690"/>
      <c r="CO80" s="690"/>
      <c r="CP80" s="690"/>
      <c r="CQ80" s="690"/>
      <c r="CR80" s="690"/>
      <c r="CS80" s="690"/>
      <c r="CT80" s="690"/>
      <c r="CU80" s="690"/>
      <c r="CV80" s="690"/>
      <c r="CW80" s="765"/>
      <c r="CX80" s="765"/>
      <c r="CY80" s="765"/>
      <c r="CZ80" s="662"/>
      <c r="DA80" s="662"/>
      <c r="DB80" s="662"/>
      <c r="DC80" s="662"/>
      <c r="DD80" s="662"/>
      <c r="DE80" s="662"/>
      <c r="DF80" s="662"/>
      <c r="DG80" s="662"/>
      <c r="DH80" s="662"/>
      <c r="DI80" s="662"/>
      <c r="DJ80" s="662"/>
      <c r="DK80" s="662"/>
      <c r="DL80" s="662"/>
      <c r="DM80" s="662"/>
      <c r="DN80" s="662"/>
    </row>
    <row r="81" spans="1:118" s="23" customFormat="1" ht="10.5" x14ac:dyDescent="0.15">
      <c r="A81" s="1147"/>
      <c r="B81" s="1025"/>
      <c r="C81" s="1073"/>
      <c r="D81" s="1135"/>
      <c r="E81" s="1014"/>
      <c r="F81" s="681"/>
      <c r="G81" s="681"/>
      <c r="H81" s="681"/>
      <c r="I81" s="681"/>
      <c r="J81" s="681"/>
      <c r="K81" s="681"/>
      <c r="L81" s="732"/>
      <c r="M81" s="732"/>
      <c r="N81" s="732"/>
      <c r="O81" s="732"/>
      <c r="P81" s="732"/>
      <c r="Q81" s="732"/>
      <c r="R81" s="732"/>
      <c r="S81" s="732"/>
      <c r="T81" s="732"/>
      <c r="U81" s="732"/>
      <c r="V81" s="732"/>
      <c r="W81" s="732"/>
      <c r="X81" s="671"/>
      <c r="Y81" s="671"/>
      <c r="Z81" s="671"/>
      <c r="AA81" s="671"/>
      <c r="AB81" s="671"/>
      <c r="AC81" s="671"/>
      <c r="AD81" s="671"/>
      <c r="AE81" s="671"/>
      <c r="AF81" s="671"/>
      <c r="AG81" s="671"/>
      <c r="AH81" s="671"/>
      <c r="AI81" s="671"/>
      <c r="AJ81" s="671"/>
      <c r="AK81" s="671"/>
      <c r="AL81" s="765"/>
      <c r="AM81" s="765"/>
      <c r="AN81" s="765"/>
      <c r="AO81" s="765"/>
      <c r="AP81" s="765"/>
      <c r="AQ81" s="765"/>
      <c r="AR81" s="765"/>
      <c r="AS81" s="765"/>
      <c r="AT81" s="765"/>
      <c r="AU81" s="765"/>
      <c r="AV81" s="765"/>
      <c r="AW81" s="765"/>
      <c r="AX81" s="765"/>
      <c r="AY81" s="765"/>
      <c r="AZ81" s="765"/>
      <c r="BA81" s="671"/>
      <c r="BB81" s="765"/>
      <c r="BC81" s="671"/>
      <c r="BD81" s="671"/>
      <c r="BE81" s="671"/>
      <c r="BF81" s="671"/>
      <c r="BG81" s="671"/>
      <c r="BH81" s="671"/>
      <c r="BI81" s="671"/>
      <c r="BJ81" s="671"/>
      <c r="BK81" s="671"/>
      <c r="BL81" s="671"/>
      <c r="BM81" s="671"/>
      <c r="BN81" s="671"/>
      <c r="BO81" s="671"/>
      <c r="BP81" s="671"/>
      <c r="BQ81" s="671"/>
      <c r="BR81" s="671"/>
      <c r="BS81" s="671"/>
      <c r="BT81" s="671"/>
      <c r="BU81" s="671"/>
      <c r="BV81" s="671"/>
      <c r="BW81" s="671"/>
      <c r="BX81" s="671"/>
      <c r="BY81" s="671"/>
      <c r="BZ81" s="671"/>
      <c r="CA81" s="671"/>
      <c r="CB81" s="671"/>
      <c r="CC81" s="690"/>
      <c r="CD81" s="690"/>
      <c r="CE81" s="690"/>
      <c r="CF81" s="690"/>
      <c r="CG81" s="690"/>
      <c r="CH81" s="690"/>
      <c r="CI81" s="690"/>
      <c r="CJ81" s="690"/>
      <c r="CK81" s="690"/>
      <c r="CL81" s="690"/>
      <c r="CM81" s="690"/>
      <c r="CN81" s="690"/>
      <c r="CO81" s="690"/>
      <c r="CP81" s="690"/>
      <c r="CQ81" s="690"/>
      <c r="CR81" s="690"/>
      <c r="CS81" s="690"/>
      <c r="CT81" s="690"/>
      <c r="CU81" s="690"/>
      <c r="CV81" s="690"/>
      <c r="CW81" s="662"/>
      <c r="CX81" s="662"/>
      <c r="CY81" s="662"/>
      <c r="CZ81" s="662"/>
      <c r="DA81" s="662"/>
      <c r="DB81" s="662"/>
      <c r="DC81" s="662"/>
      <c r="DD81" s="662"/>
      <c r="DE81" s="662"/>
      <c r="DF81" s="662"/>
      <c r="DG81" s="662"/>
      <c r="DH81" s="662"/>
      <c r="DI81" s="662"/>
      <c r="DJ81" s="662"/>
      <c r="DK81" s="662"/>
      <c r="DL81" s="662"/>
      <c r="DM81" s="662"/>
      <c r="DN81" s="662"/>
    </row>
    <row r="82" spans="1:118" s="23" customFormat="1" ht="10.5" x14ac:dyDescent="0.15">
      <c r="A82" s="1127" t="s">
        <v>105</v>
      </c>
      <c r="B82" s="1128"/>
      <c r="C82" s="790"/>
      <c r="D82" s="853"/>
      <c r="E82" s="834"/>
      <c r="F82" s="939" t="s">
        <v>227</v>
      </c>
      <c r="G82" s="681"/>
      <c r="H82" s="681"/>
      <c r="I82" s="681"/>
      <c r="J82" s="681"/>
      <c r="K82" s="681"/>
      <c r="L82" s="681"/>
      <c r="M82" s="681"/>
      <c r="N82" s="681"/>
      <c r="O82" s="681"/>
      <c r="P82" s="681"/>
      <c r="Q82" s="681"/>
      <c r="R82" s="681"/>
      <c r="S82" s="681"/>
      <c r="T82" s="681"/>
      <c r="U82" s="681"/>
      <c r="V82" s="681"/>
      <c r="W82" s="681"/>
      <c r="X82" s="671"/>
      <c r="Y82" s="671"/>
      <c r="Z82" s="671"/>
      <c r="AA82" s="671"/>
      <c r="AB82" s="671"/>
      <c r="AC82" s="671"/>
      <c r="AD82" s="671"/>
      <c r="AE82" s="671"/>
      <c r="AF82" s="671"/>
      <c r="AG82" s="671"/>
      <c r="AH82" s="671"/>
      <c r="AI82" s="671"/>
      <c r="AJ82" s="671"/>
      <c r="AK82" s="671"/>
      <c r="AL82" s="765"/>
      <c r="AM82" s="765"/>
      <c r="AN82" s="765"/>
      <c r="AO82" s="765"/>
      <c r="AP82" s="765"/>
      <c r="AQ82" s="765"/>
      <c r="AR82" s="765"/>
      <c r="AS82" s="765"/>
      <c r="AT82" s="765"/>
      <c r="AU82" s="765"/>
      <c r="AV82" s="765"/>
      <c r="AW82" s="765"/>
      <c r="AX82" s="765"/>
      <c r="AY82" s="765"/>
      <c r="AZ82" s="765"/>
      <c r="BA82" s="767" t="s">
        <v>227</v>
      </c>
      <c r="BB82" s="765"/>
      <c r="BC82" s="671"/>
      <c r="BD82" s="671"/>
      <c r="BE82" s="671"/>
      <c r="BF82" s="671"/>
      <c r="BG82" s="671"/>
      <c r="BH82" s="671"/>
      <c r="BI82" s="671"/>
      <c r="BJ82" s="671"/>
      <c r="BK82" s="671"/>
      <c r="BL82" s="671"/>
      <c r="BM82" s="671"/>
      <c r="BN82" s="671"/>
      <c r="BO82" s="671"/>
      <c r="BP82" s="671"/>
      <c r="BQ82" s="671"/>
      <c r="BR82" s="671"/>
      <c r="BS82" s="671"/>
      <c r="BT82" s="945">
        <v>0</v>
      </c>
      <c r="BU82" s="671"/>
      <c r="BV82" s="671"/>
      <c r="BW82" s="671"/>
      <c r="BX82" s="671"/>
      <c r="BY82" s="671"/>
      <c r="BZ82" s="671"/>
      <c r="CA82" s="671"/>
      <c r="CB82" s="671"/>
      <c r="CC82" s="690"/>
      <c r="CD82" s="690"/>
      <c r="CE82" s="690"/>
      <c r="CF82" s="690"/>
      <c r="CG82" s="690"/>
      <c r="CH82" s="690"/>
      <c r="CI82" s="690"/>
      <c r="CJ82" s="690"/>
      <c r="CK82" s="690"/>
      <c r="CL82" s="690"/>
      <c r="CM82" s="690"/>
      <c r="CN82" s="690"/>
      <c r="CO82" s="690"/>
      <c r="CP82" s="690"/>
      <c r="CQ82" s="690"/>
      <c r="CR82" s="690"/>
      <c r="CS82" s="690"/>
      <c r="CT82" s="690"/>
      <c r="CU82" s="690"/>
      <c r="CV82" s="690"/>
      <c r="CW82" s="662"/>
      <c r="CX82" s="662"/>
      <c r="CY82" s="662"/>
      <c r="CZ82" s="662"/>
      <c r="DA82" s="662"/>
      <c r="DB82" s="662"/>
      <c r="DC82" s="662"/>
      <c r="DD82" s="662"/>
      <c r="DE82" s="662"/>
      <c r="DF82" s="662"/>
      <c r="DG82" s="662"/>
      <c r="DH82" s="662"/>
      <c r="DI82" s="662"/>
      <c r="DJ82" s="662"/>
      <c r="DK82" s="662"/>
      <c r="DL82" s="662"/>
      <c r="DM82" s="662"/>
      <c r="DN82" s="662"/>
    </row>
    <row r="83" spans="1:118" s="23" customFormat="1" ht="10.5" x14ac:dyDescent="0.15">
      <c r="A83" s="1127" t="s">
        <v>106</v>
      </c>
      <c r="B83" s="1128"/>
      <c r="C83" s="791"/>
      <c r="D83" s="854"/>
      <c r="E83" s="813"/>
      <c r="F83" s="939" t="s">
        <v>227</v>
      </c>
      <c r="G83" s="681"/>
      <c r="H83" s="681"/>
      <c r="I83" s="681"/>
      <c r="J83" s="681"/>
      <c r="K83" s="681"/>
      <c r="L83" s="681"/>
      <c r="M83" s="681"/>
      <c r="N83" s="681"/>
      <c r="O83" s="681"/>
      <c r="P83" s="681"/>
      <c r="Q83" s="681"/>
      <c r="R83" s="681"/>
      <c r="S83" s="681"/>
      <c r="T83" s="681"/>
      <c r="U83" s="681"/>
      <c r="V83" s="681"/>
      <c r="W83" s="681"/>
      <c r="X83" s="671"/>
      <c r="Y83" s="671"/>
      <c r="Z83" s="671"/>
      <c r="AA83" s="671"/>
      <c r="AB83" s="671"/>
      <c r="AC83" s="671"/>
      <c r="AD83" s="671"/>
      <c r="AE83" s="671"/>
      <c r="AF83" s="671"/>
      <c r="AG83" s="671"/>
      <c r="AH83" s="671"/>
      <c r="AI83" s="671"/>
      <c r="AJ83" s="671"/>
      <c r="AK83" s="671"/>
      <c r="AL83" s="765"/>
      <c r="AM83" s="765"/>
      <c r="AN83" s="765"/>
      <c r="AO83" s="765"/>
      <c r="AP83" s="765"/>
      <c r="AQ83" s="765"/>
      <c r="AR83" s="765"/>
      <c r="AS83" s="765"/>
      <c r="AT83" s="765"/>
      <c r="AU83" s="765"/>
      <c r="AV83" s="765"/>
      <c r="AW83" s="765"/>
      <c r="AX83" s="765"/>
      <c r="AY83" s="765"/>
      <c r="AZ83" s="765"/>
      <c r="BA83" s="767" t="s">
        <v>227</v>
      </c>
      <c r="BB83" s="765"/>
      <c r="BC83" s="671"/>
      <c r="BD83" s="671"/>
      <c r="BE83" s="671"/>
      <c r="BF83" s="671"/>
      <c r="BG83" s="671"/>
      <c r="BH83" s="671"/>
      <c r="BI83" s="671"/>
      <c r="BJ83" s="671"/>
      <c r="BK83" s="671"/>
      <c r="BL83" s="671"/>
      <c r="BM83" s="671"/>
      <c r="BN83" s="671"/>
      <c r="BO83" s="671"/>
      <c r="BP83" s="671"/>
      <c r="BQ83" s="671"/>
      <c r="BR83" s="671"/>
      <c r="BS83" s="671"/>
      <c r="BT83" s="945">
        <v>0</v>
      </c>
      <c r="BU83" s="671"/>
      <c r="BV83" s="671"/>
      <c r="BW83" s="671"/>
      <c r="BX83" s="671"/>
      <c r="BY83" s="671"/>
      <c r="BZ83" s="671"/>
      <c r="CA83" s="671"/>
      <c r="CB83" s="671"/>
      <c r="CC83" s="690"/>
      <c r="CD83" s="690"/>
      <c r="CE83" s="690"/>
      <c r="CF83" s="690"/>
      <c r="CG83" s="690"/>
      <c r="CH83" s="690"/>
      <c r="CI83" s="690"/>
      <c r="CJ83" s="690"/>
      <c r="CK83" s="690"/>
      <c r="CL83" s="690"/>
      <c r="CM83" s="690"/>
      <c r="CN83" s="690"/>
      <c r="CO83" s="690"/>
      <c r="CP83" s="690"/>
      <c r="CQ83" s="690"/>
      <c r="CR83" s="690"/>
      <c r="CS83" s="690"/>
      <c r="CT83" s="690"/>
      <c r="CU83" s="690"/>
      <c r="CV83" s="690"/>
      <c r="CW83" s="662"/>
      <c r="CX83" s="662"/>
      <c r="CY83" s="662"/>
      <c r="CZ83" s="662"/>
      <c r="DA83" s="662"/>
      <c r="DB83" s="662"/>
      <c r="DC83" s="662"/>
      <c r="DD83" s="662"/>
      <c r="DE83" s="662"/>
      <c r="DF83" s="662"/>
      <c r="DG83" s="662"/>
      <c r="DH83" s="662"/>
      <c r="DI83" s="662"/>
      <c r="DJ83" s="662"/>
      <c r="DK83" s="662"/>
      <c r="DL83" s="662"/>
      <c r="DM83" s="662"/>
      <c r="DN83" s="662"/>
    </row>
    <row r="84" spans="1:118" s="23" customFormat="1" ht="10.5" customHeight="1" x14ac:dyDescent="0.15">
      <c r="A84" s="1136" t="s">
        <v>107</v>
      </c>
      <c r="B84" s="1137"/>
      <c r="C84" s="791"/>
      <c r="D84" s="854"/>
      <c r="E84" s="813"/>
      <c r="F84" s="939" t="s">
        <v>227</v>
      </c>
      <c r="G84" s="681"/>
      <c r="H84" s="681"/>
      <c r="I84" s="681"/>
      <c r="J84" s="681"/>
      <c r="K84" s="681"/>
      <c r="L84" s="681"/>
      <c r="M84" s="681"/>
      <c r="N84" s="681"/>
      <c r="O84" s="681"/>
      <c r="P84" s="681"/>
      <c r="Q84" s="681"/>
      <c r="R84" s="681"/>
      <c r="S84" s="681"/>
      <c r="T84" s="681"/>
      <c r="U84" s="681"/>
      <c r="V84" s="681"/>
      <c r="W84" s="681"/>
      <c r="X84" s="671"/>
      <c r="Y84" s="671"/>
      <c r="Z84" s="671"/>
      <c r="AA84" s="671"/>
      <c r="AB84" s="671"/>
      <c r="AC84" s="671"/>
      <c r="AD84" s="671"/>
      <c r="AE84" s="671"/>
      <c r="AF84" s="671"/>
      <c r="AG84" s="671"/>
      <c r="AH84" s="671"/>
      <c r="AI84" s="671"/>
      <c r="AJ84" s="671"/>
      <c r="AK84" s="671"/>
      <c r="AL84" s="765"/>
      <c r="AM84" s="765"/>
      <c r="AN84" s="765"/>
      <c r="AO84" s="765"/>
      <c r="AP84" s="765"/>
      <c r="AQ84" s="765"/>
      <c r="AR84" s="765"/>
      <c r="AS84" s="765"/>
      <c r="AT84" s="765"/>
      <c r="AU84" s="765"/>
      <c r="AV84" s="765"/>
      <c r="AW84" s="765"/>
      <c r="AX84" s="765"/>
      <c r="AY84" s="765"/>
      <c r="AZ84" s="765"/>
      <c r="BA84" s="767" t="s">
        <v>227</v>
      </c>
      <c r="BB84" s="765"/>
      <c r="BC84" s="671"/>
      <c r="BD84" s="671"/>
      <c r="BE84" s="671"/>
      <c r="BF84" s="671"/>
      <c r="BG84" s="671"/>
      <c r="BH84" s="671"/>
      <c r="BI84" s="671"/>
      <c r="BJ84" s="671"/>
      <c r="BK84" s="671"/>
      <c r="BL84" s="671"/>
      <c r="BM84" s="671"/>
      <c r="BN84" s="671"/>
      <c r="BO84" s="671"/>
      <c r="BP84" s="671"/>
      <c r="BQ84" s="671"/>
      <c r="BR84" s="671"/>
      <c r="BS84" s="671"/>
      <c r="BT84" s="945">
        <v>0</v>
      </c>
      <c r="BU84" s="671"/>
      <c r="BV84" s="671"/>
      <c r="BW84" s="671"/>
      <c r="BX84" s="671"/>
      <c r="BY84" s="671"/>
      <c r="BZ84" s="671"/>
      <c r="CA84" s="671"/>
      <c r="CB84" s="671"/>
      <c r="CC84" s="690"/>
      <c r="CD84" s="690"/>
      <c r="CE84" s="690"/>
      <c r="CF84" s="690"/>
      <c r="CG84" s="690"/>
      <c r="CH84" s="690"/>
      <c r="CI84" s="690"/>
      <c r="CJ84" s="690"/>
      <c r="CK84" s="690"/>
      <c r="CL84" s="690"/>
      <c r="CM84" s="690"/>
      <c r="CN84" s="690"/>
      <c r="CO84" s="690"/>
      <c r="CP84" s="690"/>
      <c r="CQ84" s="690"/>
      <c r="CR84" s="690"/>
      <c r="CS84" s="690"/>
      <c r="CT84" s="690"/>
      <c r="CU84" s="690"/>
      <c r="CV84" s="690"/>
      <c r="CW84" s="662"/>
      <c r="CX84" s="662"/>
      <c r="CY84" s="662"/>
      <c r="CZ84" s="662"/>
      <c r="DA84" s="662"/>
      <c r="DB84" s="662"/>
      <c r="DC84" s="662"/>
      <c r="DD84" s="662"/>
      <c r="DE84" s="662"/>
      <c r="DF84" s="662"/>
      <c r="DG84" s="662"/>
      <c r="DH84" s="662"/>
      <c r="DI84" s="662"/>
      <c r="DJ84" s="662"/>
      <c r="DK84" s="662"/>
      <c r="DL84" s="662"/>
      <c r="DM84" s="662"/>
      <c r="DN84" s="662"/>
    </row>
    <row r="85" spans="1:118" s="23" customFormat="1" ht="10.5" x14ac:dyDescent="0.15">
      <c r="A85" s="1131" t="s">
        <v>108</v>
      </c>
      <c r="B85" s="1132"/>
      <c r="C85" s="824">
        <v>0</v>
      </c>
      <c r="D85" s="886">
        <v>0</v>
      </c>
      <c r="E85" s="828">
        <v>0</v>
      </c>
      <c r="F85" s="939" t="s">
        <v>227</v>
      </c>
      <c r="G85" s="681"/>
      <c r="H85" s="681"/>
      <c r="I85" s="681"/>
      <c r="J85" s="681"/>
      <c r="K85" s="681"/>
      <c r="L85" s="670"/>
      <c r="M85" s="670"/>
      <c r="N85" s="670"/>
      <c r="O85" s="670"/>
      <c r="P85" s="670"/>
      <c r="Q85" s="670"/>
      <c r="R85" s="670"/>
      <c r="S85" s="670"/>
      <c r="T85" s="670"/>
      <c r="U85" s="670"/>
      <c r="V85" s="670"/>
      <c r="W85" s="670"/>
      <c r="X85" s="671"/>
      <c r="Y85" s="671"/>
      <c r="Z85" s="671"/>
      <c r="AA85" s="671"/>
      <c r="AB85" s="671"/>
      <c r="AC85" s="671"/>
      <c r="AD85" s="671"/>
      <c r="AE85" s="671"/>
      <c r="AF85" s="671"/>
      <c r="AG85" s="671"/>
      <c r="AH85" s="671"/>
      <c r="AI85" s="671"/>
      <c r="AJ85" s="671"/>
      <c r="AK85" s="671"/>
      <c r="AL85" s="765"/>
      <c r="AM85" s="765"/>
      <c r="AN85" s="765"/>
      <c r="AO85" s="765"/>
      <c r="AP85" s="765"/>
      <c r="AQ85" s="765"/>
      <c r="AR85" s="765"/>
      <c r="AS85" s="765"/>
      <c r="AT85" s="765"/>
      <c r="AU85" s="765"/>
      <c r="AV85" s="765"/>
      <c r="AW85" s="765"/>
      <c r="AX85" s="765"/>
      <c r="AY85" s="765"/>
      <c r="AZ85" s="765"/>
      <c r="BA85" s="767" t="s">
        <v>227</v>
      </c>
      <c r="BB85" s="765"/>
      <c r="BC85" s="671"/>
      <c r="BD85" s="671"/>
      <c r="BE85" s="671"/>
      <c r="BF85" s="671"/>
      <c r="BG85" s="671"/>
      <c r="BH85" s="671"/>
      <c r="BI85" s="671"/>
      <c r="BJ85" s="671"/>
      <c r="BK85" s="671"/>
      <c r="BL85" s="671"/>
      <c r="BM85" s="671"/>
      <c r="BN85" s="671"/>
      <c r="BO85" s="671"/>
      <c r="BP85" s="671"/>
      <c r="BQ85" s="671"/>
      <c r="BR85" s="671"/>
      <c r="BS85" s="671"/>
      <c r="BT85" s="945">
        <v>0</v>
      </c>
      <c r="BU85" s="671"/>
      <c r="BV85" s="671"/>
      <c r="BW85" s="671"/>
      <c r="BX85" s="671"/>
      <c r="BY85" s="671"/>
      <c r="BZ85" s="671"/>
      <c r="CA85" s="671"/>
      <c r="CB85" s="671"/>
      <c r="CC85" s="690"/>
      <c r="CD85" s="690"/>
      <c r="CE85" s="690"/>
      <c r="CF85" s="690"/>
      <c r="CG85" s="690"/>
      <c r="CH85" s="690"/>
      <c r="CI85" s="690"/>
      <c r="CJ85" s="690"/>
      <c r="CK85" s="690"/>
      <c r="CL85" s="690"/>
      <c r="CM85" s="690"/>
      <c r="CN85" s="690"/>
      <c r="CO85" s="690"/>
      <c r="CP85" s="690"/>
      <c r="CQ85" s="690"/>
      <c r="CR85" s="690"/>
      <c r="CS85" s="690"/>
      <c r="CT85" s="690"/>
      <c r="CU85" s="690"/>
      <c r="CV85" s="690"/>
      <c r="CW85" s="662"/>
      <c r="CX85" s="662"/>
      <c r="CY85" s="662"/>
      <c r="CZ85" s="662"/>
      <c r="DA85" s="662"/>
      <c r="DB85" s="662"/>
      <c r="DC85" s="662"/>
      <c r="DD85" s="662"/>
      <c r="DE85" s="662"/>
      <c r="DF85" s="662"/>
      <c r="DG85" s="662"/>
      <c r="DH85" s="662"/>
      <c r="DI85" s="662"/>
      <c r="DJ85" s="662"/>
      <c r="DK85" s="662"/>
      <c r="DL85" s="662"/>
      <c r="DM85" s="662"/>
      <c r="DN85" s="662"/>
    </row>
    <row r="86" spans="1:118" s="23" customFormat="1" ht="10.5" x14ac:dyDescent="0.15">
      <c r="A86" s="1125" t="s">
        <v>109</v>
      </c>
      <c r="B86" s="1126"/>
      <c r="C86" s="797"/>
      <c r="D86" s="887"/>
      <c r="E86" s="847"/>
      <c r="F86" s="939" t="s">
        <v>227</v>
      </c>
      <c r="G86" s="681"/>
      <c r="H86" s="681"/>
      <c r="I86" s="681"/>
      <c r="J86" s="681"/>
      <c r="K86" s="681"/>
      <c r="L86" s="681"/>
      <c r="M86" s="681"/>
      <c r="N86" s="681"/>
      <c r="O86" s="681"/>
      <c r="P86" s="681"/>
      <c r="Q86" s="681"/>
      <c r="R86" s="681"/>
      <c r="S86" s="681"/>
      <c r="T86" s="681"/>
      <c r="U86" s="681"/>
      <c r="V86" s="681"/>
      <c r="W86" s="681"/>
      <c r="X86" s="671"/>
      <c r="Y86" s="671"/>
      <c r="Z86" s="671"/>
      <c r="AA86" s="671"/>
      <c r="AB86" s="671"/>
      <c r="AC86" s="671"/>
      <c r="AD86" s="671"/>
      <c r="AE86" s="671"/>
      <c r="AF86" s="671"/>
      <c r="AG86" s="671"/>
      <c r="AH86" s="671"/>
      <c r="AI86" s="671"/>
      <c r="AJ86" s="671"/>
      <c r="AK86" s="671"/>
      <c r="AL86" s="765"/>
      <c r="AM86" s="765"/>
      <c r="AN86" s="765"/>
      <c r="AO86" s="765"/>
      <c r="AP86" s="765"/>
      <c r="AQ86" s="765"/>
      <c r="AR86" s="765"/>
      <c r="AS86" s="765"/>
      <c r="AT86" s="765"/>
      <c r="AU86" s="765"/>
      <c r="AV86" s="765"/>
      <c r="AW86" s="765"/>
      <c r="AX86" s="765"/>
      <c r="AY86" s="765"/>
      <c r="AZ86" s="765"/>
      <c r="BA86" s="767" t="s">
        <v>227</v>
      </c>
      <c r="BB86" s="765"/>
      <c r="BC86" s="671"/>
      <c r="BD86" s="671"/>
      <c r="BE86" s="671"/>
      <c r="BF86" s="671"/>
      <c r="BG86" s="671"/>
      <c r="BH86" s="671"/>
      <c r="BI86" s="671"/>
      <c r="BJ86" s="671"/>
      <c r="BK86" s="671"/>
      <c r="BL86" s="671"/>
      <c r="BM86" s="671"/>
      <c r="BN86" s="671"/>
      <c r="BO86" s="671"/>
      <c r="BP86" s="671"/>
      <c r="BQ86" s="671"/>
      <c r="BR86" s="671"/>
      <c r="BS86" s="671"/>
      <c r="BT86" s="945">
        <v>0</v>
      </c>
      <c r="BU86" s="671"/>
      <c r="BV86" s="671"/>
      <c r="BW86" s="671"/>
      <c r="BX86" s="671"/>
      <c r="BY86" s="671"/>
      <c r="BZ86" s="671"/>
      <c r="CA86" s="671"/>
      <c r="CB86" s="671"/>
      <c r="CC86" s="690"/>
      <c r="CD86" s="690"/>
      <c r="CE86" s="690"/>
      <c r="CF86" s="690"/>
      <c r="CG86" s="690"/>
      <c r="CH86" s="690"/>
      <c r="CI86" s="690"/>
      <c r="CJ86" s="690"/>
      <c r="CK86" s="690"/>
      <c r="CL86" s="690"/>
      <c r="CM86" s="690"/>
      <c r="CN86" s="690"/>
      <c r="CO86" s="690"/>
      <c r="CP86" s="690"/>
      <c r="CQ86" s="690"/>
      <c r="CR86" s="690"/>
      <c r="CS86" s="690"/>
      <c r="CT86" s="690"/>
      <c r="CU86" s="690"/>
      <c r="CV86" s="690"/>
      <c r="CW86" s="662"/>
      <c r="CX86" s="662"/>
      <c r="CY86" s="662"/>
      <c r="CZ86" s="662"/>
      <c r="DA86" s="662"/>
      <c r="DB86" s="662"/>
      <c r="DC86" s="662"/>
      <c r="DD86" s="662"/>
      <c r="DE86" s="662"/>
      <c r="DF86" s="662"/>
      <c r="DG86" s="662"/>
      <c r="DH86" s="662"/>
      <c r="DI86" s="662"/>
      <c r="DJ86" s="662"/>
      <c r="DK86" s="662"/>
      <c r="DL86" s="662"/>
      <c r="DM86" s="662"/>
      <c r="DN86" s="662"/>
    </row>
    <row r="87" spans="1:118" s="23" customFormat="1" ht="10.5" x14ac:dyDescent="0.15">
      <c r="A87" s="1127" t="s">
        <v>110</v>
      </c>
      <c r="B87" s="1128"/>
      <c r="C87" s="791"/>
      <c r="D87" s="854"/>
      <c r="E87" s="813"/>
      <c r="F87" s="939" t="s">
        <v>227</v>
      </c>
      <c r="G87" s="681"/>
      <c r="H87" s="681"/>
      <c r="I87" s="681"/>
      <c r="J87" s="681"/>
      <c r="K87" s="681"/>
      <c r="L87" s="681"/>
      <c r="M87" s="681"/>
      <c r="N87" s="681"/>
      <c r="O87" s="681"/>
      <c r="P87" s="681"/>
      <c r="Q87" s="681"/>
      <c r="R87" s="681"/>
      <c r="S87" s="681"/>
      <c r="T87" s="681"/>
      <c r="U87" s="681"/>
      <c r="V87" s="681"/>
      <c r="W87" s="681"/>
      <c r="X87" s="671"/>
      <c r="Y87" s="671"/>
      <c r="Z87" s="671"/>
      <c r="AA87" s="671"/>
      <c r="AB87" s="671"/>
      <c r="AC87" s="671"/>
      <c r="AD87" s="671"/>
      <c r="AE87" s="671"/>
      <c r="AF87" s="671"/>
      <c r="AG87" s="671"/>
      <c r="AH87" s="671"/>
      <c r="AI87" s="671"/>
      <c r="AJ87" s="671"/>
      <c r="AK87" s="671"/>
      <c r="AL87" s="765"/>
      <c r="AM87" s="765"/>
      <c r="AN87" s="765"/>
      <c r="AO87" s="765"/>
      <c r="AP87" s="765"/>
      <c r="AQ87" s="765"/>
      <c r="AR87" s="765"/>
      <c r="AS87" s="765"/>
      <c r="AT87" s="765"/>
      <c r="AU87" s="765"/>
      <c r="AV87" s="765"/>
      <c r="AW87" s="765"/>
      <c r="AX87" s="765"/>
      <c r="AY87" s="765"/>
      <c r="AZ87" s="765"/>
      <c r="BA87" s="767" t="s">
        <v>227</v>
      </c>
      <c r="BB87" s="765"/>
      <c r="BC87" s="671"/>
      <c r="BD87" s="671"/>
      <c r="BE87" s="671"/>
      <c r="BF87" s="671"/>
      <c r="BG87" s="671"/>
      <c r="BH87" s="671"/>
      <c r="BI87" s="671"/>
      <c r="BJ87" s="671"/>
      <c r="BK87" s="671"/>
      <c r="BL87" s="671"/>
      <c r="BM87" s="671"/>
      <c r="BN87" s="671"/>
      <c r="BO87" s="671"/>
      <c r="BP87" s="671"/>
      <c r="BQ87" s="671"/>
      <c r="BR87" s="671"/>
      <c r="BS87" s="671"/>
      <c r="BT87" s="945">
        <v>0</v>
      </c>
      <c r="BU87" s="671"/>
      <c r="BV87" s="671"/>
      <c r="BW87" s="671"/>
      <c r="BX87" s="671"/>
      <c r="BY87" s="671"/>
      <c r="BZ87" s="671"/>
      <c r="CA87" s="671"/>
      <c r="CB87" s="671"/>
      <c r="CC87" s="690"/>
      <c r="CD87" s="690"/>
      <c r="CE87" s="690"/>
      <c r="CF87" s="690"/>
      <c r="CG87" s="690"/>
      <c r="CH87" s="690"/>
      <c r="CI87" s="690"/>
      <c r="CJ87" s="690"/>
      <c r="CK87" s="690"/>
      <c r="CL87" s="690"/>
      <c r="CM87" s="690"/>
      <c r="CN87" s="690"/>
      <c r="CO87" s="690"/>
      <c r="CP87" s="690"/>
      <c r="CQ87" s="690"/>
      <c r="CR87" s="690"/>
      <c r="CS87" s="690"/>
      <c r="CT87" s="690"/>
      <c r="CU87" s="690"/>
      <c r="CV87" s="690"/>
      <c r="CW87" s="662"/>
      <c r="CX87" s="662"/>
      <c r="CY87" s="662"/>
      <c r="CZ87" s="662"/>
      <c r="DA87" s="662"/>
      <c r="DB87" s="662"/>
      <c r="DC87" s="662"/>
      <c r="DD87" s="662"/>
      <c r="DE87" s="662"/>
      <c r="DF87" s="662"/>
      <c r="DG87" s="662"/>
      <c r="DH87" s="662"/>
      <c r="DI87" s="662"/>
      <c r="DJ87" s="662"/>
      <c r="DK87" s="662"/>
      <c r="DL87" s="662"/>
      <c r="DM87" s="662"/>
      <c r="DN87" s="662"/>
    </row>
    <row r="88" spans="1:118" s="23" customFormat="1" ht="10.5" x14ac:dyDescent="0.15">
      <c r="A88" s="1127" t="s">
        <v>111</v>
      </c>
      <c r="B88" s="1128"/>
      <c r="C88" s="791"/>
      <c r="D88" s="854"/>
      <c r="E88" s="813"/>
      <c r="F88" s="939" t="s">
        <v>227</v>
      </c>
      <c r="G88" s="681"/>
      <c r="H88" s="681"/>
      <c r="I88" s="681"/>
      <c r="J88" s="681"/>
      <c r="K88" s="681"/>
      <c r="L88" s="681"/>
      <c r="M88" s="681"/>
      <c r="N88" s="681"/>
      <c r="O88" s="681"/>
      <c r="P88" s="681"/>
      <c r="Q88" s="681"/>
      <c r="R88" s="681"/>
      <c r="S88" s="681"/>
      <c r="T88" s="681"/>
      <c r="U88" s="681"/>
      <c r="V88" s="681"/>
      <c r="W88" s="681"/>
      <c r="X88" s="671"/>
      <c r="Y88" s="671"/>
      <c r="Z88" s="671"/>
      <c r="AA88" s="671"/>
      <c r="AB88" s="671"/>
      <c r="AC88" s="671"/>
      <c r="AD88" s="671"/>
      <c r="AE88" s="671"/>
      <c r="AF88" s="671"/>
      <c r="AG88" s="671"/>
      <c r="AH88" s="671"/>
      <c r="AI88" s="671"/>
      <c r="AJ88" s="671"/>
      <c r="AK88" s="671"/>
      <c r="AL88" s="765"/>
      <c r="AM88" s="765"/>
      <c r="AN88" s="765"/>
      <c r="AO88" s="765"/>
      <c r="AP88" s="765"/>
      <c r="AQ88" s="765"/>
      <c r="AR88" s="765"/>
      <c r="AS88" s="765"/>
      <c r="AT88" s="765"/>
      <c r="AU88" s="765"/>
      <c r="AV88" s="765"/>
      <c r="AW88" s="765"/>
      <c r="AX88" s="765"/>
      <c r="AY88" s="765"/>
      <c r="AZ88" s="765"/>
      <c r="BA88" s="767" t="s">
        <v>227</v>
      </c>
      <c r="BB88" s="765"/>
      <c r="BC88" s="671"/>
      <c r="BD88" s="671"/>
      <c r="BE88" s="671"/>
      <c r="BF88" s="671"/>
      <c r="BG88" s="671"/>
      <c r="BH88" s="671"/>
      <c r="BI88" s="671"/>
      <c r="BJ88" s="671"/>
      <c r="BK88" s="671"/>
      <c r="BL88" s="671"/>
      <c r="BM88" s="671"/>
      <c r="BN88" s="671"/>
      <c r="BO88" s="671"/>
      <c r="BP88" s="671"/>
      <c r="BQ88" s="671"/>
      <c r="BR88" s="671"/>
      <c r="BS88" s="671"/>
      <c r="BT88" s="945">
        <v>0</v>
      </c>
      <c r="BU88" s="671"/>
      <c r="BV88" s="671"/>
      <c r="BW88" s="671"/>
      <c r="BX88" s="671"/>
      <c r="BY88" s="671"/>
      <c r="BZ88" s="671"/>
      <c r="CA88" s="671"/>
      <c r="CB88" s="671"/>
      <c r="CC88" s="690"/>
      <c r="CD88" s="690"/>
      <c r="CE88" s="690"/>
      <c r="CF88" s="690"/>
      <c r="CG88" s="690"/>
      <c r="CH88" s="690"/>
      <c r="CI88" s="690"/>
      <c r="CJ88" s="690"/>
      <c r="CK88" s="690"/>
      <c r="CL88" s="690"/>
      <c r="CM88" s="690"/>
      <c r="CN88" s="690"/>
      <c r="CO88" s="690"/>
      <c r="CP88" s="690"/>
      <c r="CQ88" s="690"/>
      <c r="CR88" s="690"/>
      <c r="CS88" s="690"/>
      <c r="CT88" s="690"/>
      <c r="CU88" s="690"/>
      <c r="CV88" s="690"/>
      <c r="CW88" s="662"/>
      <c r="CX88" s="662"/>
      <c r="CY88" s="662"/>
      <c r="CZ88" s="662"/>
      <c r="DA88" s="662"/>
      <c r="DB88" s="662"/>
      <c r="DC88" s="662"/>
      <c r="DD88" s="662"/>
      <c r="DE88" s="662"/>
      <c r="DF88" s="662"/>
      <c r="DG88" s="662"/>
      <c r="DH88" s="662"/>
      <c r="DI88" s="662"/>
      <c r="DJ88" s="662"/>
      <c r="DK88" s="662"/>
      <c r="DL88" s="662"/>
      <c r="DM88" s="662"/>
      <c r="DN88" s="662"/>
    </row>
    <row r="89" spans="1:118" s="23" customFormat="1" ht="10.5" x14ac:dyDescent="0.15">
      <c r="A89" s="1129" t="s">
        <v>112</v>
      </c>
      <c r="B89" s="1130"/>
      <c r="C89" s="796"/>
      <c r="D89" s="888"/>
      <c r="E89" s="864"/>
      <c r="F89" s="939" t="s">
        <v>227</v>
      </c>
      <c r="G89" s="681"/>
      <c r="H89" s="681"/>
      <c r="I89" s="681"/>
      <c r="J89" s="681"/>
      <c r="K89" s="681"/>
      <c r="L89" s="681"/>
      <c r="M89" s="681"/>
      <c r="N89" s="681"/>
      <c r="O89" s="681"/>
      <c r="P89" s="681"/>
      <c r="Q89" s="681"/>
      <c r="R89" s="681"/>
      <c r="S89" s="681"/>
      <c r="T89" s="681"/>
      <c r="U89" s="681"/>
      <c r="V89" s="681"/>
      <c r="W89" s="681"/>
      <c r="X89" s="671"/>
      <c r="Y89" s="671"/>
      <c r="Z89" s="671"/>
      <c r="AA89" s="671"/>
      <c r="AB89" s="671"/>
      <c r="AC89" s="671"/>
      <c r="AD89" s="671"/>
      <c r="AE89" s="671"/>
      <c r="AF89" s="671"/>
      <c r="AG89" s="671"/>
      <c r="AH89" s="671"/>
      <c r="AI89" s="671"/>
      <c r="AJ89" s="671"/>
      <c r="AK89" s="671"/>
      <c r="AL89" s="765"/>
      <c r="AM89" s="765"/>
      <c r="AN89" s="765"/>
      <c r="AO89" s="765"/>
      <c r="AP89" s="765"/>
      <c r="AQ89" s="765"/>
      <c r="AR89" s="765"/>
      <c r="AS89" s="765"/>
      <c r="AT89" s="765"/>
      <c r="AU89" s="765"/>
      <c r="AV89" s="765"/>
      <c r="AW89" s="765"/>
      <c r="AX89" s="765"/>
      <c r="AY89" s="765"/>
      <c r="AZ89" s="765"/>
      <c r="BA89" s="767" t="s">
        <v>227</v>
      </c>
      <c r="BB89" s="765"/>
      <c r="BC89" s="671"/>
      <c r="BD89" s="671"/>
      <c r="BE89" s="671"/>
      <c r="BF89" s="671"/>
      <c r="BG89" s="671"/>
      <c r="BH89" s="671"/>
      <c r="BI89" s="671"/>
      <c r="BJ89" s="671"/>
      <c r="BK89" s="671"/>
      <c r="BL89" s="671"/>
      <c r="BM89" s="671"/>
      <c r="BN89" s="671"/>
      <c r="BO89" s="671"/>
      <c r="BP89" s="671"/>
      <c r="BQ89" s="671"/>
      <c r="BR89" s="671"/>
      <c r="BS89" s="671"/>
      <c r="BT89" s="945">
        <v>0</v>
      </c>
      <c r="BU89" s="671"/>
      <c r="BV89" s="671"/>
      <c r="BW89" s="671"/>
      <c r="BX89" s="671"/>
      <c r="BY89" s="671"/>
      <c r="BZ89" s="671"/>
      <c r="CA89" s="671"/>
      <c r="CB89" s="671"/>
      <c r="CC89" s="690"/>
      <c r="CD89" s="690"/>
      <c r="CE89" s="690"/>
      <c r="CF89" s="690"/>
      <c r="CG89" s="690"/>
      <c r="CH89" s="690"/>
      <c r="CI89" s="690"/>
      <c r="CJ89" s="690"/>
      <c r="CK89" s="690"/>
      <c r="CL89" s="690"/>
      <c r="CM89" s="690"/>
      <c r="CN89" s="690"/>
      <c r="CO89" s="690"/>
      <c r="CP89" s="690"/>
      <c r="CQ89" s="690"/>
      <c r="CR89" s="690"/>
      <c r="CS89" s="690"/>
      <c r="CT89" s="690"/>
      <c r="CU89" s="690"/>
      <c r="CV89" s="690"/>
      <c r="CW89" s="662"/>
      <c r="CX89" s="662"/>
      <c r="CY89" s="662"/>
      <c r="CZ89" s="662"/>
      <c r="DA89" s="662"/>
      <c r="DB89" s="662"/>
      <c r="DC89" s="662"/>
      <c r="DD89" s="662"/>
      <c r="DE89" s="662"/>
      <c r="DF89" s="662"/>
      <c r="DG89" s="662"/>
      <c r="DH89" s="662"/>
      <c r="DI89" s="662"/>
      <c r="DJ89" s="662"/>
      <c r="DK89" s="662"/>
      <c r="DL89" s="662"/>
      <c r="DM89" s="662"/>
      <c r="DN89" s="662"/>
    </row>
    <row r="90" spans="1:118" s="23" customFormat="1" ht="10.5" x14ac:dyDescent="0.15">
      <c r="A90" s="1131" t="s">
        <v>108</v>
      </c>
      <c r="B90" s="1132"/>
      <c r="C90" s="824">
        <v>0</v>
      </c>
      <c r="D90" s="886">
        <v>0</v>
      </c>
      <c r="E90" s="828">
        <v>0</v>
      </c>
      <c r="F90" s="939" t="s">
        <v>227</v>
      </c>
      <c r="G90" s="681"/>
      <c r="H90" s="681"/>
      <c r="I90" s="681"/>
      <c r="J90" s="681"/>
      <c r="K90" s="681"/>
      <c r="L90" s="681"/>
      <c r="M90" s="681"/>
      <c r="N90" s="681"/>
      <c r="O90" s="681"/>
      <c r="P90" s="681"/>
      <c r="Q90" s="681"/>
      <c r="R90" s="681"/>
      <c r="S90" s="681"/>
      <c r="T90" s="681"/>
      <c r="U90" s="681"/>
      <c r="V90" s="681"/>
      <c r="W90" s="681"/>
      <c r="X90" s="671"/>
      <c r="Y90" s="671"/>
      <c r="Z90" s="671"/>
      <c r="AA90" s="671"/>
      <c r="AB90" s="671"/>
      <c r="AC90" s="671"/>
      <c r="AD90" s="671"/>
      <c r="AE90" s="671"/>
      <c r="AF90" s="671"/>
      <c r="AG90" s="671"/>
      <c r="AH90" s="671"/>
      <c r="AI90" s="671"/>
      <c r="AJ90" s="671"/>
      <c r="AK90" s="671"/>
      <c r="AL90" s="765"/>
      <c r="AM90" s="765"/>
      <c r="AN90" s="765"/>
      <c r="AO90" s="765"/>
      <c r="AP90" s="765"/>
      <c r="AQ90" s="765"/>
      <c r="AR90" s="765"/>
      <c r="AS90" s="765"/>
      <c r="AT90" s="765"/>
      <c r="AU90" s="765"/>
      <c r="AV90" s="765"/>
      <c r="AW90" s="765"/>
      <c r="AX90" s="765"/>
      <c r="AY90" s="765"/>
      <c r="AZ90" s="765"/>
      <c r="BA90" s="767" t="s">
        <v>227</v>
      </c>
      <c r="BB90" s="765"/>
      <c r="BC90" s="671"/>
      <c r="BD90" s="671"/>
      <c r="BE90" s="671"/>
      <c r="BF90" s="671"/>
      <c r="BG90" s="671"/>
      <c r="BH90" s="671"/>
      <c r="BI90" s="671"/>
      <c r="BJ90" s="671"/>
      <c r="BK90" s="671"/>
      <c r="BL90" s="671"/>
      <c r="BM90" s="671"/>
      <c r="BN90" s="671"/>
      <c r="BO90" s="671"/>
      <c r="BP90" s="671"/>
      <c r="BQ90" s="671"/>
      <c r="BR90" s="671"/>
      <c r="BS90" s="671"/>
      <c r="BT90" s="945">
        <v>0</v>
      </c>
      <c r="BU90" s="671"/>
      <c r="BV90" s="671"/>
      <c r="BW90" s="671"/>
      <c r="BX90" s="671"/>
      <c r="BY90" s="671"/>
      <c r="BZ90" s="671"/>
      <c r="CA90" s="671"/>
      <c r="CB90" s="671"/>
      <c r="CC90" s="690"/>
      <c r="CD90" s="690"/>
      <c r="CE90" s="690"/>
      <c r="CF90" s="690"/>
      <c r="CG90" s="690"/>
      <c r="CH90" s="690"/>
      <c r="CI90" s="690"/>
      <c r="CJ90" s="690"/>
      <c r="CK90" s="690"/>
      <c r="CL90" s="690"/>
      <c r="CM90" s="690"/>
      <c r="CN90" s="690"/>
      <c r="CO90" s="690"/>
      <c r="CP90" s="690"/>
      <c r="CQ90" s="690"/>
      <c r="CR90" s="690"/>
      <c r="CS90" s="690"/>
      <c r="CT90" s="690"/>
      <c r="CU90" s="690"/>
      <c r="CV90" s="690"/>
      <c r="CW90" s="662"/>
      <c r="CX90" s="662"/>
      <c r="CY90" s="662"/>
      <c r="CZ90" s="662"/>
      <c r="DA90" s="662"/>
      <c r="DB90" s="662"/>
      <c r="DC90" s="662"/>
      <c r="DD90" s="662"/>
      <c r="DE90" s="662"/>
      <c r="DF90" s="662"/>
      <c r="DG90" s="662"/>
      <c r="DH90" s="662"/>
      <c r="DI90" s="662"/>
      <c r="DJ90" s="662"/>
      <c r="DK90" s="662"/>
      <c r="DL90" s="662"/>
      <c r="DM90" s="662"/>
      <c r="DN90" s="662"/>
    </row>
    <row r="91" spans="1:118" s="23" customFormat="1" ht="10.5" x14ac:dyDescent="0.15">
      <c r="A91" s="1133" t="s">
        <v>113</v>
      </c>
      <c r="B91" s="1133"/>
      <c r="C91" s="824">
        <v>0</v>
      </c>
      <c r="D91" s="886">
        <v>0</v>
      </c>
      <c r="E91" s="828">
        <v>0</v>
      </c>
      <c r="F91" s="939" t="s">
        <v>227</v>
      </c>
      <c r="G91" s="681"/>
      <c r="H91" s="681"/>
      <c r="I91" s="681"/>
      <c r="J91" s="681"/>
      <c r="K91" s="681"/>
      <c r="L91" s="681"/>
      <c r="M91" s="681"/>
      <c r="N91" s="681"/>
      <c r="O91" s="681"/>
      <c r="P91" s="681"/>
      <c r="Q91" s="681"/>
      <c r="R91" s="681"/>
      <c r="S91" s="681"/>
      <c r="T91" s="681"/>
      <c r="U91" s="681"/>
      <c r="V91" s="681"/>
      <c r="W91" s="681"/>
      <c r="X91" s="671"/>
      <c r="Y91" s="671"/>
      <c r="Z91" s="671"/>
      <c r="AA91" s="671"/>
      <c r="AB91" s="671"/>
      <c r="AC91" s="671"/>
      <c r="AD91" s="671"/>
      <c r="AE91" s="671"/>
      <c r="AF91" s="671"/>
      <c r="AG91" s="671"/>
      <c r="AH91" s="671"/>
      <c r="AI91" s="671"/>
      <c r="AJ91" s="671"/>
      <c r="AK91" s="671"/>
      <c r="AL91" s="765"/>
      <c r="AM91" s="765"/>
      <c r="AN91" s="765"/>
      <c r="AO91" s="765"/>
      <c r="AP91" s="765"/>
      <c r="AQ91" s="765"/>
      <c r="AR91" s="765"/>
      <c r="AS91" s="765"/>
      <c r="AT91" s="765"/>
      <c r="AU91" s="765"/>
      <c r="AV91" s="765"/>
      <c r="AW91" s="765"/>
      <c r="AX91" s="765"/>
      <c r="AY91" s="765"/>
      <c r="AZ91" s="765"/>
      <c r="BA91" s="767" t="s">
        <v>227</v>
      </c>
      <c r="BB91" s="765"/>
      <c r="BC91" s="671"/>
      <c r="BD91" s="671"/>
      <c r="BE91" s="671"/>
      <c r="BF91" s="671"/>
      <c r="BG91" s="671"/>
      <c r="BH91" s="671"/>
      <c r="BI91" s="671"/>
      <c r="BJ91" s="671"/>
      <c r="BK91" s="671"/>
      <c r="BL91" s="671"/>
      <c r="BM91" s="671"/>
      <c r="BN91" s="671"/>
      <c r="BO91" s="671"/>
      <c r="BP91" s="671"/>
      <c r="BQ91" s="671"/>
      <c r="BR91" s="671"/>
      <c r="BS91" s="671"/>
      <c r="BT91" s="945">
        <v>0</v>
      </c>
      <c r="BU91" s="671"/>
      <c r="BV91" s="671"/>
      <c r="BW91" s="671"/>
      <c r="BX91" s="671"/>
      <c r="BY91" s="671"/>
      <c r="BZ91" s="671"/>
      <c r="CA91" s="671"/>
      <c r="CB91" s="671"/>
      <c r="CC91" s="690"/>
      <c r="CD91" s="690"/>
      <c r="CE91" s="690"/>
      <c r="CF91" s="690"/>
      <c r="CG91" s="690"/>
      <c r="CH91" s="690"/>
      <c r="CI91" s="690"/>
      <c r="CJ91" s="690"/>
      <c r="CK91" s="690"/>
      <c r="CL91" s="690"/>
      <c r="CM91" s="690"/>
      <c r="CN91" s="690"/>
      <c r="CO91" s="690"/>
      <c r="CP91" s="690"/>
      <c r="CQ91" s="690"/>
      <c r="CR91" s="690"/>
      <c r="CS91" s="690"/>
      <c r="CT91" s="690"/>
      <c r="CU91" s="690"/>
      <c r="CV91" s="690"/>
      <c r="CW91" s="662"/>
      <c r="CX91" s="662"/>
      <c r="CY91" s="662"/>
      <c r="CZ91" s="662"/>
      <c r="DA91" s="662"/>
      <c r="DB91" s="662"/>
      <c r="DC91" s="662"/>
      <c r="DD91" s="662"/>
      <c r="DE91" s="662"/>
      <c r="DF91" s="662"/>
      <c r="DG91" s="662"/>
      <c r="DH91" s="662"/>
      <c r="DI91" s="662"/>
      <c r="DJ91" s="662"/>
      <c r="DK91" s="662"/>
      <c r="DL91" s="662"/>
      <c r="DM91" s="662"/>
      <c r="DN91" s="662"/>
    </row>
    <row r="92" spans="1:118" s="17" customFormat="1" ht="14.25" x14ac:dyDescent="0.2">
      <c r="A92" s="725" t="s">
        <v>114</v>
      </c>
      <c r="B92" s="725"/>
      <c r="C92" s="725"/>
      <c r="D92" s="725"/>
      <c r="E92" s="725"/>
      <c r="F92" s="723"/>
      <c r="G92" s="723"/>
      <c r="H92" s="740"/>
      <c r="I92" s="740"/>
      <c r="J92" s="740"/>
      <c r="K92" s="741"/>
      <c r="L92" s="742"/>
      <c r="M92" s="741"/>
      <c r="N92" s="741"/>
      <c r="O92" s="743"/>
      <c r="P92" s="743"/>
      <c r="Q92" s="681"/>
      <c r="R92" s="681"/>
      <c r="S92" s="681"/>
      <c r="T92" s="681"/>
      <c r="U92" s="681"/>
      <c r="V92" s="694"/>
      <c r="W92" s="681"/>
      <c r="X92" s="673"/>
      <c r="Y92" s="673"/>
      <c r="Z92" s="673"/>
      <c r="AA92" s="673"/>
      <c r="AB92" s="673"/>
      <c r="AC92" s="673"/>
      <c r="AD92" s="673"/>
      <c r="AE92" s="673"/>
      <c r="AF92" s="673"/>
      <c r="AG92" s="673"/>
      <c r="AH92" s="673"/>
      <c r="AI92" s="673"/>
      <c r="AJ92" s="673"/>
      <c r="AK92" s="673"/>
      <c r="AL92" s="676"/>
      <c r="AM92" s="676"/>
      <c r="AN92" s="676"/>
      <c r="AO92" s="676"/>
      <c r="AP92" s="676"/>
      <c r="AQ92" s="676"/>
      <c r="AR92" s="676"/>
      <c r="AS92" s="676"/>
      <c r="AT92" s="676"/>
      <c r="AU92" s="676"/>
      <c r="AV92" s="676"/>
      <c r="AW92" s="676"/>
      <c r="AX92" s="676"/>
      <c r="AY92" s="676"/>
      <c r="AZ92" s="676"/>
      <c r="BA92" s="673"/>
      <c r="BB92" s="673"/>
      <c r="BC92" s="673"/>
      <c r="BD92" s="673"/>
      <c r="BE92" s="673"/>
      <c r="BF92" s="673"/>
      <c r="BG92" s="673"/>
      <c r="BH92" s="673"/>
      <c r="BI92" s="673"/>
      <c r="BJ92" s="673"/>
      <c r="BK92" s="673"/>
      <c r="BL92" s="673"/>
      <c r="BM92" s="673"/>
      <c r="BN92" s="686"/>
      <c r="BO92" s="686"/>
      <c r="BP92" s="686"/>
      <c r="BQ92" s="686"/>
      <c r="BR92" s="686"/>
      <c r="BS92" s="686"/>
      <c r="BT92" s="686"/>
      <c r="BU92" s="686"/>
      <c r="BV92" s="686"/>
      <c r="BW92" s="686"/>
      <c r="BX92" s="686"/>
      <c r="BY92" s="686"/>
      <c r="BZ92" s="686"/>
      <c r="CA92" s="686"/>
      <c r="CB92" s="686"/>
      <c r="CC92" s="686"/>
      <c r="CD92" s="686"/>
      <c r="CE92" s="686"/>
      <c r="CF92" s="686"/>
      <c r="CG92" s="686"/>
      <c r="CH92" s="686"/>
      <c r="CI92" s="686"/>
      <c r="CJ92" s="686"/>
      <c r="CK92" s="686"/>
      <c r="CL92" s="686"/>
      <c r="CM92" s="686"/>
      <c r="CN92" s="686"/>
      <c r="CO92" s="686"/>
      <c r="CP92" s="686"/>
      <c r="CQ92" s="686"/>
      <c r="CR92" s="686"/>
      <c r="CS92" s="686"/>
      <c r="CT92" s="686"/>
      <c r="CU92" s="686"/>
      <c r="CV92" s="686"/>
      <c r="CW92" s="656"/>
      <c r="CX92" s="656"/>
      <c r="CY92" s="656"/>
      <c r="CZ92" s="656"/>
      <c r="DA92" s="656"/>
      <c r="DB92" s="656"/>
      <c r="DC92" s="656"/>
      <c r="DD92" s="656"/>
      <c r="DE92" s="656"/>
      <c r="DF92" s="656"/>
      <c r="DG92" s="656"/>
      <c r="DH92" s="656"/>
      <c r="DI92" s="656"/>
      <c r="DJ92" s="656"/>
      <c r="DK92" s="656"/>
      <c r="DL92" s="656"/>
      <c r="DM92" s="656"/>
      <c r="DN92" s="656"/>
    </row>
    <row r="93" spans="1:118" s="23" customFormat="1" ht="10.5" customHeight="1" x14ac:dyDescent="0.15">
      <c r="A93" s="1015" t="s">
        <v>115</v>
      </c>
      <c r="B93" s="1015"/>
      <c r="C93" s="1015"/>
      <c r="D93" s="1016" t="s">
        <v>46</v>
      </c>
      <c r="E93" s="1017"/>
      <c r="F93" s="1018"/>
      <c r="G93" s="1112" t="s">
        <v>116</v>
      </c>
      <c r="H93" s="1074"/>
      <c r="I93" s="1112" t="s">
        <v>117</v>
      </c>
      <c r="J93" s="1112"/>
      <c r="K93" s="1112" t="s">
        <v>118</v>
      </c>
      <c r="L93" s="1112"/>
      <c r="M93" s="1112" t="s">
        <v>119</v>
      </c>
      <c r="N93" s="1112"/>
      <c r="O93" s="1112" t="s">
        <v>120</v>
      </c>
      <c r="P93" s="1112"/>
      <c r="Q93" s="1075" t="s">
        <v>121</v>
      </c>
      <c r="R93" s="1113"/>
      <c r="S93" s="1123" t="s">
        <v>122</v>
      </c>
      <c r="T93" s="1116" t="s">
        <v>123</v>
      </c>
      <c r="U93" s="1106" t="s">
        <v>124</v>
      </c>
      <c r="V93" s="1106"/>
      <c r="W93" s="671"/>
      <c r="X93" s="671"/>
      <c r="Y93" s="671"/>
      <c r="Z93" s="671"/>
      <c r="AA93" s="671"/>
      <c r="AB93" s="671"/>
      <c r="AC93" s="671"/>
      <c r="AD93" s="671"/>
      <c r="AE93" s="671"/>
      <c r="AF93" s="671"/>
      <c r="AG93" s="671"/>
      <c r="AH93" s="671"/>
      <c r="AI93" s="671"/>
      <c r="AJ93" s="671"/>
      <c r="AK93" s="671"/>
      <c r="AL93" s="765"/>
      <c r="AM93" s="765"/>
      <c r="AN93" s="765"/>
      <c r="AO93" s="765"/>
      <c r="AP93" s="765"/>
      <c r="AQ93" s="765"/>
      <c r="AR93" s="765"/>
      <c r="AS93" s="765"/>
      <c r="AT93" s="765"/>
      <c r="AU93" s="765"/>
      <c r="AV93" s="765"/>
      <c r="AW93" s="765"/>
      <c r="AX93" s="765"/>
      <c r="AY93" s="765"/>
      <c r="AZ93" s="765"/>
      <c r="BA93" s="671"/>
      <c r="BB93" s="671"/>
      <c r="BC93" s="671"/>
      <c r="BD93" s="671"/>
      <c r="BE93" s="671"/>
      <c r="BF93" s="671"/>
      <c r="BG93" s="671"/>
      <c r="BH93" s="671"/>
      <c r="BI93" s="671"/>
      <c r="BJ93" s="671"/>
      <c r="BK93" s="671"/>
      <c r="BL93" s="671"/>
      <c r="BM93" s="671"/>
      <c r="BN93" s="671"/>
      <c r="BO93" s="671"/>
      <c r="BP93" s="671"/>
      <c r="BQ93" s="671"/>
      <c r="BR93" s="671"/>
      <c r="BS93" s="671"/>
      <c r="BT93" s="671"/>
      <c r="BU93" s="690"/>
      <c r="BV93" s="690"/>
      <c r="BW93" s="690"/>
      <c r="BX93" s="690"/>
      <c r="BY93" s="690"/>
      <c r="BZ93" s="690"/>
      <c r="CA93" s="690"/>
      <c r="CB93" s="690"/>
      <c r="CC93" s="690"/>
      <c r="CD93" s="690"/>
      <c r="CE93" s="690"/>
      <c r="CF93" s="690"/>
      <c r="CG93" s="690"/>
      <c r="CH93" s="690"/>
      <c r="CI93" s="690"/>
      <c r="CJ93" s="690"/>
      <c r="CK93" s="690"/>
      <c r="CL93" s="690"/>
      <c r="CM93" s="690"/>
      <c r="CN93" s="690"/>
      <c r="CO93" s="690"/>
      <c r="CP93" s="690"/>
      <c r="CQ93" s="690"/>
      <c r="CR93" s="690"/>
      <c r="CS93" s="690"/>
      <c r="CT93" s="690"/>
      <c r="CU93" s="690"/>
      <c r="CV93" s="690"/>
      <c r="CW93" s="662"/>
      <c r="CX93" s="662"/>
      <c r="CY93" s="662"/>
      <c r="CZ93" s="662"/>
      <c r="DA93" s="662"/>
      <c r="DB93" s="662"/>
      <c r="DC93" s="662"/>
      <c r="DD93" s="662"/>
      <c r="DE93" s="662"/>
      <c r="DF93" s="662"/>
      <c r="DG93" s="662"/>
      <c r="DH93" s="662"/>
      <c r="DI93" s="662"/>
      <c r="DJ93" s="662"/>
      <c r="DK93" s="662"/>
      <c r="DL93" s="662"/>
      <c r="DM93" s="662"/>
      <c r="DN93" s="662"/>
    </row>
    <row r="94" spans="1:118" s="23" customFormat="1" ht="21" x14ac:dyDescent="0.15">
      <c r="A94" s="1015"/>
      <c r="B94" s="1015"/>
      <c r="C94" s="1015"/>
      <c r="D94" s="744" t="s">
        <v>125</v>
      </c>
      <c r="E94" s="745" t="s">
        <v>43</v>
      </c>
      <c r="F94" s="746" t="s">
        <v>64</v>
      </c>
      <c r="G94" s="680" t="s">
        <v>43</v>
      </c>
      <c r="H94" s="771" t="s">
        <v>64</v>
      </c>
      <c r="I94" s="680" t="s">
        <v>43</v>
      </c>
      <c r="J94" s="679" t="s">
        <v>64</v>
      </c>
      <c r="K94" s="680" t="s">
        <v>43</v>
      </c>
      <c r="L94" s="679" t="s">
        <v>64</v>
      </c>
      <c r="M94" s="680" t="s">
        <v>43</v>
      </c>
      <c r="N94" s="679" t="s">
        <v>64</v>
      </c>
      <c r="O94" s="680" t="s">
        <v>43</v>
      </c>
      <c r="P94" s="679" t="s">
        <v>64</v>
      </c>
      <c r="Q94" s="772" t="s">
        <v>43</v>
      </c>
      <c r="R94" s="770" t="s">
        <v>64</v>
      </c>
      <c r="S94" s="1124"/>
      <c r="T94" s="1116"/>
      <c r="U94" s="774" t="s">
        <v>43</v>
      </c>
      <c r="V94" s="775" t="s">
        <v>64</v>
      </c>
      <c r="W94" s="671"/>
      <c r="X94" s="671"/>
      <c r="Y94" s="671"/>
      <c r="Z94" s="671"/>
      <c r="AA94" s="671"/>
      <c r="AB94" s="671"/>
      <c r="AC94" s="671"/>
      <c r="AD94" s="671"/>
      <c r="AE94" s="671"/>
      <c r="AF94" s="671"/>
      <c r="AG94" s="671"/>
      <c r="AH94" s="671"/>
      <c r="AI94" s="671"/>
      <c r="AJ94" s="671"/>
      <c r="AK94" s="671"/>
      <c r="AL94" s="765"/>
      <c r="AM94" s="765"/>
      <c r="AN94" s="765"/>
      <c r="AO94" s="765"/>
      <c r="AP94" s="765"/>
      <c r="AQ94" s="765"/>
      <c r="AR94" s="765"/>
      <c r="AS94" s="765"/>
      <c r="AT94" s="765"/>
      <c r="AU94" s="765"/>
      <c r="AV94" s="765"/>
      <c r="AW94" s="765"/>
      <c r="AX94" s="765"/>
      <c r="AY94" s="765"/>
      <c r="AZ94" s="765"/>
      <c r="BA94" s="671"/>
      <c r="BB94" s="671"/>
      <c r="BC94" s="671"/>
      <c r="BD94" s="671"/>
      <c r="BE94" s="671"/>
      <c r="BF94" s="671"/>
      <c r="BG94" s="671"/>
      <c r="BH94" s="671"/>
      <c r="BI94" s="671"/>
      <c r="BJ94" s="671"/>
      <c r="BK94" s="671"/>
      <c r="BL94" s="671"/>
      <c r="BM94" s="671"/>
      <c r="BN94" s="671"/>
      <c r="BO94" s="671"/>
      <c r="BP94" s="671"/>
      <c r="BQ94" s="671"/>
      <c r="BR94" s="671"/>
      <c r="BS94" s="671"/>
      <c r="BT94" s="671"/>
      <c r="BU94" s="690"/>
      <c r="BV94" s="690"/>
      <c r="BW94" s="690"/>
      <c r="BX94" s="690"/>
      <c r="BY94" s="690"/>
      <c r="BZ94" s="690"/>
      <c r="CA94" s="690"/>
      <c r="CB94" s="690"/>
      <c r="CC94" s="690"/>
      <c r="CD94" s="690"/>
      <c r="CE94" s="690"/>
      <c r="CF94" s="690"/>
      <c r="CG94" s="690"/>
      <c r="CH94" s="690"/>
      <c r="CI94" s="690"/>
      <c r="CJ94" s="690"/>
      <c r="CK94" s="690"/>
      <c r="CL94" s="690"/>
      <c r="CM94" s="690"/>
      <c r="CN94" s="690"/>
      <c r="CO94" s="690"/>
      <c r="CP94" s="690"/>
      <c r="CQ94" s="690"/>
      <c r="CR94" s="690"/>
      <c r="CS94" s="690"/>
      <c r="CT94" s="690"/>
      <c r="CU94" s="690"/>
      <c r="CV94" s="690"/>
      <c r="CW94" s="662"/>
      <c r="CX94" s="662"/>
      <c r="CY94" s="662"/>
      <c r="CZ94" s="662"/>
      <c r="DA94" s="662"/>
      <c r="DB94" s="662"/>
      <c r="DC94" s="662"/>
      <c r="DD94" s="662"/>
      <c r="DE94" s="662"/>
      <c r="DF94" s="662"/>
      <c r="DG94" s="662"/>
      <c r="DH94" s="662"/>
      <c r="DI94" s="662"/>
      <c r="DJ94" s="662"/>
      <c r="DK94" s="662"/>
      <c r="DL94" s="662"/>
      <c r="DM94" s="662"/>
      <c r="DN94" s="662"/>
    </row>
    <row r="95" spans="1:118" s="23" customFormat="1" ht="10.5" x14ac:dyDescent="0.15">
      <c r="A95" s="747" t="s">
        <v>126</v>
      </c>
      <c r="B95" s="748"/>
      <c r="C95" s="749"/>
      <c r="D95" s="912">
        <v>58</v>
      </c>
      <c r="E95" s="913">
        <v>28</v>
      </c>
      <c r="F95" s="914">
        <v>30</v>
      </c>
      <c r="G95" s="859">
        <v>14</v>
      </c>
      <c r="H95" s="843">
        <v>4</v>
      </c>
      <c r="I95" s="859">
        <v>5</v>
      </c>
      <c r="J95" s="843">
        <v>6</v>
      </c>
      <c r="K95" s="859"/>
      <c r="L95" s="843">
        <v>1</v>
      </c>
      <c r="M95" s="859"/>
      <c r="N95" s="843">
        <v>2</v>
      </c>
      <c r="O95" s="859">
        <v>7</v>
      </c>
      <c r="P95" s="843">
        <v>17</v>
      </c>
      <c r="Q95" s="875">
        <v>2</v>
      </c>
      <c r="R95" s="889"/>
      <c r="S95" s="877"/>
      <c r="T95" s="852"/>
      <c r="U95" s="859"/>
      <c r="V95" s="843"/>
      <c r="W95" s="939" t="s">
        <v>230</v>
      </c>
      <c r="X95" s="671"/>
      <c r="Y95" s="671"/>
      <c r="Z95" s="671"/>
      <c r="AA95" s="671"/>
      <c r="AB95" s="671"/>
      <c r="AC95" s="671"/>
      <c r="AD95" s="671"/>
      <c r="AE95" s="671"/>
      <c r="AF95" s="671"/>
      <c r="AG95" s="671"/>
      <c r="AH95" s="671"/>
      <c r="AI95" s="671"/>
      <c r="AJ95" s="671"/>
      <c r="AK95" s="671"/>
      <c r="AL95" s="765"/>
      <c r="AM95" s="765"/>
      <c r="AN95" s="765"/>
      <c r="AO95" s="765"/>
      <c r="AP95" s="765"/>
      <c r="AQ95" s="765"/>
      <c r="AR95" s="765"/>
      <c r="AS95" s="765"/>
      <c r="AT95" s="765"/>
      <c r="AU95" s="765"/>
      <c r="AV95" s="765"/>
      <c r="AW95" s="765"/>
      <c r="AX95" s="765"/>
      <c r="AY95" s="765"/>
      <c r="AZ95" s="765"/>
      <c r="BA95" s="767" t="s">
        <v>227</v>
      </c>
      <c r="BB95" s="767" t="s">
        <v>227</v>
      </c>
      <c r="BC95" s="767" t="s">
        <v>227</v>
      </c>
      <c r="BD95" s="767" t="s">
        <v>227</v>
      </c>
      <c r="BE95" s="767" t="s">
        <v>227</v>
      </c>
      <c r="BF95" s="767" t="s">
        <v>227</v>
      </c>
      <c r="BG95" s="671"/>
      <c r="BH95" s="671"/>
      <c r="BI95" s="671"/>
      <c r="BJ95" s="671"/>
      <c r="BK95" s="671"/>
      <c r="BL95" s="671"/>
      <c r="BM95" s="671"/>
      <c r="BN95" s="671"/>
      <c r="BO95" s="671"/>
      <c r="BP95" s="671"/>
      <c r="BQ95" s="671"/>
      <c r="BR95" s="671"/>
      <c r="BS95" s="671"/>
      <c r="BT95" s="945">
        <v>0</v>
      </c>
      <c r="BU95" s="945">
        <v>0</v>
      </c>
      <c r="BV95" s="945">
        <v>0</v>
      </c>
      <c r="BW95" s="945">
        <v>0</v>
      </c>
      <c r="BX95" s="945">
        <v>0</v>
      </c>
      <c r="BY95" s="945">
        <v>0</v>
      </c>
      <c r="BZ95" s="690"/>
      <c r="CA95" s="690"/>
      <c r="CB95" s="690"/>
      <c r="CC95" s="690"/>
      <c r="CD95" s="690"/>
      <c r="CE95" s="690"/>
      <c r="CF95" s="690"/>
      <c r="CG95" s="690"/>
      <c r="CH95" s="690"/>
      <c r="CI95" s="690"/>
      <c r="CJ95" s="690"/>
      <c r="CK95" s="690"/>
      <c r="CL95" s="690"/>
      <c r="CM95" s="690"/>
      <c r="CN95" s="690"/>
      <c r="CO95" s="690"/>
      <c r="CP95" s="690"/>
      <c r="CQ95" s="690"/>
      <c r="CR95" s="690"/>
      <c r="CS95" s="690"/>
      <c r="CT95" s="690"/>
      <c r="CU95" s="690"/>
      <c r="CV95" s="690"/>
      <c r="CW95" s="662"/>
      <c r="CX95" s="662"/>
      <c r="CY95" s="662"/>
      <c r="CZ95" s="662"/>
      <c r="DA95" s="662"/>
      <c r="DB95" s="662"/>
      <c r="DC95" s="662"/>
      <c r="DD95" s="662"/>
      <c r="DE95" s="662"/>
      <c r="DF95" s="662"/>
      <c r="DG95" s="662"/>
      <c r="DH95" s="662"/>
      <c r="DI95" s="662"/>
      <c r="DJ95" s="662"/>
      <c r="DK95" s="662"/>
      <c r="DL95" s="662"/>
      <c r="DM95" s="662"/>
      <c r="DN95" s="662"/>
    </row>
    <row r="96" spans="1:118" s="23" customFormat="1" ht="10.5" customHeight="1" x14ac:dyDescent="0.15">
      <c r="A96" s="1109" t="s">
        <v>127</v>
      </c>
      <c r="B96" s="1110"/>
      <c r="C96" s="1111"/>
      <c r="D96" s="935"/>
      <c r="E96" s="890"/>
      <c r="F96" s="890"/>
      <c r="G96" s="890"/>
      <c r="H96" s="890"/>
      <c r="I96" s="890"/>
      <c r="J96" s="890"/>
      <c r="K96" s="890"/>
      <c r="L96" s="890"/>
      <c r="M96" s="890"/>
      <c r="N96" s="890"/>
      <c r="O96" s="890"/>
      <c r="P96" s="890"/>
      <c r="Q96" s="890"/>
      <c r="R96" s="890"/>
      <c r="S96" s="890"/>
      <c r="T96" s="890"/>
      <c r="U96" s="890"/>
      <c r="V96" s="891"/>
      <c r="W96" s="939"/>
      <c r="X96" s="671"/>
      <c r="Y96" s="671"/>
      <c r="Z96" s="671"/>
      <c r="AA96" s="671"/>
      <c r="AB96" s="671"/>
      <c r="AC96" s="671"/>
      <c r="AD96" s="671"/>
      <c r="AE96" s="671"/>
      <c r="AF96" s="671"/>
      <c r="AG96" s="671"/>
      <c r="AH96" s="671"/>
      <c r="AI96" s="671"/>
      <c r="AJ96" s="671"/>
      <c r="AK96" s="671"/>
      <c r="AL96" s="765"/>
      <c r="AM96" s="765"/>
      <c r="AN96" s="765"/>
      <c r="AO96" s="765"/>
      <c r="AP96" s="765"/>
      <c r="AQ96" s="765"/>
      <c r="AR96" s="765"/>
      <c r="AS96" s="765"/>
      <c r="AT96" s="765"/>
      <c r="AU96" s="765"/>
      <c r="AV96" s="765"/>
      <c r="AW96" s="765"/>
      <c r="AX96" s="765"/>
      <c r="AY96" s="765"/>
      <c r="AZ96" s="765"/>
      <c r="BA96" s="767" t="s">
        <v>227</v>
      </c>
      <c r="BB96" s="690"/>
      <c r="BC96" s="690"/>
      <c r="BD96" s="690"/>
      <c r="BE96" s="690"/>
      <c r="BF96" s="690"/>
      <c r="BG96" s="671"/>
      <c r="BH96" s="671"/>
      <c r="BI96" s="671"/>
      <c r="BJ96" s="671"/>
      <c r="BK96" s="671"/>
      <c r="BL96" s="671"/>
      <c r="BM96" s="671"/>
      <c r="BN96" s="671"/>
      <c r="BO96" s="671"/>
      <c r="BP96" s="671"/>
      <c r="BQ96" s="671"/>
      <c r="BR96" s="671"/>
      <c r="BS96" s="671"/>
      <c r="BT96" s="945">
        <v>0</v>
      </c>
      <c r="BU96" s="690"/>
      <c r="BV96" s="690"/>
      <c r="BW96" s="690"/>
      <c r="BX96" s="690"/>
      <c r="BY96" s="690"/>
      <c r="BZ96" s="690"/>
      <c r="CA96" s="690"/>
      <c r="CB96" s="690"/>
      <c r="CC96" s="690"/>
      <c r="CD96" s="690"/>
      <c r="CE96" s="690"/>
      <c r="CF96" s="690"/>
      <c r="CG96" s="690"/>
      <c r="CH96" s="690"/>
      <c r="CI96" s="690"/>
      <c r="CJ96" s="690"/>
      <c r="CK96" s="690"/>
      <c r="CL96" s="690"/>
      <c r="CM96" s="690"/>
      <c r="CN96" s="690"/>
      <c r="CO96" s="690"/>
      <c r="CP96" s="690"/>
      <c r="CQ96" s="690"/>
      <c r="CR96" s="690"/>
      <c r="CS96" s="690"/>
      <c r="CT96" s="690"/>
      <c r="CU96" s="690"/>
      <c r="CV96" s="690"/>
      <c r="CW96" s="662"/>
      <c r="CX96" s="662"/>
      <c r="CY96" s="662"/>
      <c r="CZ96" s="662"/>
      <c r="DA96" s="662"/>
      <c r="DB96" s="662"/>
      <c r="DC96" s="662"/>
      <c r="DD96" s="662"/>
      <c r="DE96" s="662"/>
      <c r="DF96" s="662"/>
      <c r="DG96" s="662"/>
      <c r="DH96" s="662"/>
      <c r="DI96" s="662"/>
      <c r="DJ96" s="662"/>
      <c r="DK96" s="662"/>
      <c r="DL96" s="662"/>
      <c r="DM96" s="662"/>
      <c r="DN96" s="662"/>
    </row>
    <row r="97" spans="1:118" s="23" customFormat="1" ht="10.5" x14ac:dyDescent="0.15">
      <c r="A97" s="1096" t="s">
        <v>128</v>
      </c>
      <c r="B97" s="1099" t="s">
        <v>129</v>
      </c>
      <c r="C97" s="1100"/>
      <c r="D97" s="915">
        <v>0</v>
      </c>
      <c r="E97" s="916">
        <v>0</v>
      </c>
      <c r="F97" s="917">
        <v>0</v>
      </c>
      <c r="G97" s="831"/>
      <c r="H97" s="833"/>
      <c r="I97" s="831"/>
      <c r="J97" s="833"/>
      <c r="K97" s="831"/>
      <c r="L97" s="833"/>
      <c r="M97" s="831"/>
      <c r="N97" s="833"/>
      <c r="O97" s="831"/>
      <c r="P97" s="833"/>
      <c r="Q97" s="842"/>
      <c r="R97" s="892"/>
      <c r="S97" s="881"/>
      <c r="T97" s="893"/>
      <c r="U97" s="831"/>
      <c r="V97" s="833"/>
      <c r="W97" s="939" t="s">
        <v>230</v>
      </c>
      <c r="X97" s="671"/>
      <c r="Y97" s="671"/>
      <c r="Z97" s="671"/>
      <c r="AA97" s="671"/>
      <c r="AB97" s="671"/>
      <c r="AC97" s="671"/>
      <c r="AD97" s="671"/>
      <c r="AE97" s="671"/>
      <c r="AF97" s="671"/>
      <c r="AG97" s="671"/>
      <c r="AH97" s="671"/>
      <c r="AI97" s="671"/>
      <c r="AJ97" s="671"/>
      <c r="AK97" s="671"/>
      <c r="AL97" s="765"/>
      <c r="AM97" s="765"/>
      <c r="AN97" s="765"/>
      <c r="AO97" s="765"/>
      <c r="AP97" s="765"/>
      <c r="AQ97" s="765"/>
      <c r="AR97" s="765"/>
      <c r="AS97" s="765"/>
      <c r="AT97" s="765"/>
      <c r="AU97" s="765"/>
      <c r="AV97" s="765"/>
      <c r="AW97" s="765"/>
      <c r="AX97" s="765"/>
      <c r="AY97" s="765"/>
      <c r="AZ97" s="765"/>
      <c r="BA97" s="767" t="s">
        <v>227</v>
      </c>
      <c r="BB97" s="767" t="s">
        <v>227</v>
      </c>
      <c r="BC97" s="767" t="s">
        <v>227</v>
      </c>
      <c r="BD97" s="767" t="s">
        <v>227</v>
      </c>
      <c r="BE97" s="767" t="s">
        <v>227</v>
      </c>
      <c r="BF97" s="765"/>
      <c r="BG97" s="671"/>
      <c r="BH97" s="671"/>
      <c r="BI97" s="671"/>
      <c r="BJ97" s="671"/>
      <c r="BK97" s="671"/>
      <c r="BL97" s="671"/>
      <c r="BM97" s="671"/>
      <c r="BN97" s="671"/>
      <c r="BO97" s="671"/>
      <c r="BP97" s="671"/>
      <c r="BQ97" s="671"/>
      <c r="BR97" s="671"/>
      <c r="BS97" s="671"/>
      <c r="BT97" s="945">
        <v>0</v>
      </c>
      <c r="BU97" s="945">
        <v>0</v>
      </c>
      <c r="BV97" s="945">
        <v>0</v>
      </c>
      <c r="BW97" s="945">
        <v>0</v>
      </c>
      <c r="BX97" s="945">
        <v>0</v>
      </c>
      <c r="BY97" s="690"/>
      <c r="BZ97" s="690"/>
      <c r="CA97" s="690"/>
      <c r="CB97" s="690"/>
      <c r="CC97" s="690"/>
      <c r="CD97" s="690"/>
      <c r="CE97" s="690"/>
      <c r="CF97" s="690"/>
      <c r="CG97" s="690"/>
      <c r="CH97" s="690"/>
      <c r="CI97" s="690"/>
      <c r="CJ97" s="690"/>
      <c r="CK97" s="690"/>
      <c r="CL97" s="690"/>
      <c r="CM97" s="690"/>
      <c r="CN97" s="690"/>
      <c r="CO97" s="690"/>
      <c r="CP97" s="690"/>
      <c r="CQ97" s="690"/>
      <c r="CR97" s="690"/>
      <c r="CS97" s="690"/>
      <c r="CT97" s="690"/>
      <c r="CU97" s="690"/>
      <c r="CV97" s="690"/>
      <c r="CW97" s="662"/>
      <c r="CX97" s="662"/>
      <c r="CY97" s="662"/>
      <c r="CZ97" s="662"/>
      <c r="DA97" s="662"/>
      <c r="DB97" s="662"/>
      <c r="DC97" s="662"/>
      <c r="DD97" s="662"/>
      <c r="DE97" s="662"/>
      <c r="DF97" s="662"/>
      <c r="DG97" s="662"/>
      <c r="DH97" s="662"/>
      <c r="DI97" s="662"/>
      <c r="DJ97" s="662"/>
      <c r="DK97" s="662"/>
      <c r="DL97" s="662"/>
      <c r="DM97" s="662"/>
      <c r="DN97" s="662"/>
    </row>
    <row r="98" spans="1:118" s="23" customFormat="1" ht="10.5" x14ac:dyDescent="0.15">
      <c r="A98" s="1083"/>
      <c r="B98" s="1088" t="s">
        <v>130</v>
      </c>
      <c r="C98" s="1089"/>
      <c r="D98" s="836">
        <v>0</v>
      </c>
      <c r="E98" s="918">
        <v>0</v>
      </c>
      <c r="F98" s="919">
        <v>0</v>
      </c>
      <c r="G98" s="799"/>
      <c r="H98" s="794"/>
      <c r="I98" s="799"/>
      <c r="J98" s="794"/>
      <c r="K98" s="799"/>
      <c r="L98" s="794"/>
      <c r="M98" s="799"/>
      <c r="N98" s="794"/>
      <c r="O98" s="799"/>
      <c r="P98" s="794"/>
      <c r="Q98" s="839"/>
      <c r="R98" s="884"/>
      <c r="S98" s="814"/>
      <c r="T98" s="821"/>
      <c r="U98" s="799"/>
      <c r="V98" s="794"/>
      <c r="W98" s="939" t="s">
        <v>230</v>
      </c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AL98" s="765"/>
      <c r="AM98" s="765"/>
      <c r="AN98" s="765"/>
      <c r="AO98" s="765"/>
      <c r="AP98" s="765"/>
      <c r="AQ98" s="765"/>
      <c r="AR98" s="765"/>
      <c r="AS98" s="765"/>
      <c r="AT98" s="765"/>
      <c r="AU98" s="765"/>
      <c r="AV98" s="765"/>
      <c r="AW98" s="765"/>
      <c r="AX98" s="765"/>
      <c r="AY98" s="765"/>
      <c r="AZ98" s="765"/>
      <c r="BA98" s="767" t="s">
        <v>227</v>
      </c>
      <c r="BB98" s="767" t="s">
        <v>227</v>
      </c>
      <c r="BC98" s="767" t="s">
        <v>227</v>
      </c>
      <c r="BD98" s="767" t="s">
        <v>227</v>
      </c>
      <c r="BE98" s="767" t="s">
        <v>227</v>
      </c>
      <c r="BF98" s="765"/>
      <c r="BG98" s="671"/>
      <c r="BH98" s="671"/>
      <c r="BI98" s="671"/>
      <c r="BJ98" s="671"/>
      <c r="BK98" s="671"/>
      <c r="BL98" s="671"/>
      <c r="BM98" s="671"/>
      <c r="BN98" s="671"/>
      <c r="BO98" s="671"/>
      <c r="BP98" s="671"/>
      <c r="BQ98" s="671"/>
      <c r="BR98" s="671"/>
      <c r="BS98" s="671"/>
      <c r="BT98" s="945">
        <v>0</v>
      </c>
      <c r="BU98" s="945">
        <v>0</v>
      </c>
      <c r="BV98" s="945">
        <v>0</v>
      </c>
      <c r="BW98" s="945">
        <v>0</v>
      </c>
      <c r="BX98" s="945">
        <v>0</v>
      </c>
      <c r="BY98" s="690"/>
      <c r="BZ98" s="690"/>
      <c r="CA98" s="690"/>
      <c r="CB98" s="690"/>
      <c r="CC98" s="690"/>
      <c r="CD98" s="690"/>
      <c r="CE98" s="690"/>
      <c r="CF98" s="690"/>
      <c r="CG98" s="690"/>
      <c r="CH98" s="690"/>
      <c r="CI98" s="690"/>
      <c r="CJ98" s="690"/>
      <c r="CK98" s="690"/>
      <c r="CL98" s="690"/>
      <c r="CM98" s="690"/>
      <c r="CN98" s="690"/>
      <c r="CO98" s="690"/>
      <c r="CP98" s="690"/>
      <c r="CQ98" s="690"/>
      <c r="CR98" s="690"/>
      <c r="CS98" s="690"/>
      <c r="CT98" s="690"/>
      <c r="CU98" s="690"/>
      <c r="CV98" s="690"/>
      <c r="CW98" s="662"/>
      <c r="CX98" s="662"/>
      <c r="CY98" s="662"/>
      <c r="CZ98" s="662"/>
      <c r="DA98" s="662"/>
      <c r="DB98" s="662"/>
      <c r="DC98" s="662"/>
      <c r="DD98" s="662"/>
      <c r="DE98" s="662"/>
      <c r="DF98" s="662"/>
      <c r="DG98" s="662"/>
      <c r="DH98" s="662"/>
      <c r="DI98" s="662"/>
      <c r="DJ98" s="662"/>
      <c r="DK98" s="662"/>
      <c r="DL98" s="662"/>
      <c r="DM98" s="662"/>
      <c r="DN98" s="662"/>
    </row>
    <row r="99" spans="1:118" s="23" customFormat="1" ht="10.5" customHeight="1" x14ac:dyDescent="0.15">
      <c r="A99" s="1090" t="s">
        <v>131</v>
      </c>
      <c r="B99" s="1090"/>
      <c r="C99" s="1089"/>
      <c r="D99" s="836">
        <v>0</v>
      </c>
      <c r="E99" s="918">
        <v>0</v>
      </c>
      <c r="F99" s="919">
        <v>0</v>
      </c>
      <c r="G99" s="809"/>
      <c r="H99" s="810"/>
      <c r="I99" s="809"/>
      <c r="J99" s="810"/>
      <c r="K99" s="809"/>
      <c r="L99" s="810"/>
      <c r="M99" s="809"/>
      <c r="N99" s="810"/>
      <c r="O99" s="809"/>
      <c r="P99" s="810"/>
      <c r="Q99" s="839"/>
      <c r="R99" s="884"/>
      <c r="S99" s="814"/>
      <c r="T99" s="821"/>
      <c r="U99" s="799"/>
      <c r="V99" s="794"/>
      <c r="W99" s="939" t="s">
        <v>230</v>
      </c>
      <c r="X99" s="671"/>
      <c r="Y99" s="671"/>
      <c r="Z99" s="671"/>
      <c r="AA99" s="671"/>
      <c r="AB99" s="671"/>
      <c r="AC99" s="671"/>
      <c r="AD99" s="671"/>
      <c r="AE99" s="671"/>
      <c r="AF99" s="671"/>
      <c r="AG99" s="671"/>
      <c r="AH99" s="671"/>
      <c r="AI99" s="671"/>
      <c r="AJ99" s="671"/>
      <c r="AK99" s="671"/>
      <c r="AL99" s="765"/>
      <c r="AM99" s="765"/>
      <c r="AN99" s="765"/>
      <c r="AO99" s="765"/>
      <c r="AP99" s="765"/>
      <c r="AQ99" s="765"/>
      <c r="AR99" s="765"/>
      <c r="AS99" s="765"/>
      <c r="AT99" s="765"/>
      <c r="AU99" s="765"/>
      <c r="AV99" s="765"/>
      <c r="AW99" s="765"/>
      <c r="AX99" s="765"/>
      <c r="AY99" s="765"/>
      <c r="AZ99" s="765"/>
      <c r="BA99" s="767" t="s">
        <v>227</v>
      </c>
      <c r="BB99" s="767" t="s">
        <v>227</v>
      </c>
      <c r="BC99" s="767" t="s">
        <v>227</v>
      </c>
      <c r="BD99" s="767" t="s">
        <v>227</v>
      </c>
      <c r="BE99" s="767" t="s">
        <v>227</v>
      </c>
      <c r="BF99" s="765"/>
      <c r="BG99" s="671"/>
      <c r="BH99" s="671"/>
      <c r="BI99" s="671"/>
      <c r="BJ99" s="671"/>
      <c r="BK99" s="671"/>
      <c r="BL99" s="671"/>
      <c r="BM99" s="671"/>
      <c r="BN99" s="671"/>
      <c r="BO99" s="671"/>
      <c r="BP99" s="671"/>
      <c r="BQ99" s="671"/>
      <c r="BR99" s="671"/>
      <c r="BS99" s="671"/>
      <c r="BT99" s="945">
        <v>0</v>
      </c>
      <c r="BU99" s="945">
        <v>0</v>
      </c>
      <c r="BV99" s="945">
        <v>0</v>
      </c>
      <c r="BW99" s="945">
        <v>0</v>
      </c>
      <c r="BX99" s="945">
        <v>0</v>
      </c>
      <c r="BY99" s="690"/>
      <c r="BZ99" s="690"/>
      <c r="CA99" s="690"/>
      <c r="CB99" s="690"/>
      <c r="CC99" s="690"/>
      <c r="CD99" s="690"/>
      <c r="CE99" s="690"/>
      <c r="CF99" s="690"/>
      <c r="CG99" s="690"/>
      <c r="CH99" s="690"/>
      <c r="CI99" s="690"/>
      <c r="CJ99" s="690"/>
      <c r="CK99" s="690"/>
      <c r="CL99" s="690"/>
      <c r="CM99" s="690"/>
      <c r="CN99" s="690"/>
      <c r="CO99" s="690"/>
      <c r="CP99" s="690"/>
      <c r="CQ99" s="690"/>
      <c r="CR99" s="690"/>
      <c r="CS99" s="690"/>
      <c r="CT99" s="690"/>
      <c r="CU99" s="690"/>
      <c r="CV99" s="690"/>
      <c r="CW99" s="662"/>
      <c r="CX99" s="662"/>
      <c r="CY99" s="662"/>
      <c r="CZ99" s="662"/>
      <c r="DA99" s="662"/>
      <c r="DB99" s="662"/>
      <c r="DC99" s="662"/>
      <c r="DD99" s="662"/>
      <c r="DE99" s="662"/>
      <c r="DF99" s="662"/>
      <c r="DG99" s="662"/>
      <c r="DH99" s="662"/>
      <c r="DI99" s="662"/>
      <c r="DJ99" s="662"/>
      <c r="DK99" s="662"/>
      <c r="DL99" s="662"/>
      <c r="DM99" s="662"/>
      <c r="DN99" s="662"/>
    </row>
    <row r="100" spans="1:118" s="23" customFormat="1" ht="10.5" x14ac:dyDescent="0.15">
      <c r="A100" s="1090" t="s">
        <v>132</v>
      </c>
      <c r="B100" s="1090"/>
      <c r="C100" s="1089"/>
      <c r="D100" s="836">
        <v>0</v>
      </c>
      <c r="E100" s="918">
        <v>0</v>
      </c>
      <c r="F100" s="919">
        <v>0</v>
      </c>
      <c r="G100" s="799"/>
      <c r="H100" s="794"/>
      <c r="I100" s="799"/>
      <c r="J100" s="794"/>
      <c r="K100" s="809"/>
      <c r="L100" s="810"/>
      <c r="M100" s="809"/>
      <c r="N100" s="810"/>
      <c r="O100" s="809"/>
      <c r="P100" s="810"/>
      <c r="Q100" s="876"/>
      <c r="R100" s="894"/>
      <c r="S100" s="814"/>
      <c r="T100" s="821"/>
      <c r="U100" s="799"/>
      <c r="V100" s="794"/>
      <c r="W100" s="939" t="s">
        <v>230</v>
      </c>
      <c r="X100" s="671"/>
      <c r="Y100" s="671"/>
      <c r="Z100" s="671"/>
      <c r="AA100" s="671"/>
      <c r="AB100" s="671"/>
      <c r="AC100" s="671"/>
      <c r="AD100" s="671"/>
      <c r="AE100" s="671"/>
      <c r="AF100" s="671"/>
      <c r="AG100" s="671"/>
      <c r="AH100" s="671"/>
      <c r="AI100" s="671"/>
      <c r="AJ100" s="671"/>
      <c r="AK100" s="671"/>
      <c r="AL100" s="765"/>
      <c r="AM100" s="765"/>
      <c r="AN100" s="765"/>
      <c r="AO100" s="765"/>
      <c r="AP100" s="765"/>
      <c r="AQ100" s="765"/>
      <c r="AR100" s="765"/>
      <c r="AS100" s="765"/>
      <c r="AT100" s="765"/>
      <c r="AU100" s="765"/>
      <c r="AV100" s="765"/>
      <c r="AW100" s="765"/>
      <c r="AX100" s="765"/>
      <c r="AY100" s="765"/>
      <c r="AZ100" s="765"/>
      <c r="BA100" s="767" t="s">
        <v>227</v>
      </c>
      <c r="BB100" s="767" t="s">
        <v>227</v>
      </c>
      <c r="BC100" s="767" t="s">
        <v>227</v>
      </c>
      <c r="BD100" s="767" t="s">
        <v>227</v>
      </c>
      <c r="BE100" s="767" t="s">
        <v>227</v>
      </c>
      <c r="BF100" s="765"/>
      <c r="BG100" s="671"/>
      <c r="BH100" s="671"/>
      <c r="BI100" s="671"/>
      <c r="BJ100" s="671"/>
      <c r="BK100" s="671"/>
      <c r="BL100" s="671"/>
      <c r="BM100" s="671"/>
      <c r="BN100" s="671"/>
      <c r="BO100" s="671"/>
      <c r="BP100" s="671"/>
      <c r="BQ100" s="671"/>
      <c r="BR100" s="671"/>
      <c r="BS100" s="671"/>
      <c r="BT100" s="945">
        <v>0</v>
      </c>
      <c r="BU100" s="945">
        <v>0</v>
      </c>
      <c r="BV100" s="945">
        <v>0</v>
      </c>
      <c r="BW100" s="945">
        <v>0</v>
      </c>
      <c r="BX100" s="945">
        <v>0</v>
      </c>
      <c r="BY100" s="690"/>
      <c r="BZ100" s="690"/>
      <c r="CA100" s="690"/>
      <c r="CB100" s="690"/>
      <c r="CC100" s="690"/>
      <c r="CD100" s="690"/>
      <c r="CE100" s="690"/>
      <c r="CF100" s="690"/>
      <c r="CG100" s="690"/>
      <c r="CH100" s="690"/>
      <c r="CI100" s="690"/>
      <c r="CJ100" s="690"/>
      <c r="CK100" s="690"/>
      <c r="CL100" s="690"/>
      <c r="CM100" s="690"/>
      <c r="CN100" s="690"/>
      <c r="CO100" s="690"/>
      <c r="CP100" s="690"/>
      <c r="CQ100" s="690"/>
      <c r="CR100" s="690"/>
      <c r="CS100" s="690"/>
      <c r="CT100" s="690"/>
      <c r="CU100" s="690"/>
      <c r="CV100" s="690"/>
      <c r="CW100" s="662"/>
      <c r="CX100" s="662"/>
      <c r="CY100" s="662"/>
      <c r="CZ100" s="662"/>
      <c r="DA100" s="662"/>
      <c r="DB100" s="662"/>
      <c r="DC100" s="662"/>
      <c r="DD100" s="662"/>
      <c r="DE100" s="662"/>
      <c r="DF100" s="662"/>
      <c r="DG100" s="662"/>
      <c r="DH100" s="662"/>
      <c r="DI100" s="662"/>
      <c r="DJ100" s="662"/>
      <c r="DK100" s="662"/>
      <c r="DL100" s="662"/>
      <c r="DM100" s="662"/>
      <c r="DN100" s="662"/>
    </row>
    <row r="101" spans="1:118" s="23" customFormat="1" ht="10.5" x14ac:dyDescent="0.15">
      <c r="A101" s="1090" t="s">
        <v>133</v>
      </c>
      <c r="B101" s="1101"/>
      <c r="C101" s="1102"/>
      <c r="D101" s="836">
        <v>0</v>
      </c>
      <c r="E101" s="918">
        <v>0</v>
      </c>
      <c r="F101" s="919">
        <v>0</v>
      </c>
      <c r="G101" s="799"/>
      <c r="H101" s="794"/>
      <c r="I101" s="799"/>
      <c r="J101" s="794"/>
      <c r="K101" s="799"/>
      <c r="L101" s="794"/>
      <c r="M101" s="799"/>
      <c r="N101" s="794"/>
      <c r="O101" s="799"/>
      <c r="P101" s="794"/>
      <c r="Q101" s="839"/>
      <c r="R101" s="884"/>
      <c r="S101" s="814"/>
      <c r="T101" s="821"/>
      <c r="U101" s="799"/>
      <c r="V101" s="794"/>
      <c r="W101" s="939" t="s">
        <v>230</v>
      </c>
      <c r="X101" s="671"/>
      <c r="Y101" s="671"/>
      <c r="Z101" s="671"/>
      <c r="AA101" s="671"/>
      <c r="AB101" s="671"/>
      <c r="AC101" s="671"/>
      <c r="AD101" s="671"/>
      <c r="AE101" s="671"/>
      <c r="AF101" s="671"/>
      <c r="AG101" s="671"/>
      <c r="AH101" s="671"/>
      <c r="AI101" s="671"/>
      <c r="AJ101" s="671"/>
      <c r="AK101" s="671"/>
      <c r="AL101" s="765"/>
      <c r="AM101" s="765"/>
      <c r="AN101" s="765"/>
      <c r="AO101" s="765"/>
      <c r="AP101" s="765"/>
      <c r="AQ101" s="765"/>
      <c r="AR101" s="765"/>
      <c r="AS101" s="765"/>
      <c r="AT101" s="765"/>
      <c r="AU101" s="765"/>
      <c r="AV101" s="765"/>
      <c r="AW101" s="765"/>
      <c r="AX101" s="765"/>
      <c r="AY101" s="765"/>
      <c r="AZ101" s="765"/>
      <c r="BA101" s="767" t="s">
        <v>227</v>
      </c>
      <c r="BB101" s="767" t="s">
        <v>227</v>
      </c>
      <c r="BC101" s="767" t="s">
        <v>227</v>
      </c>
      <c r="BD101" s="767" t="s">
        <v>227</v>
      </c>
      <c r="BE101" s="767" t="s">
        <v>227</v>
      </c>
      <c r="BF101" s="765"/>
      <c r="BG101" s="671"/>
      <c r="BH101" s="671"/>
      <c r="BI101" s="671"/>
      <c r="BJ101" s="671"/>
      <c r="BK101" s="671"/>
      <c r="BL101" s="671"/>
      <c r="BM101" s="671"/>
      <c r="BN101" s="671"/>
      <c r="BO101" s="671"/>
      <c r="BP101" s="671"/>
      <c r="BQ101" s="671"/>
      <c r="BR101" s="671"/>
      <c r="BS101" s="671"/>
      <c r="BT101" s="945">
        <v>0</v>
      </c>
      <c r="BU101" s="945">
        <v>0</v>
      </c>
      <c r="BV101" s="945">
        <v>0</v>
      </c>
      <c r="BW101" s="945">
        <v>0</v>
      </c>
      <c r="BX101" s="945">
        <v>0</v>
      </c>
      <c r="BY101" s="690"/>
      <c r="BZ101" s="690"/>
      <c r="CA101" s="690"/>
      <c r="CB101" s="690"/>
      <c r="CC101" s="690"/>
      <c r="CD101" s="690"/>
      <c r="CE101" s="690"/>
      <c r="CF101" s="690"/>
      <c r="CG101" s="690"/>
      <c r="CH101" s="690"/>
      <c r="CI101" s="690"/>
      <c r="CJ101" s="690"/>
      <c r="CK101" s="690"/>
      <c r="CL101" s="690"/>
      <c r="CM101" s="690"/>
      <c r="CN101" s="690"/>
      <c r="CO101" s="690"/>
      <c r="CP101" s="690"/>
      <c r="CQ101" s="690"/>
      <c r="CR101" s="690"/>
      <c r="CS101" s="690"/>
      <c r="CT101" s="690"/>
      <c r="CU101" s="690"/>
      <c r="CV101" s="690"/>
      <c r="CW101" s="662"/>
      <c r="CX101" s="662"/>
      <c r="CY101" s="662"/>
      <c r="CZ101" s="662"/>
      <c r="DA101" s="662"/>
      <c r="DB101" s="662"/>
      <c r="DC101" s="662"/>
      <c r="DD101" s="662"/>
      <c r="DE101" s="662"/>
      <c r="DF101" s="662"/>
      <c r="DG101" s="662"/>
      <c r="DH101" s="662"/>
      <c r="DI101" s="662"/>
      <c r="DJ101" s="662"/>
      <c r="DK101" s="662"/>
      <c r="DL101" s="662"/>
      <c r="DM101" s="662"/>
      <c r="DN101" s="662"/>
    </row>
    <row r="102" spans="1:118" s="23" customFormat="1" ht="10.5" customHeight="1" x14ac:dyDescent="0.15">
      <c r="A102" s="1103" t="s">
        <v>134</v>
      </c>
      <c r="B102" s="1082" t="s">
        <v>135</v>
      </c>
      <c r="C102" s="1089"/>
      <c r="D102" s="836">
        <v>0</v>
      </c>
      <c r="E102" s="918">
        <v>0</v>
      </c>
      <c r="F102" s="919">
        <v>0</v>
      </c>
      <c r="G102" s="799"/>
      <c r="H102" s="794"/>
      <c r="I102" s="799"/>
      <c r="J102" s="794"/>
      <c r="K102" s="799"/>
      <c r="L102" s="794"/>
      <c r="M102" s="799"/>
      <c r="N102" s="794"/>
      <c r="O102" s="799"/>
      <c r="P102" s="794"/>
      <c r="Q102" s="839"/>
      <c r="R102" s="884"/>
      <c r="S102" s="813"/>
      <c r="T102" s="821"/>
      <c r="U102" s="799"/>
      <c r="V102" s="794"/>
      <c r="W102" s="939" t="s">
        <v>230</v>
      </c>
      <c r="X102" s="671"/>
      <c r="Y102" s="671"/>
      <c r="Z102" s="671"/>
      <c r="AA102" s="671"/>
      <c r="AB102" s="671"/>
      <c r="AC102" s="671"/>
      <c r="AD102" s="671"/>
      <c r="AE102" s="671"/>
      <c r="AF102" s="671"/>
      <c r="AG102" s="671"/>
      <c r="AH102" s="671"/>
      <c r="AI102" s="671"/>
      <c r="AJ102" s="671"/>
      <c r="AK102" s="671"/>
      <c r="AL102" s="765"/>
      <c r="AM102" s="765"/>
      <c r="AN102" s="765"/>
      <c r="AO102" s="765"/>
      <c r="AP102" s="765"/>
      <c r="AQ102" s="765"/>
      <c r="AR102" s="765"/>
      <c r="AS102" s="765"/>
      <c r="AT102" s="765"/>
      <c r="AU102" s="765"/>
      <c r="AV102" s="765"/>
      <c r="AW102" s="765"/>
      <c r="AX102" s="765"/>
      <c r="AY102" s="765"/>
      <c r="AZ102" s="765"/>
      <c r="BA102" s="950" t="s">
        <v>227</v>
      </c>
      <c r="BB102" s="950" t="s">
        <v>227</v>
      </c>
      <c r="BC102" s="950" t="s">
        <v>227</v>
      </c>
      <c r="BD102" s="950" t="s">
        <v>227</v>
      </c>
      <c r="BE102" s="767" t="s">
        <v>227</v>
      </c>
      <c r="BF102" s="767" t="s">
        <v>227</v>
      </c>
      <c r="BG102" s="671"/>
      <c r="BH102" s="671"/>
      <c r="BI102" s="671"/>
      <c r="BJ102" s="671"/>
      <c r="BK102" s="671"/>
      <c r="BL102" s="671"/>
      <c r="BM102" s="671"/>
      <c r="BN102" s="671"/>
      <c r="BO102" s="671"/>
      <c r="BP102" s="671"/>
      <c r="BQ102" s="671"/>
      <c r="BR102" s="671"/>
      <c r="BS102" s="671"/>
      <c r="BT102" s="945">
        <v>0</v>
      </c>
      <c r="BU102" s="945">
        <v>0</v>
      </c>
      <c r="BV102" s="945">
        <v>0</v>
      </c>
      <c r="BW102" s="945">
        <v>0</v>
      </c>
      <c r="BX102" s="945">
        <v>0</v>
      </c>
      <c r="BY102" s="945">
        <v>0</v>
      </c>
      <c r="BZ102" s="690"/>
      <c r="CA102" s="690"/>
      <c r="CB102" s="690"/>
      <c r="CC102" s="690"/>
      <c r="CD102" s="690"/>
      <c r="CE102" s="690"/>
      <c r="CF102" s="690"/>
      <c r="CG102" s="690"/>
      <c r="CH102" s="690"/>
      <c r="CI102" s="690"/>
      <c r="CJ102" s="690"/>
      <c r="CK102" s="690"/>
      <c r="CL102" s="690"/>
      <c r="CM102" s="690"/>
      <c r="CN102" s="690"/>
      <c r="CO102" s="690"/>
      <c r="CP102" s="690"/>
      <c r="CQ102" s="690"/>
      <c r="CR102" s="690"/>
      <c r="CS102" s="690"/>
      <c r="CT102" s="690"/>
      <c r="CU102" s="690"/>
      <c r="CV102" s="690"/>
      <c r="CW102" s="662"/>
      <c r="CX102" s="662"/>
      <c r="CY102" s="662"/>
      <c r="CZ102" s="662"/>
      <c r="DA102" s="662"/>
      <c r="DB102" s="662"/>
      <c r="DC102" s="662"/>
      <c r="DD102" s="662"/>
      <c r="DE102" s="662"/>
      <c r="DF102" s="662"/>
      <c r="DG102" s="662"/>
      <c r="DH102" s="662"/>
      <c r="DI102" s="662"/>
      <c r="DJ102" s="662"/>
      <c r="DK102" s="662"/>
      <c r="DL102" s="662"/>
      <c r="DM102" s="662"/>
      <c r="DN102" s="662"/>
    </row>
    <row r="103" spans="1:118" s="23" customFormat="1" ht="10.5" x14ac:dyDescent="0.15">
      <c r="A103" s="1104"/>
      <c r="B103" s="1082" t="s">
        <v>136</v>
      </c>
      <c r="C103" s="1089"/>
      <c r="D103" s="836">
        <v>0</v>
      </c>
      <c r="E103" s="918">
        <v>0</v>
      </c>
      <c r="F103" s="919">
        <v>0</v>
      </c>
      <c r="G103" s="799"/>
      <c r="H103" s="794"/>
      <c r="I103" s="799"/>
      <c r="J103" s="794"/>
      <c r="K103" s="799"/>
      <c r="L103" s="794"/>
      <c r="M103" s="799"/>
      <c r="N103" s="794"/>
      <c r="O103" s="799"/>
      <c r="P103" s="794"/>
      <c r="Q103" s="839"/>
      <c r="R103" s="884"/>
      <c r="S103" s="813"/>
      <c r="T103" s="821"/>
      <c r="U103" s="799"/>
      <c r="V103" s="794"/>
      <c r="W103" s="939" t="s">
        <v>230</v>
      </c>
      <c r="X103" s="671"/>
      <c r="Y103" s="671"/>
      <c r="Z103" s="671"/>
      <c r="AA103" s="671"/>
      <c r="AB103" s="671"/>
      <c r="AC103" s="671"/>
      <c r="AD103" s="671"/>
      <c r="AE103" s="671"/>
      <c r="AF103" s="671"/>
      <c r="AG103" s="671"/>
      <c r="AH103" s="671"/>
      <c r="AI103" s="671"/>
      <c r="AJ103" s="671"/>
      <c r="AK103" s="671"/>
      <c r="AL103" s="765"/>
      <c r="AM103" s="765"/>
      <c r="AN103" s="765"/>
      <c r="AO103" s="765"/>
      <c r="AP103" s="765"/>
      <c r="AQ103" s="765"/>
      <c r="AR103" s="765"/>
      <c r="AS103" s="765"/>
      <c r="AT103" s="765"/>
      <c r="AU103" s="765"/>
      <c r="AV103" s="765"/>
      <c r="AW103" s="765"/>
      <c r="AX103" s="765"/>
      <c r="AY103" s="765"/>
      <c r="AZ103" s="765"/>
      <c r="BA103" s="767" t="s">
        <v>227</v>
      </c>
      <c r="BB103" s="767" t="s">
        <v>227</v>
      </c>
      <c r="BC103" s="767" t="s">
        <v>227</v>
      </c>
      <c r="BD103" s="767" t="s">
        <v>227</v>
      </c>
      <c r="BE103" s="767" t="s">
        <v>227</v>
      </c>
      <c r="BF103" s="767" t="s">
        <v>227</v>
      </c>
      <c r="BG103" s="671"/>
      <c r="BH103" s="671"/>
      <c r="BI103" s="671"/>
      <c r="BJ103" s="671"/>
      <c r="BK103" s="671"/>
      <c r="BL103" s="671"/>
      <c r="BM103" s="671"/>
      <c r="BN103" s="671"/>
      <c r="BO103" s="671"/>
      <c r="BP103" s="671"/>
      <c r="BQ103" s="671"/>
      <c r="BR103" s="671"/>
      <c r="BS103" s="671"/>
      <c r="BT103" s="945">
        <v>0</v>
      </c>
      <c r="BU103" s="945">
        <v>0</v>
      </c>
      <c r="BV103" s="945">
        <v>0</v>
      </c>
      <c r="BW103" s="945">
        <v>0</v>
      </c>
      <c r="BX103" s="945">
        <v>0</v>
      </c>
      <c r="BY103" s="945">
        <v>0</v>
      </c>
      <c r="BZ103" s="690"/>
      <c r="CA103" s="690"/>
      <c r="CB103" s="690"/>
      <c r="CC103" s="690"/>
      <c r="CD103" s="690"/>
      <c r="CE103" s="690"/>
      <c r="CF103" s="690"/>
      <c r="CG103" s="690"/>
      <c r="CH103" s="690"/>
      <c r="CI103" s="690"/>
      <c r="CJ103" s="690"/>
      <c r="CK103" s="690"/>
      <c r="CL103" s="690"/>
      <c r="CM103" s="690"/>
      <c r="CN103" s="690"/>
      <c r="CO103" s="690"/>
      <c r="CP103" s="690"/>
      <c r="CQ103" s="690"/>
      <c r="CR103" s="690"/>
      <c r="CS103" s="690"/>
      <c r="CT103" s="690"/>
      <c r="CU103" s="690"/>
      <c r="CV103" s="690"/>
      <c r="CW103" s="662"/>
      <c r="CX103" s="662"/>
      <c r="CY103" s="662"/>
      <c r="CZ103" s="662"/>
      <c r="DA103" s="662"/>
      <c r="DB103" s="662"/>
      <c r="DC103" s="662"/>
      <c r="DD103" s="662"/>
      <c r="DE103" s="662"/>
      <c r="DF103" s="662"/>
      <c r="DG103" s="662"/>
      <c r="DH103" s="662"/>
      <c r="DI103" s="662"/>
      <c r="DJ103" s="662"/>
      <c r="DK103" s="662"/>
      <c r="DL103" s="662"/>
      <c r="DM103" s="662"/>
      <c r="DN103" s="662"/>
    </row>
    <row r="104" spans="1:118" s="23" customFormat="1" ht="21" x14ac:dyDescent="0.15">
      <c r="A104" s="781" t="s">
        <v>137</v>
      </c>
      <c r="B104" s="1091" t="s">
        <v>138</v>
      </c>
      <c r="C104" s="1092"/>
      <c r="D104" s="836">
        <v>0</v>
      </c>
      <c r="E104" s="918">
        <v>0</v>
      </c>
      <c r="F104" s="919">
        <v>0</v>
      </c>
      <c r="G104" s="799"/>
      <c r="H104" s="794"/>
      <c r="I104" s="799"/>
      <c r="J104" s="794"/>
      <c r="K104" s="799"/>
      <c r="L104" s="794"/>
      <c r="M104" s="799"/>
      <c r="N104" s="794"/>
      <c r="O104" s="799"/>
      <c r="P104" s="794"/>
      <c r="Q104" s="839"/>
      <c r="R104" s="884"/>
      <c r="S104" s="813"/>
      <c r="T104" s="821"/>
      <c r="U104" s="799"/>
      <c r="V104" s="794"/>
      <c r="W104" s="939" t="s">
        <v>230</v>
      </c>
      <c r="X104" s="671"/>
      <c r="Y104" s="671"/>
      <c r="Z104" s="671"/>
      <c r="AA104" s="671"/>
      <c r="AB104" s="671"/>
      <c r="AC104" s="671"/>
      <c r="AD104" s="671"/>
      <c r="AE104" s="671"/>
      <c r="AF104" s="671"/>
      <c r="AG104" s="671"/>
      <c r="AH104" s="671"/>
      <c r="AI104" s="671"/>
      <c r="AJ104" s="671"/>
      <c r="AK104" s="671"/>
      <c r="AL104" s="765"/>
      <c r="AM104" s="765"/>
      <c r="AN104" s="765"/>
      <c r="AO104" s="765"/>
      <c r="AP104" s="765"/>
      <c r="AQ104" s="765"/>
      <c r="AR104" s="765"/>
      <c r="AS104" s="765"/>
      <c r="AT104" s="765"/>
      <c r="AU104" s="765"/>
      <c r="AV104" s="765"/>
      <c r="AW104" s="765"/>
      <c r="AX104" s="765"/>
      <c r="AY104" s="765"/>
      <c r="AZ104" s="765"/>
      <c r="BA104" s="767" t="s">
        <v>227</v>
      </c>
      <c r="BB104" s="767" t="s">
        <v>227</v>
      </c>
      <c r="BC104" s="767" t="s">
        <v>227</v>
      </c>
      <c r="BD104" s="767" t="s">
        <v>227</v>
      </c>
      <c r="BE104" s="767" t="s">
        <v>227</v>
      </c>
      <c r="BF104" s="767" t="s">
        <v>227</v>
      </c>
      <c r="BG104" s="671"/>
      <c r="BH104" s="671"/>
      <c r="BI104" s="671"/>
      <c r="BJ104" s="671"/>
      <c r="BK104" s="671"/>
      <c r="BL104" s="671"/>
      <c r="BM104" s="671"/>
      <c r="BN104" s="671"/>
      <c r="BO104" s="671"/>
      <c r="BP104" s="671"/>
      <c r="BQ104" s="671"/>
      <c r="BR104" s="671"/>
      <c r="BS104" s="671"/>
      <c r="BT104" s="945">
        <v>0</v>
      </c>
      <c r="BU104" s="945">
        <v>0</v>
      </c>
      <c r="BV104" s="945">
        <v>0</v>
      </c>
      <c r="BW104" s="945">
        <v>0</v>
      </c>
      <c r="BX104" s="945">
        <v>0</v>
      </c>
      <c r="BY104" s="945">
        <v>0</v>
      </c>
      <c r="BZ104" s="690"/>
      <c r="CA104" s="690"/>
      <c r="CB104" s="690"/>
      <c r="CC104" s="690"/>
      <c r="CD104" s="690"/>
      <c r="CE104" s="690"/>
      <c r="CF104" s="690"/>
      <c r="CG104" s="690"/>
      <c r="CH104" s="690"/>
      <c r="CI104" s="690"/>
      <c r="CJ104" s="690"/>
      <c r="CK104" s="690"/>
      <c r="CL104" s="690"/>
      <c r="CM104" s="690"/>
      <c r="CN104" s="690"/>
      <c r="CO104" s="690"/>
      <c r="CP104" s="690"/>
      <c r="CQ104" s="690"/>
      <c r="CR104" s="690"/>
      <c r="CS104" s="690"/>
      <c r="CT104" s="690"/>
      <c r="CU104" s="690"/>
      <c r="CV104" s="690"/>
      <c r="CW104" s="662"/>
      <c r="CX104" s="662"/>
      <c r="CY104" s="662"/>
      <c r="CZ104" s="662"/>
      <c r="DA104" s="662"/>
      <c r="DB104" s="662"/>
      <c r="DC104" s="662"/>
      <c r="DD104" s="662"/>
      <c r="DE104" s="662"/>
      <c r="DF104" s="662"/>
      <c r="DG104" s="662"/>
      <c r="DH104" s="662"/>
      <c r="DI104" s="662"/>
      <c r="DJ104" s="662"/>
      <c r="DK104" s="662"/>
      <c r="DL104" s="662"/>
      <c r="DM104" s="662"/>
      <c r="DN104" s="662"/>
    </row>
    <row r="105" spans="1:118" s="23" customFormat="1" ht="10.5" customHeight="1" x14ac:dyDescent="0.15">
      <c r="A105" s="1090" t="s">
        <v>139</v>
      </c>
      <c r="B105" s="1090"/>
      <c r="C105" s="1089"/>
      <c r="D105" s="836">
        <v>0</v>
      </c>
      <c r="E105" s="918">
        <v>0</v>
      </c>
      <c r="F105" s="919">
        <v>0</v>
      </c>
      <c r="G105" s="802"/>
      <c r="H105" s="805"/>
      <c r="I105" s="802"/>
      <c r="J105" s="805"/>
      <c r="K105" s="802"/>
      <c r="L105" s="805"/>
      <c r="M105" s="802"/>
      <c r="N105" s="805"/>
      <c r="O105" s="802"/>
      <c r="P105" s="805"/>
      <c r="Q105" s="841"/>
      <c r="R105" s="895"/>
      <c r="S105" s="835"/>
      <c r="T105" s="822"/>
      <c r="U105" s="802"/>
      <c r="V105" s="805"/>
      <c r="W105" s="939" t="s">
        <v>230</v>
      </c>
      <c r="X105" s="671"/>
      <c r="Y105" s="671"/>
      <c r="Z105" s="671"/>
      <c r="AA105" s="671"/>
      <c r="AB105" s="671"/>
      <c r="AC105" s="671"/>
      <c r="AD105" s="671"/>
      <c r="AE105" s="671"/>
      <c r="AF105" s="671"/>
      <c r="AG105" s="671"/>
      <c r="AH105" s="671"/>
      <c r="AI105" s="671"/>
      <c r="AJ105" s="671"/>
      <c r="AK105" s="671"/>
      <c r="AL105" s="765"/>
      <c r="AM105" s="765"/>
      <c r="AN105" s="765"/>
      <c r="AO105" s="765"/>
      <c r="AP105" s="765"/>
      <c r="AQ105" s="765"/>
      <c r="AR105" s="765"/>
      <c r="AS105" s="765"/>
      <c r="AT105" s="765"/>
      <c r="AU105" s="765"/>
      <c r="AV105" s="765"/>
      <c r="AW105" s="765"/>
      <c r="AX105" s="765"/>
      <c r="AY105" s="765"/>
      <c r="AZ105" s="765"/>
      <c r="BA105" s="767" t="s">
        <v>227</v>
      </c>
      <c r="BB105" s="767" t="s">
        <v>227</v>
      </c>
      <c r="BC105" s="767" t="s">
        <v>227</v>
      </c>
      <c r="BD105" s="767" t="s">
        <v>227</v>
      </c>
      <c r="BE105" s="767" t="s">
        <v>227</v>
      </c>
      <c r="BF105" s="767" t="s">
        <v>227</v>
      </c>
      <c r="BG105" s="671"/>
      <c r="BH105" s="671"/>
      <c r="BI105" s="671"/>
      <c r="BJ105" s="671"/>
      <c r="BK105" s="671"/>
      <c r="BL105" s="671"/>
      <c r="BM105" s="671"/>
      <c r="BN105" s="671"/>
      <c r="BO105" s="671"/>
      <c r="BP105" s="671"/>
      <c r="BQ105" s="671"/>
      <c r="BR105" s="671"/>
      <c r="BS105" s="671"/>
      <c r="BT105" s="945">
        <v>0</v>
      </c>
      <c r="BU105" s="945">
        <v>0</v>
      </c>
      <c r="BV105" s="945">
        <v>0</v>
      </c>
      <c r="BW105" s="945">
        <v>0</v>
      </c>
      <c r="BX105" s="945">
        <v>0</v>
      </c>
      <c r="BY105" s="945">
        <v>0</v>
      </c>
      <c r="BZ105" s="690"/>
      <c r="CA105" s="690"/>
      <c r="CB105" s="690"/>
      <c r="CC105" s="690"/>
      <c r="CD105" s="690"/>
      <c r="CE105" s="690"/>
      <c r="CF105" s="690"/>
      <c r="CG105" s="690"/>
      <c r="CH105" s="690"/>
      <c r="CI105" s="690"/>
      <c r="CJ105" s="690"/>
      <c r="CK105" s="690"/>
      <c r="CL105" s="690"/>
      <c r="CM105" s="690"/>
      <c r="CN105" s="690"/>
      <c r="CO105" s="690"/>
      <c r="CP105" s="690"/>
      <c r="CQ105" s="690"/>
      <c r="CR105" s="690"/>
      <c r="CS105" s="690"/>
      <c r="CT105" s="690"/>
      <c r="CU105" s="690"/>
      <c r="CV105" s="690"/>
      <c r="CW105" s="662"/>
      <c r="CX105" s="662"/>
      <c r="CY105" s="662"/>
      <c r="CZ105" s="662"/>
      <c r="DA105" s="662"/>
      <c r="DB105" s="662"/>
      <c r="DC105" s="662"/>
      <c r="DD105" s="662"/>
      <c r="DE105" s="662"/>
      <c r="DF105" s="662"/>
      <c r="DG105" s="662"/>
      <c r="DH105" s="662"/>
      <c r="DI105" s="662"/>
      <c r="DJ105" s="662"/>
      <c r="DK105" s="662"/>
      <c r="DL105" s="662"/>
      <c r="DM105" s="662"/>
      <c r="DN105" s="662"/>
    </row>
    <row r="106" spans="1:118" s="23" customFormat="1" ht="10.5" x14ac:dyDescent="0.15">
      <c r="A106" s="1093" t="s">
        <v>140</v>
      </c>
      <c r="B106" s="1094"/>
      <c r="C106" s="1095"/>
      <c r="D106" s="935"/>
      <c r="E106" s="890"/>
      <c r="F106" s="890"/>
      <c r="G106" s="890"/>
      <c r="H106" s="890"/>
      <c r="I106" s="890"/>
      <c r="J106" s="890"/>
      <c r="K106" s="890"/>
      <c r="L106" s="890"/>
      <c r="M106" s="890"/>
      <c r="N106" s="890"/>
      <c r="O106" s="890"/>
      <c r="P106" s="890"/>
      <c r="Q106" s="890"/>
      <c r="R106" s="890"/>
      <c r="S106" s="890"/>
      <c r="T106" s="890"/>
      <c r="U106" s="890"/>
      <c r="V106" s="891"/>
      <c r="W106" s="939"/>
      <c r="X106" s="671"/>
      <c r="Y106" s="671"/>
      <c r="Z106" s="671"/>
      <c r="AA106" s="671"/>
      <c r="AB106" s="671"/>
      <c r="AC106" s="671"/>
      <c r="AD106" s="671"/>
      <c r="AE106" s="671"/>
      <c r="AF106" s="671"/>
      <c r="AG106" s="671"/>
      <c r="AH106" s="671"/>
      <c r="AI106" s="671"/>
      <c r="AJ106" s="671"/>
      <c r="AK106" s="671"/>
      <c r="AL106" s="765"/>
      <c r="AM106" s="765"/>
      <c r="AN106" s="765"/>
      <c r="AO106" s="765"/>
      <c r="AP106" s="765"/>
      <c r="AQ106" s="765"/>
      <c r="AR106" s="765"/>
      <c r="AS106" s="765"/>
      <c r="AT106" s="765"/>
      <c r="AU106" s="765"/>
      <c r="AV106" s="765"/>
      <c r="AW106" s="765"/>
      <c r="AX106" s="765"/>
      <c r="AY106" s="765"/>
      <c r="AZ106" s="765"/>
      <c r="BA106" s="690"/>
      <c r="BB106" s="690"/>
      <c r="BC106" s="690"/>
      <c r="BD106" s="690"/>
      <c r="BE106" s="690"/>
      <c r="BF106" s="690"/>
      <c r="BG106" s="671"/>
      <c r="BH106" s="671"/>
      <c r="BI106" s="671"/>
      <c r="BJ106" s="671"/>
      <c r="BK106" s="671"/>
      <c r="BL106" s="671"/>
      <c r="BM106" s="671"/>
      <c r="BN106" s="671"/>
      <c r="BO106" s="671"/>
      <c r="BP106" s="671"/>
      <c r="BQ106" s="671"/>
      <c r="BR106" s="671"/>
      <c r="BS106" s="671"/>
      <c r="BT106" s="690"/>
      <c r="BU106" s="690"/>
      <c r="BV106" s="690"/>
      <c r="BW106" s="690"/>
      <c r="BX106" s="690"/>
      <c r="BY106" s="690"/>
      <c r="BZ106" s="690"/>
      <c r="CA106" s="690"/>
      <c r="CB106" s="690"/>
      <c r="CC106" s="690"/>
      <c r="CD106" s="690"/>
      <c r="CE106" s="690"/>
      <c r="CF106" s="690"/>
      <c r="CG106" s="690"/>
      <c r="CH106" s="690"/>
      <c r="CI106" s="690"/>
      <c r="CJ106" s="690"/>
      <c r="CK106" s="690"/>
      <c r="CL106" s="690"/>
      <c r="CM106" s="690"/>
      <c r="CN106" s="690"/>
      <c r="CO106" s="690"/>
      <c r="CP106" s="690"/>
      <c r="CQ106" s="690"/>
      <c r="CR106" s="690"/>
      <c r="CS106" s="690"/>
      <c r="CT106" s="690"/>
      <c r="CU106" s="690"/>
      <c r="CV106" s="690"/>
      <c r="CW106" s="662"/>
      <c r="CX106" s="662"/>
      <c r="CY106" s="662"/>
      <c r="CZ106" s="662"/>
      <c r="DA106" s="662"/>
      <c r="DB106" s="662"/>
      <c r="DC106" s="662"/>
      <c r="DD106" s="662"/>
      <c r="DE106" s="662"/>
      <c r="DF106" s="662"/>
      <c r="DG106" s="662"/>
      <c r="DH106" s="662"/>
      <c r="DI106" s="662"/>
      <c r="DJ106" s="662"/>
      <c r="DK106" s="662"/>
      <c r="DL106" s="662"/>
      <c r="DM106" s="662"/>
      <c r="DN106" s="662"/>
    </row>
    <row r="107" spans="1:118" s="23" customFormat="1" ht="10.5" customHeight="1" x14ac:dyDescent="0.15">
      <c r="A107" s="1096" t="s">
        <v>141</v>
      </c>
      <c r="B107" s="1099" t="s">
        <v>142</v>
      </c>
      <c r="C107" s="1100"/>
      <c r="D107" s="920">
        <v>0</v>
      </c>
      <c r="E107" s="921">
        <v>0</v>
      </c>
      <c r="F107" s="922">
        <v>0</v>
      </c>
      <c r="G107" s="811"/>
      <c r="H107" s="830"/>
      <c r="I107" s="811"/>
      <c r="J107" s="830"/>
      <c r="K107" s="811"/>
      <c r="L107" s="830"/>
      <c r="M107" s="811"/>
      <c r="N107" s="830"/>
      <c r="O107" s="811"/>
      <c r="P107" s="830"/>
      <c r="Q107" s="838"/>
      <c r="R107" s="896"/>
      <c r="S107" s="834"/>
      <c r="T107" s="790"/>
      <c r="U107" s="811"/>
      <c r="V107" s="830"/>
      <c r="W107" s="939" t="s">
        <v>230</v>
      </c>
      <c r="X107" s="671"/>
      <c r="Y107" s="671"/>
      <c r="Z107" s="671"/>
      <c r="AA107" s="671"/>
      <c r="AB107" s="671"/>
      <c r="AC107" s="671"/>
      <c r="AD107" s="671"/>
      <c r="AE107" s="671"/>
      <c r="AF107" s="671"/>
      <c r="AG107" s="671"/>
      <c r="AH107" s="671"/>
      <c r="AI107" s="671"/>
      <c r="AJ107" s="671"/>
      <c r="AK107" s="671"/>
      <c r="AL107" s="765"/>
      <c r="AM107" s="765"/>
      <c r="AN107" s="765"/>
      <c r="AO107" s="765"/>
      <c r="AP107" s="765"/>
      <c r="AQ107" s="765"/>
      <c r="AR107" s="765"/>
      <c r="AS107" s="765"/>
      <c r="AT107" s="765"/>
      <c r="AU107" s="765"/>
      <c r="AV107" s="765"/>
      <c r="AW107" s="765"/>
      <c r="AX107" s="765"/>
      <c r="AY107" s="765"/>
      <c r="AZ107" s="765"/>
      <c r="BA107" s="767" t="s">
        <v>227</v>
      </c>
      <c r="BB107" s="767" t="s">
        <v>227</v>
      </c>
      <c r="BC107" s="767" t="s">
        <v>227</v>
      </c>
      <c r="BD107" s="767" t="s">
        <v>227</v>
      </c>
      <c r="BE107" s="767" t="s">
        <v>227</v>
      </c>
      <c r="BF107" s="767" t="s">
        <v>227</v>
      </c>
      <c r="BG107" s="767" t="s">
        <v>227</v>
      </c>
      <c r="BH107" s="671"/>
      <c r="BI107" s="671"/>
      <c r="BJ107" s="671"/>
      <c r="BK107" s="671"/>
      <c r="BL107" s="671"/>
      <c r="BM107" s="671"/>
      <c r="BN107" s="671"/>
      <c r="BO107" s="671"/>
      <c r="BP107" s="671"/>
      <c r="BQ107" s="671"/>
      <c r="BR107" s="671"/>
      <c r="BS107" s="671"/>
      <c r="BT107" s="945">
        <v>0</v>
      </c>
      <c r="BU107" s="945">
        <v>0</v>
      </c>
      <c r="BV107" s="945">
        <v>0</v>
      </c>
      <c r="BW107" s="945">
        <v>0</v>
      </c>
      <c r="BX107" s="945">
        <v>0</v>
      </c>
      <c r="BY107" s="945">
        <v>0</v>
      </c>
      <c r="BZ107" s="945">
        <v>0</v>
      </c>
      <c r="CA107" s="690"/>
      <c r="CB107" s="690"/>
      <c r="CC107" s="690"/>
      <c r="CD107" s="690"/>
      <c r="CE107" s="690"/>
      <c r="CF107" s="690"/>
      <c r="CG107" s="690"/>
      <c r="CH107" s="690"/>
      <c r="CI107" s="690"/>
      <c r="CJ107" s="690"/>
      <c r="CK107" s="690"/>
      <c r="CL107" s="690"/>
      <c r="CM107" s="690"/>
      <c r="CN107" s="690"/>
      <c r="CO107" s="690"/>
      <c r="CP107" s="690"/>
      <c r="CQ107" s="690"/>
      <c r="CR107" s="690"/>
      <c r="CS107" s="690"/>
      <c r="CT107" s="690"/>
      <c r="CU107" s="690"/>
      <c r="CV107" s="690"/>
      <c r="CW107" s="662"/>
      <c r="CX107" s="662"/>
      <c r="CY107" s="662"/>
      <c r="CZ107" s="662"/>
      <c r="DA107" s="662"/>
      <c r="DB107" s="662"/>
      <c r="DC107" s="662"/>
      <c r="DD107" s="662"/>
      <c r="DE107" s="662"/>
      <c r="DF107" s="662"/>
      <c r="DG107" s="662"/>
      <c r="DH107" s="662"/>
      <c r="DI107" s="662"/>
      <c r="DJ107" s="662"/>
      <c r="DK107" s="662"/>
      <c r="DL107" s="662"/>
      <c r="DM107" s="662"/>
      <c r="DN107" s="662"/>
    </row>
    <row r="108" spans="1:118" s="23" customFormat="1" ht="10.5" x14ac:dyDescent="0.15">
      <c r="A108" s="1097"/>
      <c r="B108" s="1088" t="s">
        <v>143</v>
      </c>
      <c r="C108" s="1089"/>
      <c r="D108" s="915">
        <v>5</v>
      </c>
      <c r="E108" s="916">
        <v>3</v>
      </c>
      <c r="F108" s="917">
        <v>2</v>
      </c>
      <c r="G108" s="831"/>
      <c r="H108" s="833"/>
      <c r="I108" s="831"/>
      <c r="J108" s="833"/>
      <c r="K108" s="831"/>
      <c r="L108" s="833"/>
      <c r="M108" s="831"/>
      <c r="N108" s="833">
        <v>2</v>
      </c>
      <c r="O108" s="831">
        <v>1</v>
      </c>
      <c r="P108" s="833"/>
      <c r="Q108" s="842">
        <v>2</v>
      </c>
      <c r="R108" s="892"/>
      <c r="S108" s="813"/>
      <c r="T108" s="797"/>
      <c r="U108" s="831"/>
      <c r="V108" s="833"/>
      <c r="W108" s="939" t="s">
        <v>230</v>
      </c>
      <c r="X108" s="671"/>
      <c r="Y108" s="671"/>
      <c r="Z108" s="671"/>
      <c r="AA108" s="671"/>
      <c r="AB108" s="671"/>
      <c r="AC108" s="671"/>
      <c r="AD108" s="671"/>
      <c r="AE108" s="671"/>
      <c r="AF108" s="671"/>
      <c r="AG108" s="671"/>
      <c r="AH108" s="671"/>
      <c r="AI108" s="671"/>
      <c r="AJ108" s="671"/>
      <c r="AK108" s="671"/>
      <c r="AL108" s="765"/>
      <c r="AM108" s="765"/>
      <c r="AN108" s="765"/>
      <c r="AO108" s="765"/>
      <c r="AP108" s="765"/>
      <c r="AQ108" s="765"/>
      <c r="AR108" s="765"/>
      <c r="AS108" s="765"/>
      <c r="AT108" s="765"/>
      <c r="AU108" s="765"/>
      <c r="AV108" s="765"/>
      <c r="AW108" s="765"/>
      <c r="AX108" s="765"/>
      <c r="AY108" s="765"/>
      <c r="AZ108" s="765"/>
      <c r="BA108" s="767" t="s">
        <v>227</v>
      </c>
      <c r="BB108" s="767" t="s">
        <v>227</v>
      </c>
      <c r="BC108" s="767" t="s">
        <v>227</v>
      </c>
      <c r="BD108" s="767" t="s">
        <v>227</v>
      </c>
      <c r="BE108" s="767" t="s">
        <v>227</v>
      </c>
      <c r="BF108" s="767" t="s">
        <v>227</v>
      </c>
      <c r="BG108" s="767" t="s">
        <v>227</v>
      </c>
      <c r="BH108" s="671"/>
      <c r="BI108" s="671"/>
      <c r="BJ108" s="671"/>
      <c r="BK108" s="671"/>
      <c r="BL108" s="671"/>
      <c r="BM108" s="671"/>
      <c r="BN108" s="671"/>
      <c r="BO108" s="671"/>
      <c r="BP108" s="671"/>
      <c r="BQ108" s="671"/>
      <c r="BR108" s="671"/>
      <c r="BS108" s="671"/>
      <c r="BT108" s="945">
        <v>0</v>
      </c>
      <c r="BU108" s="945">
        <v>0</v>
      </c>
      <c r="BV108" s="945">
        <v>0</v>
      </c>
      <c r="BW108" s="945">
        <v>0</v>
      </c>
      <c r="BX108" s="945">
        <v>0</v>
      </c>
      <c r="BY108" s="945">
        <v>0</v>
      </c>
      <c r="BZ108" s="945">
        <v>0</v>
      </c>
      <c r="CA108" s="690"/>
      <c r="CB108" s="690"/>
      <c r="CC108" s="690"/>
      <c r="CD108" s="690"/>
      <c r="CE108" s="690"/>
      <c r="CF108" s="690"/>
      <c r="CG108" s="690"/>
      <c r="CH108" s="690"/>
      <c r="CI108" s="690"/>
      <c r="CJ108" s="690"/>
      <c r="CK108" s="690"/>
      <c r="CL108" s="690"/>
      <c r="CM108" s="690"/>
      <c r="CN108" s="690"/>
      <c r="CO108" s="690"/>
      <c r="CP108" s="690"/>
      <c r="CQ108" s="690"/>
      <c r="CR108" s="690"/>
      <c r="CS108" s="690"/>
      <c r="CT108" s="690"/>
      <c r="CU108" s="690"/>
      <c r="CV108" s="690"/>
      <c r="CW108" s="662"/>
      <c r="CX108" s="662"/>
      <c r="CY108" s="662"/>
      <c r="CZ108" s="662"/>
      <c r="DA108" s="662"/>
      <c r="DB108" s="662"/>
      <c r="DC108" s="662"/>
      <c r="DD108" s="662"/>
      <c r="DE108" s="662"/>
      <c r="DF108" s="662"/>
      <c r="DG108" s="662"/>
      <c r="DH108" s="662"/>
      <c r="DI108" s="662"/>
      <c r="DJ108" s="662"/>
      <c r="DK108" s="662"/>
      <c r="DL108" s="662"/>
      <c r="DM108" s="662"/>
      <c r="DN108" s="662"/>
    </row>
    <row r="109" spans="1:118" s="23" customFormat="1" ht="10.5" x14ac:dyDescent="0.15">
      <c r="A109" s="1097"/>
      <c r="B109" s="1088" t="s">
        <v>144</v>
      </c>
      <c r="C109" s="1089"/>
      <c r="D109" s="915">
        <v>13</v>
      </c>
      <c r="E109" s="916">
        <v>3</v>
      </c>
      <c r="F109" s="917">
        <v>10</v>
      </c>
      <c r="G109" s="831"/>
      <c r="H109" s="833"/>
      <c r="I109" s="831"/>
      <c r="J109" s="833"/>
      <c r="K109" s="831"/>
      <c r="L109" s="833"/>
      <c r="M109" s="831"/>
      <c r="N109" s="833"/>
      <c r="O109" s="831">
        <v>3</v>
      </c>
      <c r="P109" s="833">
        <v>10</v>
      </c>
      <c r="Q109" s="842"/>
      <c r="R109" s="892"/>
      <c r="S109" s="813"/>
      <c r="T109" s="797"/>
      <c r="U109" s="831"/>
      <c r="V109" s="833"/>
      <c r="W109" s="939" t="s">
        <v>230</v>
      </c>
      <c r="X109" s="671"/>
      <c r="Y109" s="671"/>
      <c r="Z109" s="671"/>
      <c r="AA109" s="671"/>
      <c r="AB109" s="671"/>
      <c r="AC109" s="671"/>
      <c r="AD109" s="671"/>
      <c r="AE109" s="671"/>
      <c r="AF109" s="671"/>
      <c r="AG109" s="671"/>
      <c r="AH109" s="671"/>
      <c r="AI109" s="671"/>
      <c r="AJ109" s="671"/>
      <c r="AK109" s="671"/>
      <c r="AL109" s="765"/>
      <c r="AM109" s="765"/>
      <c r="AN109" s="765"/>
      <c r="AO109" s="765"/>
      <c r="AP109" s="765"/>
      <c r="AQ109" s="765"/>
      <c r="AR109" s="765"/>
      <c r="AS109" s="765"/>
      <c r="AT109" s="765"/>
      <c r="AU109" s="765"/>
      <c r="AV109" s="765"/>
      <c r="AW109" s="765"/>
      <c r="AX109" s="765"/>
      <c r="AY109" s="765"/>
      <c r="AZ109" s="765"/>
      <c r="BA109" s="767" t="s">
        <v>227</v>
      </c>
      <c r="BB109" s="767" t="s">
        <v>227</v>
      </c>
      <c r="BC109" s="767" t="s">
        <v>227</v>
      </c>
      <c r="BD109" s="767" t="s">
        <v>227</v>
      </c>
      <c r="BE109" s="767" t="s">
        <v>227</v>
      </c>
      <c r="BF109" s="767" t="s">
        <v>227</v>
      </c>
      <c r="BG109" s="767" t="s">
        <v>227</v>
      </c>
      <c r="BH109" s="671"/>
      <c r="BI109" s="671"/>
      <c r="BJ109" s="671"/>
      <c r="BK109" s="671"/>
      <c r="BL109" s="671"/>
      <c r="BM109" s="671"/>
      <c r="BN109" s="671"/>
      <c r="BO109" s="671"/>
      <c r="BP109" s="671"/>
      <c r="BQ109" s="671"/>
      <c r="BR109" s="671"/>
      <c r="BS109" s="671"/>
      <c r="BT109" s="945">
        <v>0</v>
      </c>
      <c r="BU109" s="945">
        <v>0</v>
      </c>
      <c r="BV109" s="945">
        <v>0</v>
      </c>
      <c r="BW109" s="945">
        <v>0</v>
      </c>
      <c r="BX109" s="945">
        <v>0</v>
      </c>
      <c r="BY109" s="945">
        <v>0</v>
      </c>
      <c r="BZ109" s="945">
        <v>0</v>
      </c>
      <c r="CA109" s="690"/>
      <c r="CB109" s="690"/>
      <c r="CC109" s="690"/>
      <c r="CD109" s="690"/>
      <c r="CE109" s="690"/>
      <c r="CF109" s="690"/>
      <c r="CG109" s="690"/>
      <c r="CH109" s="690"/>
      <c r="CI109" s="690"/>
      <c r="CJ109" s="690"/>
      <c r="CK109" s="690"/>
      <c r="CL109" s="690"/>
      <c r="CM109" s="690"/>
      <c r="CN109" s="690"/>
      <c r="CO109" s="690"/>
      <c r="CP109" s="690"/>
      <c r="CQ109" s="690"/>
      <c r="CR109" s="690"/>
      <c r="CS109" s="690"/>
      <c r="CT109" s="690"/>
      <c r="CU109" s="690"/>
      <c r="CV109" s="690"/>
      <c r="CW109" s="662"/>
      <c r="CX109" s="662"/>
      <c r="CY109" s="662"/>
      <c r="CZ109" s="662"/>
      <c r="DA109" s="662"/>
      <c r="DB109" s="662"/>
      <c r="DC109" s="662"/>
      <c r="DD109" s="662"/>
      <c r="DE109" s="662"/>
      <c r="DF109" s="662"/>
      <c r="DG109" s="662"/>
      <c r="DH109" s="662"/>
      <c r="DI109" s="662"/>
      <c r="DJ109" s="662"/>
      <c r="DK109" s="662"/>
      <c r="DL109" s="662"/>
      <c r="DM109" s="662"/>
      <c r="DN109" s="662"/>
    </row>
    <row r="110" spans="1:118" s="23" customFormat="1" ht="10.5" x14ac:dyDescent="0.15">
      <c r="A110" s="1083"/>
      <c r="B110" s="1088" t="s">
        <v>145</v>
      </c>
      <c r="C110" s="1089"/>
      <c r="D110" s="836">
        <v>0</v>
      </c>
      <c r="E110" s="984"/>
      <c r="F110" s="919">
        <v>0</v>
      </c>
      <c r="G110" s="809"/>
      <c r="H110" s="810"/>
      <c r="I110" s="809"/>
      <c r="J110" s="794"/>
      <c r="K110" s="809"/>
      <c r="L110" s="794"/>
      <c r="M110" s="809"/>
      <c r="N110" s="794"/>
      <c r="O110" s="809"/>
      <c r="P110" s="794"/>
      <c r="Q110" s="876"/>
      <c r="R110" s="894"/>
      <c r="S110" s="814"/>
      <c r="T110" s="791"/>
      <c r="U110" s="809"/>
      <c r="V110" s="794"/>
      <c r="W110" s="939" t="s">
        <v>230</v>
      </c>
      <c r="X110" s="671"/>
      <c r="Y110" s="671"/>
      <c r="Z110" s="671"/>
      <c r="AA110" s="671"/>
      <c r="AB110" s="671"/>
      <c r="AC110" s="671"/>
      <c r="AD110" s="671"/>
      <c r="AE110" s="671"/>
      <c r="AF110" s="671"/>
      <c r="AG110" s="671"/>
      <c r="AH110" s="671"/>
      <c r="AI110" s="671"/>
      <c r="AJ110" s="671"/>
      <c r="AK110" s="671"/>
      <c r="AL110" s="765"/>
      <c r="AM110" s="765"/>
      <c r="AN110" s="765"/>
      <c r="AO110" s="765"/>
      <c r="AP110" s="765"/>
      <c r="AQ110" s="765"/>
      <c r="AR110" s="765"/>
      <c r="AS110" s="765"/>
      <c r="AT110" s="765"/>
      <c r="AU110" s="765"/>
      <c r="AV110" s="765"/>
      <c r="AW110" s="765"/>
      <c r="AX110" s="765"/>
      <c r="AY110" s="765"/>
      <c r="AZ110" s="765"/>
      <c r="BA110" s="767" t="s">
        <v>227</v>
      </c>
      <c r="BB110" s="690"/>
      <c r="BC110" s="767" t="s">
        <v>227</v>
      </c>
      <c r="BD110" s="767" t="s">
        <v>227</v>
      </c>
      <c r="BE110" s="690"/>
      <c r="BF110" s="767" t="s">
        <v>227</v>
      </c>
      <c r="BG110" s="671"/>
      <c r="BH110" s="671"/>
      <c r="BI110" s="671"/>
      <c r="BJ110" s="671"/>
      <c r="BK110" s="671"/>
      <c r="BL110" s="671"/>
      <c r="BM110" s="671"/>
      <c r="BN110" s="671"/>
      <c r="BO110" s="671"/>
      <c r="BP110" s="671"/>
      <c r="BQ110" s="671"/>
      <c r="BR110" s="671"/>
      <c r="BS110" s="671"/>
      <c r="BT110" s="945">
        <v>0</v>
      </c>
      <c r="BU110" s="690"/>
      <c r="BV110" s="945">
        <v>0</v>
      </c>
      <c r="BW110" s="945">
        <v>0</v>
      </c>
      <c r="BX110" s="690"/>
      <c r="BY110" s="945">
        <v>0</v>
      </c>
      <c r="BZ110" s="690"/>
      <c r="CA110" s="690"/>
      <c r="CB110" s="690"/>
      <c r="CC110" s="690"/>
      <c r="CD110" s="690"/>
      <c r="CE110" s="690"/>
      <c r="CF110" s="690"/>
      <c r="CG110" s="690"/>
      <c r="CH110" s="690"/>
      <c r="CI110" s="690"/>
      <c r="CJ110" s="690"/>
      <c r="CK110" s="690"/>
      <c r="CL110" s="690"/>
      <c r="CM110" s="690"/>
      <c r="CN110" s="690"/>
      <c r="CO110" s="690"/>
      <c r="CP110" s="690"/>
      <c r="CQ110" s="690"/>
      <c r="CR110" s="690"/>
      <c r="CS110" s="690"/>
      <c r="CT110" s="690"/>
      <c r="CU110" s="690"/>
      <c r="CV110" s="690"/>
      <c r="CW110" s="662"/>
      <c r="CX110" s="662"/>
      <c r="CY110" s="662"/>
      <c r="CZ110" s="662"/>
      <c r="DA110" s="662"/>
      <c r="DB110" s="662"/>
      <c r="DC110" s="662"/>
      <c r="DD110" s="662"/>
      <c r="DE110" s="662"/>
      <c r="DF110" s="662"/>
      <c r="DG110" s="662"/>
      <c r="DH110" s="662"/>
      <c r="DI110" s="662"/>
      <c r="DJ110" s="662"/>
      <c r="DK110" s="662"/>
      <c r="DL110" s="662"/>
      <c r="DM110" s="662"/>
      <c r="DN110" s="662"/>
    </row>
    <row r="111" spans="1:118" s="23" customFormat="1" ht="10.5" x14ac:dyDescent="0.15">
      <c r="A111" s="1098"/>
      <c r="B111" s="1088" t="s">
        <v>146</v>
      </c>
      <c r="C111" s="1089"/>
      <c r="D111" s="836">
        <v>0</v>
      </c>
      <c r="E111" s="918">
        <v>0</v>
      </c>
      <c r="F111" s="919">
        <v>0</v>
      </c>
      <c r="G111" s="799"/>
      <c r="H111" s="794"/>
      <c r="I111" s="799"/>
      <c r="J111" s="794"/>
      <c r="K111" s="799"/>
      <c r="L111" s="794"/>
      <c r="M111" s="799"/>
      <c r="N111" s="794"/>
      <c r="O111" s="799"/>
      <c r="P111" s="794"/>
      <c r="Q111" s="839"/>
      <c r="R111" s="884"/>
      <c r="S111" s="882"/>
      <c r="T111" s="792"/>
      <c r="U111" s="816"/>
      <c r="V111" s="795"/>
      <c r="W111" s="939" t="s">
        <v>230</v>
      </c>
      <c r="X111" s="671"/>
      <c r="Y111" s="671"/>
      <c r="Z111" s="671"/>
      <c r="AA111" s="671"/>
      <c r="AB111" s="671"/>
      <c r="AC111" s="671"/>
      <c r="AD111" s="671"/>
      <c r="AE111" s="671"/>
      <c r="AF111" s="671"/>
      <c r="AG111" s="671"/>
      <c r="AH111" s="671"/>
      <c r="AI111" s="671"/>
      <c r="AJ111" s="671"/>
      <c r="AK111" s="671"/>
      <c r="AL111" s="765"/>
      <c r="AM111" s="765"/>
      <c r="AN111" s="765"/>
      <c r="AO111" s="765"/>
      <c r="AP111" s="765"/>
      <c r="AQ111" s="765"/>
      <c r="AR111" s="765"/>
      <c r="AS111" s="765"/>
      <c r="AT111" s="765"/>
      <c r="AU111" s="765"/>
      <c r="AV111" s="765"/>
      <c r="AW111" s="765"/>
      <c r="AX111" s="765"/>
      <c r="AY111" s="765"/>
      <c r="AZ111" s="765"/>
      <c r="BA111" s="767" t="s">
        <v>227</v>
      </c>
      <c r="BB111" s="767" t="s">
        <v>227</v>
      </c>
      <c r="BC111" s="767" t="s">
        <v>227</v>
      </c>
      <c r="BD111" s="767" t="s">
        <v>227</v>
      </c>
      <c r="BE111" s="767" t="s">
        <v>227</v>
      </c>
      <c r="BF111" s="767" t="s">
        <v>227</v>
      </c>
      <c r="BG111" s="671"/>
      <c r="BH111" s="671"/>
      <c r="BI111" s="671"/>
      <c r="BJ111" s="671"/>
      <c r="BK111" s="671"/>
      <c r="BL111" s="671"/>
      <c r="BM111" s="671"/>
      <c r="BN111" s="671"/>
      <c r="BO111" s="671"/>
      <c r="BP111" s="671"/>
      <c r="BQ111" s="671"/>
      <c r="BR111" s="671"/>
      <c r="BS111" s="671"/>
      <c r="BT111" s="945">
        <v>0</v>
      </c>
      <c r="BU111" s="945">
        <v>0</v>
      </c>
      <c r="BV111" s="945">
        <v>0</v>
      </c>
      <c r="BW111" s="945">
        <v>0</v>
      </c>
      <c r="BX111" s="945">
        <v>0</v>
      </c>
      <c r="BY111" s="945">
        <v>0</v>
      </c>
      <c r="BZ111" s="690"/>
      <c r="CA111" s="690"/>
      <c r="CB111" s="690"/>
      <c r="CC111" s="690"/>
      <c r="CD111" s="690"/>
      <c r="CE111" s="690"/>
      <c r="CF111" s="690"/>
      <c r="CG111" s="690"/>
      <c r="CH111" s="690"/>
      <c r="CI111" s="690"/>
      <c r="CJ111" s="690"/>
      <c r="CK111" s="690"/>
      <c r="CL111" s="690"/>
      <c r="CM111" s="690"/>
      <c r="CN111" s="690"/>
      <c r="CO111" s="690"/>
      <c r="CP111" s="690"/>
      <c r="CQ111" s="690"/>
      <c r="CR111" s="690"/>
      <c r="CS111" s="690"/>
      <c r="CT111" s="690"/>
      <c r="CU111" s="690"/>
      <c r="CV111" s="690"/>
      <c r="CW111" s="662"/>
      <c r="CX111" s="662"/>
      <c r="CY111" s="662"/>
      <c r="CZ111" s="662"/>
      <c r="DA111" s="662"/>
      <c r="DB111" s="662"/>
      <c r="DC111" s="662"/>
      <c r="DD111" s="662"/>
      <c r="DE111" s="662"/>
      <c r="DF111" s="662"/>
      <c r="DG111" s="662"/>
      <c r="DH111" s="662"/>
      <c r="DI111" s="662"/>
      <c r="DJ111" s="662"/>
      <c r="DK111" s="662"/>
      <c r="DL111" s="662"/>
      <c r="DM111" s="662"/>
      <c r="DN111" s="662"/>
    </row>
    <row r="112" spans="1:118" s="23" customFormat="1" ht="42" customHeight="1" x14ac:dyDescent="0.15">
      <c r="A112" s="1086" t="s">
        <v>147</v>
      </c>
      <c r="B112" s="782" t="s">
        <v>148</v>
      </c>
      <c r="C112" s="773" t="s">
        <v>149</v>
      </c>
      <c r="D112" s="836">
        <v>0</v>
      </c>
      <c r="E112" s="918">
        <v>0</v>
      </c>
      <c r="F112" s="919">
        <v>0</v>
      </c>
      <c r="G112" s="799"/>
      <c r="H112" s="794"/>
      <c r="I112" s="799"/>
      <c r="J112" s="794"/>
      <c r="K112" s="799"/>
      <c r="L112" s="794"/>
      <c r="M112" s="799"/>
      <c r="N112" s="794"/>
      <c r="O112" s="799"/>
      <c r="P112" s="794"/>
      <c r="Q112" s="839"/>
      <c r="R112" s="884"/>
      <c r="S112" s="897"/>
      <c r="T112" s="821"/>
      <c r="U112" s="799"/>
      <c r="V112" s="794"/>
      <c r="W112" s="939" t="s">
        <v>230</v>
      </c>
      <c r="X112" s="671"/>
      <c r="Y112" s="671"/>
      <c r="Z112" s="671"/>
      <c r="AA112" s="671"/>
      <c r="AB112" s="671"/>
      <c r="AC112" s="671"/>
      <c r="AD112" s="671"/>
      <c r="AE112" s="671"/>
      <c r="AF112" s="671"/>
      <c r="AG112" s="671"/>
      <c r="AH112" s="671"/>
      <c r="AI112" s="671"/>
      <c r="AJ112" s="671"/>
      <c r="AK112" s="671"/>
      <c r="AL112" s="765"/>
      <c r="AM112" s="765"/>
      <c r="AN112" s="765"/>
      <c r="AO112" s="765"/>
      <c r="AP112" s="765"/>
      <c r="AQ112" s="765"/>
      <c r="AR112" s="765"/>
      <c r="AS112" s="765"/>
      <c r="AT112" s="765"/>
      <c r="AU112" s="765"/>
      <c r="AV112" s="765"/>
      <c r="AW112" s="765"/>
      <c r="AX112" s="765"/>
      <c r="AY112" s="765"/>
      <c r="AZ112" s="765"/>
      <c r="BA112" s="767" t="s">
        <v>227</v>
      </c>
      <c r="BB112" s="767" t="s">
        <v>227</v>
      </c>
      <c r="BC112" s="767" t="s">
        <v>227</v>
      </c>
      <c r="BD112" s="767" t="s">
        <v>227</v>
      </c>
      <c r="BE112" s="767" t="s">
        <v>227</v>
      </c>
      <c r="BF112" s="767" t="s">
        <v>227</v>
      </c>
      <c r="BG112" s="671"/>
      <c r="BH112" s="671"/>
      <c r="BI112" s="671"/>
      <c r="BJ112" s="671"/>
      <c r="BK112" s="671"/>
      <c r="BL112" s="671"/>
      <c r="BM112" s="671"/>
      <c r="BN112" s="671"/>
      <c r="BO112" s="671"/>
      <c r="BP112" s="671"/>
      <c r="BQ112" s="671"/>
      <c r="BR112" s="671"/>
      <c r="BS112" s="671"/>
      <c r="BT112" s="945">
        <v>0</v>
      </c>
      <c r="BU112" s="945">
        <v>0</v>
      </c>
      <c r="BV112" s="945">
        <v>0</v>
      </c>
      <c r="BW112" s="945">
        <v>0</v>
      </c>
      <c r="BX112" s="945">
        <v>0</v>
      </c>
      <c r="BY112" s="945">
        <v>0</v>
      </c>
      <c r="BZ112" s="690"/>
      <c r="CA112" s="690"/>
      <c r="CB112" s="690"/>
      <c r="CC112" s="690"/>
      <c r="CD112" s="690"/>
      <c r="CE112" s="690"/>
      <c r="CF112" s="690"/>
      <c r="CG112" s="690"/>
      <c r="CH112" s="690"/>
      <c r="CI112" s="690"/>
      <c r="CJ112" s="690"/>
      <c r="CK112" s="690"/>
      <c r="CL112" s="690"/>
      <c r="CM112" s="690"/>
      <c r="CN112" s="690"/>
      <c r="CO112" s="690"/>
      <c r="CP112" s="690"/>
      <c r="CQ112" s="690"/>
      <c r="CR112" s="690"/>
      <c r="CS112" s="690"/>
      <c r="CT112" s="690"/>
      <c r="CU112" s="690"/>
      <c r="CV112" s="690"/>
      <c r="CW112" s="662"/>
      <c r="CX112" s="662"/>
      <c r="CY112" s="662"/>
      <c r="CZ112" s="662"/>
      <c r="DA112" s="662"/>
      <c r="DB112" s="662"/>
      <c r="DC112" s="662"/>
      <c r="DD112" s="662"/>
      <c r="DE112" s="662"/>
      <c r="DF112" s="662"/>
      <c r="DG112" s="662"/>
      <c r="DH112" s="662"/>
      <c r="DI112" s="662"/>
      <c r="DJ112" s="662"/>
      <c r="DK112" s="662"/>
      <c r="DL112" s="662"/>
      <c r="DM112" s="662"/>
      <c r="DN112" s="662"/>
    </row>
    <row r="113" spans="1:118" s="23" customFormat="1" ht="10.5" customHeight="1" x14ac:dyDescent="0.15">
      <c r="A113" s="1087"/>
      <c r="B113" s="1088" t="s">
        <v>150</v>
      </c>
      <c r="C113" s="1089"/>
      <c r="D113" s="836">
        <v>0</v>
      </c>
      <c r="E113" s="918">
        <v>0</v>
      </c>
      <c r="F113" s="919">
        <v>0</v>
      </c>
      <c r="G113" s="799"/>
      <c r="H113" s="794"/>
      <c r="I113" s="799"/>
      <c r="J113" s="794"/>
      <c r="K113" s="799"/>
      <c r="L113" s="794"/>
      <c r="M113" s="799"/>
      <c r="N113" s="794"/>
      <c r="O113" s="799"/>
      <c r="P113" s="794"/>
      <c r="Q113" s="839"/>
      <c r="R113" s="884"/>
      <c r="S113" s="897"/>
      <c r="T113" s="821"/>
      <c r="U113" s="799"/>
      <c r="V113" s="794"/>
      <c r="W113" s="939" t="s">
        <v>230</v>
      </c>
      <c r="X113" s="671"/>
      <c r="Y113" s="671"/>
      <c r="Z113" s="671"/>
      <c r="AA113" s="671"/>
      <c r="AB113" s="671"/>
      <c r="AC113" s="671"/>
      <c r="AD113" s="671"/>
      <c r="AE113" s="671"/>
      <c r="AF113" s="671"/>
      <c r="AG113" s="671"/>
      <c r="AH113" s="671"/>
      <c r="AI113" s="671"/>
      <c r="AJ113" s="671"/>
      <c r="AK113" s="671"/>
      <c r="AL113" s="765"/>
      <c r="AM113" s="765"/>
      <c r="AN113" s="765"/>
      <c r="AO113" s="765"/>
      <c r="AP113" s="765"/>
      <c r="AQ113" s="765"/>
      <c r="AR113" s="765"/>
      <c r="AS113" s="765"/>
      <c r="AT113" s="765"/>
      <c r="AU113" s="765"/>
      <c r="AV113" s="765"/>
      <c r="AW113" s="765"/>
      <c r="AX113" s="765"/>
      <c r="AY113" s="765"/>
      <c r="AZ113" s="765"/>
      <c r="BA113" s="767" t="s">
        <v>227</v>
      </c>
      <c r="BB113" s="767" t="s">
        <v>227</v>
      </c>
      <c r="BC113" s="767" t="s">
        <v>227</v>
      </c>
      <c r="BD113" s="767" t="s">
        <v>227</v>
      </c>
      <c r="BE113" s="767" t="s">
        <v>227</v>
      </c>
      <c r="BF113" s="767" t="s">
        <v>227</v>
      </c>
      <c r="BG113" s="671"/>
      <c r="BH113" s="671"/>
      <c r="BI113" s="671"/>
      <c r="BJ113" s="671"/>
      <c r="BK113" s="671"/>
      <c r="BL113" s="671"/>
      <c r="BM113" s="671"/>
      <c r="BN113" s="671"/>
      <c r="BO113" s="671"/>
      <c r="BP113" s="671"/>
      <c r="BQ113" s="671"/>
      <c r="BR113" s="671"/>
      <c r="BS113" s="671"/>
      <c r="BT113" s="945">
        <v>0</v>
      </c>
      <c r="BU113" s="945">
        <v>0</v>
      </c>
      <c r="BV113" s="945">
        <v>0</v>
      </c>
      <c r="BW113" s="945">
        <v>0</v>
      </c>
      <c r="BX113" s="945">
        <v>0</v>
      </c>
      <c r="BY113" s="945">
        <v>0</v>
      </c>
      <c r="BZ113" s="690"/>
      <c r="CA113" s="690"/>
      <c r="CB113" s="690"/>
      <c r="CC113" s="690"/>
      <c r="CD113" s="690"/>
      <c r="CE113" s="690"/>
      <c r="CF113" s="690"/>
      <c r="CG113" s="690"/>
      <c r="CH113" s="690"/>
      <c r="CI113" s="690"/>
      <c r="CJ113" s="690"/>
      <c r="CK113" s="690"/>
      <c r="CL113" s="690"/>
      <c r="CM113" s="690"/>
      <c r="CN113" s="690"/>
      <c r="CO113" s="690"/>
      <c r="CP113" s="690"/>
      <c r="CQ113" s="690"/>
      <c r="CR113" s="690"/>
      <c r="CS113" s="690"/>
      <c r="CT113" s="690"/>
      <c r="CU113" s="690"/>
      <c r="CV113" s="690"/>
      <c r="CW113" s="662"/>
      <c r="CX113" s="662"/>
      <c r="CY113" s="662"/>
      <c r="CZ113" s="662"/>
      <c r="DA113" s="662"/>
      <c r="DB113" s="662"/>
      <c r="DC113" s="662"/>
      <c r="DD113" s="662"/>
      <c r="DE113" s="662"/>
      <c r="DF113" s="662"/>
      <c r="DG113" s="662"/>
      <c r="DH113" s="662"/>
      <c r="DI113" s="662"/>
      <c r="DJ113" s="662"/>
      <c r="DK113" s="662"/>
      <c r="DL113" s="662"/>
      <c r="DM113" s="662"/>
      <c r="DN113" s="662"/>
    </row>
    <row r="114" spans="1:118" s="23" customFormat="1" ht="10.5" x14ac:dyDescent="0.15">
      <c r="A114" s="1087"/>
      <c r="B114" s="1088" t="s">
        <v>151</v>
      </c>
      <c r="C114" s="1089"/>
      <c r="D114" s="836">
        <v>0</v>
      </c>
      <c r="E114" s="918">
        <v>0</v>
      </c>
      <c r="F114" s="919">
        <v>0</v>
      </c>
      <c r="G114" s="799"/>
      <c r="H114" s="794"/>
      <c r="I114" s="799"/>
      <c r="J114" s="794"/>
      <c r="K114" s="799"/>
      <c r="L114" s="794"/>
      <c r="M114" s="799"/>
      <c r="N114" s="794"/>
      <c r="O114" s="799"/>
      <c r="P114" s="794"/>
      <c r="Q114" s="839"/>
      <c r="R114" s="884"/>
      <c r="S114" s="897"/>
      <c r="T114" s="821"/>
      <c r="U114" s="799"/>
      <c r="V114" s="794"/>
      <c r="W114" s="939" t="s">
        <v>230</v>
      </c>
      <c r="X114" s="671"/>
      <c r="Y114" s="671"/>
      <c r="Z114" s="671"/>
      <c r="AA114" s="671"/>
      <c r="AB114" s="671"/>
      <c r="AC114" s="671"/>
      <c r="AD114" s="671"/>
      <c r="AE114" s="671"/>
      <c r="AF114" s="671"/>
      <c r="AG114" s="671"/>
      <c r="AH114" s="671"/>
      <c r="AI114" s="671"/>
      <c r="AJ114" s="671"/>
      <c r="AK114" s="671"/>
      <c r="AL114" s="765"/>
      <c r="AM114" s="765"/>
      <c r="AN114" s="765"/>
      <c r="AO114" s="765"/>
      <c r="AP114" s="765"/>
      <c r="AQ114" s="765"/>
      <c r="AR114" s="765"/>
      <c r="AS114" s="765"/>
      <c r="AT114" s="765"/>
      <c r="AU114" s="765"/>
      <c r="AV114" s="765"/>
      <c r="AW114" s="765"/>
      <c r="AX114" s="765"/>
      <c r="AY114" s="765"/>
      <c r="AZ114" s="765"/>
      <c r="BA114" s="767" t="s">
        <v>227</v>
      </c>
      <c r="BB114" s="767" t="s">
        <v>227</v>
      </c>
      <c r="BC114" s="767" t="s">
        <v>227</v>
      </c>
      <c r="BD114" s="767" t="s">
        <v>227</v>
      </c>
      <c r="BE114" s="767" t="s">
        <v>227</v>
      </c>
      <c r="BF114" s="767" t="s">
        <v>227</v>
      </c>
      <c r="BG114" s="671"/>
      <c r="BH114" s="671"/>
      <c r="BI114" s="671"/>
      <c r="BJ114" s="671"/>
      <c r="BK114" s="671"/>
      <c r="BL114" s="671"/>
      <c r="BM114" s="671"/>
      <c r="BN114" s="671"/>
      <c r="BO114" s="671"/>
      <c r="BP114" s="671"/>
      <c r="BQ114" s="671"/>
      <c r="BR114" s="671"/>
      <c r="BS114" s="671"/>
      <c r="BT114" s="945">
        <v>0</v>
      </c>
      <c r="BU114" s="945">
        <v>0</v>
      </c>
      <c r="BV114" s="945">
        <v>0</v>
      </c>
      <c r="BW114" s="945">
        <v>0</v>
      </c>
      <c r="BX114" s="945">
        <v>0</v>
      </c>
      <c r="BY114" s="945">
        <v>0</v>
      </c>
      <c r="BZ114" s="690"/>
      <c r="CA114" s="690"/>
      <c r="CB114" s="690"/>
      <c r="CC114" s="690"/>
      <c r="CD114" s="690"/>
      <c r="CE114" s="690"/>
      <c r="CF114" s="690"/>
      <c r="CG114" s="690"/>
      <c r="CH114" s="690"/>
      <c r="CI114" s="690"/>
      <c r="CJ114" s="690"/>
      <c r="CK114" s="690"/>
      <c r="CL114" s="690"/>
      <c r="CM114" s="690"/>
      <c r="CN114" s="690"/>
      <c r="CO114" s="690"/>
      <c r="CP114" s="690"/>
      <c r="CQ114" s="690"/>
      <c r="CR114" s="690"/>
      <c r="CS114" s="690"/>
      <c r="CT114" s="690"/>
      <c r="CU114" s="690"/>
      <c r="CV114" s="690"/>
      <c r="CW114" s="662"/>
      <c r="CX114" s="662"/>
      <c r="CY114" s="662"/>
      <c r="CZ114" s="662"/>
      <c r="DA114" s="662"/>
      <c r="DB114" s="662"/>
      <c r="DC114" s="662"/>
      <c r="DD114" s="662"/>
      <c r="DE114" s="662"/>
      <c r="DF114" s="662"/>
      <c r="DG114" s="662"/>
      <c r="DH114" s="662"/>
      <c r="DI114" s="662"/>
      <c r="DJ114" s="662"/>
      <c r="DK114" s="662"/>
      <c r="DL114" s="662"/>
      <c r="DM114" s="662"/>
      <c r="DN114" s="662"/>
    </row>
    <row r="115" spans="1:118" s="23" customFormat="1" ht="10.5" customHeight="1" x14ac:dyDescent="0.15">
      <c r="A115" s="1090" t="s">
        <v>152</v>
      </c>
      <c r="B115" s="1090"/>
      <c r="C115" s="1089"/>
      <c r="D115" s="836">
        <v>7</v>
      </c>
      <c r="E115" s="918">
        <v>3</v>
      </c>
      <c r="F115" s="919">
        <v>4</v>
      </c>
      <c r="G115" s="799"/>
      <c r="H115" s="794"/>
      <c r="I115" s="799"/>
      <c r="J115" s="794"/>
      <c r="K115" s="799"/>
      <c r="L115" s="794"/>
      <c r="M115" s="799"/>
      <c r="N115" s="794"/>
      <c r="O115" s="799">
        <v>3</v>
      </c>
      <c r="P115" s="794">
        <v>4</v>
      </c>
      <c r="Q115" s="839"/>
      <c r="R115" s="884"/>
      <c r="S115" s="881"/>
      <c r="T115" s="893"/>
      <c r="U115" s="831"/>
      <c r="V115" s="833"/>
      <c r="W115" s="939" t="s">
        <v>230</v>
      </c>
      <c r="X115" s="671"/>
      <c r="Y115" s="671"/>
      <c r="Z115" s="671"/>
      <c r="AA115" s="671"/>
      <c r="AB115" s="671"/>
      <c r="AC115" s="671"/>
      <c r="AD115" s="671"/>
      <c r="AE115" s="671"/>
      <c r="AF115" s="671"/>
      <c r="AG115" s="671"/>
      <c r="AH115" s="671"/>
      <c r="AI115" s="671"/>
      <c r="AJ115" s="671"/>
      <c r="AK115" s="671"/>
      <c r="AL115" s="765"/>
      <c r="AM115" s="765"/>
      <c r="AN115" s="765"/>
      <c r="AO115" s="765"/>
      <c r="AP115" s="765"/>
      <c r="AQ115" s="765"/>
      <c r="AR115" s="765"/>
      <c r="AS115" s="765"/>
      <c r="AT115" s="765"/>
      <c r="AU115" s="765"/>
      <c r="AV115" s="765"/>
      <c r="AW115" s="765"/>
      <c r="AX115" s="765"/>
      <c r="AY115" s="765"/>
      <c r="AZ115" s="765"/>
      <c r="BA115" s="767" t="s">
        <v>227</v>
      </c>
      <c r="BB115" s="767" t="s">
        <v>227</v>
      </c>
      <c r="BC115" s="767" t="s">
        <v>227</v>
      </c>
      <c r="BD115" s="767" t="s">
        <v>227</v>
      </c>
      <c r="BE115" s="767" t="s">
        <v>227</v>
      </c>
      <c r="BF115" s="690"/>
      <c r="BG115" s="671"/>
      <c r="BH115" s="671"/>
      <c r="BI115" s="671"/>
      <c r="BJ115" s="671"/>
      <c r="BK115" s="671"/>
      <c r="BL115" s="671"/>
      <c r="BM115" s="671"/>
      <c r="BN115" s="671"/>
      <c r="BO115" s="671"/>
      <c r="BP115" s="671"/>
      <c r="BQ115" s="671"/>
      <c r="BR115" s="671"/>
      <c r="BS115" s="671"/>
      <c r="BT115" s="945">
        <v>0</v>
      </c>
      <c r="BU115" s="945">
        <v>0</v>
      </c>
      <c r="BV115" s="945">
        <v>0</v>
      </c>
      <c r="BW115" s="945">
        <v>0</v>
      </c>
      <c r="BX115" s="945">
        <v>0</v>
      </c>
      <c r="BY115" s="690"/>
      <c r="BZ115" s="690"/>
      <c r="CA115" s="690"/>
      <c r="CB115" s="690"/>
      <c r="CC115" s="690"/>
      <c r="CD115" s="690"/>
      <c r="CE115" s="690"/>
      <c r="CF115" s="690"/>
      <c r="CG115" s="690"/>
      <c r="CH115" s="690"/>
      <c r="CI115" s="690"/>
      <c r="CJ115" s="690"/>
      <c r="CK115" s="690"/>
      <c r="CL115" s="690"/>
      <c r="CM115" s="690"/>
      <c r="CN115" s="690"/>
      <c r="CO115" s="690"/>
      <c r="CP115" s="690"/>
      <c r="CQ115" s="690"/>
      <c r="CR115" s="690"/>
      <c r="CS115" s="690"/>
      <c r="CT115" s="690"/>
      <c r="CU115" s="690"/>
      <c r="CV115" s="690"/>
      <c r="CW115" s="662"/>
      <c r="CX115" s="662"/>
      <c r="CY115" s="662"/>
      <c r="CZ115" s="662"/>
      <c r="DA115" s="662"/>
      <c r="DB115" s="662"/>
      <c r="DC115" s="662"/>
      <c r="DD115" s="662"/>
      <c r="DE115" s="662"/>
      <c r="DF115" s="662"/>
      <c r="DG115" s="662"/>
      <c r="DH115" s="662"/>
      <c r="DI115" s="662"/>
      <c r="DJ115" s="662"/>
      <c r="DK115" s="662"/>
      <c r="DL115" s="662"/>
      <c r="DM115" s="662"/>
      <c r="DN115" s="662"/>
    </row>
    <row r="116" spans="1:118" s="23" customFormat="1" ht="10.5" customHeight="1" x14ac:dyDescent="0.15">
      <c r="A116" s="1090" t="s">
        <v>153</v>
      </c>
      <c r="B116" s="1090"/>
      <c r="C116" s="1089"/>
      <c r="D116" s="836">
        <v>0</v>
      </c>
      <c r="E116" s="918">
        <v>0</v>
      </c>
      <c r="F116" s="919">
        <v>0</v>
      </c>
      <c r="G116" s="799"/>
      <c r="H116" s="794"/>
      <c r="I116" s="799"/>
      <c r="J116" s="794"/>
      <c r="K116" s="799"/>
      <c r="L116" s="794"/>
      <c r="M116" s="799"/>
      <c r="N116" s="794"/>
      <c r="O116" s="799"/>
      <c r="P116" s="794"/>
      <c r="Q116" s="839"/>
      <c r="R116" s="884"/>
      <c r="S116" s="814"/>
      <c r="T116" s="821"/>
      <c r="U116" s="799"/>
      <c r="V116" s="794"/>
      <c r="W116" s="939" t="s">
        <v>230</v>
      </c>
      <c r="X116" s="671"/>
      <c r="Y116" s="671"/>
      <c r="Z116" s="671"/>
      <c r="AA116" s="671"/>
      <c r="AB116" s="671"/>
      <c r="AC116" s="671"/>
      <c r="AD116" s="671"/>
      <c r="AE116" s="671"/>
      <c r="AF116" s="671"/>
      <c r="AG116" s="671"/>
      <c r="AH116" s="671"/>
      <c r="AI116" s="671"/>
      <c r="AJ116" s="671"/>
      <c r="AK116" s="671"/>
      <c r="AL116" s="765"/>
      <c r="AM116" s="765"/>
      <c r="AN116" s="765"/>
      <c r="AO116" s="765"/>
      <c r="AP116" s="765"/>
      <c r="AQ116" s="765"/>
      <c r="AR116" s="765"/>
      <c r="AS116" s="765"/>
      <c r="AT116" s="765"/>
      <c r="AU116" s="765"/>
      <c r="AV116" s="765"/>
      <c r="AW116" s="765"/>
      <c r="AX116" s="765"/>
      <c r="AY116" s="765"/>
      <c r="AZ116" s="765"/>
      <c r="BA116" s="767" t="s">
        <v>227</v>
      </c>
      <c r="BB116" s="767" t="s">
        <v>227</v>
      </c>
      <c r="BC116" s="767" t="s">
        <v>227</v>
      </c>
      <c r="BD116" s="767" t="s">
        <v>227</v>
      </c>
      <c r="BE116" s="767" t="s">
        <v>227</v>
      </c>
      <c r="BF116" s="690"/>
      <c r="BG116" s="671"/>
      <c r="BH116" s="671"/>
      <c r="BI116" s="671"/>
      <c r="BJ116" s="671"/>
      <c r="BK116" s="671"/>
      <c r="BL116" s="671"/>
      <c r="BM116" s="671"/>
      <c r="BN116" s="671"/>
      <c r="BO116" s="671"/>
      <c r="BP116" s="671"/>
      <c r="BQ116" s="671"/>
      <c r="BR116" s="671"/>
      <c r="BS116" s="671"/>
      <c r="BT116" s="945">
        <v>0</v>
      </c>
      <c r="BU116" s="945">
        <v>0</v>
      </c>
      <c r="BV116" s="945">
        <v>0</v>
      </c>
      <c r="BW116" s="945">
        <v>0</v>
      </c>
      <c r="BX116" s="945">
        <v>0</v>
      </c>
      <c r="BY116" s="690"/>
      <c r="BZ116" s="690"/>
      <c r="CA116" s="690"/>
      <c r="CB116" s="690"/>
      <c r="CC116" s="690"/>
      <c r="CD116" s="690"/>
      <c r="CE116" s="690"/>
      <c r="CF116" s="690"/>
      <c r="CG116" s="690"/>
      <c r="CH116" s="690"/>
      <c r="CI116" s="690"/>
      <c r="CJ116" s="690"/>
      <c r="CK116" s="690"/>
      <c r="CL116" s="690"/>
      <c r="CM116" s="690"/>
      <c r="CN116" s="690"/>
      <c r="CO116" s="690"/>
      <c r="CP116" s="690"/>
      <c r="CQ116" s="690"/>
      <c r="CR116" s="690"/>
      <c r="CS116" s="690"/>
      <c r="CT116" s="690"/>
      <c r="CU116" s="690"/>
      <c r="CV116" s="690"/>
      <c r="CW116" s="662"/>
      <c r="CX116" s="662"/>
      <c r="CY116" s="662"/>
      <c r="CZ116" s="662"/>
      <c r="DA116" s="662"/>
      <c r="DB116" s="662"/>
      <c r="DC116" s="662"/>
      <c r="DD116" s="662"/>
      <c r="DE116" s="662"/>
      <c r="DF116" s="662"/>
      <c r="DG116" s="662"/>
      <c r="DH116" s="662"/>
      <c r="DI116" s="662"/>
      <c r="DJ116" s="662"/>
      <c r="DK116" s="662"/>
      <c r="DL116" s="662"/>
      <c r="DM116" s="662"/>
      <c r="DN116" s="662"/>
    </row>
    <row r="117" spans="1:118" s="23" customFormat="1" ht="10.5" customHeight="1" x14ac:dyDescent="0.15">
      <c r="A117" s="1083" t="s">
        <v>154</v>
      </c>
      <c r="B117" s="1084"/>
      <c r="C117" s="1085"/>
      <c r="D117" s="836">
        <v>0</v>
      </c>
      <c r="E117" s="918">
        <v>0</v>
      </c>
      <c r="F117" s="919">
        <v>0</v>
      </c>
      <c r="G117" s="799"/>
      <c r="H117" s="794"/>
      <c r="I117" s="799"/>
      <c r="J117" s="794"/>
      <c r="K117" s="799"/>
      <c r="L117" s="794"/>
      <c r="M117" s="799"/>
      <c r="N117" s="794"/>
      <c r="O117" s="799"/>
      <c r="P117" s="794"/>
      <c r="Q117" s="839"/>
      <c r="R117" s="884"/>
      <c r="S117" s="814"/>
      <c r="T117" s="821"/>
      <c r="U117" s="799"/>
      <c r="V117" s="794"/>
      <c r="W117" s="939" t="s">
        <v>230</v>
      </c>
      <c r="X117" s="671"/>
      <c r="Y117" s="671"/>
      <c r="Z117" s="671"/>
      <c r="AA117" s="671"/>
      <c r="AB117" s="671"/>
      <c r="AC117" s="671"/>
      <c r="AD117" s="671"/>
      <c r="AE117" s="671"/>
      <c r="AF117" s="671"/>
      <c r="AG117" s="671"/>
      <c r="AH117" s="671"/>
      <c r="AI117" s="671"/>
      <c r="AJ117" s="671"/>
      <c r="AK117" s="671"/>
      <c r="AL117" s="765"/>
      <c r="AM117" s="765"/>
      <c r="AN117" s="765"/>
      <c r="AO117" s="765"/>
      <c r="AP117" s="765"/>
      <c r="AQ117" s="765"/>
      <c r="AR117" s="765"/>
      <c r="AS117" s="765"/>
      <c r="AT117" s="765"/>
      <c r="AU117" s="765"/>
      <c r="AV117" s="765"/>
      <c r="AW117" s="765"/>
      <c r="AX117" s="765"/>
      <c r="AY117" s="765"/>
      <c r="AZ117" s="765"/>
      <c r="BA117" s="767" t="s">
        <v>227</v>
      </c>
      <c r="BB117" s="767" t="s">
        <v>227</v>
      </c>
      <c r="BC117" s="767" t="s">
        <v>227</v>
      </c>
      <c r="BD117" s="767" t="s">
        <v>227</v>
      </c>
      <c r="BE117" s="767" t="s">
        <v>227</v>
      </c>
      <c r="BF117" s="690"/>
      <c r="BG117" s="671"/>
      <c r="BH117" s="671"/>
      <c r="BI117" s="671"/>
      <c r="BJ117" s="671"/>
      <c r="BK117" s="671"/>
      <c r="BL117" s="671"/>
      <c r="BM117" s="671"/>
      <c r="BN117" s="671"/>
      <c r="BO117" s="671"/>
      <c r="BP117" s="671"/>
      <c r="BQ117" s="671"/>
      <c r="BR117" s="671"/>
      <c r="BS117" s="671"/>
      <c r="BT117" s="945">
        <v>0</v>
      </c>
      <c r="BU117" s="945">
        <v>0</v>
      </c>
      <c r="BV117" s="945">
        <v>0</v>
      </c>
      <c r="BW117" s="945">
        <v>0</v>
      </c>
      <c r="BX117" s="945">
        <v>0</v>
      </c>
      <c r="BY117" s="690"/>
      <c r="BZ117" s="690"/>
      <c r="CA117" s="690"/>
      <c r="CB117" s="690"/>
      <c r="CC117" s="690"/>
      <c r="CD117" s="690"/>
      <c r="CE117" s="690"/>
      <c r="CF117" s="690"/>
      <c r="CG117" s="690"/>
      <c r="CH117" s="690"/>
      <c r="CI117" s="690"/>
      <c r="CJ117" s="690"/>
      <c r="CK117" s="690"/>
      <c r="CL117" s="690"/>
      <c r="CM117" s="690"/>
      <c r="CN117" s="690"/>
      <c r="CO117" s="690"/>
      <c r="CP117" s="690"/>
      <c r="CQ117" s="690"/>
      <c r="CR117" s="690"/>
      <c r="CS117" s="690"/>
      <c r="CT117" s="690"/>
      <c r="CU117" s="690"/>
      <c r="CV117" s="690"/>
      <c r="CW117" s="662"/>
      <c r="CX117" s="662"/>
      <c r="CY117" s="662"/>
      <c r="CZ117" s="662"/>
      <c r="DA117" s="662"/>
      <c r="DB117" s="662"/>
      <c r="DC117" s="662"/>
      <c r="DD117" s="662"/>
      <c r="DE117" s="662"/>
      <c r="DF117" s="662"/>
      <c r="DG117" s="662"/>
      <c r="DH117" s="662"/>
      <c r="DI117" s="662"/>
      <c r="DJ117" s="662"/>
      <c r="DK117" s="662"/>
      <c r="DL117" s="662"/>
      <c r="DM117" s="662"/>
      <c r="DN117" s="662"/>
    </row>
    <row r="118" spans="1:118" s="23" customFormat="1" ht="10.5" x14ac:dyDescent="0.15">
      <c r="A118" s="1080" t="s">
        <v>155</v>
      </c>
      <c r="B118" s="1081"/>
      <c r="C118" s="1082"/>
      <c r="D118" s="836">
        <v>0</v>
      </c>
      <c r="E118" s="918">
        <v>0</v>
      </c>
      <c r="F118" s="919">
        <v>0</v>
      </c>
      <c r="G118" s="799"/>
      <c r="H118" s="794"/>
      <c r="I118" s="799"/>
      <c r="J118" s="794"/>
      <c r="K118" s="799"/>
      <c r="L118" s="794"/>
      <c r="M118" s="799"/>
      <c r="N118" s="794"/>
      <c r="O118" s="799"/>
      <c r="P118" s="794"/>
      <c r="Q118" s="839"/>
      <c r="R118" s="884"/>
      <c r="S118" s="814"/>
      <c r="T118" s="821"/>
      <c r="U118" s="799"/>
      <c r="V118" s="794"/>
      <c r="W118" s="939" t="s">
        <v>230</v>
      </c>
      <c r="X118" s="671"/>
      <c r="Y118" s="671"/>
      <c r="Z118" s="671"/>
      <c r="AA118" s="671"/>
      <c r="AB118" s="671"/>
      <c r="AC118" s="671"/>
      <c r="AD118" s="671"/>
      <c r="AE118" s="671"/>
      <c r="AF118" s="671"/>
      <c r="AG118" s="671"/>
      <c r="AH118" s="671"/>
      <c r="AI118" s="671"/>
      <c r="AJ118" s="671"/>
      <c r="AK118" s="671"/>
      <c r="AL118" s="765"/>
      <c r="AM118" s="765"/>
      <c r="AN118" s="765"/>
      <c r="AO118" s="765"/>
      <c r="AP118" s="765"/>
      <c r="AQ118" s="765"/>
      <c r="AR118" s="765"/>
      <c r="AS118" s="765"/>
      <c r="AT118" s="765"/>
      <c r="AU118" s="765"/>
      <c r="AV118" s="765"/>
      <c r="AW118" s="765"/>
      <c r="AX118" s="765"/>
      <c r="AY118" s="765"/>
      <c r="AZ118" s="765"/>
      <c r="BA118" s="767" t="s">
        <v>227</v>
      </c>
      <c r="BB118" s="767" t="s">
        <v>227</v>
      </c>
      <c r="BC118" s="767" t="s">
        <v>227</v>
      </c>
      <c r="BD118" s="767" t="s">
        <v>227</v>
      </c>
      <c r="BE118" s="767" t="s">
        <v>227</v>
      </c>
      <c r="BF118" s="690"/>
      <c r="BG118" s="671"/>
      <c r="BH118" s="671"/>
      <c r="BI118" s="671"/>
      <c r="BJ118" s="671"/>
      <c r="BK118" s="671"/>
      <c r="BL118" s="671"/>
      <c r="BM118" s="671"/>
      <c r="BN118" s="671"/>
      <c r="BO118" s="671"/>
      <c r="BP118" s="671"/>
      <c r="BQ118" s="671"/>
      <c r="BR118" s="671"/>
      <c r="BS118" s="671"/>
      <c r="BT118" s="945">
        <v>0</v>
      </c>
      <c r="BU118" s="945">
        <v>0</v>
      </c>
      <c r="BV118" s="945">
        <v>0</v>
      </c>
      <c r="BW118" s="945">
        <v>0</v>
      </c>
      <c r="BX118" s="945">
        <v>0</v>
      </c>
      <c r="BY118" s="690"/>
      <c r="BZ118" s="690"/>
      <c r="CA118" s="690"/>
      <c r="CB118" s="690"/>
      <c r="CC118" s="690"/>
      <c r="CD118" s="690"/>
      <c r="CE118" s="690"/>
      <c r="CF118" s="690"/>
      <c r="CG118" s="690"/>
      <c r="CH118" s="690"/>
      <c r="CI118" s="690"/>
      <c r="CJ118" s="690"/>
      <c r="CK118" s="690"/>
      <c r="CL118" s="690"/>
      <c r="CM118" s="690"/>
      <c r="CN118" s="690"/>
      <c r="CO118" s="690"/>
      <c r="CP118" s="690"/>
      <c r="CQ118" s="690"/>
      <c r="CR118" s="690"/>
      <c r="CS118" s="690"/>
      <c r="CT118" s="690"/>
      <c r="CU118" s="690"/>
      <c r="CV118" s="690"/>
      <c r="CW118" s="662"/>
      <c r="CX118" s="662"/>
      <c r="CY118" s="662"/>
      <c r="CZ118" s="662"/>
      <c r="DA118" s="662"/>
      <c r="DB118" s="662"/>
      <c r="DC118" s="662"/>
      <c r="DD118" s="662"/>
      <c r="DE118" s="662"/>
      <c r="DF118" s="662"/>
      <c r="DG118" s="662"/>
      <c r="DH118" s="662"/>
      <c r="DI118" s="662"/>
      <c r="DJ118" s="662"/>
      <c r="DK118" s="662"/>
      <c r="DL118" s="662"/>
      <c r="DM118" s="662"/>
      <c r="DN118" s="662"/>
    </row>
    <row r="119" spans="1:118" s="23" customFormat="1" ht="10.5" customHeight="1" x14ac:dyDescent="0.15">
      <c r="A119" s="1080" t="s">
        <v>156</v>
      </c>
      <c r="B119" s="1081"/>
      <c r="C119" s="1082"/>
      <c r="D119" s="836">
        <v>0</v>
      </c>
      <c r="E119" s="918">
        <v>0</v>
      </c>
      <c r="F119" s="919">
        <v>0</v>
      </c>
      <c r="G119" s="799"/>
      <c r="H119" s="794"/>
      <c r="I119" s="799"/>
      <c r="J119" s="794"/>
      <c r="K119" s="799"/>
      <c r="L119" s="794"/>
      <c r="M119" s="799"/>
      <c r="N119" s="794"/>
      <c r="O119" s="799"/>
      <c r="P119" s="794"/>
      <c r="Q119" s="839"/>
      <c r="R119" s="884"/>
      <c r="S119" s="814"/>
      <c r="T119" s="821"/>
      <c r="U119" s="799"/>
      <c r="V119" s="794"/>
      <c r="W119" s="939" t="s">
        <v>230</v>
      </c>
      <c r="X119" s="671"/>
      <c r="Y119" s="671"/>
      <c r="Z119" s="671"/>
      <c r="AA119" s="671"/>
      <c r="AB119" s="671"/>
      <c r="AC119" s="671"/>
      <c r="AD119" s="671"/>
      <c r="AE119" s="671"/>
      <c r="AF119" s="671"/>
      <c r="AG119" s="671"/>
      <c r="AH119" s="671"/>
      <c r="AI119" s="671"/>
      <c r="AJ119" s="671"/>
      <c r="AK119" s="671"/>
      <c r="AL119" s="765"/>
      <c r="AM119" s="765"/>
      <c r="AN119" s="765"/>
      <c r="AO119" s="765"/>
      <c r="AP119" s="765"/>
      <c r="AQ119" s="765"/>
      <c r="AR119" s="765"/>
      <c r="AS119" s="765"/>
      <c r="AT119" s="765"/>
      <c r="AU119" s="765"/>
      <c r="AV119" s="765"/>
      <c r="AW119" s="765"/>
      <c r="AX119" s="765"/>
      <c r="AY119" s="765"/>
      <c r="AZ119" s="765"/>
      <c r="BA119" s="767" t="s">
        <v>227</v>
      </c>
      <c r="BB119" s="767" t="s">
        <v>227</v>
      </c>
      <c r="BC119" s="767" t="s">
        <v>227</v>
      </c>
      <c r="BD119" s="767" t="s">
        <v>227</v>
      </c>
      <c r="BE119" s="767" t="s">
        <v>227</v>
      </c>
      <c r="BF119" s="690"/>
      <c r="BG119" s="671"/>
      <c r="BH119" s="671"/>
      <c r="BI119" s="671"/>
      <c r="BJ119" s="671"/>
      <c r="BK119" s="671"/>
      <c r="BL119" s="671"/>
      <c r="BM119" s="671"/>
      <c r="BN119" s="671"/>
      <c r="BO119" s="671"/>
      <c r="BP119" s="671"/>
      <c r="BQ119" s="671"/>
      <c r="BR119" s="671"/>
      <c r="BS119" s="671"/>
      <c r="BT119" s="945">
        <v>0</v>
      </c>
      <c r="BU119" s="945">
        <v>0</v>
      </c>
      <c r="BV119" s="945">
        <v>0</v>
      </c>
      <c r="BW119" s="945">
        <v>0</v>
      </c>
      <c r="BX119" s="945">
        <v>0</v>
      </c>
      <c r="BY119" s="690"/>
      <c r="BZ119" s="690"/>
      <c r="CA119" s="690"/>
      <c r="CB119" s="690"/>
      <c r="CC119" s="690"/>
      <c r="CD119" s="690"/>
      <c r="CE119" s="690"/>
      <c r="CF119" s="690"/>
      <c r="CG119" s="690"/>
      <c r="CH119" s="690"/>
      <c r="CI119" s="690"/>
      <c r="CJ119" s="690"/>
      <c r="CK119" s="690"/>
      <c r="CL119" s="690"/>
      <c r="CM119" s="690"/>
      <c r="CN119" s="690"/>
      <c r="CO119" s="690"/>
      <c r="CP119" s="690"/>
      <c r="CQ119" s="690"/>
      <c r="CR119" s="690"/>
      <c r="CS119" s="690"/>
      <c r="CT119" s="690"/>
      <c r="CU119" s="690"/>
      <c r="CV119" s="690"/>
      <c r="CW119" s="662"/>
      <c r="CX119" s="662"/>
      <c r="CY119" s="662"/>
      <c r="CZ119" s="662"/>
      <c r="DA119" s="662"/>
      <c r="DB119" s="662"/>
      <c r="DC119" s="662"/>
      <c r="DD119" s="662"/>
      <c r="DE119" s="662"/>
      <c r="DF119" s="662"/>
      <c r="DG119" s="662"/>
      <c r="DH119" s="662"/>
      <c r="DI119" s="662"/>
      <c r="DJ119" s="662"/>
      <c r="DK119" s="662"/>
      <c r="DL119" s="662"/>
      <c r="DM119" s="662"/>
      <c r="DN119" s="662"/>
    </row>
    <row r="120" spans="1:118" s="23" customFormat="1" ht="10.5" customHeight="1" x14ac:dyDescent="0.15">
      <c r="A120" s="1083" t="s">
        <v>157</v>
      </c>
      <c r="B120" s="1084"/>
      <c r="C120" s="1085"/>
      <c r="D120" s="836">
        <v>7</v>
      </c>
      <c r="E120" s="918">
        <v>6</v>
      </c>
      <c r="F120" s="919">
        <v>1</v>
      </c>
      <c r="G120" s="799">
        <v>5</v>
      </c>
      <c r="H120" s="794"/>
      <c r="I120" s="799">
        <v>1</v>
      </c>
      <c r="J120" s="794"/>
      <c r="K120" s="799"/>
      <c r="L120" s="794">
        <v>1</v>
      </c>
      <c r="M120" s="799"/>
      <c r="N120" s="794"/>
      <c r="O120" s="799"/>
      <c r="P120" s="794"/>
      <c r="Q120" s="839"/>
      <c r="R120" s="884"/>
      <c r="S120" s="814"/>
      <c r="T120" s="821"/>
      <c r="U120" s="799"/>
      <c r="V120" s="794"/>
      <c r="W120" s="939" t="s">
        <v>230</v>
      </c>
      <c r="X120" s="671"/>
      <c r="Y120" s="671"/>
      <c r="Z120" s="671"/>
      <c r="AA120" s="671"/>
      <c r="AB120" s="671"/>
      <c r="AC120" s="671"/>
      <c r="AD120" s="671"/>
      <c r="AE120" s="671"/>
      <c r="AF120" s="671"/>
      <c r="AG120" s="671"/>
      <c r="AH120" s="671"/>
      <c r="AI120" s="671"/>
      <c r="AJ120" s="671"/>
      <c r="AK120" s="671"/>
      <c r="AL120" s="765"/>
      <c r="AM120" s="765"/>
      <c r="AN120" s="765"/>
      <c r="AO120" s="765"/>
      <c r="AP120" s="765"/>
      <c r="AQ120" s="765"/>
      <c r="AR120" s="765"/>
      <c r="AS120" s="765"/>
      <c r="AT120" s="765"/>
      <c r="AU120" s="765"/>
      <c r="AV120" s="765"/>
      <c r="AW120" s="765"/>
      <c r="AX120" s="765"/>
      <c r="AY120" s="765"/>
      <c r="AZ120" s="765"/>
      <c r="BA120" s="767" t="s">
        <v>227</v>
      </c>
      <c r="BB120" s="767" t="s">
        <v>227</v>
      </c>
      <c r="BC120" s="767" t="s">
        <v>227</v>
      </c>
      <c r="BD120" s="767" t="s">
        <v>227</v>
      </c>
      <c r="BE120" s="767" t="s">
        <v>227</v>
      </c>
      <c r="BF120" s="690"/>
      <c r="BG120" s="671"/>
      <c r="BH120" s="671"/>
      <c r="BI120" s="671"/>
      <c r="BJ120" s="671"/>
      <c r="BK120" s="671"/>
      <c r="BL120" s="671"/>
      <c r="BM120" s="671"/>
      <c r="BN120" s="671"/>
      <c r="BO120" s="671"/>
      <c r="BP120" s="671"/>
      <c r="BQ120" s="671"/>
      <c r="BR120" s="671"/>
      <c r="BS120" s="671"/>
      <c r="BT120" s="945">
        <v>0</v>
      </c>
      <c r="BU120" s="945">
        <v>0</v>
      </c>
      <c r="BV120" s="945">
        <v>0</v>
      </c>
      <c r="BW120" s="945">
        <v>0</v>
      </c>
      <c r="BX120" s="945">
        <v>0</v>
      </c>
      <c r="BY120" s="690"/>
      <c r="BZ120" s="690"/>
      <c r="CA120" s="690"/>
      <c r="CB120" s="690"/>
      <c r="CC120" s="690"/>
      <c r="CD120" s="690"/>
      <c r="CE120" s="690"/>
      <c r="CF120" s="690"/>
      <c r="CG120" s="690"/>
      <c r="CH120" s="690"/>
      <c r="CI120" s="690"/>
      <c r="CJ120" s="690"/>
      <c r="CK120" s="690"/>
      <c r="CL120" s="690"/>
      <c r="CM120" s="690"/>
      <c r="CN120" s="690"/>
      <c r="CO120" s="690"/>
      <c r="CP120" s="690"/>
      <c r="CQ120" s="690"/>
      <c r="CR120" s="690"/>
      <c r="CS120" s="690"/>
      <c r="CT120" s="690"/>
      <c r="CU120" s="690"/>
      <c r="CV120" s="690"/>
      <c r="CW120" s="662"/>
      <c r="CX120" s="662"/>
      <c r="CY120" s="662"/>
      <c r="CZ120" s="662"/>
      <c r="DA120" s="662"/>
      <c r="DB120" s="662"/>
      <c r="DC120" s="662"/>
      <c r="DD120" s="662"/>
      <c r="DE120" s="662"/>
      <c r="DF120" s="662"/>
      <c r="DG120" s="662"/>
      <c r="DH120" s="662"/>
      <c r="DI120" s="662"/>
      <c r="DJ120" s="662"/>
      <c r="DK120" s="662"/>
      <c r="DL120" s="662"/>
      <c r="DM120" s="662"/>
      <c r="DN120" s="662"/>
    </row>
    <row r="121" spans="1:118" s="23" customFormat="1" ht="10.5" customHeight="1" x14ac:dyDescent="0.15">
      <c r="A121" s="1083" t="s">
        <v>158</v>
      </c>
      <c r="B121" s="1084"/>
      <c r="C121" s="1085"/>
      <c r="D121" s="836">
        <v>20</v>
      </c>
      <c r="E121" s="918">
        <v>11</v>
      </c>
      <c r="F121" s="919">
        <v>9</v>
      </c>
      <c r="G121" s="799">
        <v>7</v>
      </c>
      <c r="H121" s="794">
        <v>3</v>
      </c>
      <c r="I121" s="799">
        <v>4</v>
      </c>
      <c r="J121" s="794">
        <v>6</v>
      </c>
      <c r="K121" s="799"/>
      <c r="L121" s="794"/>
      <c r="M121" s="799"/>
      <c r="N121" s="794"/>
      <c r="O121" s="809"/>
      <c r="P121" s="810"/>
      <c r="Q121" s="876"/>
      <c r="R121" s="894"/>
      <c r="S121" s="814"/>
      <c r="T121" s="821"/>
      <c r="U121" s="799"/>
      <c r="V121" s="794"/>
      <c r="W121" s="939" t="s">
        <v>230</v>
      </c>
      <c r="X121" s="671"/>
      <c r="Y121" s="671"/>
      <c r="Z121" s="671"/>
      <c r="AA121" s="671"/>
      <c r="AB121" s="671"/>
      <c r="AC121" s="671"/>
      <c r="AD121" s="671"/>
      <c r="AE121" s="671"/>
      <c r="AF121" s="671"/>
      <c r="AG121" s="671"/>
      <c r="AH121" s="671"/>
      <c r="AI121" s="671"/>
      <c r="AJ121" s="671"/>
      <c r="AK121" s="671"/>
      <c r="AL121" s="765"/>
      <c r="AM121" s="765"/>
      <c r="AN121" s="765"/>
      <c r="AO121" s="765"/>
      <c r="AP121" s="765"/>
      <c r="AQ121" s="765"/>
      <c r="AR121" s="765"/>
      <c r="AS121" s="765"/>
      <c r="AT121" s="765"/>
      <c r="AU121" s="765"/>
      <c r="AV121" s="765"/>
      <c r="AW121" s="765"/>
      <c r="AX121" s="765"/>
      <c r="AY121" s="765"/>
      <c r="AZ121" s="765"/>
      <c r="BA121" s="767" t="s">
        <v>227</v>
      </c>
      <c r="BB121" s="767" t="s">
        <v>227</v>
      </c>
      <c r="BC121" s="767" t="s">
        <v>227</v>
      </c>
      <c r="BD121" s="767" t="s">
        <v>227</v>
      </c>
      <c r="BE121" s="767" t="s">
        <v>227</v>
      </c>
      <c r="BF121" s="690"/>
      <c r="BG121" s="671"/>
      <c r="BH121" s="671"/>
      <c r="BI121" s="671"/>
      <c r="BJ121" s="671"/>
      <c r="BK121" s="671"/>
      <c r="BL121" s="671"/>
      <c r="BM121" s="671"/>
      <c r="BN121" s="671"/>
      <c r="BO121" s="671"/>
      <c r="BP121" s="671"/>
      <c r="BQ121" s="671"/>
      <c r="BR121" s="671"/>
      <c r="BS121" s="671"/>
      <c r="BT121" s="945">
        <v>0</v>
      </c>
      <c r="BU121" s="945">
        <v>0</v>
      </c>
      <c r="BV121" s="945">
        <v>0</v>
      </c>
      <c r="BW121" s="945">
        <v>0</v>
      </c>
      <c r="BX121" s="945">
        <v>0</v>
      </c>
      <c r="BY121" s="690"/>
      <c r="BZ121" s="690"/>
      <c r="CA121" s="690"/>
      <c r="CB121" s="690"/>
      <c r="CC121" s="690"/>
      <c r="CD121" s="690"/>
      <c r="CE121" s="690"/>
      <c r="CF121" s="690"/>
      <c r="CG121" s="690"/>
      <c r="CH121" s="690"/>
      <c r="CI121" s="690"/>
      <c r="CJ121" s="690"/>
      <c r="CK121" s="690"/>
      <c r="CL121" s="690"/>
      <c r="CM121" s="690"/>
      <c r="CN121" s="690"/>
      <c r="CO121" s="690"/>
      <c r="CP121" s="690"/>
      <c r="CQ121" s="690"/>
      <c r="CR121" s="690"/>
      <c r="CS121" s="690"/>
      <c r="CT121" s="690"/>
      <c r="CU121" s="690"/>
      <c r="CV121" s="690"/>
      <c r="CW121" s="662"/>
      <c r="CX121" s="662"/>
      <c r="CY121" s="662"/>
      <c r="CZ121" s="662"/>
      <c r="DA121" s="662"/>
      <c r="DB121" s="662"/>
      <c r="DC121" s="662"/>
      <c r="DD121" s="662"/>
      <c r="DE121" s="662"/>
      <c r="DF121" s="662"/>
      <c r="DG121" s="662"/>
      <c r="DH121" s="662"/>
      <c r="DI121" s="662"/>
      <c r="DJ121" s="662"/>
      <c r="DK121" s="662"/>
      <c r="DL121" s="662"/>
      <c r="DM121" s="662"/>
      <c r="DN121" s="662"/>
    </row>
    <row r="122" spans="1:118" s="23" customFormat="1" ht="10.5" x14ac:dyDescent="0.15">
      <c r="A122" s="1080" t="s">
        <v>159</v>
      </c>
      <c r="B122" s="1081"/>
      <c r="C122" s="1082"/>
      <c r="D122" s="836">
        <v>2</v>
      </c>
      <c r="E122" s="918">
        <v>0</v>
      </c>
      <c r="F122" s="919">
        <v>2</v>
      </c>
      <c r="G122" s="799"/>
      <c r="H122" s="794"/>
      <c r="I122" s="799"/>
      <c r="J122" s="794"/>
      <c r="K122" s="799"/>
      <c r="L122" s="794"/>
      <c r="M122" s="799"/>
      <c r="N122" s="794"/>
      <c r="O122" s="799"/>
      <c r="P122" s="794">
        <v>2</v>
      </c>
      <c r="Q122" s="839"/>
      <c r="R122" s="884"/>
      <c r="S122" s="814"/>
      <c r="T122" s="821"/>
      <c r="U122" s="799"/>
      <c r="V122" s="794"/>
      <c r="W122" s="939" t="s">
        <v>230</v>
      </c>
      <c r="X122" s="671"/>
      <c r="Y122" s="671"/>
      <c r="Z122" s="671"/>
      <c r="AA122" s="671"/>
      <c r="AB122" s="671"/>
      <c r="AC122" s="671"/>
      <c r="AD122" s="671"/>
      <c r="AE122" s="671"/>
      <c r="AF122" s="671"/>
      <c r="AG122" s="671"/>
      <c r="AH122" s="671"/>
      <c r="AI122" s="671"/>
      <c r="AJ122" s="671"/>
      <c r="AK122" s="671"/>
      <c r="AL122" s="765"/>
      <c r="AM122" s="765"/>
      <c r="AN122" s="765"/>
      <c r="AO122" s="765"/>
      <c r="AP122" s="765"/>
      <c r="AQ122" s="765"/>
      <c r="AR122" s="765"/>
      <c r="AS122" s="765"/>
      <c r="AT122" s="765"/>
      <c r="AU122" s="765"/>
      <c r="AV122" s="765"/>
      <c r="AW122" s="765"/>
      <c r="AX122" s="765"/>
      <c r="AY122" s="765"/>
      <c r="AZ122" s="765"/>
      <c r="BA122" s="767" t="s">
        <v>227</v>
      </c>
      <c r="BB122" s="767" t="s">
        <v>227</v>
      </c>
      <c r="BC122" s="767" t="s">
        <v>227</v>
      </c>
      <c r="BD122" s="767" t="s">
        <v>227</v>
      </c>
      <c r="BE122" s="767" t="s">
        <v>227</v>
      </c>
      <c r="BF122" s="690"/>
      <c r="BG122" s="671"/>
      <c r="BH122" s="671"/>
      <c r="BI122" s="671"/>
      <c r="BJ122" s="671"/>
      <c r="BK122" s="671"/>
      <c r="BL122" s="671"/>
      <c r="BM122" s="671"/>
      <c r="BN122" s="671"/>
      <c r="BO122" s="671"/>
      <c r="BP122" s="671"/>
      <c r="BQ122" s="671"/>
      <c r="BR122" s="671"/>
      <c r="BS122" s="671"/>
      <c r="BT122" s="945">
        <v>0</v>
      </c>
      <c r="BU122" s="945">
        <v>0</v>
      </c>
      <c r="BV122" s="945">
        <v>0</v>
      </c>
      <c r="BW122" s="945">
        <v>0</v>
      </c>
      <c r="BX122" s="945">
        <v>0</v>
      </c>
      <c r="BY122" s="690"/>
      <c r="BZ122" s="690"/>
      <c r="CA122" s="690"/>
      <c r="CB122" s="690"/>
      <c r="CC122" s="690"/>
      <c r="CD122" s="690"/>
      <c r="CE122" s="690"/>
      <c r="CF122" s="690"/>
      <c r="CG122" s="690"/>
      <c r="CH122" s="690"/>
      <c r="CI122" s="690"/>
      <c r="CJ122" s="690"/>
      <c r="CK122" s="690"/>
      <c r="CL122" s="690"/>
      <c r="CM122" s="690"/>
      <c r="CN122" s="690"/>
      <c r="CO122" s="690"/>
      <c r="CP122" s="690"/>
      <c r="CQ122" s="690"/>
      <c r="CR122" s="690"/>
      <c r="CS122" s="690"/>
      <c r="CT122" s="690"/>
      <c r="CU122" s="690"/>
      <c r="CV122" s="690"/>
      <c r="CW122" s="662"/>
      <c r="CX122" s="662"/>
      <c r="CY122" s="662"/>
      <c r="CZ122" s="662"/>
      <c r="DA122" s="662"/>
      <c r="DB122" s="662"/>
      <c r="DC122" s="662"/>
      <c r="DD122" s="662"/>
      <c r="DE122" s="662"/>
      <c r="DF122" s="662"/>
      <c r="DG122" s="662"/>
      <c r="DH122" s="662"/>
      <c r="DI122" s="662"/>
      <c r="DJ122" s="662"/>
      <c r="DK122" s="662"/>
      <c r="DL122" s="662"/>
      <c r="DM122" s="662"/>
      <c r="DN122" s="662"/>
    </row>
    <row r="123" spans="1:118" s="23" customFormat="1" ht="10.5" customHeight="1" x14ac:dyDescent="0.15">
      <c r="A123" s="1080" t="s">
        <v>160</v>
      </c>
      <c r="B123" s="1081"/>
      <c r="C123" s="1082"/>
      <c r="D123" s="923">
        <v>1</v>
      </c>
      <c r="E123" s="924">
        <v>0</v>
      </c>
      <c r="F123" s="925">
        <v>1</v>
      </c>
      <c r="G123" s="816"/>
      <c r="H123" s="795"/>
      <c r="I123" s="816"/>
      <c r="J123" s="795"/>
      <c r="K123" s="816"/>
      <c r="L123" s="795"/>
      <c r="M123" s="816"/>
      <c r="N123" s="795"/>
      <c r="O123" s="816"/>
      <c r="P123" s="795">
        <v>1</v>
      </c>
      <c r="Q123" s="858"/>
      <c r="R123" s="885"/>
      <c r="S123" s="814"/>
      <c r="T123" s="821"/>
      <c r="U123" s="799"/>
      <c r="V123" s="794"/>
      <c r="W123" s="939" t="s">
        <v>230</v>
      </c>
      <c r="X123" s="671"/>
      <c r="Y123" s="671"/>
      <c r="Z123" s="671"/>
      <c r="AA123" s="671"/>
      <c r="AB123" s="671"/>
      <c r="AC123" s="671"/>
      <c r="AD123" s="671"/>
      <c r="AE123" s="671"/>
      <c r="AF123" s="671"/>
      <c r="AG123" s="671"/>
      <c r="AH123" s="671"/>
      <c r="AI123" s="671"/>
      <c r="AJ123" s="671"/>
      <c r="AK123" s="671"/>
      <c r="AL123" s="765"/>
      <c r="AM123" s="765"/>
      <c r="AN123" s="765"/>
      <c r="AO123" s="765"/>
      <c r="AP123" s="765"/>
      <c r="AQ123" s="765"/>
      <c r="AR123" s="765"/>
      <c r="AS123" s="765"/>
      <c r="AT123" s="765"/>
      <c r="AU123" s="765"/>
      <c r="AV123" s="765"/>
      <c r="AW123" s="765"/>
      <c r="AX123" s="765"/>
      <c r="AY123" s="765"/>
      <c r="AZ123" s="765"/>
      <c r="BA123" s="767" t="s">
        <v>227</v>
      </c>
      <c r="BB123" s="767" t="s">
        <v>227</v>
      </c>
      <c r="BC123" s="767" t="s">
        <v>227</v>
      </c>
      <c r="BD123" s="767" t="s">
        <v>227</v>
      </c>
      <c r="BE123" s="767" t="s">
        <v>227</v>
      </c>
      <c r="BF123" s="690"/>
      <c r="BG123" s="671"/>
      <c r="BH123" s="671"/>
      <c r="BI123" s="671"/>
      <c r="BJ123" s="671"/>
      <c r="BK123" s="671"/>
      <c r="BL123" s="671"/>
      <c r="BM123" s="671"/>
      <c r="BN123" s="671"/>
      <c r="BO123" s="671"/>
      <c r="BP123" s="671"/>
      <c r="BQ123" s="671"/>
      <c r="BR123" s="671"/>
      <c r="BS123" s="671"/>
      <c r="BT123" s="945">
        <v>0</v>
      </c>
      <c r="BU123" s="945">
        <v>0</v>
      </c>
      <c r="BV123" s="945">
        <v>0</v>
      </c>
      <c r="BW123" s="945">
        <v>0</v>
      </c>
      <c r="BX123" s="945">
        <v>0</v>
      </c>
      <c r="BY123" s="690"/>
      <c r="BZ123" s="690"/>
      <c r="CA123" s="690"/>
      <c r="CB123" s="690"/>
      <c r="CC123" s="690"/>
      <c r="CD123" s="690"/>
      <c r="CE123" s="690"/>
      <c r="CF123" s="690"/>
      <c r="CG123" s="690"/>
      <c r="CH123" s="690"/>
      <c r="CI123" s="690"/>
      <c r="CJ123" s="690"/>
      <c r="CK123" s="690"/>
      <c r="CL123" s="690"/>
      <c r="CM123" s="690"/>
      <c r="CN123" s="690"/>
      <c r="CO123" s="690"/>
      <c r="CP123" s="690"/>
      <c r="CQ123" s="690"/>
      <c r="CR123" s="690"/>
      <c r="CS123" s="690"/>
      <c r="CT123" s="690"/>
      <c r="CU123" s="690"/>
      <c r="CV123" s="690"/>
      <c r="CW123" s="662"/>
      <c r="CX123" s="662"/>
      <c r="CY123" s="662"/>
      <c r="CZ123" s="662"/>
      <c r="DA123" s="662"/>
      <c r="DB123" s="662"/>
      <c r="DC123" s="662"/>
      <c r="DD123" s="662"/>
      <c r="DE123" s="662"/>
      <c r="DF123" s="662"/>
      <c r="DG123" s="662"/>
      <c r="DH123" s="662"/>
      <c r="DI123" s="662"/>
      <c r="DJ123" s="662"/>
      <c r="DK123" s="662"/>
      <c r="DL123" s="662"/>
      <c r="DM123" s="662"/>
      <c r="DN123" s="662"/>
    </row>
    <row r="124" spans="1:118" s="23" customFormat="1" ht="10.5" customHeight="1" x14ac:dyDescent="0.15">
      <c r="A124" s="1077" t="s">
        <v>161</v>
      </c>
      <c r="B124" s="1078"/>
      <c r="C124" s="1079"/>
      <c r="D124" s="857">
        <v>3</v>
      </c>
      <c r="E124" s="926">
        <v>2</v>
      </c>
      <c r="F124" s="927">
        <v>1</v>
      </c>
      <c r="G124" s="802">
        <v>2</v>
      </c>
      <c r="H124" s="805">
        <v>1</v>
      </c>
      <c r="I124" s="802"/>
      <c r="J124" s="805"/>
      <c r="K124" s="802"/>
      <c r="L124" s="805"/>
      <c r="M124" s="802"/>
      <c r="N124" s="805"/>
      <c r="O124" s="802"/>
      <c r="P124" s="805"/>
      <c r="Q124" s="841"/>
      <c r="R124" s="895"/>
      <c r="S124" s="823"/>
      <c r="T124" s="822"/>
      <c r="U124" s="802"/>
      <c r="V124" s="805"/>
      <c r="W124" s="939" t="s">
        <v>230</v>
      </c>
      <c r="X124" s="671"/>
      <c r="Y124" s="671"/>
      <c r="Z124" s="671"/>
      <c r="AA124" s="671"/>
      <c r="AB124" s="671"/>
      <c r="AC124" s="671"/>
      <c r="AD124" s="671"/>
      <c r="AE124" s="671"/>
      <c r="AF124" s="671"/>
      <c r="AG124" s="671"/>
      <c r="AH124" s="671"/>
      <c r="AI124" s="671"/>
      <c r="AJ124" s="671"/>
      <c r="AK124" s="671"/>
      <c r="AL124" s="765"/>
      <c r="AM124" s="765"/>
      <c r="AN124" s="765"/>
      <c r="AO124" s="765"/>
      <c r="AP124" s="765"/>
      <c r="AQ124" s="765"/>
      <c r="AR124" s="765"/>
      <c r="AS124" s="765"/>
      <c r="AT124" s="765"/>
      <c r="AU124" s="765"/>
      <c r="AV124" s="765"/>
      <c r="AW124" s="765"/>
      <c r="AX124" s="765"/>
      <c r="AY124" s="765"/>
      <c r="AZ124" s="765"/>
      <c r="BA124" s="767" t="s">
        <v>227</v>
      </c>
      <c r="BB124" s="767" t="s">
        <v>227</v>
      </c>
      <c r="BC124" s="767" t="s">
        <v>227</v>
      </c>
      <c r="BD124" s="767" t="s">
        <v>227</v>
      </c>
      <c r="BE124" s="767" t="s">
        <v>227</v>
      </c>
      <c r="BF124" s="690"/>
      <c r="BG124" s="671"/>
      <c r="BH124" s="671"/>
      <c r="BI124" s="671"/>
      <c r="BJ124" s="671"/>
      <c r="BK124" s="671"/>
      <c r="BL124" s="671"/>
      <c r="BM124" s="671"/>
      <c r="BN124" s="671"/>
      <c r="BO124" s="671"/>
      <c r="BP124" s="671"/>
      <c r="BQ124" s="671"/>
      <c r="BR124" s="671"/>
      <c r="BS124" s="671"/>
      <c r="BT124" s="945">
        <v>0</v>
      </c>
      <c r="BU124" s="945">
        <v>0</v>
      </c>
      <c r="BV124" s="945">
        <v>0</v>
      </c>
      <c r="BW124" s="945">
        <v>0</v>
      </c>
      <c r="BX124" s="945">
        <v>0</v>
      </c>
      <c r="BY124" s="690"/>
      <c r="BZ124" s="690"/>
      <c r="CA124" s="690"/>
      <c r="CB124" s="690"/>
      <c r="CC124" s="690"/>
      <c r="CD124" s="690"/>
      <c r="CE124" s="690"/>
      <c r="CF124" s="690"/>
      <c r="CG124" s="690"/>
      <c r="CH124" s="690"/>
      <c r="CI124" s="690"/>
      <c r="CJ124" s="690"/>
      <c r="CK124" s="690"/>
      <c r="CL124" s="690"/>
      <c r="CM124" s="690"/>
      <c r="CN124" s="690"/>
      <c r="CO124" s="690"/>
      <c r="CP124" s="690"/>
      <c r="CQ124" s="690"/>
      <c r="CR124" s="690"/>
      <c r="CS124" s="690"/>
      <c r="CT124" s="690"/>
      <c r="CU124" s="690"/>
      <c r="CV124" s="690"/>
      <c r="CW124" s="662"/>
      <c r="CX124" s="662"/>
      <c r="CY124" s="662"/>
      <c r="CZ124" s="662"/>
      <c r="DA124" s="662"/>
      <c r="DB124" s="662"/>
      <c r="DC124" s="662"/>
      <c r="DD124" s="662"/>
      <c r="DE124" s="662"/>
      <c r="DF124" s="662"/>
      <c r="DG124" s="662"/>
      <c r="DH124" s="662"/>
      <c r="DI124" s="662"/>
      <c r="DJ124" s="662"/>
      <c r="DK124" s="662"/>
      <c r="DL124" s="662"/>
      <c r="DM124" s="662"/>
      <c r="DN124" s="662"/>
    </row>
    <row r="125" spans="1:118" s="9" customFormat="1" ht="14.25" x14ac:dyDescent="0.2">
      <c r="A125" s="723" t="s">
        <v>162</v>
      </c>
      <c r="B125" s="783"/>
      <c r="C125" s="783"/>
      <c r="D125" s="783"/>
      <c r="E125" s="783"/>
      <c r="F125" s="783"/>
      <c r="G125" s="783"/>
      <c r="H125" s="740"/>
      <c r="I125" s="740"/>
      <c r="J125" s="740"/>
      <c r="K125" s="704"/>
      <c r="L125" s="704"/>
      <c r="M125" s="704"/>
      <c r="N125" s="704"/>
      <c r="O125" s="687"/>
      <c r="P125" s="687"/>
      <c r="Q125" s="681"/>
      <c r="R125" s="681"/>
      <c r="S125" s="687"/>
      <c r="T125" s="687"/>
      <c r="U125" s="681"/>
      <c r="V125" s="681"/>
      <c r="W125" s="681"/>
      <c r="X125" s="673"/>
      <c r="Y125" s="673"/>
      <c r="Z125" s="673"/>
      <c r="AA125" s="673"/>
      <c r="AB125" s="673"/>
      <c r="AC125" s="673"/>
      <c r="AD125" s="673"/>
      <c r="AE125" s="673"/>
      <c r="AF125" s="673"/>
      <c r="AG125" s="673"/>
      <c r="AH125" s="673"/>
      <c r="AI125" s="673"/>
      <c r="AJ125" s="673"/>
      <c r="AK125" s="673"/>
      <c r="AL125" s="673"/>
      <c r="AM125" s="673"/>
      <c r="AN125" s="673"/>
      <c r="AO125" s="673"/>
      <c r="AP125" s="673"/>
      <c r="AQ125" s="673"/>
      <c r="AR125" s="673"/>
      <c r="AS125" s="673"/>
      <c r="AT125" s="673"/>
      <c r="AU125" s="673"/>
      <c r="AV125" s="673"/>
      <c r="AW125" s="673"/>
      <c r="AX125" s="673"/>
      <c r="AY125" s="673"/>
      <c r="AZ125" s="673"/>
      <c r="BA125" s="673"/>
      <c r="BB125" s="673"/>
      <c r="BC125" s="673"/>
      <c r="BD125" s="673"/>
      <c r="BE125" s="673"/>
      <c r="BF125" s="673"/>
      <c r="BG125" s="673"/>
      <c r="BH125" s="673"/>
      <c r="BI125" s="673"/>
      <c r="BJ125" s="673"/>
      <c r="BK125" s="673"/>
      <c r="BL125" s="673"/>
      <c r="BM125" s="673"/>
      <c r="BN125" s="673"/>
      <c r="BO125" s="673"/>
      <c r="BP125" s="673"/>
      <c r="BQ125" s="673"/>
      <c r="BR125" s="673"/>
      <c r="BS125" s="673"/>
      <c r="BT125" s="673"/>
      <c r="BU125" s="673"/>
      <c r="BV125" s="673"/>
      <c r="BW125" s="673"/>
      <c r="BX125" s="673"/>
      <c r="BY125" s="673"/>
      <c r="BZ125" s="673"/>
      <c r="CA125" s="673"/>
      <c r="CB125" s="673"/>
      <c r="CC125" s="673"/>
      <c r="CD125" s="673"/>
      <c r="CE125" s="673"/>
      <c r="CF125" s="673"/>
      <c r="CG125" s="673"/>
      <c r="CH125" s="673"/>
      <c r="CI125" s="673"/>
      <c r="CJ125" s="673"/>
      <c r="CK125" s="673"/>
      <c r="CL125" s="673"/>
      <c r="CM125" s="673"/>
      <c r="CN125" s="673"/>
      <c r="CO125" s="673"/>
      <c r="CP125" s="673"/>
      <c r="CQ125" s="673"/>
      <c r="CR125" s="673"/>
      <c r="CS125" s="673"/>
      <c r="CT125" s="673"/>
      <c r="CU125" s="673"/>
      <c r="CV125" s="673"/>
      <c r="CW125" s="655"/>
      <c r="CX125" s="655"/>
      <c r="CY125" s="655"/>
      <c r="CZ125" s="655"/>
      <c r="DA125" s="655"/>
      <c r="DB125" s="655"/>
      <c r="DC125" s="655"/>
      <c r="DD125" s="655"/>
      <c r="DE125" s="655"/>
      <c r="DF125" s="655"/>
      <c r="DG125" s="655"/>
      <c r="DH125" s="655"/>
      <c r="DI125" s="655"/>
      <c r="DJ125" s="655"/>
      <c r="DK125" s="655"/>
      <c r="DL125" s="655"/>
      <c r="DM125" s="655"/>
      <c r="DN125" s="655"/>
    </row>
    <row r="126" spans="1:118" s="23" customFormat="1" ht="10.5" customHeight="1" x14ac:dyDescent="0.15">
      <c r="A126" s="1117" t="s">
        <v>163</v>
      </c>
      <c r="B126" s="1118"/>
      <c r="C126" s="1119"/>
      <c r="D126" s="1016" t="s">
        <v>46</v>
      </c>
      <c r="E126" s="1017"/>
      <c r="F126" s="1018"/>
      <c r="G126" s="1112" t="s">
        <v>116</v>
      </c>
      <c r="H126" s="1112"/>
      <c r="I126" s="1112" t="s">
        <v>117</v>
      </c>
      <c r="J126" s="1112"/>
      <c r="K126" s="1112" t="s">
        <v>118</v>
      </c>
      <c r="L126" s="1112"/>
      <c r="M126" s="1112" t="s">
        <v>119</v>
      </c>
      <c r="N126" s="1112"/>
      <c r="O126" s="1112" t="s">
        <v>120</v>
      </c>
      <c r="P126" s="1112"/>
      <c r="Q126" s="1112" t="s">
        <v>121</v>
      </c>
      <c r="R126" s="1113"/>
      <c r="S126" s="1049" t="s">
        <v>164</v>
      </c>
      <c r="T126" s="1114" t="s">
        <v>122</v>
      </c>
      <c r="U126" s="1116" t="s">
        <v>123</v>
      </c>
      <c r="V126" s="1105" t="s">
        <v>124</v>
      </c>
      <c r="W126" s="1106"/>
      <c r="X126" s="671"/>
      <c r="Y126" s="671"/>
      <c r="Z126" s="671"/>
      <c r="AA126" s="671"/>
      <c r="AB126" s="671"/>
      <c r="AC126" s="671"/>
      <c r="AD126" s="671"/>
      <c r="AE126" s="671"/>
      <c r="AF126" s="671"/>
      <c r="AG126" s="671"/>
      <c r="AH126" s="671"/>
      <c r="AI126" s="671"/>
      <c r="AJ126" s="671"/>
      <c r="AK126" s="671"/>
      <c r="AL126" s="765"/>
      <c r="AM126" s="765"/>
      <c r="AN126" s="765"/>
      <c r="AO126" s="765"/>
      <c r="AP126" s="765"/>
      <c r="AQ126" s="765"/>
      <c r="AR126" s="765"/>
      <c r="AS126" s="765"/>
      <c r="AT126" s="765"/>
      <c r="AU126" s="765"/>
      <c r="AV126" s="765"/>
      <c r="AW126" s="765"/>
      <c r="AX126" s="765"/>
      <c r="AY126" s="765"/>
      <c r="AZ126" s="765"/>
      <c r="BA126" s="671"/>
      <c r="BB126" s="671"/>
      <c r="BC126" s="671"/>
      <c r="BD126" s="765"/>
      <c r="BE126" s="765"/>
      <c r="BF126" s="765"/>
      <c r="BG126" s="671"/>
      <c r="BH126" s="671"/>
      <c r="BI126" s="671"/>
      <c r="BJ126" s="671"/>
      <c r="BK126" s="671"/>
      <c r="BL126" s="671"/>
      <c r="BM126" s="671"/>
      <c r="BN126" s="671"/>
      <c r="BO126" s="671"/>
      <c r="BP126" s="671"/>
      <c r="BQ126" s="671"/>
      <c r="BR126" s="671"/>
      <c r="BS126" s="671"/>
      <c r="BT126" s="671"/>
      <c r="BU126" s="671"/>
      <c r="BV126" s="671"/>
      <c r="BW126" s="671"/>
      <c r="BX126" s="671"/>
      <c r="BY126" s="671"/>
      <c r="BZ126" s="671"/>
      <c r="CA126" s="671"/>
      <c r="CB126" s="690"/>
      <c r="CC126" s="690"/>
      <c r="CD126" s="690"/>
      <c r="CE126" s="690"/>
      <c r="CF126" s="690"/>
      <c r="CG126" s="690"/>
      <c r="CH126" s="690"/>
      <c r="CI126" s="690"/>
      <c r="CJ126" s="690"/>
      <c r="CK126" s="690"/>
      <c r="CL126" s="690"/>
      <c r="CM126" s="690"/>
      <c r="CN126" s="690"/>
      <c r="CO126" s="690"/>
      <c r="CP126" s="690"/>
      <c r="CQ126" s="690"/>
      <c r="CR126" s="690"/>
      <c r="CS126" s="690"/>
      <c r="CT126" s="690"/>
      <c r="CU126" s="690"/>
      <c r="CV126" s="690"/>
      <c r="CW126" s="662"/>
      <c r="CX126" s="662"/>
      <c r="CY126" s="662"/>
      <c r="CZ126" s="662"/>
      <c r="DA126" s="662"/>
      <c r="DB126" s="662"/>
      <c r="DC126" s="662"/>
      <c r="DD126" s="662"/>
      <c r="DE126" s="662"/>
      <c r="DF126" s="662"/>
      <c r="DG126" s="662"/>
      <c r="DH126" s="662"/>
      <c r="DI126" s="662"/>
      <c r="DJ126" s="662"/>
      <c r="DK126" s="662"/>
      <c r="DL126" s="662"/>
      <c r="DM126" s="662"/>
      <c r="DN126" s="662"/>
    </row>
    <row r="127" spans="1:118" s="23" customFormat="1" ht="21" x14ac:dyDescent="0.15">
      <c r="A127" s="1120"/>
      <c r="B127" s="1121"/>
      <c r="C127" s="1122"/>
      <c r="D127" s="744" t="s">
        <v>125</v>
      </c>
      <c r="E127" s="745" t="s">
        <v>43</v>
      </c>
      <c r="F127" s="746" t="s">
        <v>64</v>
      </c>
      <c r="G127" s="680" t="s">
        <v>43</v>
      </c>
      <c r="H127" s="679" t="s">
        <v>64</v>
      </c>
      <c r="I127" s="680" t="s">
        <v>43</v>
      </c>
      <c r="J127" s="679" t="s">
        <v>64</v>
      </c>
      <c r="K127" s="680" t="s">
        <v>43</v>
      </c>
      <c r="L127" s="679" t="s">
        <v>64</v>
      </c>
      <c r="M127" s="680" t="s">
        <v>43</v>
      </c>
      <c r="N127" s="679" t="s">
        <v>64</v>
      </c>
      <c r="O127" s="680" t="s">
        <v>43</v>
      </c>
      <c r="P127" s="679" t="s">
        <v>64</v>
      </c>
      <c r="Q127" s="680" t="s">
        <v>43</v>
      </c>
      <c r="R127" s="770" t="s">
        <v>64</v>
      </c>
      <c r="S127" s="1051"/>
      <c r="T127" s="1115"/>
      <c r="U127" s="1116"/>
      <c r="V127" s="776" t="s">
        <v>43</v>
      </c>
      <c r="W127" s="775" t="s">
        <v>64</v>
      </c>
      <c r="X127" s="671"/>
      <c r="Y127" s="671"/>
      <c r="Z127" s="671"/>
      <c r="AA127" s="671"/>
      <c r="AB127" s="671"/>
      <c r="AC127" s="671"/>
      <c r="AD127" s="671"/>
      <c r="AE127" s="671"/>
      <c r="AF127" s="671"/>
      <c r="AG127" s="671"/>
      <c r="AH127" s="671"/>
      <c r="AI127" s="671"/>
      <c r="AJ127" s="671"/>
      <c r="AK127" s="671"/>
      <c r="AL127" s="765"/>
      <c r="AM127" s="765"/>
      <c r="AN127" s="765"/>
      <c r="AO127" s="765"/>
      <c r="AP127" s="765"/>
      <c r="AQ127" s="765"/>
      <c r="AR127" s="765"/>
      <c r="AS127" s="765"/>
      <c r="AT127" s="765"/>
      <c r="AU127" s="765"/>
      <c r="AV127" s="765"/>
      <c r="AW127" s="765"/>
      <c r="AX127" s="765"/>
      <c r="AY127" s="765"/>
      <c r="AZ127" s="765"/>
      <c r="BA127" s="671"/>
      <c r="BB127" s="671"/>
      <c r="BC127" s="671"/>
      <c r="BD127" s="765"/>
      <c r="BE127" s="765"/>
      <c r="BF127" s="765"/>
      <c r="BG127" s="671"/>
      <c r="BH127" s="671"/>
      <c r="BI127" s="671"/>
      <c r="BJ127" s="671"/>
      <c r="BK127" s="671"/>
      <c r="BL127" s="671"/>
      <c r="BM127" s="671"/>
      <c r="BN127" s="671"/>
      <c r="BO127" s="671"/>
      <c r="BP127" s="671"/>
      <c r="BQ127" s="671"/>
      <c r="BR127" s="671"/>
      <c r="BS127" s="671"/>
      <c r="BT127" s="671"/>
      <c r="BU127" s="671"/>
      <c r="BV127" s="671"/>
      <c r="BW127" s="671"/>
      <c r="BX127" s="671"/>
      <c r="BY127" s="671"/>
      <c r="BZ127" s="671"/>
      <c r="CA127" s="671"/>
      <c r="CB127" s="690"/>
      <c r="CC127" s="690"/>
      <c r="CD127" s="690"/>
      <c r="CE127" s="690"/>
      <c r="CF127" s="690"/>
      <c r="CG127" s="690"/>
      <c r="CH127" s="690"/>
      <c r="CI127" s="690"/>
      <c r="CJ127" s="690"/>
      <c r="CK127" s="690"/>
      <c r="CL127" s="690"/>
      <c r="CM127" s="690"/>
      <c r="CN127" s="690"/>
      <c r="CO127" s="690"/>
      <c r="CP127" s="690"/>
      <c r="CQ127" s="690"/>
      <c r="CR127" s="690"/>
      <c r="CS127" s="690"/>
      <c r="CT127" s="690"/>
      <c r="CU127" s="690"/>
      <c r="CV127" s="690"/>
      <c r="CW127" s="662"/>
      <c r="CX127" s="662"/>
      <c r="CY127" s="662"/>
      <c r="CZ127" s="662"/>
      <c r="DA127" s="662"/>
      <c r="DB127" s="662"/>
      <c r="DC127" s="662"/>
      <c r="DD127" s="662"/>
      <c r="DE127" s="662"/>
      <c r="DF127" s="662"/>
      <c r="DG127" s="662"/>
      <c r="DH127" s="662"/>
      <c r="DI127" s="662"/>
      <c r="DJ127" s="662"/>
      <c r="DK127" s="662"/>
      <c r="DL127" s="662"/>
      <c r="DM127" s="662"/>
      <c r="DN127" s="662"/>
    </row>
    <row r="128" spans="1:118" s="23" customFormat="1" ht="10.5" x14ac:dyDescent="0.15">
      <c r="A128" s="1107" t="s">
        <v>165</v>
      </c>
      <c r="B128" s="1107"/>
      <c r="C128" s="1108"/>
      <c r="D128" s="912">
        <v>9</v>
      </c>
      <c r="E128" s="913">
        <v>5</v>
      </c>
      <c r="F128" s="914">
        <v>4</v>
      </c>
      <c r="G128" s="859">
        <v>1</v>
      </c>
      <c r="H128" s="843">
        <v>1</v>
      </c>
      <c r="I128" s="859">
        <v>3</v>
      </c>
      <c r="J128" s="843"/>
      <c r="K128" s="859"/>
      <c r="L128" s="843">
        <v>1</v>
      </c>
      <c r="M128" s="859"/>
      <c r="N128" s="843"/>
      <c r="O128" s="859">
        <v>1</v>
      </c>
      <c r="P128" s="843">
        <v>1</v>
      </c>
      <c r="Q128" s="875"/>
      <c r="R128" s="889">
        <v>1</v>
      </c>
      <c r="S128" s="877"/>
      <c r="T128" s="852"/>
      <c r="U128" s="852"/>
      <c r="V128" s="877"/>
      <c r="W128" s="851"/>
      <c r="X128" s="939" t="s">
        <v>230</v>
      </c>
      <c r="Y128" s="671"/>
      <c r="Z128" s="671"/>
      <c r="AA128" s="671"/>
      <c r="AB128" s="671"/>
      <c r="AC128" s="671"/>
      <c r="AD128" s="671"/>
      <c r="AE128" s="671"/>
      <c r="AF128" s="671"/>
      <c r="AG128" s="671"/>
      <c r="AH128" s="671"/>
      <c r="AI128" s="671"/>
      <c r="AJ128" s="671"/>
      <c r="AK128" s="671"/>
      <c r="AL128" s="765"/>
      <c r="AM128" s="765"/>
      <c r="AN128" s="765"/>
      <c r="AO128" s="765"/>
      <c r="AP128" s="765"/>
      <c r="AQ128" s="765"/>
      <c r="AR128" s="765"/>
      <c r="AS128" s="765"/>
      <c r="AT128" s="765"/>
      <c r="AU128" s="765"/>
      <c r="AV128" s="765"/>
      <c r="AW128" s="765"/>
      <c r="AX128" s="765"/>
      <c r="AY128" s="765"/>
      <c r="AZ128" s="765"/>
      <c r="BA128" s="767" t="s">
        <v>227</v>
      </c>
      <c r="BB128" s="767" t="s">
        <v>227</v>
      </c>
      <c r="BC128" s="767" t="s">
        <v>227</v>
      </c>
      <c r="BD128" s="767" t="s">
        <v>227</v>
      </c>
      <c r="BE128" s="767" t="s">
        <v>227</v>
      </c>
      <c r="BF128" s="767" t="s">
        <v>227</v>
      </c>
      <c r="BG128" s="767" t="s">
        <v>227</v>
      </c>
      <c r="BH128" s="671"/>
      <c r="BI128" s="671"/>
      <c r="BJ128" s="671"/>
      <c r="BK128" s="671"/>
      <c r="BL128" s="671"/>
      <c r="BM128" s="671"/>
      <c r="BN128" s="671"/>
      <c r="BO128" s="671"/>
      <c r="BP128" s="671"/>
      <c r="BQ128" s="671"/>
      <c r="BR128" s="671"/>
      <c r="BS128" s="690"/>
      <c r="BT128" s="945">
        <v>0</v>
      </c>
      <c r="BU128" s="945">
        <v>0</v>
      </c>
      <c r="BV128" s="945">
        <v>0</v>
      </c>
      <c r="BW128" s="945">
        <v>0</v>
      </c>
      <c r="BX128" s="945">
        <v>0</v>
      </c>
      <c r="BY128" s="945">
        <v>0</v>
      </c>
      <c r="BZ128" s="945">
        <v>0</v>
      </c>
      <c r="CA128" s="690"/>
      <c r="CB128" s="690"/>
      <c r="CC128" s="690"/>
      <c r="CD128" s="690"/>
      <c r="CE128" s="690"/>
      <c r="CF128" s="690"/>
      <c r="CG128" s="690"/>
      <c r="CH128" s="690"/>
      <c r="CI128" s="690"/>
      <c r="CJ128" s="690"/>
      <c r="CK128" s="690"/>
      <c r="CL128" s="690"/>
      <c r="CM128" s="690"/>
      <c r="CN128" s="690"/>
      <c r="CO128" s="690"/>
      <c r="CP128" s="690"/>
      <c r="CQ128" s="690"/>
      <c r="CR128" s="690"/>
      <c r="CS128" s="690"/>
      <c r="CT128" s="690"/>
      <c r="CU128" s="690"/>
      <c r="CV128" s="765"/>
      <c r="CW128" s="662"/>
      <c r="CX128" s="662"/>
      <c r="CY128" s="662"/>
      <c r="CZ128" s="662"/>
      <c r="DA128" s="662"/>
      <c r="DB128" s="662"/>
      <c r="DC128" s="662"/>
      <c r="DD128" s="662"/>
      <c r="DE128" s="662"/>
      <c r="DF128" s="662"/>
      <c r="DG128" s="662"/>
      <c r="DH128" s="662"/>
      <c r="DI128" s="662"/>
      <c r="DJ128" s="662"/>
      <c r="DK128" s="662"/>
      <c r="DL128" s="662"/>
      <c r="DM128" s="662"/>
      <c r="DN128" s="662"/>
    </row>
    <row r="129" spans="1:118" s="23" customFormat="1" ht="10.5" customHeight="1" x14ac:dyDescent="0.15">
      <c r="A129" s="1109" t="s">
        <v>127</v>
      </c>
      <c r="B129" s="1110"/>
      <c r="C129" s="1111"/>
      <c r="D129" s="935"/>
      <c r="E129" s="890"/>
      <c r="F129" s="890"/>
      <c r="G129" s="890"/>
      <c r="H129" s="890"/>
      <c r="I129" s="890"/>
      <c r="J129" s="890"/>
      <c r="K129" s="890"/>
      <c r="L129" s="890"/>
      <c r="M129" s="890"/>
      <c r="N129" s="890"/>
      <c r="O129" s="890"/>
      <c r="P129" s="890"/>
      <c r="Q129" s="890"/>
      <c r="R129" s="890"/>
      <c r="S129" s="890"/>
      <c r="T129" s="890"/>
      <c r="U129" s="890"/>
      <c r="V129" s="890"/>
      <c r="W129" s="891"/>
      <c r="X129" s="939" t="s">
        <v>230</v>
      </c>
      <c r="Y129" s="671"/>
      <c r="Z129" s="671"/>
      <c r="AA129" s="671"/>
      <c r="AB129" s="671"/>
      <c r="AC129" s="671"/>
      <c r="AD129" s="671"/>
      <c r="AE129" s="671"/>
      <c r="AF129" s="671"/>
      <c r="AG129" s="671"/>
      <c r="AH129" s="671"/>
      <c r="AI129" s="671"/>
      <c r="AJ129" s="671"/>
      <c r="AK129" s="671"/>
      <c r="AL129" s="765"/>
      <c r="AM129" s="765"/>
      <c r="AN129" s="765"/>
      <c r="AO129" s="765"/>
      <c r="AP129" s="765"/>
      <c r="AQ129" s="765"/>
      <c r="AR129" s="765"/>
      <c r="AS129" s="765"/>
      <c r="AT129" s="765"/>
      <c r="AU129" s="765"/>
      <c r="AV129" s="765"/>
      <c r="AW129" s="765"/>
      <c r="AX129" s="765"/>
      <c r="AY129" s="765"/>
      <c r="AZ129" s="765"/>
      <c r="BA129" s="767" t="s">
        <v>227</v>
      </c>
      <c r="BB129" s="767" t="s">
        <v>227</v>
      </c>
      <c r="BC129" s="767" t="s">
        <v>227</v>
      </c>
      <c r="BD129" s="767" t="s">
        <v>227</v>
      </c>
      <c r="BE129" s="767" t="s">
        <v>227</v>
      </c>
      <c r="BF129" s="767" t="s">
        <v>227</v>
      </c>
      <c r="BG129" s="767" t="s">
        <v>227</v>
      </c>
      <c r="BH129" s="671"/>
      <c r="BI129" s="671"/>
      <c r="BJ129" s="671"/>
      <c r="BK129" s="671"/>
      <c r="BL129" s="671"/>
      <c r="BM129" s="671"/>
      <c r="BN129" s="671"/>
      <c r="BO129" s="671"/>
      <c r="BP129" s="671"/>
      <c r="BQ129" s="671"/>
      <c r="BR129" s="671"/>
      <c r="BS129" s="671"/>
      <c r="BT129" s="945">
        <v>0</v>
      </c>
      <c r="BU129" s="945">
        <v>0</v>
      </c>
      <c r="BV129" s="945">
        <v>0</v>
      </c>
      <c r="BW129" s="945">
        <v>0</v>
      </c>
      <c r="BX129" s="945">
        <v>0</v>
      </c>
      <c r="BY129" s="945">
        <v>0</v>
      </c>
      <c r="BZ129" s="945">
        <v>0</v>
      </c>
      <c r="CA129" s="671"/>
      <c r="CB129" s="690"/>
      <c r="CC129" s="690"/>
      <c r="CD129" s="690"/>
      <c r="CE129" s="690"/>
      <c r="CF129" s="690"/>
      <c r="CG129" s="690"/>
      <c r="CH129" s="690"/>
      <c r="CI129" s="690"/>
      <c r="CJ129" s="690"/>
      <c r="CK129" s="690"/>
      <c r="CL129" s="690"/>
      <c r="CM129" s="690"/>
      <c r="CN129" s="690"/>
      <c r="CO129" s="690"/>
      <c r="CP129" s="690"/>
      <c r="CQ129" s="690"/>
      <c r="CR129" s="690"/>
      <c r="CS129" s="690"/>
      <c r="CT129" s="690"/>
      <c r="CU129" s="690"/>
      <c r="CV129" s="690"/>
      <c r="CW129" s="662"/>
      <c r="CX129" s="662"/>
      <c r="CY129" s="662"/>
      <c r="CZ129" s="662"/>
      <c r="DA129" s="662"/>
      <c r="DB129" s="662"/>
      <c r="DC129" s="662"/>
      <c r="DD129" s="662"/>
      <c r="DE129" s="662"/>
      <c r="DF129" s="662"/>
      <c r="DG129" s="662"/>
      <c r="DH129" s="662"/>
      <c r="DI129" s="662"/>
      <c r="DJ129" s="662"/>
      <c r="DK129" s="662"/>
      <c r="DL129" s="662"/>
      <c r="DM129" s="662"/>
      <c r="DN129" s="662"/>
    </row>
    <row r="130" spans="1:118" s="23" customFormat="1" ht="10.5" x14ac:dyDescent="0.15">
      <c r="A130" s="1096" t="s">
        <v>128</v>
      </c>
      <c r="B130" s="1099" t="s">
        <v>129</v>
      </c>
      <c r="C130" s="1100"/>
      <c r="D130" s="915">
        <v>0</v>
      </c>
      <c r="E130" s="916">
        <v>0</v>
      </c>
      <c r="F130" s="917">
        <v>0</v>
      </c>
      <c r="G130" s="831"/>
      <c r="H130" s="833"/>
      <c r="I130" s="831"/>
      <c r="J130" s="833"/>
      <c r="K130" s="831"/>
      <c r="L130" s="833"/>
      <c r="M130" s="831"/>
      <c r="N130" s="833"/>
      <c r="O130" s="831"/>
      <c r="P130" s="833"/>
      <c r="Q130" s="842"/>
      <c r="R130" s="892"/>
      <c r="S130" s="797"/>
      <c r="T130" s="893"/>
      <c r="U130" s="893"/>
      <c r="V130" s="847"/>
      <c r="W130" s="795"/>
      <c r="X130" s="939" t="s">
        <v>230</v>
      </c>
      <c r="Y130" s="671"/>
      <c r="Z130" s="671"/>
      <c r="AA130" s="671"/>
      <c r="AB130" s="671"/>
      <c r="AC130" s="671"/>
      <c r="AD130" s="671"/>
      <c r="AE130" s="671"/>
      <c r="AF130" s="671"/>
      <c r="AG130" s="948"/>
      <c r="AH130" s="671"/>
      <c r="AI130" s="671"/>
      <c r="AJ130" s="671"/>
      <c r="AK130" s="671"/>
      <c r="AL130" s="765"/>
      <c r="AM130" s="765"/>
      <c r="AN130" s="765"/>
      <c r="AO130" s="765"/>
      <c r="AP130" s="765"/>
      <c r="AQ130" s="765"/>
      <c r="AR130" s="765"/>
      <c r="AS130" s="765"/>
      <c r="AT130" s="765"/>
      <c r="AU130" s="765"/>
      <c r="AV130" s="765"/>
      <c r="AW130" s="765"/>
      <c r="AX130" s="765"/>
      <c r="AY130" s="765"/>
      <c r="AZ130" s="765"/>
      <c r="BA130" s="767" t="s">
        <v>227</v>
      </c>
      <c r="BB130" s="767" t="s">
        <v>227</v>
      </c>
      <c r="BC130" s="767" t="s">
        <v>227</v>
      </c>
      <c r="BD130" s="767" t="s">
        <v>227</v>
      </c>
      <c r="BE130" s="767" t="s">
        <v>227</v>
      </c>
      <c r="BF130" s="767" t="s">
        <v>227</v>
      </c>
      <c r="BG130" s="767" t="s">
        <v>227</v>
      </c>
      <c r="BH130" s="671"/>
      <c r="BI130" s="671"/>
      <c r="BJ130" s="671"/>
      <c r="BK130" s="671"/>
      <c r="BL130" s="671"/>
      <c r="BM130" s="671"/>
      <c r="BN130" s="671"/>
      <c r="BO130" s="671"/>
      <c r="BP130" s="671"/>
      <c r="BQ130" s="671"/>
      <c r="BR130" s="671"/>
      <c r="BS130" s="671"/>
      <c r="BT130" s="945">
        <v>0</v>
      </c>
      <c r="BU130" s="945">
        <v>0</v>
      </c>
      <c r="BV130" s="945">
        <v>0</v>
      </c>
      <c r="BW130" s="945">
        <v>0</v>
      </c>
      <c r="BX130" s="945">
        <v>0</v>
      </c>
      <c r="BY130" s="945">
        <v>0</v>
      </c>
      <c r="BZ130" s="945">
        <v>0</v>
      </c>
      <c r="CA130" s="671"/>
      <c r="CB130" s="690"/>
      <c r="CC130" s="690"/>
      <c r="CD130" s="690"/>
      <c r="CE130" s="690"/>
      <c r="CF130" s="690"/>
      <c r="CG130" s="690"/>
      <c r="CH130" s="690"/>
      <c r="CI130" s="690"/>
      <c r="CJ130" s="690"/>
      <c r="CK130" s="690"/>
      <c r="CL130" s="690"/>
      <c r="CM130" s="690"/>
      <c r="CN130" s="690"/>
      <c r="CO130" s="690"/>
      <c r="CP130" s="690"/>
      <c r="CQ130" s="690"/>
      <c r="CR130" s="690"/>
      <c r="CS130" s="690"/>
      <c r="CT130" s="690"/>
      <c r="CU130" s="690"/>
      <c r="CV130" s="690"/>
      <c r="CW130" s="662"/>
      <c r="CX130" s="662"/>
      <c r="CY130" s="662"/>
      <c r="CZ130" s="662"/>
      <c r="DA130" s="662"/>
      <c r="DB130" s="662"/>
      <c r="DC130" s="662"/>
      <c r="DD130" s="662"/>
      <c r="DE130" s="662"/>
      <c r="DF130" s="662"/>
      <c r="DG130" s="662"/>
      <c r="DH130" s="662"/>
      <c r="DI130" s="662"/>
      <c r="DJ130" s="662"/>
      <c r="DK130" s="662"/>
      <c r="DL130" s="662"/>
      <c r="DM130" s="662"/>
      <c r="DN130" s="662"/>
    </row>
    <row r="131" spans="1:118" s="23" customFormat="1" ht="10.5" x14ac:dyDescent="0.15">
      <c r="A131" s="1083"/>
      <c r="B131" s="1088" t="s">
        <v>130</v>
      </c>
      <c r="C131" s="1089"/>
      <c r="D131" s="836">
        <v>0</v>
      </c>
      <c r="E131" s="918">
        <v>0</v>
      </c>
      <c r="F131" s="919">
        <v>0</v>
      </c>
      <c r="G131" s="799"/>
      <c r="H131" s="794"/>
      <c r="I131" s="799"/>
      <c r="J131" s="794"/>
      <c r="K131" s="799"/>
      <c r="L131" s="794"/>
      <c r="M131" s="799"/>
      <c r="N131" s="794"/>
      <c r="O131" s="799"/>
      <c r="P131" s="794"/>
      <c r="Q131" s="839"/>
      <c r="R131" s="884"/>
      <c r="S131" s="813"/>
      <c r="T131" s="821"/>
      <c r="U131" s="821"/>
      <c r="V131" s="813"/>
      <c r="W131" s="795"/>
      <c r="X131" s="939" t="s">
        <v>230</v>
      </c>
      <c r="Y131" s="671"/>
      <c r="Z131" s="671"/>
      <c r="AA131" s="671"/>
      <c r="AB131" s="671"/>
      <c r="AC131" s="671"/>
      <c r="AD131" s="671"/>
      <c r="AE131" s="671"/>
      <c r="AF131" s="671"/>
      <c r="AG131" s="948"/>
      <c r="AH131" s="671"/>
      <c r="AI131" s="671"/>
      <c r="AJ131" s="671"/>
      <c r="AK131" s="671"/>
      <c r="AL131" s="765"/>
      <c r="AM131" s="765"/>
      <c r="AN131" s="765"/>
      <c r="AO131" s="765"/>
      <c r="AP131" s="765"/>
      <c r="AQ131" s="765"/>
      <c r="AR131" s="765"/>
      <c r="AS131" s="765"/>
      <c r="AT131" s="765"/>
      <c r="AU131" s="765"/>
      <c r="AV131" s="765"/>
      <c r="AW131" s="765"/>
      <c r="AX131" s="765"/>
      <c r="AY131" s="765"/>
      <c r="AZ131" s="765"/>
      <c r="BA131" s="767" t="s">
        <v>227</v>
      </c>
      <c r="BB131" s="767" t="s">
        <v>227</v>
      </c>
      <c r="BC131" s="767" t="s">
        <v>227</v>
      </c>
      <c r="BD131" s="767" t="s">
        <v>227</v>
      </c>
      <c r="BE131" s="767" t="s">
        <v>227</v>
      </c>
      <c r="BF131" s="767" t="s">
        <v>227</v>
      </c>
      <c r="BG131" s="767" t="s">
        <v>227</v>
      </c>
      <c r="BH131" s="671"/>
      <c r="BI131" s="671"/>
      <c r="BJ131" s="671"/>
      <c r="BK131" s="671"/>
      <c r="BL131" s="671"/>
      <c r="BM131" s="671"/>
      <c r="BN131" s="671"/>
      <c r="BO131" s="671"/>
      <c r="BP131" s="671"/>
      <c r="BQ131" s="671"/>
      <c r="BR131" s="671"/>
      <c r="BS131" s="671"/>
      <c r="BT131" s="945">
        <v>0</v>
      </c>
      <c r="BU131" s="945">
        <v>0</v>
      </c>
      <c r="BV131" s="945">
        <v>0</v>
      </c>
      <c r="BW131" s="945">
        <v>0</v>
      </c>
      <c r="BX131" s="945">
        <v>0</v>
      </c>
      <c r="BY131" s="945">
        <v>0</v>
      </c>
      <c r="BZ131" s="945">
        <v>0</v>
      </c>
      <c r="CA131" s="671"/>
      <c r="CB131" s="690"/>
      <c r="CC131" s="690"/>
      <c r="CD131" s="690"/>
      <c r="CE131" s="690"/>
      <c r="CF131" s="690"/>
      <c r="CG131" s="690"/>
      <c r="CH131" s="690"/>
      <c r="CI131" s="690"/>
      <c r="CJ131" s="690"/>
      <c r="CK131" s="690"/>
      <c r="CL131" s="690"/>
      <c r="CM131" s="690"/>
      <c r="CN131" s="690"/>
      <c r="CO131" s="690"/>
      <c r="CP131" s="690"/>
      <c r="CQ131" s="690"/>
      <c r="CR131" s="690"/>
      <c r="CS131" s="690"/>
      <c r="CT131" s="690"/>
      <c r="CU131" s="690"/>
      <c r="CV131" s="690"/>
      <c r="CW131" s="662"/>
      <c r="CX131" s="662"/>
      <c r="CY131" s="662"/>
      <c r="CZ131" s="662"/>
      <c r="DA131" s="662"/>
      <c r="DB131" s="662"/>
      <c r="DC131" s="662"/>
      <c r="DD131" s="662"/>
      <c r="DE131" s="662"/>
      <c r="DF131" s="662"/>
      <c r="DG131" s="662"/>
      <c r="DH131" s="662"/>
      <c r="DI131" s="662"/>
      <c r="DJ131" s="662"/>
      <c r="DK131" s="662"/>
      <c r="DL131" s="662"/>
      <c r="DM131" s="662"/>
      <c r="DN131" s="662"/>
    </row>
    <row r="132" spans="1:118" s="23" customFormat="1" ht="10.5" customHeight="1" x14ac:dyDescent="0.15">
      <c r="A132" s="1090" t="s">
        <v>131</v>
      </c>
      <c r="B132" s="1090"/>
      <c r="C132" s="1089"/>
      <c r="D132" s="836">
        <v>0</v>
      </c>
      <c r="E132" s="918">
        <v>0</v>
      </c>
      <c r="F132" s="919">
        <v>0</v>
      </c>
      <c r="G132" s="809"/>
      <c r="H132" s="810"/>
      <c r="I132" s="809"/>
      <c r="J132" s="810"/>
      <c r="K132" s="809"/>
      <c r="L132" s="810"/>
      <c r="M132" s="809"/>
      <c r="N132" s="810"/>
      <c r="O132" s="809"/>
      <c r="P132" s="810"/>
      <c r="Q132" s="839"/>
      <c r="R132" s="884"/>
      <c r="S132" s="813"/>
      <c r="T132" s="821"/>
      <c r="U132" s="821"/>
      <c r="V132" s="813"/>
      <c r="W132" s="791"/>
      <c r="X132" s="939" t="s">
        <v>230</v>
      </c>
      <c r="Y132" s="671"/>
      <c r="Z132" s="671"/>
      <c r="AA132" s="671"/>
      <c r="AB132" s="671"/>
      <c r="AC132" s="671"/>
      <c r="AD132" s="671"/>
      <c r="AE132" s="671"/>
      <c r="AF132" s="671"/>
      <c r="AG132" s="948"/>
      <c r="AH132" s="671"/>
      <c r="AI132" s="671"/>
      <c r="AJ132" s="671"/>
      <c r="AK132" s="671"/>
      <c r="AL132" s="765"/>
      <c r="AM132" s="765"/>
      <c r="AN132" s="765"/>
      <c r="AO132" s="765"/>
      <c r="AP132" s="765"/>
      <c r="AQ132" s="765"/>
      <c r="AR132" s="765"/>
      <c r="AS132" s="765"/>
      <c r="AT132" s="765"/>
      <c r="AU132" s="765"/>
      <c r="AV132" s="765"/>
      <c r="AW132" s="765"/>
      <c r="AX132" s="765"/>
      <c r="AY132" s="765"/>
      <c r="AZ132" s="765"/>
      <c r="BA132" s="767" t="s">
        <v>227</v>
      </c>
      <c r="BB132" s="767" t="s">
        <v>227</v>
      </c>
      <c r="BC132" s="767" t="s">
        <v>227</v>
      </c>
      <c r="BD132" s="767" t="s">
        <v>227</v>
      </c>
      <c r="BE132" s="767" t="s">
        <v>227</v>
      </c>
      <c r="BF132" s="767" t="s">
        <v>227</v>
      </c>
      <c r="BG132" s="767" t="s">
        <v>227</v>
      </c>
      <c r="BH132" s="671"/>
      <c r="BI132" s="671"/>
      <c r="BJ132" s="671"/>
      <c r="BK132" s="671"/>
      <c r="BL132" s="671"/>
      <c r="BM132" s="671"/>
      <c r="BN132" s="671"/>
      <c r="BO132" s="671"/>
      <c r="BP132" s="671"/>
      <c r="BQ132" s="671"/>
      <c r="BR132" s="671"/>
      <c r="BS132" s="671"/>
      <c r="BT132" s="945">
        <v>0</v>
      </c>
      <c r="BU132" s="945">
        <v>0</v>
      </c>
      <c r="BV132" s="945">
        <v>0</v>
      </c>
      <c r="BW132" s="945">
        <v>0</v>
      </c>
      <c r="BX132" s="945">
        <v>0</v>
      </c>
      <c r="BY132" s="945">
        <v>0</v>
      </c>
      <c r="BZ132" s="945">
        <v>0</v>
      </c>
      <c r="CA132" s="671"/>
      <c r="CB132" s="690"/>
      <c r="CC132" s="690"/>
      <c r="CD132" s="690"/>
      <c r="CE132" s="690"/>
      <c r="CF132" s="690"/>
      <c r="CG132" s="690"/>
      <c r="CH132" s="690"/>
      <c r="CI132" s="690"/>
      <c r="CJ132" s="690"/>
      <c r="CK132" s="690"/>
      <c r="CL132" s="690"/>
      <c r="CM132" s="690"/>
      <c r="CN132" s="690"/>
      <c r="CO132" s="690"/>
      <c r="CP132" s="690"/>
      <c r="CQ132" s="690"/>
      <c r="CR132" s="690"/>
      <c r="CS132" s="690"/>
      <c r="CT132" s="690"/>
      <c r="CU132" s="690"/>
      <c r="CV132" s="690"/>
      <c r="CW132" s="662"/>
      <c r="CX132" s="662"/>
      <c r="CY132" s="662"/>
      <c r="CZ132" s="662"/>
      <c r="DA132" s="662"/>
      <c r="DB132" s="662"/>
      <c r="DC132" s="662"/>
      <c r="DD132" s="662"/>
      <c r="DE132" s="662"/>
      <c r="DF132" s="662"/>
      <c r="DG132" s="662"/>
      <c r="DH132" s="662"/>
      <c r="DI132" s="662"/>
      <c r="DJ132" s="662"/>
      <c r="DK132" s="662"/>
      <c r="DL132" s="662"/>
      <c r="DM132" s="662"/>
      <c r="DN132" s="662"/>
    </row>
    <row r="133" spans="1:118" s="23" customFormat="1" ht="10.5" x14ac:dyDescent="0.15">
      <c r="A133" s="1090" t="s">
        <v>132</v>
      </c>
      <c r="B133" s="1090"/>
      <c r="C133" s="1089"/>
      <c r="D133" s="836">
        <v>0</v>
      </c>
      <c r="E133" s="918">
        <v>0</v>
      </c>
      <c r="F133" s="919">
        <v>0</v>
      </c>
      <c r="G133" s="799"/>
      <c r="H133" s="794"/>
      <c r="I133" s="799"/>
      <c r="J133" s="794"/>
      <c r="K133" s="809"/>
      <c r="L133" s="810"/>
      <c r="M133" s="809"/>
      <c r="N133" s="810"/>
      <c r="O133" s="809"/>
      <c r="P133" s="810"/>
      <c r="Q133" s="876"/>
      <c r="R133" s="894"/>
      <c r="S133" s="813"/>
      <c r="T133" s="821"/>
      <c r="U133" s="821"/>
      <c r="V133" s="813"/>
      <c r="W133" s="791"/>
      <c r="X133" s="939" t="s">
        <v>230</v>
      </c>
      <c r="Y133" s="671"/>
      <c r="Z133" s="671"/>
      <c r="AA133" s="671"/>
      <c r="AB133" s="671"/>
      <c r="AC133" s="671"/>
      <c r="AD133" s="671"/>
      <c r="AE133" s="671"/>
      <c r="AF133" s="671"/>
      <c r="AG133" s="948"/>
      <c r="AH133" s="671"/>
      <c r="AI133" s="671"/>
      <c r="AJ133" s="671"/>
      <c r="AK133" s="671"/>
      <c r="AL133" s="765"/>
      <c r="AM133" s="765"/>
      <c r="AN133" s="765"/>
      <c r="AO133" s="765"/>
      <c r="AP133" s="765"/>
      <c r="AQ133" s="765"/>
      <c r="AR133" s="765"/>
      <c r="AS133" s="765"/>
      <c r="AT133" s="765"/>
      <c r="AU133" s="765"/>
      <c r="AV133" s="765"/>
      <c r="AW133" s="765"/>
      <c r="AX133" s="765"/>
      <c r="AY133" s="765"/>
      <c r="AZ133" s="765"/>
      <c r="BA133" s="767" t="s">
        <v>227</v>
      </c>
      <c r="BB133" s="767" t="s">
        <v>227</v>
      </c>
      <c r="BC133" s="767" t="s">
        <v>227</v>
      </c>
      <c r="BD133" s="767" t="s">
        <v>227</v>
      </c>
      <c r="BE133" s="767" t="s">
        <v>227</v>
      </c>
      <c r="BF133" s="767" t="s">
        <v>227</v>
      </c>
      <c r="BG133" s="767" t="s">
        <v>227</v>
      </c>
      <c r="BH133" s="671"/>
      <c r="BI133" s="671"/>
      <c r="BJ133" s="671"/>
      <c r="BK133" s="671"/>
      <c r="BL133" s="671"/>
      <c r="BM133" s="671"/>
      <c r="BN133" s="671"/>
      <c r="BO133" s="671"/>
      <c r="BP133" s="671"/>
      <c r="BQ133" s="671"/>
      <c r="BR133" s="671"/>
      <c r="BS133" s="671"/>
      <c r="BT133" s="945">
        <v>0</v>
      </c>
      <c r="BU133" s="945">
        <v>0</v>
      </c>
      <c r="BV133" s="945">
        <v>0</v>
      </c>
      <c r="BW133" s="945">
        <v>0</v>
      </c>
      <c r="BX133" s="945">
        <v>0</v>
      </c>
      <c r="BY133" s="945">
        <v>0</v>
      </c>
      <c r="BZ133" s="945">
        <v>0</v>
      </c>
      <c r="CA133" s="671"/>
      <c r="CB133" s="690"/>
      <c r="CC133" s="690"/>
      <c r="CD133" s="690"/>
      <c r="CE133" s="690"/>
      <c r="CF133" s="690"/>
      <c r="CG133" s="690"/>
      <c r="CH133" s="690"/>
      <c r="CI133" s="690"/>
      <c r="CJ133" s="690"/>
      <c r="CK133" s="690"/>
      <c r="CL133" s="690"/>
      <c r="CM133" s="690"/>
      <c r="CN133" s="690"/>
      <c r="CO133" s="690"/>
      <c r="CP133" s="690"/>
      <c r="CQ133" s="690"/>
      <c r="CR133" s="690"/>
      <c r="CS133" s="690"/>
      <c r="CT133" s="690"/>
      <c r="CU133" s="690"/>
      <c r="CV133" s="690"/>
      <c r="CW133" s="662"/>
      <c r="CX133" s="662"/>
      <c r="CY133" s="662"/>
      <c r="CZ133" s="662"/>
      <c r="DA133" s="662"/>
      <c r="DB133" s="662"/>
      <c r="DC133" s="662"/>
      <c r="DD133" s="662"/>
      <c r="DE133" s="662"/>
      <c r="DF133" s="662"/>
      <c r="DG133" s="662"/>
      <c r="DH133" s="662"/>
      <c r="DI133" s="662"/>
      <c r="DJ133" s="662"/>
      <c r="DK133" s="662"/>
      <c r="DL133" s="662"/>
      <c r="DM133" s="662"/>
      <c r="DN133" s="662"/>
    </row>
    <row r="134" spans="1:118" s="23" customFormat="1" ht="10.5" x14ac:dyDescent="0.15">
      <c r="A134" s="1090" t="s">
        <v>133</v>
      </c>
      <c r="B134" s="1101"/>
      <c r="C134" s="1102"/>
      <c r="D134" s="836">
        <v>0</v>
      </c>
      <c r="E134" s="918">
        <v>0</v>
      </c>
      <c r="F134" s="919">
        <v>0</v>
      </c>
      <c r="G134" s="799"/>
      <c r="H134" s="794"/>
      <c r="I134" s="799"/>
      <c r="J134" s="794"/>
      <c r="K134" s="799"/>
      <c r="L134" s="794"/>
      <c r="M134" s="799"/>
      <c r="N134" s="794"/>
      <c r="O134" s="799"/>
      <c r="P134" s="794"/>
      <c r="Q134" s="839"/>
      <c r="R134" s="884"/>
      <c r="S134" s="813"/>
      <c r="T134" s="821"/>
      <c r="U134" s="821"/>
      <c r="V134" s="813"/>
      <c r="W134" s="794"/>
      <c r="X134" s="939" t="s">
        <v>230</v>
      </c>
      <c r="Y134" s="671"/>
      <c r="Z134" s="671"/>
      <c r="AA134" s="671"/>
      <c r="AB134" s="671"/>
      <c r="AC134" s="671"/>
      <c r="AD134" s="671"/>
      <c r="AE134" s="671"/>
      <c r="AF134" s="671"/>
      <c r="AG134" s="948"/>
      <c r="AH134" s="671"/>
      <c r="AI134" s="671"/>
      <c r="AJ134" s="671"/>
      <c r="AK134" s="671"/>
      <c r="AL134" s="765"/>
      <c r="AM134" s="765"/>
      <c r="AN134" s="765"/>
      <c r="AO134" s="765"/>
      <c r="AP134" s="765"/>
      <c r="AQ134" s="765"/>
      <c r="AR134" s="765"/>
      <c r="AS134" s="765"/>
      <c r="AT134" s="765"/>
      <c r="AU134" s="765"/>
      <c r="AV134" s="765"/>
      <c r="AW134" s="765"/>
      <c r="AX134" s="765"/>
      <c r="AY134" s="765"/>
      <c r="AZ134" s="765"/>
      <c r="BA134" s="767" t="s">
        <v>227</v>
      </c>
      <c r="BB134" s="767" t="s">
        <v>227</v>
      </c>
      <c r="BC134" s="767" t="s">
        <v>227</v>
      </c>
      <c r="BD134" s="767" t="s">
        <v>227</v>
      </c>
      <c r="BE134" s="767" t="s">
        <v>227</v>
      </c>
      <c r="BF134" s="767" t="s">
        <v>227</v>
      </c>
      <c r="BG134" s="767" t="s">
        <v>227</v>
      </c>
      <c r="BH134" s="671"/>
      <c r="BI134" s="671"/>
      <c r="BJ134" s="671"/>
      <c r="BK134" s="671"/>
      <c r="BL134" s="671"/>
      <c r="BM134" s="671"/>
      <c r="BN134" s="671"/>
      <c r="BO134" s="671"/>
      <c r="BP134" s="671"/>
      <c r="BQ134" s="671"/>
      <c r="BR134" s="671"/>
      <c r="BS134" s="671"/>
      <c r="BT134" s="945">
        <v>0</v>
      </c>
      <c r="BU134" s="945">
        <v>0</v>
      </c>
      <c r="BV134" s="945">
        <v>0</v>
      </c>
      <c r="BW134" s="945">
        <v>0</v>
      </c>
      <c r="BX134" s="945">
        <v>0</v>
      </c>
      <c r="BY134" s="945">
        <v>0</v>
      </c>
      <c r="BZ134" s="945">
        <v>0</v>
      </c>
      <c r="CA134" s="671"/>
      <c r="CB134" s="690"/>
      <c r="CC134" s="690"/>
      <c r="CD134" s="690"/>
      <c r="CE134" s="690"/>
      <c r="CF134" s="690"/>
      <c r="CG134" s="690"/>
      <c r="CH134" s="690"/>
      <c r="CI134" s="690"/>
      <c r="CJ134" s="690"/>
      <c r="CK134" s="690"/>
      <c r="CL134" s="690"/>
      <c r="CM134" s="690"/>
      <c r="CN134" s="690"/>
      <c r="CO134" s="690"/>
      <c r="CP134" s="690"/>
      <c r="CQ134" s="690"/>
      <c r="CR134" s="690"/>
      <c r="CS134" s="690"/>
      <c r="CT134" s="690"/>
      <c r="CU134" s="690"/>
      <c r="CV134" s="690"/>
      <c r="CW134" s="662"/>
      <c r="CX134" s="662"/>
      <c r="CY134" s="662"/>
      <c r="CZ134" s="662"/>
      <c r="DA134" s="662"/>
      <c r="DB134" s="662"/>
      <c r="DC134" s="662"/>
      <c r="DD134" s="662"/>
      <c r="DE134" s="662"/>
      <c r="DF134" s="662"/>
      <c r="DG134" s="662"/>
      <c r="DH134" s="662"/>
      <c r="DI134" s="662"/>
      <c r="DJ134" s="662"/>
      <c r="DK134" s="662"/>
      <c r="DL134" s="662"/>
      <c r="DM134" s="662"/>
      <c r="DN134" s="662"/>
    </row>
    <row r="135" spans="1:118" s="23" customFormat="1" ht="10.5" customHeight="1" x14ac:dyDescent="0.15">
      <c r="A135" s="1103" t="s">
        <v>134</v>
      </c>
      <c r="B135" s="1082" t="s">
        <v>135</v>
      </c>
      <c r="C135" s="1089"/>
      <c r="D135" s="836">
        <v>0</v>
      </c>
      <c r="E135" s="918">
        <v>0</v>
      </c>
      <c r="F135" s="919">
        <v>0</v>
      </c>
      <c r="G135" s="799"/>
      <c r="H135" s="794"/>
      <c r="I135" s="799"/>
      <c r="J135" s="794"/>
      <c r="K135" s="799"/>
      <c r="L135" s="794"/>
      <c r="M135" s="799"/>
      <c r="N135" s="794"/>
      <c r="O135" s="799"/>
      <c r="P135" s="794"/>
      <c r="Q135" s="839"/>
      <c r="R135" s="884"/>
      <c r="S135" s="813"/>
      <c r="T135" s="791"/>
      <c r="U135" s="821"/>
      <c r="V135" s="813"/>
      <c r="W135" s="795"/>
      <c r="X135" s="939" t="s">
        <v>230</v>
      </c>
      <c r="Y135" s="671"/>
      <c r="Z135" s="671"/>
      <c r="AA135" s="671"/>
      <c r="AB135" s="671"/>
      <c r="AC135" s="671"/>
      <c r="AD135" s="671"/>
      <c r="AE135" s="671"/>
      <c r="AF135" s="671"/>
      <c r="AG135" s="948"/>
      <c r="AH135" s="671"/>
      <c r="AI135" s="671"/>
      <c r="AJ135" s="671"/>
      <c r="AK135" s="671"/>
      <c r="AL135" s="765"/>
      <c r="AM135" s="765"/>
      <c r="AN135" s="765"/>
      <c r="AO135" s="765"/>
      <c r="AP135" s="765"/>
      <c r="AQ135" s="765"/>
      <c r="AR135" s="765"/>
      <c r="AS135" s="765"/>
      <c r="AT135" s="765"/>
      <c r="AU135" s="765"/>
      <c r="AV135" s="765"/>
      <c r="AW135" s="765"/>
      <c r="AX135" s="765"/>
      <c r="AY135" s="765"/>
      <c r="AZ135" s="765"/>
      <c r="BA135" s="767" t="s">
        <v>227</v>
      </c>
      <c r="BB135" s="767" t="s">
        <v>227</v>
      </c>
      <c r="BC135" s="767" t="s">
        <v>227</v>
      </c>
      <c r="BD135" s="767" t="s">
        <v>227</v>
      </c>
      <c r="BE135" s="767" t="s">
        <v>227</v>
      </c>
      <c r="BF135" s="767" t="s">
        <v>227</v>
      </c>
      <c r="BG135" s="767" t="s">
        <v>227</v>
      </c>
      <c r="BH135" s="671"/>
      <c r="BI135" s="671"/>
      <c r="BJ135" s="671"/>
      <c r="BK135" s="671"/>
      <c r="BL135" s="671"/>
      <c r="BM135" s="671"/>
      <c r="BN135" s="671"/>
      <c r="BO135" s="671"/>
      <c r="BP135" s="671"/>
      <c r="BQ135" s="671"/>
      <c r="BR135" s="671"/>
      <c r="BS135" s="671"/>
      <c r="BT135" s="945">
        <v>0</v>
      </c>
      <c r="BU135" s="945">
        <v>0</v>
      </c>
      <c r="BV135" s="945">
        <v>0</v>
      </c>
      <c r="BW135" s="945">
        <v>0</v>
      </c>
      <c r="BX135" s="945">
        <v>0</v>
      </c>
      <c r="BY135" s="945">
        <v>0</v>
      </c>
      <c r="BZ135" s="945">
        <v>0</v>
      </c>
      <c r="CA135" s="671"/>
      <c r="CB135" s="690"/>
      <c r="CC135" s="690"/>
      <c r="CD135" s="690"/>
      <c r="CE135" s="690"/>
      <c r="CF135" s="690"/>
      <c r="CG135" s="690"/>
      <c r="CH135" s="690"/>
      <c r="CI135" s="690"/>
      <c r="CJ135" s="690"/>
      <c r="CK135" s="690"/>
      <c r="CL135" s="690"/>
      <c r="CM135" s="690"/>
      <c r="CN135" s="690"/>
      <c r="CO135" s="690"/>
      <c r="CP135" s="690"/>
      <c r="CQ135" s="690"/>
      <c r="CR135" s="690"/>
      <c r="CS135" s="690"/>
      <c r="CT135" s="690"/>
      <c r="CU135" s="690"/>
      <c r="CV135" s="690"/>
      <c r="CW135" s="662"/>
      <c r="CX135" s="662"/>
      <c r="CY135" s="662"/>
      <c r="CZ135" s="662"/>
      <c r="DA135" s="662"/>
      <c r="DB135" s="662"/>
      <c r="DC135" s="662"/>
      <c r="DD135" s="662"/>
      <c r="DE135" s="662"/>
      <c r="DF135" s="662"/>
      <c r="DG135" s="662"/>
      <c r="DH135" s="662"/>
      <c r="DI135" s="662"/>
      <c r="DJ135" s="662"/>
      <c r="DK135" s="662"/>
      <c r="DL135" s="662"/>
      <c r="DM135" s="662"/>
      <c r="DN135" s="662"/>
    </row>
    <row r="136" spans="1:118" s="23" customFormat="1" ht="10.5" x14ac:dyDescent="0.15">
      <c r="A136" s="1104"/>
      <c r="B136" s="1082" t="s">
        <v>136</v>
      </c>
      <c r="C136" s="1089"/>
      <c r="D136" s="836">
        <v>0</v>
      </c>
      <c r="E136" s="918">
        <v>0</v>
      </c>
      <c r="F136" s="919">
        <v>0</v>
      </c>
      <c r="G136" s="799"/>
      <c r="H136" s="794"/>
      <c r="I136" s="799"/>
      <c r="J136" s="794"/>
      <c r="K136" s="799"/>
      <c r="L136" s="794"/>
      <c r="M136" s="799"/>
      <c r="N136" s="794"/>
      <c r="O136" s="799"/>
      <c r="P136" s="794"/>
      <c r="Q136" s="839"/>
      <c r="R136" s="884"/>
      <c r="S136" s="813"/>
      <c r="T136" s="791"/>
      <c r="U136" s="821"/>
      <c r="V136" s="813"/>
      <c r="W136" s="795"/>
      <c r="X136" s="939" t="s">
        <v>230</v>
      </c>
      <c r="Y136" s="671"/>
      <c r="Z136" s="671"/>
      <c r="AA136" s="671"/>
      <c r="AB136" s="671"/>
      <c r="AC136" s="671"/>
      <c r="AD136" s="671"/>
      <c r="AE136" s="671"/>
      <c r="AF136" s="671"/>
      <c r="AG136" s="948"/>
      <c r="AH136" s="671"/>
      <c r="AI136" s="671"/>
      <c r="AJ136" s="671"/>
      <c r="AK136" s="671"/>
      <c r="AL136" s="765"/>
      <c r="AM136" s="765"/>
      <c r="AN136" s="765"/>
      <c r="AO136" s="765"/>
      <c r="AP136" s="765"/>
      <c r="AQ136" s="765"/>
      <c r="AR136" s="765"/>
      <c r="AS136" s="765"/>
      <c r="AT136" s="765"/>
      <c r="AU136" s="765"/>
      <c r="AV136" s="765"/>
      <c r="AW136" s="765"/>
      <c r="AX136" s="765"/>
      <c r="AY136" s="765"/>
      <c r="AZ136" s="765"/>
      <c r="BA136" s="767" t="s">
        <v>227</v>
      </c>
      <c r="BB136" s="767" t="s">
        <v>227</v>
      </c>
      <c r="BC136" s="767" t="s">
        <v>227</v>
      </c>
      <c r="BD136" s="767" t="s">
        <v>227</v>
      </c>
      <c r="BE136" s="767" t="s">
        <v>227</v>
      </c>
      <c r="BF136" s="767" t="s">
        <v>227</v>
      </c>
      <c r="BG136" s="767" t="s">
        <v>227</v>
      </c>
      <c r="BH136" s="671"/>
      <c r="BI136" s="671"/>
      <c r="BJ136" s="671"/>
      <c r="BK136" s="671"/>
      <c r="BL136" s="671"/>
      <c r="BM136" s="671"/>
      <c r="BN136" s="671"/>
      <c r="BO136" s="671"/>
      <c r="BP136" s="671"/>
      <c r="BQ136" s="671"/>
      <c r="BR136" s="671"/>
      <c r="BS136" s="671"/>
      <c r="BT136" s="945">
        <v>0</v>
      </c>
      <c r="BU136" s="945">
        <v>0</v>
      </c>
      <c r="BV136" s="945">
        <v>0</v>
      </c>
      <c r="BW136" s="945">
        <v>0</v>
      </c>
      <c r="BX136" s="945">
        <v>0</v>
      </c>
      <c r="BY136" s="945">
        <v>0</v>
      </c>
      <c r="BZ136" s="945">
        <v>0</v>
      </c>
      <c r="CA136" s="671"/>
      <c r="CB136" s="690"/>
      <c r="CC136" s="690"/>
      <c r="CD136" s="690"/>
      <c r="CE136" s="690"/>
      <c r="CF136" s="690"/>
      <c r="CG136" s="690"/>
      <c r="CH136" s="690"/>
      <c r="CI136" s="690"/>
      <c r="CJ136" s="690"/>
      <c r="CK136" s="690"/>
      <c r="CL136" s="690"/>
      <c r="CM136" s="690"/>
      <c r="CN136" s="690"/>
      <c r="CO136" s="690"/>
      <c r="CP136" s="690"/>
      <c r="CQ136" s="690"/>
      <c r="CR136" s="690"/>
      <c r="CS136" s="690"/>
      <c r="CT136" s="690"/>
      <c r="CU136" s="690"/>
      <c r="CV136" s="690"/>
      <c r="CW136" s="662"/>
      <c r="CX136" s="662"/>
      <c r="CY136" s="662"/>
      <c r="CZ136" s="662"/>
      <c r="DA136" s="662"/>
      <c r="DB136" s="662"/>
      <c r="DC136" s="662"/>
      <c r="DD136" s="662"/>
      <c r="DE136" s="662"/>
      <c r="DF136" s="662"/>
      <c r="DG136" s="662"/>
      <c r="DH136" s="662"/>
      <c r="DI136" s="662"/>
      <c r="DJ136" s="662"/>
      <c r="DK136" s="662"/>
      <c r="DL136" s="662"/>
      <c r="DM136" s="662"/>
      <c r="DN136" s="662"/>
    </row>
    <row r="137" spans="1:118" s="23" customFormat="1" ht="21" x14ac:dyDescent="0.15">
      <c r="A137" s="781" t="s">
        <v>137</v>
      </c>
      <c r="B137" s="1091" t="s">
        <v>138</v>
      </c>
      <c r="C137" s="1092"/>
      <c r="D137" s="836">
        <v>0</v>
      </c>
      <c r="E137" s="918">
        <v>0</v>
      </c>
      <c r="F137" s="919">
        <v>0</v>
      </c>
      <c r="G137" s="799"/>
      <c r="H137" s="794"/>
      <c r="I137" s="799"/>
      <c r="J137" s="794"/>
      <c r="K137" s="799"/>
      <c r="L137" s="794"/>
      <c r="M137" s="799"/>
      <c r="N137" s="794"/>
      <c r="O137" s="799"/>
      <c r="P137" s="794"/>
      <c r="Q137" s="839"/>
      <c r="R137" s="884"/>
      <c r="S137" s="813"/>
      <c r="T137" s="791"/>
      <c r="U137" s="821"/>
      <c r="V137" s="813"/>
      <c r="W137" s="795"/>
      <c r="X137" s="939" t="s">
        <v>230</v>
      </c>
      <c r="Y137" s="671"/>
      <c r="Z137" s="671"/>
      <c r="AA137" s="671"/>
      <c r="AB137" s="671"/>
      <c r="AC137" s="671"/>
      <c r="AD137" s="671"/>
      <c r="AE137" s="671"/>
      <c r="AF137" s="671"/>
      <c r="AG137" s="948"/>
      <c r="AH137" s="671"/>
      <c r="AI137" s="671"/>
      <c r="AJ137" s="671"/>
      <c r="AK137" s="671"/>
      <c r="AL137" s="765"/>
      <c r="AM137" s="765"/>
      <c r="AN137" s="765"/>
      <c r="AO137" s="765"/>
      <c r="AP137" s="765"/>
      <c r="AQ137" s="765"/>
      <c r="AR137" s="765"/>
      <c r="AS137" s="765"/>
      <c r="AT137" s="765"/>
      <c r="AU137" s="765"/>
      <c r="AV137" s="765"/>
      <c r="AW137" s="765"/>
      <c r="AX137" s="765"/>
      <c r="AY137" s="765"/>
      <c r="AZ137" s="765"/>
      <c r="BA137" s="767" t="s">
        <v>227</v>
      </c>
      <c r="BB137" s="767" t="s">
        <v>227</v>
      </c>
      <c r="BC137" s="767" t="s">
        <v>227</v>
      </c>
      <c r="BD137" s="767" t="s">
        <v>227</v>
      </c>
      <c r="BE137" s="767" t="s">
        <v>227</v>
      </c>
      <c r="BF137" s="767" t="s">
        <v>227</v>
      </c>
      <c r="BG137" s="767" t="s">
        <v>227</v>
      </c>
      <c r="BH137" s="671"/>
      <c r="BI137" s="671"/>
      <c r="BJ137" s="671"/>
      <c r="BK137" s="671"/>
      <c r="BL137" s="671"/>
      <c r="BM137" s="671"/>
      <c r="BN137" s="671"/>
      <c r="BO137" s="671"/>
      <c r="BP137" s="671"/>
      <c r="BQ137" s="671"/>
      <c r="BR137" s="671"/>
      <c r="BS137" s="671"/>
      <c r="BT137" s="945">
        <v>0</v>
      </c>
      <c r="BU137" s="945">
        <v>0</v>
      </c>
      <c r="BV137" s="945">
        <v>0</v>
      </c>
      <c r="BW137" s="945">
        <v>0</v>
      </c>
      <c r="BX137" s="945">
        <v>0</v>
      </c>
      <c r="BY137" s="945">
        <v>0</v>
      </c>
      <c r="BZ137" s="945">
        <v>0</v>
      </c>
      <c r="CA137" s="671"/>
      <c r="CB137" s="690"/>
      <c r="CC137" s="690"/>
      <c r="CD137" s="690"/>
      <c r="CE137" s="690"/>
      <c r="CF137" s="690"/>
      <c r="CG137" s="690"/>
      <c r="CH137" s="690"/>
      <c r="CI137" s="690"/>
      <c r="CJ137" s="690"/>
      <c r="CK137" s="690"/>
      <c r="CL137" s="690"/>
      <c r="CM137" s="690"/>
      <c r="CN137" s="690"/>
      <c r="CO137" s="690"/>
      <c r="CP137" s="690"/>
      <c r="CQ137" s="690"/>
      <c r="CR137" s="690"/>
      <c r="CS137" s="690"/>
      <c r="CT137" s="690"/>
      <c r="CU137" s="690"/>
      <c r="CV137" s="690"/>
      <c r="CW137" s="662"/>
      <c r="CX137" s="662"/>
      <c r="CY137" s="662"/>
      <c r="CZ137" s="662"/>
      <c r="DA137" s="662"/>
      <c r="DB137" s="662"/>
      <c r="DC137" s="662"/>
      <c r="DD137" s="662"/>
      <c r="DE137" s="662"/>
      <c r="DF137" s="662"/>
      <c r="DG137" s="662"/>
      <c r="DH137" s="662"/>
      <c r="DI137" s="662"/>
      <c r="DJ137" s="662"/>
      <c r="DK137" s="662"/>
      <c r="DL137" s="662"/>
      <c r="DM137" s="662"/>
      <c r="DN137" s="662"/>
    </row>
    <row r="138" spans="1:118" s="23" customFormat="1" ht="10.5" customHeight="1" x14ac:dyDescent="0.15">
      <c r="A138" s="1090" t="s">
        <v>139</v>
      </c>
      <c r="B138" s="1090"/>
      <c r="C138" s="1089"/>
      <c r="D138" s="836">
        <v>0</v>
      </c>
      <c r="E138" s="918">
        <v>0</v>
      </c>
      <c r="F138" s="919">
        <v>0</v>
      </c>
      <c r="G138" s="802"/>
      <c r="H138" s="805"/>
      <c r="I138" s="802"/>
      <c r="J138" s="805"/>
      <c r="K138" s="802"/>
      <c r="L138" s="805"/>
      <c r="M138" s="802"/>
      <c r="N138" s="805"/>
      <c r="O138" s="802"/>
      <c r="P138" s="805"/>
      <c r="Q138" s="841"/>
      <c r="R138" s="895"/>
      <c r="S138" s="835"/>
      <c r="T138" s="793"/>
      <c r="U138" s="821"/>
      <c r="V138" s="835"/>
      <c r="W138" s="795"/>
      <c r="X138" s="939" t="s">
        <v>230</v>
      </c>
      <c r="Y138" s="671"/>
      <c r="Z138" s="671"/>
      <c r="AA138" s="671"/>
      <c r="AB138" s="671"/>
      <c r="AC138" s="671"/>
      <c r="AD138" s="671"/>
      <c r="AE138" s="671"/>
      <c r="AF138" s="671"/>
      <c r="AG138" s="948"/>
      <c r="AH138" s="671"/>
      <c r="AI138" s="671"/>
      <c r="AJ138" s="671"/>
      <c r="AK138" s="671"/>
      <c r="AL138" s="765"/>
      <c r="AM138" s="765"/>
      <c r="AN138" s="765"/>
      <c r="AO138" s="765"/>
      <c r="AP138" s="765"/>
      <c r="AQ138" s="765"/>
      <c r="AR138" s="765"/>
      <c r="AS138" s="765"/>
      <c r="AT138" s="765"/>
      <c r="AU138" s="765"/>
      <c r="AV138" s="765"/>
      <c r="AW138" s="765"/>
      <c r="AX138" s="765"/>
      <c r="AY138" s="765"/>
      <c r="AZ138" s="765"/>
      <c r="BA138" s="767" t="s">
        <v>227</v>
      </c>
      <c r="BB138" s="767" t="s">
        <v>227</v>
      </c>
      <c r="BC138" s="767" t="s">
        <v>227</v>
      </c>
      <c r="BD138" s="767" t="s">
        <v>227</v>
      </c>
      <c r="BE138" s="767" t="s">
        <v>227</v>
      </c>
      <c r="BF138" s="767" t="s">
        <v>227</v>
      </c>
      <c r="BG138" s="767" t="s">
        <v>227</v>
      </c>
      <c r="BH138" s="671"/>
      <c r="BI138" s="671"/>
      <c r="BJ138" s="671"/>
      <c r="BK138" s="671"/>
      <c r="BL138" s="671"/>
      <c r="BM138" s="671"/>
      <c r="BN138" s="671"/>
      <c r="BO138" s="671"/>
      <c r="BP138" s="671"/>
      <c r="BQ138" s="671"/>
      <c r="BR138" s="671"/>
      <c r="BS138" s="671"/>
      <c r="BT138" s="945">
        <v>0</v>
      </c>
      <c r="BU138" s="945">
        <v>0</v>
      </c>
      <c r="BV138" s="945">
        <v>0</v>
      </c>
      <c r="BW138" s="945">
        <v>0</v>
      </c>
      <c r="BX138" s="945">
        <v>0</v>
      </c>
      <c r="BY138" s="945">
        <v>0</v>
      </c>
      <c r="BZ138" s="945">
        <v>0</v>
      </c>
      <c r="CA138" s="671"/>
      <c r="CB138" s="690"/>
      <c r="CC138" s="690"/>
      <c r="CD138" s="690"/>
      <c r="CE138" s="690"/>
      <c r="CF138" s="690"/>
      <c r="CG138" s="690"/>
      <c r="CH138" s="690"/>
      <c r="CI138" s="690"/>
      <c r="CJ138" s="690"/>
      <c r="CK138" s="690"/>
      <c r="CL138" s="690"/>
      <c r="CM138" s="690"/>
      <c r="CN138" s="690"/>
      <c r="CO138" s="690"/>
      <c r="CP138" s="690"/>
      <c r="CQ138" s="690"/>
      <c r="CR138" s="690"/>
      <c r="CS138" s="690"/>
      <c r="CT138" s="690"/>
      <c r="CU138" s="690"/>
      <c r="CV138" s="690"/>
      <c r="CW138" s="662"/>
      <c r="CX138" s="662"/>
      <c r="CY138" s="662"/>
      <c r="CZ138" s="662"/>
      <c r="DA138" s="662"/>
      <c r="DB138" s="662"/>
      <c r="DC138" s="662"/>
      <c r="DD138" s="662"/>
      <c r="DE138" s="662"/>
      <c r="DF138" s="662"/>
      <c r="DG138" s="662"/>
      <c r="DH138" s="662"/>
      <c r="DI138" s="662"/>
      <c r="DJ138" s="662"/>
      <c r="DK138" s="662"/>
      <c r="DL138" s="662"/>
      <c r="DM138" s="662"/>
      <c r="DN138" s="662"/>
    </row>
    <row r="139" spans="1:118" s="23" customFormat="1" ht="10.5" x14ac:dyDescent="0.15">
      <c r="A139" s="1093" t="s">
        <v>140</v>
      </c>
      <c r="B139" s="1094"/>
      <c r="C139" s="1095"/>
      <c r="D139" s="935"/>
      <c r="E139" s="890"/>
      <c r="F139" s="890"/>
      <c r="G139" s="890"/>
      <c r="H139" s="890"/>
      <c r="I139" s="890"/>
      <c r="J139" s="890"/>
      <c r="K139" s="890"/>
      <c r="L139" s="890"/>
      <c r="M139" s="890"/>
      <c r="N139" s="890"/>
      <c r="O139" s="890"/>
      <c r="P139" s="890"/>
      <c r="Q139" s="890"/>
      <c r="R139" s="890"/>
      <c r="S139" s="890"/>
      <c r="T139" s="890"/>
      <c r="U139" s="890"/>
      <c r="V139" s="890"/>
      <c r="W139" s="891"/>
      <c r="X139" s="939" t="s">
        <v>230</v>
      </c>
      <c r="Y139" s="671"/>
      <c r="Z139" s="671"/>
      <c r="AA139" s="671"/>
      <c r="AB139" s="671"/>
      <c r="AC139" s="671"/>
      <c r="AD139" s="671"/>
      <c r="AE139" s="671"/>
      <c r="AF139" s="671"/>
      <c r="AG139" s="948"/>
      <c r="AH139" s="671"/>
      <c r="AI139" s="671"/>
      <c r="AJ139" s="671"/>
      <c r="AK139" s="671"/>
      <c r="AL139" s="765"/>
      <c r="AM139" s="765"/>
      <c r="AN139" s="765"/>
      <c r="AO139" s="765"/>
      <c r="AP139" s="765"/>
      <c r="AQ139" s="765"/>
      <c r="AR139" s="765"/>
      <c r="AS139" s="765"/>
      <c r="AT139" s="765"/>
      <c r="AU139" s="765"/>
      <c r="AV139" s="765"/>
      <c r="AW139" s="765"/>
      <c r="AX139" s="765"/>
      <c r="AY139" s="765"/>
      <c r="AZ139" s="765"/>
      <c r="BA139" s="767" t="s">
        <v>227</v>
      </c>
      <c r="BB139" s="767" t="s">
        <v>227</v>
      </c>
      <c r="BC139" s="767" t="s">
        <v>227</v>
      </c>
      <c r="BD139" s="767" t="s">
        <v>227</v>
      </c>
      <c r="BE139" s="767" t="s">
        <v>227</v>
      </c>
      <c r="BF139" s="767" t="s">
        <v>227</v>
      </c>
      <c r="BG139" s="767" t="s">
        <v>227</v>
      </c>
      <c r="BH139" s="671"/>
      <c r="BI139" s="671"/>
      <c r="BJ139" s="671"/>
      <c r="BK139" s="671"/>
      <c r="BL139" s="671"/>
      <c r="BM139" s="671"/>
      <c r="BN139" s="671"/>
      <c r="BO139" s="671"/>
      <c r="BP139" s="671"/>
      <c r="BQ139" s="671"/>
      <c r="BR139" s="671"/>
      <c r="BS139" s="671"/>
      <c r="BT139" s="945">
        <v>0</v>
      </c>
      <c r="BU139" s="945">
        <v>0</v>
      </c>
      <c r="BV139" s="945">
        <v>0</v>
      </c>
      <c r="BW139" s="945">
        <v>0</v>
      </c>
      <c r="BX139" s="945">
        <v>0</v>
      </c>
      <c r="BY139" s="945">
        <v>0</v>
      </c>
      <c r="BZ139" s="945">
        <v>0</v>
      </c>
      <c r="CA139" s="671"/>
      <c r="CB139" s="690"/>
      <c r="CC139" s="690"/>
      <c r="CD139" s="690"/>
      <c r="CE139" s="690"/>
      <c r="CF139" s="690"/>
      <c r="CG139" s="690"/>
      <c r="CH139" s="690"/>
      <c r="CI139" s="690"/>
      <c r="CJ139" s="690"/>
      <c r="CK139" s="690"/>
      <c r="CL139" s="690"/>
      <c r="CM139" s="690"/>
      <c r="CN139" s="690"/>
      <c r="CO139" s="690"/>
      <c r="CP139" s="690"/>
      <c r="CQ139" s="690"/>
      <c r="CR139" s="690"/>
      <c r="CS139" s="690"/>
      <c r="CT139" s="690"/>
      <c r="CU139" s="690"/>
      <c r="CV139" s="690"/>
      <c r="CW139" s="662"/>
      <c r="CX139" s="662"/>
      <c r="CY139" s="662"/>
      <c r="CZ139" s="662"/>
      <c r="DA139" s="662"/>
      <c r="DB139" s="662"/>
      <c r="DC139" s="662"/>
      <c r="DD139" s="662"/>
      <c r="DE139" s="662"/>
      <c r="DF139" s="662"/>
      <c r="DG139" s="662"/>
      <c r="DH139" s="662"/>
      <c r="DI139" s="662"/>
      <c r="DJ139" s="662"/>
      <c r="DK139" s="662"/>
      <c r="DL139" s="662"/>
      <c r="DM139" s="662"/>
      <c r="DN139" s="662"/>
    </row>
    <row r="140" spans="1:118" s="23" customFormat="1" ht="10.5" customHeight="1" x14ac:dyDescent="0.15">
      <c r="A140" s="1096" t="s">
        <v>141</v>
      </c>
      <c r="B140" s="1099" t="s">
        <v>142</v>
      </c>
      <c r="C140" s="1100"/>
      <c r="D140" s="920">
        <v>0</v>
      </c>
      <c r="E140" s="921">
        <v>0</v>
      </c>
      <c r="F140" s="922">
        <v>0</v>
      </c>
      <c r="G140" s="811"/>
      <c r="H140" s="830"/>
      <c r="I140" s="811"/>
      <c r="J140" s="830"/>
      <c r="K140" s="811"/>
      <c r="L140" s="830"/>
      <c r="M140" s="811"/>
      <c r="N140" s="830"/>
      <c r="O140" s="811"/>
      <c r="P140" s="830"/>
      <c r="Q140" s="838"/>
      <c r="R140" s="896"/>
      <c r="S140" s="834"/>
      <c r="T140" s="790"/>
      <c r="U140" s="790"/>
      <c r="V140" s="834"/>
      <c r="W140" s="830"/>
      <c r="X140" s="939" t="s">
        <v>230</v>
      </c>
      <c r="Y140" s="671"/>
      <c r="Z140" s="671"/>
      <c r="AA140" s="671"/>
      <c r="AB140" s="671"/>
      <c r="AC140" s="671"/>
      <c r="AD140" s="671"/>
      <c r="AE140" s="671"/>
      <c r="AF140" s="671"/>
      <c r="AG140" s="948"/>
      <c r="AH140" s="671"/>
      <c r="AI140" s="671"/>
      <c r="AJ140" s="671"/>
      <c r="AK140" s="671"/>
      <c r="AL140" s="765"/>
      <c r="AM140" s="765"/>
      <c r="AN140" s="765"/>
      <c r="AO140" s="765"/>
      <c r="AP140" s="765"/>
      <c r="AQ140" s="765"/>
      <c r="AR140" s="765"/>
      <c r="AS140" s="765"/>
      <c r="AT140" s="765"/>
      <c r="AU140" s="765"/>
      <c r="AV140" s="765"/>
      <c r="AW140" s="765"/>
      <c r="AX140" s="765"/>
      <c r="AY140" s="765"/>
      <c r="AZ140" s="765"/>
      <c r="BA140" s="767" t="s">
        <v>227</v>
      </c>
      <c r="BB140" s="767" t="s">
        <v>227</v>
      </c>
      <c r="BC140" s="767" t="s">
        <v>227</v>
      </c>
      <c r="BD140" s="767" t="s">
        <v>227</v>
      </c>
      <c r="BE140" s="767" t="s">
        <v>227</v>
      </c>
      <c r="BF140" s="767" t="s">
        <v>227</v>
      </c>
      <c r="BG140" s="767" t="s">
        <v>227</v>
      </c>
      <c r="BH140" s="671"/>
      <c r="BI140" s="671"/>
      <c r="BJ140" s="671"/>
      <c r="BK140" s="671"/>
      <c r="BL140" s="671"/>
      <c r="BM140" s="671"/>
      <c r="BN140" s="671"/>
      <c r="BO140" s="671"/>
      <c r="BP140" s="671"/>
      <c r="BQ140" s="671"/>
      <c r="BR140" s="671"/>
      <c r="BS140" s="671"/>
      <c r="BT140" s="945">
        <v>0</v>
      </c>
      <c r="BU140" s="945">
        <v>0</v>
      </c>
      <c r="BV140" s="945">
        <v>0</v>
      </c>
      <c r="BW140" s="945">
        <v>0</v>
      </c>
      <c r="BX140" s="945">
        <v>0</v>
      </c>
      <c r="BY140" s="945">
        <v>0</v>
      </c>
      <c r="BZ140" s="945">
        <v>0</v>
      </c>
      <c r="CA140" s="671"/>
      <c r="CB140" s="690"/>
      <c r="CC140" s="690"/>
      <c r="CD140" s="690"/>
      <c r="CE140" s="690"/>
      <c r="CF140" s="690"/>
      <c r="CG140" s="690"/>
      <c r="CH140" s="690"/>
      <c r="CI140" s="690"/>
      <c r="CJ140" s="690"/>
      <c r="CK140" s="690"/>
      <c r="CL140" s="690"/>
      <c r="CM140" s="690"/>
      <c r="CN140" s="690"/>
      <c r="CO140" s="690"/>
      <c r="CP140" s="690"/>
      <c r="CQ140" s="690"/>
      <c r="CR140" s="690"/>
      <c r="CS140" s="690"/>
      <c r="CT140" s="690"/>
      <c r="CU140" s="690"/>
      <c r="CV140" s="690"/>
      <c r="CW140" s="662"/>
      <c r="CX140" s="662"/>
      <c r="CY140" s="662"/>
      <c r="CZ140" s="662"/>
      <c r="DA140" s="662"/>
      <c r="DB140" s="662"/>
      <c r="DC140" s="662"/>
      <c r="DD140" s="662"/>
      <c r="DE140" s="662"/>
      <c r="DF140" s="662"/>
      <c r="DG140" s="662"/>
      <c r="DH140" s="662"/>
      <c r="DI140" s="662"/>
      <c r="DJ140" s="662"/>
      <c r="DK140" s="662"/>
      <c r="DL140" s="662"/>
      <c r="DM140" s="662"/>
      <c r="DN140" s="662"/>
    </row>
    <row r="141" spans="1:118" s="23" customFormat="1" ht="10.5" x14ac:dyDescent="0.15">
      <c r="A141" s="1097"/>
      <c r="B141" s="1088" t="s">
        <v>143</v>
      </c>
      <c r="C141" s="1089"/>
      <c r="D141" s="915">
        <v>0</v>
      </c>
      <c r="E141" s="916">
        <v>0</v>
      </c>
      <c r="F141" s="917">
        <v>0</v>
      </c>
      <c r="G141" s="831"/>
      <c r="H141" s="833"/>
      <c r="I141" s="831"/>
      <c r="J141" s="833"/>
      <c r="K141" s="831"/>
      <c r="L141" s="833"/>
      <c r="M141" s="831"/>
      <c r="N141" s="833"/>
      <c r="O141" s="831"/>
      <c r="P141" s="833"/>
      <c r="Q141" s="842"/>
      <c r="R141" s="892"/>
      <c r="S141" s="813"/>
      <c r="T141" s="797"/>
      <c r="U141" s="797"/>
      <c r="V141" s="847"/>
      <c r="W141" s="794"/>
      <c r="X141" s="939" t="s">
        <v>230</v>
      </c>
      <c r="Y141" s="671"/>
      <c r="Z141" s="671"/>
      <c r="AA141" s="671"/>
      <c r="AB141" s="671"/>
      <c r="AC141" s="671"/>
      <c r="AD141" s="671"/>
      <c r="AE141" s="671"/>
      <c r="AF141" s="671"/>
      <c r="AG141" s="948"/>
      <c r="AH141" s="671"/>
      <c r="AI141" s="671"/>
      <c r="AJ141" s="671"/>
      <c r="AK141" s="671"/>
      <c r="AL141" s="765"/>
      <c r="AM141" s="765"/>
      <c r="AN141" s="765"/>
      <c r="AO141" s="765"/>
      <c r="AP141" s="765"/>
      <c r="AQ141" s="765"/>
      <c r="AR141" s="765"/>
      <c r="AS141" s="765"/>
      <c r="AT141" s="765"/>
      <c r="AU141" s="765"/>
      <c r="AV141" s="765"/>
      <c r="AW141" s="765"/>
      <c r="AX141" s="765"/>
      <c r="AY141" s="765"/>
      <c r="AZ141" s="765"/>
      <c r="BA141" s="767" t="s">
        <v>227</v>
      </c>
      <c r="BB141" s="767" t="s">
        <v>227</v>
      </c>
      <c r="BC141" s="767" t="s">
        <v>227</v>
      </c>
      <c r="BD141" s="767" t="s">
        <v>227</v>
      </c>
      <c r="BE141" s="767" t="s">
        <v>227</v>
      </c>
      <c r="BF141" s="767" t="s">
        <v>227</v>
      </c>
      <c r="BG141" s="767" t="s">
        <v>227</v>
      </c>
      <c r="BH141" s="671"/>
      <c r="BI141" s="671"/>
      <c r="BJ141" s="671"/>
      <c r="BK141" s="671"/>
      <c r="BL141" s="671"/>
      <c r="BM141" s="671"/>
      <c r="BN141" s="671"/>
      <c r="BO141" s="671"/>
      <c r="BP141" s="671"/>
      <c r="BQ141" s="671"/>
      <c r="BR141" s="671"/>
      <c r="BS141" s="671"/>
      <c r="BT141" s="945">
        <v>0</v>
      </c>
      <c r="BU141" s="945">
        <v>0</v>
      </c>
      <c r="BV141" s="945">
        <v>0</v>
      </c>
      <c r="BW141" s="945">
        <v>0</v>
      </c>
      <c r="BX141" s="945">
        <v>0</v>
      </c>
      <c r="BY141" s="945">
        <v>0</v>
      </c>
      <c r="BZ141" s="945">
        <v>0</v>
      </c>
      <c r="CA141" s="671"/>
      <c r="CB141" s="690"/>
      <c r="CC141" s="690"/>
      <c r="CD141" s="690"/>
      <c r="CE141" s="690"/>
      <c r="CF141" s="690"/>
      <c r="CG141" s="690"/>
      <c r="CH141" s="690"/>
      <c r="CI141" s="690"/>
      <c r="CJ141" s="690"/>
      <c r="CK141" s="690"/>
      <c r="CL141" s="690"/>
      <c r="CM141" s="690"/>
      <c r="CN141" s="690"/>
      <c r="CO141" s="690"/>
      <c r="CP141" s="690"/>
      <c r="CQ141" s="690"/>
      <c r="CR141" s="690"/>
      <c r="CS141" s="690"/>
      <c r="CT141" s="690"/>
      <c r="CU141" s="690"/>
      <c r="CV141" s="690"/>
      <c r="CW141" s="662"/>
      <c r="CX141" s="662"/>
      <c r="CY141" s="662"/>
      <c r="CZ141" s="662"/>
      <c r="DA141" s="662"/>
      <c r="DB141" s="662"/>
      <c r="DC141" s="662"/>
      <c r="DD141" s="662"/>
      <c r="DE141" s="662"/>
      <c r="DF141" s="662"/>
      <c r="DG141" s="662"/>
      <c r="DH141" s="662"/>
      <c r="DI141" s="662"/>
      <c r="DJ141" s="662"/>
      <c r="DK141" s="662"/>
      <c r="DL141" s="662"/>
      <c r="DM141" s="662"/>
      <c r="DN141" s="662"/>
    </row>
    <row r="142" spans="1:118" s="23" customFormat="1" ht="10.5" x14ac:dyDescent="0.15">
      <c r="A142" s="1097"/>
      <c r="B142" s="1088" t="s">
        <v>144</v>
      </c>
      <c r="C142" s="1089"/>
      <c r="D142" s="915">
        <v>1</v>
      </c>
      <c r="E142" s="916">
        <v>0</v>
      </c>
      <c r="F142" s="917">
        <v>1</v>
      </c>
      <c r="G142" s="831"/>
      <c r="H142" s="833"/>
      <c r="I142" s="831"/>
      <c r="J142" s="833"/>
      <c r="K142" s="831"/>
      <c r="L142" s="833"/>
      <c r="M142" s="831"/>
      <c r="N142" s="833"/>
      <c r="O142" s="831"/>
      <c r="P142" s="833">
        <v>1</v>
      </c>
      <c r="Q142" s="842"/>
      <c r="R142" s="892"/>
      <c r="S142" s="813"/>
      <c r="T142" s="797"/>
      <c r="U142" s="797"/>
      <c r="V142" s="847"/>
      <c r="W142" s="794"/>
      <c r="X142" s="939" t="s">
        <v>230</v>
      </c>
      <c r="Y142" s="671"/>
      <c r="Z142" s="671"/>
      <c r="AA142" s="671"/>
      <c r="AB142" s="671"/>
      <c r="AC142" s="671"/>
      <c r="AD142" s="671"/>
      <c r="AE142" s="671"/>
      <c r="AF142" s="671"/>
      <c r="AG142" s="948"/>
      <c r="AH142" s="671"/>
      <c r="AI142" s="671"/>
      <c r="AJ142" s="671"/>
      <c r="AK142" s="671"/>
      <c r="AL142" s="765"/>
      <c r="AM142" s="765"/>
      <c r="AN142" s="765"/>
      <c r="AO142" s="765"/>
      <c r="AP142" s="765"/>
      <c r="AQ142" s="765"/>
      <c r="AR142" s="765"/>
      <c r="AS142" s="765"/>
      <c r="AT142" s="765"/>
      <c r="AU142" s="765"/>
      <c r="AV142" s="765"/>
      <c r="AW142" s="765"/>
      <c r="AX142" s="765"/>
      <c r="AY142" s="765"/>
      <c r="AZ142" s="765"/>
      <c r="BA142" s="767" t="s">
        <v>227</v>
      </c>
      <c r="BB142" s="767" t="s">
        <v>227</v>
      </c>
      <c r="BC142" s="767" t="s">
        <v>227</v>
      </c>
      <c r="BD142" s="767" t="s">
        <v>227</v>
      </c>
      <c r="BE142" s="767" t="s">
        <v>227</v>
      </c>
      <c r="BF142" s="767" t="s">
        <v>227</v>
      </c>
      <c r="BG142" s="767" t="s">
        <v>227</v>
      </c>
      <c r="BH142" s="671"/>
      <c r="BI142" s="671"/>
      <c r="BJ142" s="671"/>
      <c r="BK142" s="671"/>
      <c r="BL142" s="671"/>
      <c r="BM142" s="671"/>
      <c r="BN142" s="671"/>
      <c r="BO142" s="671"/>
      <c r="BP142" s="671"/>
      <c r="BQ142" s="671"/>
      <c r="BR142" s="671"/>
      <c r="BS142" s="671"/>
      <c r="BT142" s="945">
        <v>0</v>
      </c>
      <c r="BU142" s="945">
        <v>0</v>
      </c>
      <c r="BV142" s="945">
        <v>0</v>
      </c>
      <c r="BW142" s="945">
        <v>0</v>
      </c>
      <c r="BX142" s="945">
        <v>0</v>
      </c>
      <c r="BY142" s="945">
        <v>0</v>
      </c>
      <c r="BZ142" s="945">
        <v>0</v>
      </c>
      <c r="CA142" s="671"/>
      <c r="CB142" s="690"/>
      <c r="CC142" s="690"/>
      <c r="CD142" s="690"/>
      <c r="CE142" s="690"/>
      <c r="CF142" s="690"/>
      <c r="CG142" s="690"/>
      <c r="CH142" s="690"/>
      <c r="CI142" s="690"/>
      <c r="CJ142" s="690"/>
      <c r="CK142" s="690"/>
      <c r="CL142" s="690"/>
      <c r="CM142" s="690"/>
      <c r="CN142" s="690"/>
      <c r="CO142" s="690"/>
      <c r="CP142" s="690"/>
      <c r="CQ142" s="690"/>
      <c r="CR142" s="690"/>
      <c r="CS142" s="690"/>
      <c r="CT142" s="690"/>
      <c r="CU142" s="690"/>
      <c r="CV142" s="690"/>
      <c r="CW142" s="662"/>
      <c r="CX142" s="662"/>
      <c r="CY142" s="662"/>
      <c r="CZ142" s="662"/>
      <c r="DA142" s="662"/>
      <c r="DB142" s="662"/>
      <c r="DC142" s="662"/>
      <c r="DD142" s="662"/>
      <c r="DE142" s="662"/>
      <c r="DF142" s="662"/>
      <c r="DG142" s="662"/>
      <c r="DH142" s="662"/>
      <c r="DI142" s="662"/>
      <c r="DJ142" s="662"/>
      <c r="DK142" s="662"/>
      <c r="DL142" s="662"/>
      <c r="DM142" s="662"/>
      <c r="DN142" s="662"/>
    </row>
    <row r="143" spans="1:118" s="23" customFormat="1" ht="10.5" x14ac:dyDescent="0.15">
      <c r="A143" s="1083"/>
      <c r="B143" s="1088" t="s">
        <v>145</v>
      </c>
      <c r="C143" s="1089"/>
      <c r="D143" s="836">
        <v>0</v>
      </c>
      <c r="E143" s="984"/>
      <c r="F143" s="919">
        <v>0</v>
      </c>
      <c r="G143" s="809"/>
      <c r="H143" s="810"/>
      <c r="I143" s="809"/>
      <c r="J143" s="794"/>
      <c r="K143" s="809"/>
      <c r="L143" s="794"/>
      <c r="M143" s="809"/>
      <c r="N143" s="794"/>
      <c r="O143" s="809"/>
      <c r="P143" s="794"/>
      <c r="Q143" s="809"/>
      <c r="R143" s="894"/>
      <c r="S143" s="813"/>
      <c r="T143" s="821"/>
      <c r="U143" s="791"/>
      <c r="V143" s="814"/>
      <c r="W143" s="794"/>
      <c r="X143" s="939" t="s">
        <v>230</v>
      </c>
      <c r="Y143" s="671"/>
      <c r="Z143" s="671"/>
      <c r="AA143" s="671"/>
      <c r="AB143" s="671"/>
      <c r="AC143" s="671"/>
      <c r="AD143" s="671"/>
      <c r="AE143" s="671"/>
      <c r="AF143" s="671"/>
      <c r="AG143" s="948"/>
      <c r="AH143" s="671"/>
      <c r="AI143" s="671"/>
      <c r="AJ143" s="671"/>
      <c r="AK143" s="671"/>
      <c r="AL143" s="765"/>
      <c r="AM143" s="765"/>
      <c r="AN143" s="765"/>
      <c r="AO143" s="765"/>
      <c r="AP143" s="765"/>
      <c r="AQ143" s="765"/>
      <c r="AR143" s="765"/>
      <c r="AS143" s="765"/>
      <c r="AT143" s="765"/>
      <c r="AU143" s="765"/>
      <c r="AV143" s="765"/>
      <c r="AW143" s="765"/>
      <c r="AX143" s="765"/>
      <c r="AY143" s="765"/>
      <c r="AZ143" s="765"/>
      <c r="BA143" s="767" t="s">
        <v>227</v>
      </c>
      <c r="BB143" s="690"/>
      <c r="BC143" s="767" t="s">
        <v>227</v>
      </c>
      <c r="BD143" s="690"/>
      <c r="BE143" s="767" t="s">
        <v>227</v>
      </c>
      <c r="BF143" s="690"/>
      <c r="BG143" s="767" t="s">
        <v>227</v>
      </c>
      <c r="BH143" s="671"/>
      <c r="BI143" s="671"/>
      <c r="BJ143" s="671"/>
      <c r="BK143" s="671"/>
      <c r="BL143" s="671"/>
      <c r="BM143" s="671"/>
      <c r="BN143" s="671"/>
      <c r="BO143" s="671"/>
      <c r="BP143" s="671"/>
      <c r="BQ143" s="671"/>
      <c r="BR143" s="671"/>
      <c r="BS143" s="671"/>
      <c r="BT143" s="945">
        <v>0</v>
      </c>
      <c r="BU143" s="690"/>
      <c r="BV143" s="945">
        <v>0</v>
      </c>
      <c r="BW143" s="690"/>
      <c r="BX143" s="945">
        <v>0</v>
      </c>
      <c r="BY143" s="690"/>
      <c r="BZ143" s="945">
        <v>0</v>
      </c>
      <c r="CA143" s="671"/>
      <c r="CB143" s="690"/>
      <c r="CC143" s="690"/>
      <c r="CD143" s="690"/>
      <c r="CE143" s="690"/>
      <c r="CF143" s="690"/>
      <c r="CG143" s="690"/>
      <c r="CH143" s="690"/>
      <c r="CI143" s="690"/>
      <c r="CJ143" s="690"/>
      <c r="CK143" s="690"/>
      <c r="CL143" s="690"/>
      <c r="CM143" s="690"/>
      <c r="CN143" s="690"/>
      <c r="CO143" s="690"/>
      <c r="CP143" s="690"/>
      <c r="CQ143" s="690"/>
      <c r="CR143" s="690"/>
      <c r="CS143" s="690"/>
      <c r="CT143" s="690"/>
      <c r="CU143" s="690"/>
      <c r="CV143" s="690"/>
      <c r="CW143" s="662"/>
      <c r="CX143" s="662"/>
      <c r="CY143" s="662"/>
      <c r="CZ143" s="662"/>
      <c r="DA143" s="662"/>
      <c r="DB143" s="662"/>
      <c r="DC143" s="662"/>
      <c r="DD143" s="662"/>
      <c r="DE143" s="662"/>
      <c r="DF143" s="662"/>
      <c r="DG143" s="662"/>
      <c r="DH143" s="662"/>
      <c r="DI143" s="662"/>
      <c r="DJ143" s="662"/>
      <c r="DK143" s="662"/>
      <c r="DL143" s="662"/>
      <c r="DM143" s="662"/>
      <c r="DN143" s="662"/>
    </row>
    <row r="144" spans="1:118" s="23" customFormat="1" ht="10.5" x14ac:dyDescent="0.15">
      <c r="A144" s="1098"/>
      <c r="B144" s="1088" t="s">
        <v>146</v>
      </c>
      <c r="C144" s="1089"/>
      <c r="D144" s="836">
        <v>1</v>
      </c>
      <c r="E144" s="918">
        <v>0</v>
      </c>
      <c r="F144" s="919">
        <v>1</v>
      </c>
      <c r="G144" s="799"/>
      <c r="H144" s="794"/>
      <c r="I144" s="799"/>
      <c r="J144" s="794"/>
      <c r="K144" s="799"/>
      <c r="L144" s="794"/>
      <c r="M144" s="799"/>
      <c r="N144" s="794"/>
      <c r="O144" s="799"/>
      <c r="P144" s="794"/>
      <c r="Q144" s="839"/>
      <c r="R144" s="884">
        <v>1</v>
      </c>
      <c r="S144" s="813"/>
      <c r="T144" s="821"/>
      <c r="U144" s="792"/>
      <c r="V144" s="818"/>
      <c r="W144" s="794"/>
      <c r="X144" s="939" t="s">
        <v>230</v>
      </c>
      <c r="Y144" s="671"/>
      <c r="Z144" s="671"/>
      <c r="AA144" s="671"/>
      <c r="AB144" s="671"/>
      <c r="AC144" s="671"/>
      <c r="AD144" s="671"/>
      <c r="AE144" s="671"/>
      <c r="AF144" s="671"/>
      <c r="AG144" s="948"/>
      <c r="AH144" s="671"/>
      <c r="AI144" s="671"/>
      <c r="AJ144" s="671"/>
      <c r="AK144" s="671"/>
      <c r="AL144" s="765"/>
      <c r="AM144" s="765"/>
      <c r="AN144" s="765"/>
      <c r="AO144" s="765"/>
      <c r="AP144" s="765"/>
      <c r="AQ144" s="765"/>
      <c r="AR144" s="765"/>
      <c r="AS144" s="765"/>
      <c r="AT144" s="765"/>
      <c r="AU144" s="765"/>
      <c r="AV144" s="765"/>
      <c r="AW144" s="765"/>
      <c r="AX144" s="765"/>
      <c r="AY144" s="765"/>
      <c r="AZ144" s="765"/>
      <c r="BA144" s="767" t="s">
        <v>227</v>
      </c>
      <c r="BB144" s="767" t="s">
        <v>227</v>
      </c>
      <c r="BC144" s="767" t="s">
        <v>227</v>
      </c>
      <c r="BD144" s="767" t="s">
        <v>227</v>
      </c>
      <c r="BE144" s="767" t="s">
        <v>227</v>
      </c>
      <c r="BF144" s="767" t="s">
        <v>227</v>
      </c>
      <c r="BG144" s="767" t="s">
        <v>227</v>
      </c>
      <c r="BH144" s="671"/>
      <c r="BI144" s="671"/>
      <c r="BJ144" s="671"/>
      <c r="BK144" s="671"/>
      <c r="BL144" s="671"/>
      <c r="BM144" s="671"/>
      <c r="BN144" s="671"/>
      <c r="BO144" s="671"/>
      <c r="BP144" s="671"/>
      <c r="BQ144" s="671"/>
      <c r="BR144" s="671"/>
      <c r="BS144" s="671"/>
      <c r="BT144" s="945">
        <v>0</v>
      </c>
      <c r="BU144" s="945">
        <v>0</v>
      </c>
      <c r="BV144" s="945">
        <v>0</v>
      </c>
      <c r="BW144" s="945">
        <v>0</v>
      </c>
      <c r="BX144" s="945">
        <v>0</v>
      </c>
      <c r="BY144" s="945">
        <v>0</v>
      </c>
      <c r="BZ144" s="945">
        <v>0</v>
      </c>
      <c r="CA144" s="671"/>
      <c r="CB144" s="690"/>
      <c r="CC144" s="690"/>
      <c r="CD144" s="690"/>
      <c r="CE144" s="690"/>
      <c r="CF144" s="690"/>
      <c r="CG144" s="690"/>
      <c r="CH144" s="690"/>
      <c r="CI144" s="690"/>
      <c r="CJ144" s="690"/>
      <c r="CK144" s="690"/>
      <c r="CL144" s="690"/>
      <c r="CM144" s="690"/>
      <c r="CN144" s="690"/>
      <c r="CO144" s="690"/>
      <c r="CP144" s="690"/>
      <c r="CQ144" s="690"/>
      <c r="CR144" s="690"/>
      <c r="CS144" s="690"/>
      <c r="CT144" s="690"/>
      <c r="CU144" s="690"/>
      <c r="CV144" s="690"/>
      <c r="CW144" s="662"/>
      <c r="CX144" s="662"/>
      <c r="CY144" s="662"/>
      <c r="CZ144" s="662"/>
      <c r="DA144" s="662"/>
      <c r="DB144" s="662"/>
      <c r="DC144" s="662"/>
      <c r="DD144" s="662"/>
      <c r="DE144" s="662"/>
      <c r="DF144" s="662"/>
      <c r="DG144" s="662"/>
      <c r="DH144" s="662"/>
      <c r="DI144" s="662"/>
      <c r="DJ144" s="662"/>
      <c r="DK144" s="662"/>
      <c r="DL144" s="662"/>
      <c r="DM144" s="662"/>
      <c r="DN144" s="662"/>
    </row>
    <row r="145" spans="1:118" s="23" customFormat="1" ht="42" customHeight="1" x14ac:dyDescent="0.15">
      <c r="A145" s="1086" t="s">
        <v>147</v>
      </c>
      <c r="B145" s="782" t="s">
        <v>148</v>
      </c>
      <c r="C145" s="773" t="s">
        <v>149</v>
      </c>
      <c r="D145" s="836">
        <v>0</v>
      </c>
      <c r="E145" s="918">
        <v>0</v>
      </c>
      <c r="F145" s="919">
        <v>0</v>
      </c>
      <c r="G145" s="799"/>
      <c r="H145" s="794"/>
      <c r="I145" s="799"/>
      <c r="J145" s="794"/>
      <c r="K145" s="799"/>
      <c r="L145" s="794"/>
      <c r="M145" s="799"/>
      <c r="N145" s="794"/>
      <c r="O145" s="799"/>
      <c r="P145" s="794"/>
      <c r="Q145" s="839"/>
      <c r="R145" s="884"/>
      <c r="S145" s="897"/>
      <c r="T145" s="813"/>
      <c r="U145" s="821"/>
      <c r="V145" s="813"/>
      <c r="W145" s="794"/>
      <c r="X145" s="939" t="s">
        <v>230</v>
      </c>
      <c r="Y145" s="671"/>
      <c r="Z145" s="671"/>
      <c r="AA145" s="671"/>
      <c r="AB145" s="671"/>
      <c r="AC145" s="671"/>
      <c r="AD145" s="671"/>
      <c r="AE145" s="671"/>
      <c r="AF145" s="671"/>
      <c r="AG145" s="948"/>
      <c r="AH145" s="671"/>
      <c r="AI145" s="671"/>
      <c r="AJ145" s="671"/>
      <c r="AK145" s="671"/>
      <c r="AL145" s="765"/>
      <c r="AM145" s="765"/>
      <c r="AN145" s="765"/>
      <c r="AO145" s="765"/>
      <c r="AP145" s="765"/>
      <c r="AQ145" s="765"/>
      <c r="AR145" s="765"/>
      <c r="AS145" s="765"/>
      <c r="AT145" s="765"/>
      <c r="AU145" s="765"/>
      <c r="AV145" s="765"/>
      <c r="AW145" s="765"/>
      <c r="AX145" s="765"/>
      <c r="AY145" s="765"/>
      <c r="AZ145" s="765"/>
      <c r="BA145" s="767" t="s">
        <v>227</v>
      </c>
      <c r="BB145" s="767" t="s">
        <v>227</v>
      </c>
      <c r="BC145" s="767" t="s">
        <v>227</v>
      </c>
      <c r="BD145" s="767" t="s">
        <v>227</v>
      </c>
      <c r="BE145" s="767" t="s">
        <v>227</v>
      </c>
      <c r="BF145" s="767" t="s">
        <v>227</v>
      </c>
      <c r="BG145" s="767" t="s">
        <v>227</v>
      </c>
      <c r="BH145" s="671"/>
      <c r="BI145" s="671"/>
      <c r="BJ145" s="671"/>
      <c r="BK145" s="671"/>
      <c r="BL145" s="671"/>
      <c r="BM145" s="671"/>
      <c r="BN145" s="671"/>
      <c r="BO145" s="671"/>
      <c r="BP145" s="671"/>
      <c r="BQ145" s="671"/>
      <c r="BR145" s="671"/>
      <c r="BS145" s="671"/>
      <c r="BT145" s="945">
        <v>0</v>
      </c>
      <c r="BU145" s="945">
        <v>0</v>
      </c>
      <c r="BV145" s="945">
        <v>0</v>
      </c>
      <c r="BW145" s="945">
        <v>0</v>
      </c>
      <c r="BX145" s="945">
        <v>0</v>
      </c>
      <c r="BY145" s="945">
        <v>0</v>
      </c>
      <c r="BZ145" s="945">
        <v>0</v>
      </c>
      <c r="CA145" s="671"/>
      <c r="CB145" s="690"/>
      <c r="CC145" s="690"/>
      <c r="CD145" s="690"/>
      <c r="CE145" s="690"/>
      <c r="CF145" s="690"/>
      <c r="CG145" s="690"/>
      <c r="CH145" s="690"/>
      <c r="CI145" s="690"/>
      <c r="CJ145" s="690"/>
      <c r="CK145" s="690"/>
      <c r="CL145" s="690"/>
      <c r="CM145" s="690"/>
      <c r="CN145" s="690"/>
      <c r="CO145" s="690"/>
      <c r="CP145" s="690"/>
      <c r="CQ145" s="690"/>
      <c r="CR145" s="690"/>
      <c r="CS145" s="690"/>
      <c r="CT145" s="690"/>
      <c r="CU145" s="690"/>
      <c r="CV145" s="690"/>
      <c r="CW145" s="662"/>
      <c r="CX145" s="662"/>
      <c r="CY145" s="662"/>
      <c r="CZ145" s="662"/>
      <c r="DA145" s="662"/>
      <c r="DB145" s="662"/>
      <c r="DC145" s="662"/>
      <c r="DD145" s="662"/>
      <c r="DE145" s="662"/>
      <c r="DF145" s="662"/>
      <c r="DG145" s="662"/>
      <c r="DH145" s="662"/>
      <c r="DI145" s="662"/>
      <c r="DJ145" s="662"/>
      <c r="DK145" s="662"/>
      <c r="DL145" s="662"/>
      <c r="DM145" s="662"/>
      <c r="DN145" s="662"/>
    </row>
    <row r="146" spans="1:118" s="23" customFormat="1" ht="10.5" customHeight="1" x14ac:dyDescent="0.15">
      <c r="A146" s="1087"/>
      <c r="B146" s="1088" t="s">
        <v>150</v>
      </c>
      <c r="C146" s="1089"/>
      <c r="D146" s="836">
        <v>0</v>
      </c>
      <c r="E146" s="918">
        <v>0</v>
      </c>
      <c r="F146" s="919">
        <v>0</v>
      </c>
      <c r="G146" s="799"/>
      <c r="H146" s="794"/>
      <c r="I146" s="799"/>
      <c r="J146" s="794"/>
      <c r="K146" s="799"/>
      <c r="L146" s="794"/>
      <c r="M146" s="799"/>
      <c r="N146" s="794"/>
      <c r="O146" s="799"/>
      <c r="P146" s="794"/>
      <c r="Q146" s="839"/>
      <c r="R146" s="884"/>
      <c r="S146" s="897"/>
      <c r="T146" s="813"/>
      <c r="U146" s="821"/>
      <c r="V146" s="813"/>
      <c r="W146" s="794"/>
      <c r="X146" s="939" t="s">
        <v>230</v>
      </c>
      <c r="Y146" s="671"/>
      <c r="Z146" s="671"/>
      <c r="AA146" s="671"/>
      <c r="AB146" s="671"/>
      <c r="AC146" s="671"/>
      <c r="AD146" s="671"/>
      <c r="AE146" s="671"/>
      <c r="AF146" s="671"/>
      <c r="AG146" s="948"/>
      <c r="AH146" s="671"/>
      <c r="AI146" s="671"/>
      <c r="AJ146" s="671"/>
      <c r="AK146" s="671"/>
      <c r="AL146" s="765"/>
      <c r="AM146" s="765"/>
      <c r="AN146" s="765"/>
      <c r="AO146" s="765"/>
      <c r="AP146" s="765"/>
      <c r="AQ146" s="765"/>
      <c r="AR146" s="765"/>
      <c r="AS146" s="765"/>
      <c r="AT146" s="765"/>
      <c r="AU146" s="765"/>
      <c r="AV146" s="765"/>
      <c r="AW146" s="765"/>
      <c r="AX146" s="765"/>
      <c r="AY146" s="765"/>
      <c r="AZ146" s="765"/>
      <c r="BA146" s="767" t="s">
        <v>227</v>
      </c>
      <c r="BB146" s="767" t="s">
        <v>227</v>
      </c>
      <c r="BC146" s="767" t="s">
        <v>227</v>
      </c>
      <c r="BD146" s="767" t="s">
        <v>227</v>
      </c>
      <c r="BE146" s="767" t="s">
        <v>227</v>
      </c>
      <c r="BF146" s="767" t="s">
        <v>227</v>
      </c>
      <c r="BG146" s="767" t="s">
        <v>227</v>
      </c>
      <c r="BH146" s="671"/>
      <c r="BI146" s="671"/>
      <c r="BJ146" s="671"/>
      <c r="BK146" s="671"/>
      <c r="BL146" s="671"/>
      <c r="BM146" s="671"/>
      <c r="BN146" s="671"/>
      <c r="BO146" s="671"/>
      <c r="BP146" s="671"/>
      <c r="BQ146" s="671"/>
      <c r="BR146" s="671"/>
      <c r="BS146" s="671"/>
      <c r="BT146" s="945">
        <v>0</v>
      </c>
      <c r="BU146" s="945">
        <v>0</v>
      </c>
      <c r="BV146" s="945">
        <v>0</v>
      </c>
      <c r="BW146" s="945">
        <v>0</v>
      </c>
      <c r="BX146" s="945">
        <v>0</v>
      </c>
      <c r="BY146" s="945">
        <v>0</v>
      </c>
      <c r="BZ146" s="945">
        <v>0</v>
      </c>
      <c r="CA146" s="671"/>
      <c r="CB146" s="690"/>
      <c r="CC146" s="690"/>
      <c r="CD146" s="690"/>
      <c r="CE146" s="690"/>
      <c r="CF146" s="690"/>
      <c r="CG146" s="690"/>
      <c r="CH146" s="690"/>
      <c r="CI146" s="690"/>
      <c r="CJ146" s="690"/>
      <c r="CK146" s="690"/>
      <c r="CL146" s="690"/>
      <c r="CM146" s="690"/>
      <c r="CN146" s="690"/>
      <c r="CO146" s="690"/>
      <c r="CP146" s="690"/>
      <c r="CQ146" s="690"/>
      <c r="CR146" s="690"/>
      <c r="CS146" s="690"/>
      <c r="CT146" s="690"/>
      <c r="CU146" s="690"/>
      <c r="CV146" s="690"/>
      <c r="CW146" s="662"/>
      <c r="CX146" s="662"/>
      <c r="CY146" s="662"/>
      <c r="CZ146" s="662"/>
      <c r="DA146" s="662"/>
      <c r="DB146" s="662"/>
      <c r="DC146" s="662"/>
      <c r="DD146" s="662"/>
      <c r="DE146" s="662"/>
      <c r="DF146" s="662"/>
      <c r="DG146" s="662"/>
      <c r="DH146" s="662"/>
      <c r="DI146" s="662"/>
      <c r="DJ146" s="662"/>
      <c r="DK146" s="662"/>
      <c r="DL146" s="662"/>
      <c r="DM146" s="662"/>
      <c r="DN146" s="662"/>
    </row>
    <row r="147" spans="1:118" s="23" customFormat="1" ht="10.5" x14ac:dyDescent="0.15">
      <c r="A147" s="1087"/>
      <c r="B147" s="1088" t="s">
        <v>151</v>
      </c>
      <c r="C147" s="1089"/>
      <c r="D147" s="836">
        <v>0</v>
      </c>
      <c r="E147" s="918">
        <v>0</v>
      </c>
      <c r="F147" s="919">
        <v>0</v>
      </c>
      <c r="G147" s="799"/>
      <c r="H147" s="794"/>
      <c r="I147" s="799"/>
      <c r="J147" s="794"/>
      <c r="K147" s="799"/>
      <c r="L147" s="794"/>
      <c r="M147" s="799"/>
      <c r="N147" s="794"/>
      <c r="O147" s="799"/>
      <c r="P147" s="794"/>
      <c r="Q147" s="839"/>
      <c r="R147" s="884"/>
      <c r="S147" s="897"/>
      <c r="T147" s="813"/>
      <c r="U147" s="821"/>
      <c r="V147" s="813"/>
      <c r="W147" s="794"/>
      <c r="X147" s="939" t="s">
        <v>230</v>
      </c>
      <c r="Y147" s="671"/>
      <c r="Z147" s="671"/>
      <c r="AA147" s="671"/>
      <c r="AB147" s="671"/>
      <c r="AC147" s="671"/>
      <c r="AD147" s="671"/>
      <c r="AE147" s="671"/>
      <c r="AF147" s="671"/>
      <c r="AG147" s="948"/>
      <c r="AH147" s="671"/>
      <c r="AI147" s="671"/>
      <c r="AJ147" s="671"/>
      <c r="AK147" s="671"/>
      <c r="AL147" s="765"/>
      <c r="AM147" s="765"/>
      <c r="AN147" s="765"/>
      <c r="AO147" s="765"/>
      <c r="AP147" s="765"/>
      <c r="AQ147" s="765"/>
      <c r="AR147" s="765"/>
      <c r="AS147" s="765"/>
      <c r="AT147" s="765"/>
      <c r="AU147" s="765"/>
      <c r="AV147" s="765"/>
      <c r="AW147" s="765"/>
      <c r="AX147" s="765"/>
      <c r="AY147" s="765"/>
      <c r="AZ147" s="765"/>
      <c r="BA147" s="767" t="s">
        <v>227</v>
      </c>
      <c r="BB147" s="767" t="s">
        <v>227</v>
      </c>
      <c r="BC147" s="767" t="s">
        <v>227</v>
      </c>
      <c r="BD147" s="767" t="s">
        <v>227</v>
      </c>
      <c r="BE147" s="767" t="s">
        <v>227</v>
      </c>
      <c r="BF147" s="767" t="s">
        <v>227</v>
      </c>
      <c r="BG147" s="767" t="s">
        <v>227</v>
      </c>
      <c r="BH147" s="671"/>
      <c r="BI147" s="671"/>
      <c r="BJ147" s="671"/>
      <c r="BK147" s="671"/>
      <c r="BL147" s="671"/>
      <c r="BM147" s="671"/>
      <c r="BN147" s="671"/>
      <c r="BO147" s="671"/>
      <c r="BP147" s="671"/>
      <c r="BQ147" s="671"/>
      <c r="BR147" s="671"/>
      <c r="BS147" s="671"/>
      <c r="BT147" s="945">
        <v>0</v>
      </c>
      <c r="BU147" s="945">
        <v>0</v>
      </c>
      <c r="BV147" s="945">
        <v>0</v>
      </c>
      <c r="BW147" s="945">
        <v>0</v>
      </c>
      <c r="BX147" s="945">
        <v>0</v>
      </c>
      <c r="BY147" s="945">
        <v>0</v>
      </c>
      <c r="BZ147" s="945">
        <v>0</v>
      </c>
      <c r="CA147" s="671"/>
      <c r="CB147" s="690"/>
      <c r="CC147" s="690"/>
      <c r="CD147" s="690"/>
      <c r="CE147" s="690"/>
      <c r="CF147" s="690"/>
      <c r="CG147" s="690"/>
      <c r="CH147" s="690"/>
      <c r="CI147" s="690"/>
      <c r="CJ147" s="690"/>
      <c r="CK147" s="690"/>
      <c r="CL147" s="690"/>
      <c r="CM147" s="690"/>
      <c r="CN147" s="690"/>
      <c r="CO147" s="690"/>
      <c r="CP147" s="690"/>
      <c r="CQ147" s="690"/>
      <c r="CR147" s="690"/>
      <c r="CS147" s="690"/>
      <c r="CT147" s="690"/>
      <c r="CU147" s="690"/>
      <c r="CV147" s="690"/>
      <c r="CW147" s="662"/>
      <c r="CX147" s="662"/>
      <c r="CY147" s="662"/>
      <c r="CZ147" s="662"/>
      <c r="DA147" s="662"/>
      <c r="DB147" s="662"/>
      <c r="DC147" s="662"/>
      <c r="DD147" s="662"/>
      <c r="DE147" s="662"/>
      <c r="DF147" s="662"/>
      <c r="DG147" s="662"/>
      <c r="DH147" s="662"/>
      <c r="DI147" s="662"/>
      <c r="DJ147" s="662"/>
      <c r="DK147" s="662"/>
      <c r="DL147" s="662"/>
      <c r="DM147" s="662"/>
      <c r="DN147" s="662"/>
    </row>
    <row r="148" spans="1:118" s="23" customFormat="1" ht="10.5" customHeight="1" x14ac:dyDescent="0.15">
      <c r="A148" s="1090" t="s">
        <v>152</v>
      </c>
      <c r="B148" s="1090"/>
      <c r="C148" s="1089"/>
      <c r="D148" s="836">
        <v>4</v>
      </c>
      <c r="E148" s="918">
        <v>3</v>
      </c>
      <c r="F148" s="919">
        <v>1</v>
      </c>
      <c r="G148" s="799">
        <v>1</v>
      </c>
      <c r="H148" s="794">
        <v>1</v>
      </c>
      <c r="I148" s="799">
        <v>2</v>
      </c>
      <c r="J148" s="794"/>
      <c r="K148" s="799"/>
      <c r="L148" s="794"/>
      <c r="M148" s="799"/>
      <c r="N148" s="794"/>
      <c r="O148" s="799"/>
      <c r="P148" s="794"/>
      <c r="Q148" s="839"/>
      <c r="R148" s="884"/>
      <c r="S148" s="897"/>
      <c r="T148" s="893"/>
      <c r="U148" s="893"/>
      <c r="V148" s="847"/>
      <c r="W148" s="794"/>
      <c r="X148" s="939" t="s">
        <v>230</v>
      </c>
      <c r="Y148" s="671"/>
      <c r="Z148" s="671"/>
      <c r="AA148" s="671"/>
      <c r="AB148" s="671"/>
      <c r="AC148" s="671"/>
      <c r="AD148" s="671"/>
      <c r="AE148" s="671"/>
      <c r="AF148" s="671"/>
      <c r="AG148" s="948"/>
      <c r="AH148" s="671"/>
      <c r="AI148" s="671"/>
      <c r="AJ148" s="671"/>
      <c r="AK148" s="671"/>
      <c r="AL148" s="765"/>
      <c r="AM148" s="765"/>
      <c r="AN148" s="765"/>
      <c r="AO148" s="765"/>
      <c r="AP148" s="765"/>
      <c r="AQ148" s="765"/>
      <c r="AR148" s="765"/>
      <c r="AS148" s="765"/>
      <c r="AT148" s="765"/>
      <c r="AU148" s="765"/>
      <c r="AV148" s="765"/>
      <c r="AW148" s="765"/>
      <c r="AX148" s="765"/>
      <c r="AY148" s="765"/>
      <c r="AZ148" s="765"/>
      <c r="BA148" s="767" t="s">
        <v>227</v>
      </c>
      <c r="BB148" s="767" t="s">
        <v>227</v>
      </c>
      <c r="BC148" s="767" t="s">
        <v>227</v>
      </c>
      <c r="BD148" s="767" t="s">
        <v>227</v>
      </c>
      <c r="BE148" s="767" t="s">
        <v>227</v>
      </c>
      <c r="BF148" s="767" t="s">
        <v>227</v>
      </c>
      <c r="BG148" s="767" t="s">
        <v>227</v>
      </c>
      <c r="BH148" s="671"/>
      <c r="BI148" s="671"/>
      <c r="BJ148" s="671"/>
      <c r="BK148" s="671"/>
      <c r="BL148" s="671"/>
      <c r="BM148" s="671"/>
      <c r="BN148" s="671"/>
      <c r="BO148" s="671"/>
      <c r="BP148" s="671"/>
      <c r="BQ148" s="671"/>
      <c r="BR148" s="671"/>
      <c r="BS148" s="671"/>
      <c r="BT148" s="945">
        <v>0</v>
      </c>
      <c r="BU148" s="945">
        <v>0</v>
      </c>
      <c r="BV148" s="945">
        <v>0</v>
      </c>
      <c r="BW148" s="945">
        <v>0</v>
      </c>
      <c r="BX148" s="945">
        <v>0</v>
      </c>
      <c r="BY148" s="945">
        <v>0</v>
      </c>
      <c r="BZ148" s="945">
        <v>0</v>
      </c>
      <c r="CA148" s="671"/>
      <c r="CB148" s="690"/>
      <c r="CC148" s="690"/>
      <c r="CD148" s="690"/>
      <c r="CE148" s="690"/>
      <c r="CF148" s="690"/>
      <c r="CG148" s="690"/>
      <c r="CH148" s="690"/>
      <c r="CI148" s="690"/>
      <c r="CJ148" s="690"/>
      <c r="CK148" s="690"/>
      <c r="CL148" s="690"/>
      <c r="CM148" s="690"/>
      <c r="CN148" s="690"/>
      <c r="CO148" s="690"/>
      <c r="CP148" s="690"/>
      <c r="CQ148" s="690"/>
      <c r="CR148" s="690"/>
      <c r="CS148" s="690"/>
      <c r="CT148" s="690"/>
      <c r="CU148" s="690"/>
      <c r="CV148" s="690"/>
      <c r="CW148" s="662"/>
      <c r="CX148" s="662"/>
      <c r="CY148" s="662"/>
      <c r="CZ148" s="662"/>
      <c r="DA148" s="662"/>
      <c r="DB148" s="662"/>
      <c r="DC148" s="662"/>
      <c r="DD148" s="662"/>
      <c r="DE148" s="662"/>
      <c r="DF148" s="662"/>
      <c r="DG148" s="662"/>
      <c r="DH148" s="662"/>
      <c r="DI148" s="662"/>
      <c r="DJ148" s="662"/>
      <c r="DK148" s="662"/>
      <c r="DL148" s="662"/>
      <c r="DM148" s="662"/>
      <c r="DN148" s="662"/>
    </row>
    <row r="149" spans="1:118" s="23" customFormat="1" ht="10.5" customHeight="1" x14ac:dyDescent="0.15">
      <c r="A149" s="1090" t="s">
        <v>153</v>
      </c>
      <c r="B149" s="1090"/>
      <c r="C149" s="1089"/>
      <c r="D149" s="836">
        <v>0</v>
      </c>
      <c r="E149" s="918">
        <v>0</v>
      </c>
      <c r="F149" s="919">
        <v>0</v>
      </c>
      <c r="G149" s="799"/>
      <c r="H149" s="794"/>
      <c r="I149" s="799"/>
      <c r="J149" s="794"/>
      <c r="K149" s="799"/>
      <c r="L149" s="794"/>
      <c r="M149" s="799"/>
      <c r="N149" s="794"/>
      <c r="O149" s="799"/>
      <c r="P149" s="794"/>
      <c r="Q149" s="839"/>
      <c r="R149" s="884"/>
      <c r="S149" s="897"/>
      <c r="T149" s="821"/>
      <c r="U149" s="821"/>
      <c r="V149" s="813"/>
      <c r="W149" s="794"/>
      <c r="X149" s="939" t="s">
        <v>230</v>
      </c>
      <c r="Y149" s="671"/>
      <c r="Z149" s="671"/>
      <c r="AA149" s="671"/>
      <c r="AB149" s="671"/>
      <c r="AC149" s="671"/>
      <c r="AD149" s="671"/>
      <c r="AE149" s="671"/>
      <c r="AF149" s="671"/>
      <c r="AG149" s="948"/>
      <c r="AH149" s="671"/>
      <c r="AI149" s="671"/>
      <c r="AJ149" s="671"/>
      <c r="AK149" s="671"/>
      <c r="AL149" s="765"/>
      <c r="AM149" s="765"/>
      <c r="AN149" s="765"/>
      <c r="AO149" s="765"/>
      <c r="AP149" s="765"/>
      <c r="AQ149" s="765"/>
      <c r="AR149" s="765"/>
      <c r="AS149" s="765"/>
      <c r="AT149" s="765"/>
      <c r="AU149" s="765"/>
      <c r="AV149" s="765"/>
      <c r="AW149" s="765"/>
      <c r="AX149" s="765"/>
      <c r="AY149" s="765"/>
      <c r="AZ149" s="765"/>
      <c r="BA149" s="767" t="s">
        <v>227</v>
      </c>
      <c r="BB149" s="767" t="s">
        <v>227</v>
      </c>
      <c r="BC149" s="767" t="s">
        <v>227</v>
      </c>
      <c r="BD149" s="767" t="s">
        <v>227</v>
      </c>
      <c r="BE149" s="767" t="s">
        <v>227</v>
      </c>
      <c r="BF149" s="767" t="s">
        <v>227</v>
      </c>
      <c r="BG149" s="767" t="s">
        <v>227</v>
      </c>
      <c r="BH149" s="671"/>
      <c r="BI149" s="671"/>
      <c r="BJ149" s="671"/>
      <c r="BK149" s="671"/>
      <c r="BL149" s="671"/>
      <c r="BM149" s="671"/>
      <c r="BN149" s="671"/>
      <c r="BO149" s="671"/>
      <c r="BP149" s="671"/>
      <c r="BQ149" s="671"/>
      <c r="BR149" s="671"/>
      <c r="BS149" s="671"/>
      <c r="BT149" s="945">
        <v>0</v>
      </c>
      <c r="BU149" s="945">
        <v>0</v>
      </c>
      <c r="BV149" s="945">
        <v>0</v>
      </c>
      <c r="BW149" s="945">
        <v>0</v>
      </c>
      <c r="BX149" s="945">
        <v>0</v>
      </c>
      <c r="BY149" s="945">
        <v>0</v>
      </c>
      <c r="BZ149" s="945">
        <v>0</v>
      </c>
      <c r="CA149" s="671"/>
      <c r="CB149" s="690"/>
      <c r="CC149" s="690"/>
      <c r="CD149" s="690"/>
      <c r="CE149" s="690"/>
      <c r="CF149" s="690"/>
      <c r="CG149" s="690"/>
      <c r="CH149" s="690"/>
      <c r="CI149" s="690"/>
      <c r="CJ149" s="690"/>
      <c r="CK149" s="690"/>
      <c r="CL149" s="690"/>
      <c r="CM149" s="690"/>
      <c r="CN149" s="690"/>
      <c r="CO149" s="690"/>
      <c r="CP149" s="690"/>
      <c r="CQ149" s="690"/>
      <c r="CR149" s="690"/>
      <c r="CS149" s="690"/>
      <c r="CT149" s="690"/>
      <c r="CU149" s="690"/>
      <c r="CV149" s="690"/>
      <c r="CW149" s="662"/>
      <c r="CX149" s="662"/>
      <c r="CY149" s="662"/>
      <c r="CZ149" s="662"/>
      <c r="DA149" s="662"/>
      <c r="DB149" s="662"/>
      <c r="DC149" s="662"/>
      <c r="DD149" s="662"/>
      <c r="DE149" s="662"/>
      <c r="DF149" s="662"/>
      <c r="DG149" s="662"/>
      <c r="DH149" s="662"/>
      <c r="DI149" s="662"/>
      <c r="DJ149" s="662"/>
      <c r="DK149" s="662"/>
      <c r="DL149" s="662"/>
      <c r="DM149" s="662"/>
      <c r="DN149" s="662"/>
    </row>
    <row r="150" spans="1:118" s="23" customFormat="1" ht="10.5" customHeight="1" x14ac:dyDescent="0.15">
      <c r="A150" s="1083" t="s">
        <v>154</v>
      </c>
      <c r="B150" s="1084"/>
      <c r="C150" s="1085"/>
      <c r="D150" s="836">
        <v>0</v>
      </c>
      <c r="E150" s="918">
        <v>0</v>
      </c>
      <c r="F150" s="919">
        <v>0</v>
      </c>
      <c r="G150" s="799"/>
      <c r="H150" s="794"/>
      <c r="I150" s="799"/>
      <c r="J150" s="794"/>
      <c r="K150" s="799"/>
      <c r="L150" s="794"/>
      <c r="M150" s="799"/>
      <c r="N150" s="794"/>
      <c r="O150" s="799"/>
      <c r="P150" s="794"/>
      <c r="Q150" s="839"/>
      <c r="R150" s="884"/>
      <c r="S150" s="897"/>
      <c r="T150" s="821"/>
      <c r="U150" s="821"/>
      <c r="V150" s="813"/>
      <c r="W150" s="794"/>
      <c r="X150" s="939" t="s">
        <v>230</v>
      </c>
      <c r="Y150" s="671"/>
      <c r="Z150" s="671"/>
      <c r="AA150" s="671"/>
      <c r="AB150" s="671"/>
      <c r="AC150" s="671"/>
      <c r="AD150" s="671"/>
      <c r="AE150" s="671"/>
      <c r="AF150" s="671"/>
      <c r="AG150" s="671"/>
      <c r="AH150" s="671"/>
      <c r="AI150" s="671"/>
      <c r="AJ150" s="671"/>
      <c r="AK150" s="671"/>
      <c r="AL150" s="765"/>
      <c r="AM150" s="765"/>
      <c r="AN150" s="765"/>
      <c r="AO150" s="765"/>
      <c r="AP150" s="765"/>
      <c r="AQ150" s="765"/>
      <c r="AR150" s="765"/>
      <c r="AS150" s="765"/>
      <c r="AT150" s="765"/>
      <c r="AU150" s="765"/>
      <c r="AV150" s="765"/>
      <c r="AW150" s="765"/>
      <c r="AX150" s="765"/>
      <c r="AY150" s="765"/>
      <c r="AZ150" s="765"/>
      <c r="BA150" s="767" t="s">
        <v>227</v>
      </c>
      <c r="BB150" s="767" t="s">
        <v>227</v>
      </c>
      <c r="BC150" s="767" t="s">
        <v>227</v>
      </c>
      <c r="BD150" s="767" t="s">
        <v>227</v>
      </c>
      <c r="BE150" s="767" t="s">
        <v>227</v>
      </c>
      <c r="BF150" s="767" t="s">
        <v>227</v>
      </c>
      <c r="BG150" s="767" t="s">
        <v>227</v>
      </c>
      <c r="BH150" s="671"/>
      <c r="BI150" s="671"/>
      <c r="BJ150" s="671"/>
      <c r="BK150" s="671"/>
      <c r="BL150" s="671"/>
      <c r="BM150" s="671"/>
      <c r="BN150" s="671"/>
      <c r="BO150" s="671"/>
      <c r="BP150" s="671"/>
      <c r="BQ150" s="671"/>
      <c r="BR150" s="671"/>
      <c r="BS150" s="671"/>
      <c r="BT150" s="945">
        <v>0</v>
      </c>
      <c r="BU150" s="945">
        <v>0</v>
      </c>
      <c r="BV150" s="945">
        <v>0</v>
      </c>
      <c r="BW150" s="945">
        <v>0</v>
      </c>
      <c r="BX150" s="945">
        <v>0</v>
      </c>
      <c r="BY150" s="945">
        <v>0</v>
      </c>
      <c r="BZ150" s="945">
        <v>0</v>
      </c>
      <c r="CA150" s="690"/>
      <c r="CB150" s="690"/>
      <c r="CC150" s="690"/>
      <c r="CD150" s="690"/>
      <c r="CE150" s="690"/>
      <c r="CF150" s="690"/>
      <c r="CG150" s="690"/>
      <c r="CH150" s="690"/>
      <c r="CI150" s="690"/>
      <c r="CJ150" s="690"/>
      <c r="CK150" s="690"/>
      <c r="CL150" s="690"/>
      <c r="CM150" s="690"/>
      <c r="CN150" s="690"/>
      <c r="CO150" s="690"/>
      <c r="CP150" s="690"/>
      <c r="CQ150" s="690"/>
      <c r="CR150" s="690"/>
      <c r="CS150" s="690"/>
      <c r="CT150" s="690"/>
      <c r="CU150" s="690"/>
      <c r="CV150" s="690"/>
      <c r="CW150" s="662"/>
      <c r="CX150" s="662"/>
      <c r="CY150" s="662"/>
      <c r="CZ150" s="662"/>
      <c r="DA150" s="662"/>
      <c r="DB150" s="662"/>
      <c r="DC150" s="662"/>
      <c r="DD150" s="662"/>
      <c r="DE150" s="662"/>
      <c r="DF150" s="662"/>
      <c r="DG150" s="662"/>
      <c r="DH150" s="662"/>
      <c r="DI150" s="662"/>
      <c r="DJ150" s="662"/>
      <c r="DK150" s="662"/>
      <c r="DL150" s="662"/>
      <c r="DM150" s="662"/>
      <c r="DN150" s="662"/>
    </row>
    <row r="151" spans="1:118" s="23" customFormat="1" ht="10.5" x14ac:dyDescent="0.15">
      <c r="A151" s="1080" t="s">
        <v>155</v>
      </c>
      <c r="B151" s="1081"/>
      <c r="C151" s="1082"/>
      <c r="D151" s="836">
        <v>0</v>
      </c>
      <c r="E151" s="918">
        <v>0</v>
      </c>
      <c r="F151" s="919">
        <v>0</v>
      </c>
      <c r="G151" s="799"/>
      <c r="H151" s="794"/>
      <c r="I151" s="799"/>
      <c r="J151" s="794"/>
      <c r="K151" s="799"/>
      <c r="L151" s="794"/>
      <c r="M151" s="799"/>
      <c r="N151" s="794"/>
      <c r="O151" s="799"/>
      <c r="P151" s="794"/>
      <c r="Q151" s="839"/>
      <c r="R151" s="884"/>
      <c r="S151" s="897"/>
      <c r="T151" s="821"/>
      <c r="U151" s="821"/>
      <c r="V151" s="813"/>
      <c r="W151" s="794"/>
      <c r="X151" s="939" t="s">
        <v>230</v>
      </c>
      <c r="Y151" s="671"/>
      <c r="Z151" s="671"/>
      <c r="AA151" s="671"/>
      <c r="AB151" s="671"/>
      <c r="AC151" s="671"/>
      <c r="AD151" s="671"/>
      <c r="AE151" s="671"/>
      <c r="AF151" s="671"/>
      <c r="AG151" s="948"/>
      <c r="AH151" s="671"/>
      <c r="AI151" s="671"/>
      <c r="AJ151" s="671"/>
      <c r="AK151" s="671"/>
      <c r="AL151" s="765"/>
      <c r="AM151" s="765"/>
      <c r="AN151" s="765"/>
      <c r="AO151" s="765"/>
      <c r="AP151" s="765"/>
      <c r="AQ151" s="765"/>
      <c r="AR151" s="765"/>
      <c r="AS151" s="765"/>
      <c r="AT151" s="765"/>
      <c r="AU151" s="765"/>
      <c r="AV151" s="765"/>
      <c r="AW151" s="765"/>
      <c r="AX151" s="765"/>
      <c r="AY151" s="765"/>
      <c r="AZ151" s="765"/>
      <c r="BA151" s="767" t="s">
        <v>227</v>
      </c>
      <c r="BB151" s="767" t="s">
        <v>227</v>
      </c>
      <c r="BC151" s="767" t="s">
        <v>227</v>
      </c>
      <c r="BD151" s="767" t="s">
        <v>227</v>
      </c>
      <c r="BE151" s="767" t="s">
        <v>227</v>
      </c>
      <c r="BF151" s="767" t="s">
        <v>227</v>
      </c>
      <c r="BG151" s="767" t="s">
        <v>227</v>
      </c>
      <c r="BH151" s="671"/>
      <c r="BI151" s="671"/>
      <c r="BJ151" s="671"/>
      <c r="BK151" s="671"/>
      <c r="BL151" s="671"/>
      <c r="BM151" s="671"/>
      <c r="BN151" s="671"/>
      <c r="BO151" s="671"/>
      <c r="BP151" s="671"/>
      <c r="BQ151" s="671"/>
      <c r="BR151" s="671"/>
      <c r="BS151" s="671"/>
      <c r="BT151" s="945">
        <v>0</v>
      </c>
      <c r="BU151" s="945">
        <v>0</v>
      </c>
      <c r="BV151" s="945">
        <v>0</v>
      </c>
      <c r="BW151" s="945">
        <v>0</v>
      </c>
      <c r="BX151" s="945">
        <v>0</v>
      </c>
      <c r="BY151" s="945">
        <v>0</v>
      </c>
      <c r="BZ151" s="945">
        <v>0</v>
      </c>
      <c r="CA151" s="671"/>
      <c r="CB151" s="690"/>
      <c r="CC151" s="690"/>
      <c r="CD151" s="690"/>
      <c r="CE151" s="690"/>
      <c r="CF151" s="690"/>
      <c r="CG151" s="690"/>
      <c r="CH151" s="690"/>
      <c r="CI151" s="690"/>
      <c r="CJ151" s="690"/>
      <c r="CK151" s="690"/>
      <c r="CL151" s="690"/>
      <c r="CM151" s="690"/>
      <c r="CN151" s="690"/>
      <c r="CO151" s="690"/>
      <c r="CP151" s="690"/>
      <c r="CQ151" s="690"/>
      <c r="CR151" s="690"/>
      <c r="CS151" s="690"/>
      <c r="CT151" s="690"/>
      <c r="CU151" s="690"/>
      <c r="CV151" s="690"/>
      <c r="CW151" s="662"/>
      <c r="CX151" s="662"/>
      <c r="CY151" s="662"/>
      <c r="CZ151" s="662"/>
      <c r="DA151" s="662"/>
      <c r="DB151" s="662"/>
      <c r="DC151" s="662"/>
      <c r="DD151" s="662"/>
      <c r="DE151" s="662"/>
      <c r="DF151" s="662"/>
      <c r="DG151" s="662"/>
      <c r="DH151" s="662"/>
      <c r="DI151" s="662"/>
      <c r="DJ151" s="662"/>
      <c r="DK151" s="662"/>
      <c r="DL151" s="662"/>
      <c r="DM151" s="662"/>
      <c r="DN151" s="662"/>
    </row>
    <row r="152" spans="1:118" s="23" customFormat="1" ht="10.5" customHeight="1" x14ac:dyDescent="0.15">
      <c r="A152" s="1080" t="s">
        <v>156</v>
      </c>
      <c r="B152" s="1081"/>
      <c r="C152" s="1082"/>
      <c r="D152" s="836">
        <v>0</v>
      </c>
      <c r="E152" s="918">
        <v>0</v>
      </c>
      <c r="F152" s="919">
        <v>0</v>
      </c>
      <c r="G152" s="799"/>
      <c r="H152" s="794"/>
      <c r="I152" s="799"/>
      <c r="J152" s="794"/>
      <c r="K152" s="799"/>
      <c r="L152" s="794"/>
      <c r="M152" s="799"/>
      <c r="N152" s="794"/>
      <c r="O152" s="799"/>
      <c r="P152" s="794"/>
      <c r="Q152" s="839"/>
      <c r="R152" s="884"/>
      <c r="S152" s="897"/>
      <c r="T152" s="821"/>
      <c r="U152" s="821"/>
      <c r="V152" s="813"/>
      <c r="W152" s="794"/>
      <c r="X152" s="939" t="s">
        <v>230</v>
      </c>
      <c r="Y152" s="671"/>
      <c r="Z152" s="671"/>
      <c r="AA152" s="671"/>
      <c r="AB152" s="671"/>
      <c r="AC152" s="671"/>
      <c r="AD152" s="671"/>
      <c r="AE152" s="671"/>
      <c r="AF152" s="671"/>
      <c r="AG152" s="948"/>
      <c r="AH152" s="671"/>
      <c r="AI152" s="671"/>
      <c r="AJ152" s="671"/>
      <c r="AK152" s="671"/>
      <c r="AL152" s="765"/>
      <c r="AM152" s="765"/>
      <c r="AN152" s="765"/>
      <c r="AO152" s="765"/>
      <c r="AP152" s="765"/>
      <c r="AQ152" s="765"/>
      <c r="AR152" s="765"/>
      <c r="AS152" s="765"/>
      <c r="AT152" s="765"/>
      <c r="AU152" s="765"/>
      <c r="AV152" s="765"/>
      <c r="AW152" s="765"/>
      <c r="AX152" s="765"/>
      <c r="AY152" s="765"/>
      <c r="AZ152" s="765"/>
      <c r="BA152" s="767" t="s">
        <v>227</v>
      </c>
      <c r="BB152" s="767" t="s">
        <v>227</v>
      </c>
      <c r="BC152" s="767" t="s">
        <v>227</v>
      </c>
      <c r="BD152" s="767" t="s">
        <v>227</v>
      </c>
      <c r="BE152" s="767" t="s">
        <v>227</v>
      </c>
      <c r="BF152" s="767" t="s">
        <v>227</v>
      </c>
      <c r="BG152" s="767" t="s">
        <v>227</v>
      </c>
      <c r="BH152" s="671"/>
      <c r="BI152" s="671"/>
      <c r="BJ152" s="671"/>
      <c r="BK152" s="671"/>
      <c r="BL152" s="671"/>
      <c r="BM152" s="671"/>
      <c r="BN152" s="671"/>
      <c r="BO152" s="671"/>
      <c r="BP152" s="671"/>
      <c r="BQ152" s="671"/>
      <c r="BR152" s="671"/>
      <c r="BS152" s="671"/>
      <c r="BT152" s="945">
        <v>0</v>
      </c>
      <c r="BU152" s="945">
        <v>0</v>
      </c>
      <c r="BV152" s="945">
        <v>0</v>
      </c>
      <c r="BW152" s="945">
        <v>0</v>
      </c>
      <c r="BX152" s="945">
        <v>0</v>
      </c>
      <c r="BY152" s="945">
        <v>0</v>
      </c>
      <c r="BZ152" s="945">
        <v>0</v>
      </c>
      <c r="CA152" s="671"/>
      <c r="CB152" s="690"/>
      <c r="CC152" s="690"/>
      <c r="CD152" s="690"/>
      <c r="CE152" s="690"/>
      <c r="CF152" s="690"/>
      <c r="CG152" s="690"/>
      <c r="CH152" s="690"/>
      <c r="CI152" s="690"/>
      <c r="CJ152" s="690"/>
      <c r="CK152" s="690"/>
      <c r="CL152" s="690"/>
      <c r="CM152" s="690"/>
      <c r="CN152" s="690"/>
      <c r="CO152" s="690"/>
      <c r="CP152" s="690"/>
      <c r="CQ152" s="690"/>
      <c r="CR152" s="690"/>
      <c r="CS152" s="690"/>
      <c r="CT152" s="690"/>
      <c r="CU152" s="690"/>
      <c r="CV152" s="690"/>
      <c r="CW152" s="662"/>
      <c r="CX152" s="662"/>
      <c r="CY152" s="662"/>
      <c r="CZ152" s="662"/>
      <c r="DA152" s="662"/>
      <c r="DB152" s="662"/>
      <c r="DC152" s="662"/>
      <c r="DD152" s="662"/>
      <c r="DE152" s="662"/>
      <c r="DF152" s="662"/>
      <c r="DG152" s="662"/>
      <c r="DH152" s="662"/>
      <c r="DI152" s="662"/>
      <c r="DJ152" s="662"/>
      <c r="DK152" s="662"/>
      <c r="DL152" s="662"/>
      <c r="DM152" s="662"/>
      <c r="DN152" s="662"/>
    </row>
    <row r="153" spans="1:118" s="23" customFormat="1" ht="10.5" customHeight="1" x14ac:dyDescent="0.15">
      <c r="A153" s="1083" t="s">
        <v>157</v>
      </c>
      <c r="B153" s="1084"/>
      <c r="C153" s="1085"/>
      <c r="D153" s="836">
        <v>0</v>
      </c>
      <c r="E153" s="918">
        <v>0</v>
      </c>
      <c r="F153" s="919">
        <v>0</v>
      </c>
      <c r="G153" s="799"/>
      <c r="H153" s="794"/>
      <c r="I153" s="799"/>
      <c r="J153" s="794"/>
      <c r="K153" s="799"/>
      <c r="L153" s="794"/>
      <c r="M153" s="799"/>
      <c r="N153" s="794"/>
      <c r="O153" s="799"/>
      <c r="P153" s="794"/>
      <c r="Q153" s="839"/>
      <c r="R153" s="884"/>
      <c r="S153" s="897"/>
      <c r="T153" s="821"/>
      <c r="U153" s="821"/>
      <c r="V153" s="813"/>
      <c r="W153" s="794"/>
      <c r="X153" s="939" t="s">
        <v>230</v>
      </c>
      <c r="Y153" s="671"/>
      <c r="Z153" s="671"/>
      <c r="AA153" s="671"/>
      <c r="AB153" s="671"/>
      <c r="AC153" s="671"/>
      <c r="AD153" s="671"/>
      <c r="AE153" s="671"/>
      <c r="AF153" s="671"/>
      <c r="AG153" s="948"/>
      <c r="AH153" s="671"/>
      <c r="AI153" s="671"/>
      <c r="AJ153" s="671"/>
      <c r="AK153" s="671"/>
      <c r="AL153" s="765"/>
      <c r="AM153" s="765"/>
      <c r="AN153" s="765"/>
      <c r="AO153" s="765"/>
      <c r="AP153" s="765"/>
      <c r="AQ153" s="765"/>
      <c r="AR153" s="765"/>
      <c r="AS153" s="765"/>
      <c r="AT153" s="765"/>
      <c r="AU153" s="765"/>
      <c r="AV153" s="765"/>
      <c r="AW153" s="765"/>
      <c r="AX153" s="765"/>
      <c r="AY153" s="765"/>
      <c r="AZ153" s="765"/>
      <c r="BA153" s="767" t="s">
        <v>227</v>
      </c>
      <c r="BB153" s="767" t="s">
        <v>227</v>
      </c>
      <c r="BC153" s="767" t="s">
        <v>227</v>
      </c>
      <c r="BD153" s="767" t="s">
        <v>227</v>
      </c>
      <c r="BE153" s="767" t="s">
        <v>227</v>
      </c>
      <c r="BF153" s="767" t="s">
        <v>227</v>
      </c>
      <c r="BG153" s="767" t="s">
        <v>227</v>
      </c>
      <c r="BH153" s="671"/>
      <c r="BI153" s="671"/>
      <c r="BJ153" s="671"/>
      <c r="BK153" s="671"/>
      <c r="BL153" s="671"/>
      <c r="BM153" s="671"/>
      <c r="BN153" s="671"/>
      <c r="BO153" s="671"/>
      <c r="BP153" s="671"/>
      <c r="BQ153" s="671"/>
      <c r="BR153" s="671"/>
      <c r="BS153" s="671"/>
      <c r="BT153" s="945">
        <v>0</v>
      </c>
      <c r="BU153" s="945">
        <v>0</v>
      </c>
      <c r="BV153" s="945">
        <v>0</v>
      </c>
      <c r="BW153" s="945">
        <v>0</v>
      </c>
      <c r="BX153" s="945">
        <v>0</v>
      </c>
      <c r="BY153" s="945">
        <v>0</v>
      </c>
      <c r="BZ153" s="945">
        <v>0</v>
      </c>
      <c r="CA153" s="671"/>
      <c r="CB153" s="690"/>
      <c r="CC153" s="690"/>
      <c r="CD153" s="690"/>
      <c r="CE153" s="690"/>
      <c r="CF153" s="690"/>
      <c r="CG153" s="690"/>
      <c r="CH153" s="690"/>
      <c r="CI153" s="690"/>
      <c r="CJ153" s="690"/>
      <c r="CK153" s="690"/>
      <c r="CL153" s="690"/>
      <c r="CM153" s="690"/>
      <c r="CN153" s="690"/>
      <c r="CO153" s="690"/>
      <c r="CP153" s="690"/>
      <c r="CQ153" s="690"/>
      <c r="CR153" s="690"/>
      <c r="CS153" s="690"/>
      <c r="CT153" s="690"/>
      <c r="CU153" s="690"/>
      <c r="CV153" s="690"/>
      <c r="CW153" s="662"/>
      <c r="CX153" s="662"/>
      <c r="CY153" s="662"/>
      <c r="CZ153" s="662"/>
      <c r="DA153" s="662"/>
      <c r="DB153" s="662"/>
      <c r="DC153" s="662"/>
      <c r="DD153" s="662"/>
      <c r="DE153" s="662"/>
      <c r="DF153" s="662"/>
      <c r="DG153" s="662"/>
      <c r="DH153" s="662"/>
      <c r="DI153" s="662"/>
      <c r="DJ153" s="662"/>
      <c r="DK153" s="662"/>
      <c r="DL153" s="662"/>
      <c r="DM153" s="662"/>
      <c r="DN153" s="662"/>
    </row>
    <row r="154" spans="1:118" s="23" customFormat="1" ht="10.5" customHeight="1" x14ac:dyDescent="0.15">
      <c r="A154" s="1083" t="s">
        <v>158</v>
      </c>
      <c r="B154" s="1084"/>
      <c r="C154" s="1085"/>
      <c r="D154" s="836">
        <v>2</v>
      </c>
      <c r="E154" s="918">
        <v>1</v>
      </c>
      <c r="F154" s="919">
        <v>1</v>
      </c>
      <c r="G154" s="799"/>
      <c r="H154" s="794"/>
      <c r="I154" s="799">
        <v>1</v>
      </c>
      <c r="J154" s="794"/>
      <c r="K154" s="799"/>
      <c r="L154" s="794">
        <v>1</v>
      </c>
      <c r="M154" s="799"/>
      <c r="N154" s="794"/>
      <c r="O154" s="809"/>
      <c r="P154" s="810"/>
      <c r="Q154" s="876"/>
      <c r="R154" s="894"/>
      <c r="S154" s="897"/>
      <c r="T154" s="821"/>
      <c r="U154" s="821"/>
      <c r="V154" s="813"/>
      <c r="W154" s="794"/>
      <c r="X154" s="939" t="s">
        <v>230</v>
      </c>
      <c r="Y154" s="671"/>
      <c r="Z154" s="671"/>
      <c r="AA154" s="671"/>
      <c r="AB154" s="671"/>
      <c r="AC154" s="671"/>
      <c r="AD154" s="671"/>
      <c r="AE154" s="671"/>
      <c r="AF154" s="671"/>
      <c r="AG154" s="948"/>
      <c r="AH154" s="671"/>
      <c r="AI154" s="671"/>
      <c r="AJ154" s="671"/>
      <c r="AK154" s="671"/>
      <c r="AL154" s="765"/>
      <c r="AM154" s="765"/>
      <c r="AN154" s="765"/>
      <c r="AO154" s="765"/>
      <c r="AP154" s="765"/>
      <c r="AQ154" s="765"/>
      <c r="AR154" s="765"/>
      <c r="AS154" s="765"/>
      <c r="AT154" s="765"/>
      <c r="AU154" s="765"/>
      <c r="AV154" s="765"/>
      <c r="AW154" s="765"/>
      <c r="AX154" s="765"/>
      <c r="AY154" s="765"/>
      <c r="AZ154" s="765"/>
      <c r="BA154" s="767" t="s">
        <v>227</v>
      </c>
      <c r="BB154" s="767" t="s">
        <v>227</v>
      </c>
      <c r="BC154" s="767" t="s">
        <v>227</v>
      </c>
      <c r="BD154" s="767" t="s">
        <v>227</v>
      </c>
      <c r="BE154" s="767" t="s">
        <v>227</v>
      </c>
      <c r="BF154" s="767" t="s">
        <v>227</v>
      </c>
      <c r="BG154" s="767" t="s">
        <v>227</v>
      </c>
      <c r="BH154" s="671"/>
      <c r="BI154" s="671"/>
      <c r="BJ154" s="671"/>
      <c r="BK154" s="671"/>
      <c r="BL154" s="671"/>
      <c r="BM154" s="671"/>
      <c r="BN154" s="671"/>
      <c r="BO154" s="671"/>
      <c r="BP154" s="671"/>
      <c r="BQ154" s="671"/>
      <c r="BR154" s="671"/>
      <c r="BS154" s="671"/>
      <c r="BT154" s="945">
        <v>0</v>
      </c>
      <c r="BU154" s="945">
        <v>0</v>
      </c>
      <c r="BV154" s="945">
        <v>0</v>
      </c>
      <c r="BW154" s="945">
        <v>0</v>
      </c>
      <c r="BX154" s="945">
        <v>0</v>
      </c>
      <c r="BY154" s="945">
        <v>0</v>
      </c>
      <c r="BZ154" s="945">
        <v>0</v>
      </c>
      <c r="CA154" s="671"/>
      <c r="CB154" s="690"/>
      <c r="CC154" s="690"/>
      <c r="CD154" s="690"/>
      <c r="CE154" s="690"/>
      <c r="CF154" s="690"/>
      <c r="CG154" s="690"/>
      <c r="CH154" s="690"/>
      <c r="CI154" s="690"/>
      <c r="CJ154" s="690"/>
      <c r="CK154" s="690"/>
      <c r="CL154" s="690"/>
      <c r="CM154" s="690"/>
      <c r="CN154" s="690"/>
      <c r="CO154" s="690"/>
      <c r="CP154" s="690"/>
      <c r="CQ154" s="690"/>
      <c r="CR154" s="690"/>
      <c r="CS154" s="690"/>
      <c r="CT154" s="690"/>
      <c r="CU154" s="690"/>
      <c r="CV154" s="690"/>
      <c r="CW154" s="662"/>
      <c r="CX154" s="662"/>
      <c r="CY154" s="662"/>
      <c r="CZ154" s="662"/>
      <c r="DA154" s="662"/>
      <c r="DB154" s="662"/>
      <c r="DC154" s="662"/>
      <c r="DD154" s="662"/>
      <c r="DE154" s="662"/>
      <c r="DF154" s="662"/>
      <c r="DG154" s="662"/>
      <c r="DH154" s="662"/>
      <c r="DI154" s="662"/>
      <c r="DJ154" s="662"/>
      <c r="DK154" s="662"/>
      <c r="DL154" s="662"/>
      <c r="DM154" s="662"/>
      <c r="DN154" s="662"/>
    </row>
    <row r="155" spans="1:118" s="23" customFormat="1" ht="10.5" x14ac:dyDescent="0.15">
      <c r="A155" s="1080" t="s">
        <v>159</v>
      </c>
      <c r="B155" s="1081"/>
      <c r="C155" s="1082"/>
      <c r="D155" s="836">
        <v>1</v>
      </c>
      <c r="E155" s="918">
        <v>1</v>
      </c>
      <c r="F155" s="919">
        <v>0</v>
      </c>
      <c r="G155" s="799"/>
      <c r="H155" s="794"/>
      <c r="I155" s="799"/>
      <c r="J155" s="794"/>
      <c r="K155" s="799"/>
      <c r="L155" s="794"/>
      <c r="M155" s="799"/>
      <c r="N155" s="794"/>
      <c r="O155" s="799">
        <v>1</v>
      </c>
      <c r="P155" s="794"/>
      <c r="Q155" s="839"/>
      <c r="R155" s="884"/>
      <c r="S155" s="897"/>
      <c r="T155" s="821"/>
      <c r="U155" s="821"/>
      <c r="V155" s="813"/>
      <c r="W155" s="794"/>
      <c r="X155" s="939" t="s">
        <v>230</v>
      </c>
      <c r="Y155" s="671"/>
      <c r="Z155" s="671"/>
      <c r="AA155" s="671"/>
      <c r="AB155" s="671"/>
      <c r="AC155" s="671"/>
      <c r="AD155" s="671"/>
      <c r="AE155" s="671"/>
      <c r="AF155" s="671"/>
      <c r="AG155" s="948"/>
      <c r="AH155" s="671"/>
      <c r="AI155" s="671"/>
      <c r="AJ155" s="671"/>
      <c r="AK155" s="671"/>
      <c r="AL155" s="765"/>
      <c r="AM155" s="765"/>
      <c r="AN155" s="765"/>
      <c r="AO155" s="765"/>
      <c r="AP155" s="765"/>
      <c r="AQ155" s="765"/>
      <c r="AR155" s="765"/>
      <c r="AS155" s="765"/>
      <c r="AT155" s="765"/>
      <c r="AU155" s="765"/>
      <c r="AV155" s="765"/>
      <c r="AW155" s="765"/>
      <c r="AX155" s="765"/>
      <c r="AY155" s="765"/>
      <c r="AZ155" s="765"/>
      <c r="BA155" s="767" t="s">
        <v>227</v>
      </c>
      <c r="BB155" s="767" t="s">
        <v>227</v>
      </c>
      <c r="BC155" s="767" t="s">
        <v>227</v>
      </c>
      <c r="BD155" s="767" t="s">
        <v>227</v>
      </c>
      <c r="BE155" s="767" t="s">
        <v>227</v>
      </c>
      <c r="BF155" s="767" t="s">
        <v>227</v>
      </c>
      <c r="BG155" s="767" t="s">
        <v>227</v>
      </c>
      <c r="BH155" s="671"/>
      <c r="BI155" s="671"/>
      <c r="BJ155" s="671"/>
      <c r="BK155" s="671"/>
      <c r="BL155" s="671"/>
      <c r="BM155" s="671"/>
      <c r="BN155" s="671"/>
      <c r="BO155" s="671"/>
      <c r="BP155" s="671"/>
      <c r="BQ155" s="671"/>
      <c r="BR155" s="671"/>
      <c r="BS155" s="671"/>
      <c r="BT155" s="945">
        <v>0</v>
      </c>
      <c r="BU155" s="945">
        <v>0</v>
      </c>
      <c r="BV155" s="945">
        <v>0</v>
      </c>
      <c r="BW155" s="945">
        <v>0</v>
      </c>
      <c r="BX155" s="945">
        <v>0</v>
      </c>
      <c r="BY155" s="945">
        <v>0</v>
      </c>
      <c r="BZ155" s="945">
        <v>0</v>
      </c>
      <c r="CA155" s="671"/>
      <c r="CB155" s="690"/>
      <c r="CC155" s="690"/>
      <c r="CD155" s="690"/>
      <c r="CE155" s="690"/>
      <c r="CF155" s="690"/>
      <c r="CG155" s="690"/>
      <c r="CH155" s="690"/>
      <c r="CI155" s="690"/>
      <c r="CJ155" s="690"/>
      <c r="CK155" s="690"/>
      <c r="CL155" s="690"/>
      <c r="CM155" s="690"/>
      <c r="CN155" s="690"/>
      <c r="CO155" s="690"/>
      <c r="CP155" s="690"/>
      <c r="CQ155" s="690"/>
      <c r="CR155" s="690"/>
      <c r="CS155" s="690"/>
      <c r="CT155" s="690"/>
      <c r="CU155" s="690"/>
      <c r="CV155" s="690"/>
      <c r="CW155" s="662"/>
      <c r="CX155" s="662"/>
      <c r="CY155" s="662"/>
      <c r="CZ155" s="662"/>
      <c r="DA155" s="662"/>
      <c r="DB155" s="662"/>
      <c r="DC155" s="662"/>
      <c r="DD155" s="662"/>
      <c r="DE155" s="662"/>
      <c r="DF155" s="662"/>
      <c r="DG155" s="662"/>
      <c r="DH155" s="662"/>
      <c r="DI155" s="662"/>
      <c r="DJ155" s="662"/>
      <c r="DK155" s="662"/>
      <c r="DL155" s="662"/>
      <c r="DM155" s="662"/>
      <c r="DN155" s="662"/>
    </row>
    <row r="156" spans="1:118" s="23" customFormat="1" ht="10.5" customHeight="1" x14ac:dyDescent="0.15">
      <c r="A156" s="1080" t="s">
        <v>160</v>
      </c>
      <c r="B156" s="1081"/>
      <c r="C156" s="1082"/>
      <c r="D156" s="923">
        <v>0</v>
      </c>
      <c r="E156" s="924">
        <v>0</v>
      </c>
      <c r="F156" s="925">
        <v>0</v>
      </c>
      <c r="G156" s="816"/>
      <c r="H156" s="795"/>
      <c r="I156" s="816"/>
      <c r="J156" s="795"/>
      <c r="K156" s="816"/>
      <c r="L156" s="795"/>
      <c r="M156" s="816"/>
      <c r="N156" s="795"/>
      <c r="O156" s="816"/>
      <c r="P156" s="795"/>
      <c r="Q156" s="858"/>
      <c r="R156" s="885"/>
      <c r="S156" s="897"/>
      <c r="T156" s="821"/>
      <c r="U156" s="821"/>
      <c r="V156" s="813"/>
      <c r="W156" s="794"/>
      <c r="X156" s="939" t="s">
        <v>230</v>
      </c>
      <c r="Y156" s="671"/>
      <c r="Z156" s="671"/>
      <c r="AA156" s="671"/>
      <c r="AB156" s="671"/>
      <c r="AC156" s="671"/>
      <c r="AD156" s="671"/>
      <c r="AE156" s="671"/>
      <c r="AF156" s="671"/>
      <c r="AG156" s="948"/>
      <c r="AH156" s="671"/>
      <c r="AI156" s="671"/>
      <c r="AJ156" s="671"/>
      <c r="AK156" s="671"/>
      <c r="AL156" s="765"/>
      <c r="AM156" s="765"/>
      <c r="AN156" s="765"/>
      <c r="AO156" s="765"/>
      <c r="AP156" s="765"/>
      <c r="AQ156" s="765"/>
      <c r="AR156" s="765"/>
      <c r="AS156" s="765"/>
      <c r="AT156" s="765"/>
      <c r="AU156" s="765"/>
      <c r="AV156" s="765"/>
      <c r="AW156" s="765"/>
      <c r="AX156" s="765"/>
      <c r="AY156" s="765"/>
      <c r="AZ156" s="765"/>
      <c r="BA156" s="767" t="s">
        <v>227</v>
      </c>
      <c r="BB156" s="767" t="s">
        <v>227</v>
      </c>
      <c r="BC156" s="767" t="s">
        <v>227</v>
      </c>
      <c r="BD156" s="767" t="s">
        <v>227</v>
      </c>
      <c r="BE156" s="767" t="s">
        <v>227</v>
      </c>
      <c r="BF156" s="767" t="s">
        <v>227</v>
      </c>
      <c r="BG156" s="767" t="s">
        <v>227</v>
      </c>
      <c r="BH156" s="671"/>
      <c r="BI156" s="671"/>
      <c r="BJ156" s="671"/>
      <c r="BK156" s="671"/>
      <c r="BL156" s="671"/>
      <c r="BM156" s="671"/>
      <c r="BN156" s="671"/>
      <c r="BO156" s="671"/>
      <c r="BP156" s="671"/>
      <c r="BQ156" s="671"/>
      <c r="BR156" s="671"/>
      <c r="BS156" s="671"/>
      <c r="BT156" s="945">
        <v>0</v>
      </c>
      <c r="BU156" s="945">
        <v>0</v>
      </c>
      <c r="BV156" s="945">
        <v>0</v>
      </c>
      <c r="BW156" s="945">
        <v>0</v>
      </c>
      <c r="BX156" s="945">
        <v>0</v>
      </c>
      <c r="BY156" s="945">
        <v>0</v>
      </c>
      <c r="BZ156" s="945">
        <v>0</v>
      </c>
      <c r="CA156" s="671"/>
      <c r="CB156" s="690"/>
      <c r="CC156" s="690"/>
      <c r="CD156" s="690"/>
      <c r="CE156" s="690"/>
      <c r="CF156" s="690"/>
      <c r="CG156" s="690"/>
      <c r="CH156" s="690"/>
      <c r="CI156" s="690"/>
      <c r="CJ156" s="690"/>
      <c r="CK156" s="690"/>
      <c r="CL156" s="690"/>
      <c r="CM156" s="690"/>
      <c r="CN156" s="690"/>
      <c r="CO156" s="690"/>
      <c r="CP156" s="690"/>
      <c r="CQ156" s="690"/>
      <c r="CR156" s="690"/>
      <c r="CS156" s="690"/>
      <c r="CT156" s="690"/>
      <c r="CU156" s="690"/>
      <c r="CV156" s="690"/>
      <c r="CW156" s="662"/>
      <c r="CX156" s="662"/>
      <c r="CY156" s="662"/>
      <c r="CZ156" s="662"/>
      <c r="DA156" s="662"/>
      <c r="DB156" s="662"/>
      <c r="DC156" s="662"/>
      <c r="DD156" s="662"/>
      <c r="DE156" s="662"/>
      <c r="DF156" s="662"/>
      <c r="DG156" s="662"/>
      <c r="DH156" s="662"/>
      <c r="DI156" s="662"/>
      <c r="DJ156" s="662"/>
      <c r="DK156" s="662"/>
      <c r="DL156" s="662"/>
      <c r="DM156" s="662"/>
      <c r="DN156" s="662"/>
    </row>
    <row r="157" spans="1:118" s="23" customFormat="1" ht="10.5" customHeight="1" x14ac:dyDescent="0.15">
      <c r="A157" s="1077" t="s">
        <v>161</v>
      </c>
      <c r="B157" s="1078"/>
      <c r="C157" s="1079"/>
      <c r="D157" s="857">
        <v>0</v>
      </c>
      <c r="E157" s="926">
        <v>0</v>
      </c>
      <c r="F157" s="927">
        <v>0</v>
      </c>
      <c r="G157" s="802"/>
      <c r="H157" s="805"/>
      <c r="I157" s="802"/>
      <c r="J157" s="805"/>
      <c r="K157" s="802"/>
      <c r="L157" s="805"/>
      <c r="M157" s="802"/>
      <c r="N157" s="805"/>
      <c r="O157" s="802"/>
      <c r="P157" s="805"/>
      <c r="Q157" s="841"/>
      <c r="R157" s="895"/>
      <c r="S157" s="898"/>
      <c r="T157" s="822"/>
      <c r="U157" s="822"/>
      <c r="V157" s="835"/>
      <c r="W157" s="805"/>
      <c r="X157" s="939" t="s">
        <v>230</v>
      </c>
      <c r="Y157" s="671"/>
      <c r="Z157" s="671"/>
      <c r="AA157" s="671"/>
      <c r="AB157" s="671"/>
      <c r="AC157" s="671"/>
      <c r="AD157" s="671"/>
      <c r="AE157" s="671"/>
      <c r="AF157" s="671"/>
      <c r="AG157" s="948"/>
      <c r="AH157" s="671"/>
      <c r="AI157" s="671"/>
      <c r="AJ157" s="671"/>
      <c r="AK157" s="671"/>
      <c r="AL157" s="765"/>
      <c r="AM157" s="765"/>
      <c r="AN157" s="765"/>
      <c r="AO157" s="765"/>
      <c r="AP157" s="765"/>
      <c r="AQ157" s="765"/>
      <c r="AR157" s="765"/>
      <c r="AS157" s="765"/>
      <c r="AT157" s="765"/>
      <c r="AU157" s="765"/>
      <c r="AV157" s="765"/>
      <c r="AW157" s="765"/>
      <c r="AX157" s="765"/>
      <c r="AY157" s="765"/>
      <c r="AZ157" s="765"/>
      <c r="BA157" s="767" t="s">
        <v>227</v>
      </c>
      <c r="BB157" s="767" t="s">
        <v>227</v>
      </c>
      <c r="BC157" s="767" t="s">
        <v>227</v>
      </c>
      <c r="BD157" s="767" t="s">
        <v>227</v>
      </c>
      <c r="BE157" s="767" t="s">
        <v>227</v>
      </c>
      <c r="BF157" s="767" t="s">
        <v>227</v>
      </c>
      <c r="BG157" s="767" t="s">
        <v>227</v>
      </c>
      <c r="BH157" s="671"/>
      <c r="BI157" s="671"/>
      <c r="BJ157" s="671"/>
      <c r="BK157" s="671"/>
      <c r="BL157" s="671"/>
      <c r="BM157" s="671"/>
      <c r="BN157" s="671"/>
      <c r="BO157" s="671"/>
      <c r="BP157" s="671"/>
      <c r="BQ157" s="671"/>
      <c r="BR157" s="671"/>
      <c r="BS157" s="671"/>
      <c r="BT157" s="945">
        <v>0</v>
      </c>
      <c r="BU157" s="945">
        <v>0</v>
      </c>
      <c r="BV157" s="945">
        <v>0</v>
      </c>
      <c r="BW157" s="945">
        <v>0</v>
      </c>
      <c r="BX157" s="945">
        <v>0</v>
      </c>
      <c r="BY157" s="945">
        <v>0</v>
      </c>
      <c r="BZ157" s="945">
        <v>0</v>
      </c>
      <c r="CA157" s="671"/>
      <c r="CB157" s="690"/>
      <c r="CC157" s="690"/>
      <c r="CD157" s="690"/>
      <c r="CE157" s="690"/>
      <c r="CF157" s="690"/>
      <c r="CG157" s="690"/>
      <c r="CH157" s="690"/>
      <c r="CI157" s="690"/>
      <c r="CJ157" s="690"/>
      <c r="CK157" s="690"/>
      <c r="CL157" s="690"/>
      <c r="CM157" s="690"/>
      <c r="CN157" s="690"/>
      <c r="CO157" s="690"/>
      <c r="CP157" s="690"/>
      <c r="CQ157" s="690"/>
      <c r="CR157" s="690"/>
      <c r="CS157" s="690"/>
      <c r="CT157" s="690"/>
      <c r="CU157" s="690"/>
      <c r="CV157" s="690"/>
      <c r="CW157" s="662"/>
      <c r="CX157" s="662"/>
      <c r="CY157" s="662"/>
      <c r="CZ157" s="662"/>
      <c r="DA157" s="662"/>
      <c r="DB157" s="662"/>
      <c r="DC157" s="662"/>
      <c r="DD157" s="662"/>
      <c r="DE157" s="662"/>
      <c r="DF157" s="662"/>
      <c r="DG157" s="662"/>
      <c r="DH157" s="662"/>
      <c r="DI157" s="662"/>
      <c r="DJ157" s="662"/>
      <c r="DK157" s="662"/>
      <c r="DL157" s="662"/>
      <c r="DM157" s="662"/>
      <c r="DN157" s="662"/>
    </row>
    <row r="158" spans="1:118" s="9" customFormat="1" ht="14.25" x14ac:dyDescent="0.2">
      <c r="A158" s="710" t="s">
        <v>166</v>
      </c>
      <c r="B158" s="750"/>
      <c r="C158" s="751"/>
      <c r="D158" s="752"/>
      <c r="E158" s="752"/>
      <c r="F158" s="752"/>
      <c r="G158" s="753"/>
      <c r="H158" s="753"/>
      <c r="I158" s="753"/>
      <c r="J158" s="753"/>
      <c r="K158" s="753"/>
      <c r="L158" s="753"/>
      <c r="M158" s="753"/>
      <c r="N158" s="753"/>
      <c r="O158" s="753"/>
      <c r="P158" s="753"/>
      <c r="Q158" s="753"/>
      <c r="R158" s="753"/>
      <c r="S158" s="753"/>
      <c r="T158" s="759"/>
      <c r="U158" s="777"/>
      <c r="V158" s="777"/>
      <c r="W158" s="777"/>
      <c r="X158" s="673"/>
      <c r="Y158" s="673"/>
      <c r="Z158" s="673"/>
      <c r="AA158" s="673"/>
      <c r="AB158" s="673"/>
      <c r="AC158" s="673"/>
      <c r="AD158" s="673"/>
      <c r="AE158" s="673"/>
      <c r="AF158" s="673"/>
      <c r="AG158" s="739"/>
      <c r="AH158" s="673"/>
      <c r="AI158" s="673"/>
      <c r="AJ158" s="673"/>
      <c r="AK158" s="673"/>
      <c r="AL158" s="673"/>
      <c r="AM158" s="673"/>
      <c r="AN158" s="673"/>
      <c r="AO158" s="673"/>
      <c r="AP158" s="673"/>
      <c r="AQ158" s="673"/>
      <c r="AR158" s="673"/>
      <c r="AS158" s="673"/>
      <c r="AT158" s="673"/>
      <c r="AU158" s="673"/>
      <c r="AV158" s="673"/>
      <c r="AW158" s="673"/>
      <c r="AX158" s="673"/>
      <c r="AY158" s="673"/>
      <c r="AZ158" s="673"/>
      <c r="BA158" s="673"/>
      <c r="BB158" s="673"/>
      <c r="BC158" s="673"/>
      <c r="BD158" s="673"/>
      <c r="BE158" s="673"/>
      <c r="BF158" s="673"/>
      <c r="BG158" s="673"/>
      <c r="BH158" s="673"/>
      <c r="BI158" s="673"/>
      <c r="BJ158" s="673"/>
      <c r="BK158" s="673"/>
      <c r="BL158" s="673"/>
      <c r="BM158" s="673"/>
      <c r="BN158" s="673"/>
      <c r="BO158" s="673"/>
      <c r="BP158" s="673"/>
      <c r="BQ158" s="673"/>
      <c r="BR158" s="673"/>
      <c r="BS158" s="673"/>
      <c r="BT158" s="673"/>
      <c r="BU158" s="673"/>
      <c r="BV158" s="673"/>
      <c r="BW158" s="673"/>
      <c r="BX158" s="673"/>
      <c r="BY158" s="673"/>
      <c r="BZ158" s="673"/>
      <c r="CA158" s="673"/>
      <c r="CB158" s="673"/>
      <c r="CC158" s="673"/>
      <c r="CD158" s="673"/>
      <c r="CE158" s="673"/>
      <c r="CF158" s="673"/>
      <c r="CG158" s="673"/>
      <c r="CH158" s="673"/>
      <c r="CI158" s="673"/>
      <c r="CJ158" s="673"/>
      <c r="CK158" s="673"/>
      <c r="CL158" s="673"/>
      <c r="CM158" s="673"/>
      <c r="CN158" s="673"/>
      <c r="CO158" s="673"/>
      <c r="CP158" s="673"/>
      <c r="CQ158" s="673"/>
      <c r="CR158" s="673"/>
      <c r="CS158" s="673"/>
      <c r="CT158" s="673"/>
      <c r="CU158" s="673"/>
      <c r="CV158" s="673"/>
      <c r="CW158" s="655"/>
      <c r="CX158" s="655"/>
      <c r="CY158" s="655"/>
      <c r="CZ158" s="655"/>
      <c r="DA158" s="655"/>
      <c r="DB158" s="655"/>
      <c r="DC158" s="655"/>
      <c r="DD158" s="655"/>
      <c r="DE158" s="655"/>
      <c r="DF158" s="655"/>
      <c r="DG158" s="655"/>
      <c r="DH158" s="655"/>
      <c r="DI158" s="655"/>
      <c r="DJ158" s="655"/>
      <c r="DK158" s="655"/>
      <c r="DL158" s="655"/>
      <c r="DM158" s="655"/>
      <c r="DN158" s="655"/>
    </row>
    <row r="159" spans="1:118" s="22" customFormat="1" ht="10.5" x14ac:dyDescent="0.15">
      <c r="A159" s="1009" t="s">
        <v>45</v>
      </c>
      <c r="B159" s="1010"/>
      <c r="C159" s="1039" t="s">
        <v>46</v>
      </c>
      <c r="D159" s="1039"/>
      <c r="E159" s="1039"/>
      <c r="F159" s="1074" t="s">
        <v>116</v>
      </c>
      <c r="G159" s="1075"/>
      <c r="H159" s="1074" t="s">
        <v>117</v>
      </c>
      <c r="I159" s="1075"/>
      <c r="J159" s="1074" t="s">
        <v>118</v>
      </c>
      <c r="K159" s="1075"/>
      <c r="L159" s="1074" t="s">
        <v>119</v>
      </c>
      <c r="M159" s="1075"/>
      <c r="N159" s="1074" t="s">
        <v>120</v>
      </c>
      <c r="O159" s="1075"/>
      <c r="P159" s="1074" t="s">
        <v>121</v>
      </c>
      <c r="Q159" s="1075"/>
      <c r="R159" s="777"/>
      <c r="S159" s="777"/>
      <c r="T159" s="777"/>
      <c r="U159" s="777"/>
      <c r="V159" s="777"/>
      <c r="W159" s="759"/>
      <c r="X159" s="777"/>
      <c r="Y159" s="777"/>
      <c r="Z159" s="777"/>
      <c r="AA159" s="671"/>
      <c r="AB159" s="671"/>
      <c r="AC159" s="671"/>
      <c r="AD159" s="671"/>
      <c r="AE159" s="671"/>
      <c r="AF159" s="671"/>
      <c r="AG159" s="671"/>
      <c r="AH159" s="671"/>
      <c r="AI159" s="948"/>
      <c r="AJ159" s="671"/>
      <c r="AK159" s="671"/>
      <c r="AL159" s="690"/>
      <c r="AM159" s="690"/>
      <c r="AN159" s="690"/>
      <c r="AO159" s="690"/>
      <c r="AP159" s="690"/>
      <c r="AQ159" s="690"/>
      <c r="AR159" s="690"/>
      <c r="AS159" s="690"/>
      <c r="AT159" s="690"/>
      <c r="AU159" s="690"/>
      <c r="AV159" s="690"/>
      <c r="AW159" s="690"/>
      <c r="AX159" s="690"/>
      <c r="AY159" s="690"/>
      <c r="AZ159" s="690"/>
      <c r="BA159" s="671"/>
      <c r="BB159" s="671"/>
      <c r="BC159" s="671"/>
      <c r="BD159" s="671"/>
      <c r="BE159" s="671"/>
      <c r="BF159" s="671"/>
      <c r="BG159" s="671"/>
      <c r="BH159" s="671"/>
      <c r="BI159" s="671"/>
      <c r="BJ159" s="671"/>
      <c r="BK159" s="671"/>
      <c r="BL159" s="671"/>
      <c r="BM159" s="671"/>
      <c r="BN159" s="671"/>
      <c r="BO159" s="671"/>
      <c r="BP159" s="671"/>
      <c r="BQ159" s="671"/>
      <c r="BR159" s="671"/>
      <c r="BS159" s="671"/>
      <c r="BT159" s="671"/>
      <c r="BU159" s="671"/>
      <c r="BV159" s="671"/>
      <c r="BW159" s="671"/>
      <c r="BX159" s="671"/>
      <c r="BY159" s="671"/>
      <c r="BZ159" s="671"/>
      <c r="CA159" s="671"/>
      <c r="CB159" s="671"/>
      <c r="CC159" s="671"/>
      <c r="CD159" s="690"/>
      <c r="CE159" s="690"/>
      <c r="CF159" s="690"/>
      <c r="CG159" s="690"/>
      <c r="CH159" s="690"/>
      <c r="CI159" s="690"/>
      <c r="CJ159" s="690"/>
      <c r="CK159" s="690"/>
      <c r="CL159" s="690"/>
      <c r="CM159" s="690"/>
      <c r="CN159" s="690"/>
      <c r="CO159" s="690"/>
      <c r="CP159" s="690"/>
      <c r="CQ159" s="690"/>
      <c r="CR159" s="690"/>
      <c r="CS159" s="690"/>
      <c r="CT159" s="690"/>
      <c r="CU159" s="690"/>
      <c r="CV159" s="690"/>
      <c r="CW159" s="658"/>
      <c r="CX159" s="658"/>
      <c r="CY159" s="658"/>
      <c r="CZ159" s="658"/>
      <c r="DA159" s="658"/>
      <c r="DB159" s="658"/>
      <c r="DC159" s="658"/>
      <c r="DD159" s="658"/>
      <c r="DE159" s="658"/>
      <c r="DF159" s="658"/>
      <c r="DG159" s="658"/>
      <c r="DH159" s="658"/>
      <c r="DI159" s="658"/>
      <c r="DJ159" s="658"/>
      <c r="DK159" s="658"/>
      <c r="DL159" s="658"/>
      <c r="DM159" s="658"/>
      <c r="DN159" s="658"/>
    </row>
    <row r="160" spans="1:118" s="22" customFormat="1" ht="21" x14ac:dyDescent="0.15">
      <c r="A160" s="1013"/>
      <c r="B160" s="1014"/>
      <c r="C160" s="700" t="s">
        <v>167</v>
      </c>
      <c r="D160" s="700" t="s">
        <v>43</v>
      </c>
      <c r="E160" s="724" t="s">
        <v>64</v>
      </c>
      <c r="F160" s="680" t="s">
        <v>43</v>
      </c>
      <c r="G160" s="679" t="s">
        <v>64</v>
      </c>
      <c r="H160" s="680" t="s">
        <v>43</v>
      </c>
      <c r="I160" s="679" t="s">
        <v>64</v>
      </c>
      <c r="J160" s="680" t="s">
        <v>43</v>
      </c>
      <c r="K160" s="679" t="s">
        <v>64</v>
      </c>
      <c r="L160" s="680" t="s">
        <v>43</v>
      </c>
      <c r="M160" s="679" t="s">
        <v>64</v>
      </c>
      <c r="N160" s="680" t="s">
        <v>43</v>
      </c>
      <c r="O160" s="679" t="s">
        <v>64</v>
      </c>
      <c r="P160" s="680" t="s">
        <v>43</v>
      </c>
      <c r="Q160" s="679" t="s">
        <v>64</v>
      </c>
      <c r="R160" s="777"/>
      <c r="S160" s="777"/>
      <c r="T160" s="777"/>
      <c r="U160" s="777"/>
      <c r="V160" s="777"/>
      <c r="W160" s="759"/>
      <c r="X160" s="777"/>
      <c r="Y160" s="777"/>
      <c r="Z160" s="777"/>
      <c r="AA160" s="671"/>
      <c r="AB160" s="671"/>
      <c r="AC160" s="671"/>
      <c r="AD160" s="671"/>
      <c r="AE160" s="671"/>
      <c r="AF160" s="671"/>
      <c r="AG160" s="671"/>
      <c r="AH160" s="671"/>
      <c r="AI160" s="948"/>
      <c r="AJ160" s="671"/>
      <c r="AK160" s="671"/>
      <c r="AL160" s="690"/>
      <c r="AM160" s="690"/>
      <c r="AN160" s="690"/>
      <c r="AO160" s="690"/>
      <c r="AP160" s="690"/>
      <c r="AQ160" s="690"/>
      <c r="AR160" s="690"/>
      <c r="AS160" s="690"/>
      <c r="AT160" s="690"/>
      <c r="AU160" s="690"/>
      <c r="AV160" s="690"/>
      <c r="AW160" s="690"/>
      <c r="AX160" s="690"/>
      <c r="AY160" s="690"/>
      <c r="AZ160" s="690"/>
      <c r="BA160" s="671"/>
      <c r="BB160" s="671"/>
      <c r="BC160" s="671"/>
      <c r="BD160" s="671"/>
      <c r="BE160" s="671"/>
      <c r="BF160" s="671"/>
      <c r="BG160" s="671"/>
      <c r="BH160" s="671"/>
      <c r="BI160" s="671"/>
      <c r="BJ160" s="671"/>
      <c r="BK160" s="671"/>
      <c r="BL160" s="671"/>
      <c r="BM160" s="671"/>
      <c r="BN160" s="671"/>
      <c r="BO160" s="671"/>
      <c r="BP160" s="671"/>
      <c r="BQ160" s="671"/>
      <c r="BR160" s="671"/>
      <c r="BS160" s="671"/>
      <c r="BT160" s="671"/>
      <c r="BU160" s="671"/>
      <c r="BV160" s="671"/>
      <c r="BW160" s="671"/>
      <c r="BX160" s="671"/>
      <c r="BY160" s="671"/>
      <c r="BZ160" s="671"/>
      <c r="CA160" s="671"/>
      <c r="CB160" s="671"/>
      <c r="CC160" s="671"/>
      <c r="CD160" s="690"/>
      <c r="CE160" s="690"/>
      <c r="CF160" s="690"/>
      <c r="CG160" s="690"/>
      <c r="CH160" s="690"/>
      <c r="CI160" s="690"/>
      <c r="CJ160" s="690"/>
      <c r="CK160" s="690"/>
      <c r="CL160" s="690"/>
      <c r="CM160" s="690"/>
      <c r="CN160" s="690"/>
      <c r="CO160" s="690"/>
      <c r="CP160" s="690"/>
      <c r="CQ160" s="690"/>
      <c r="CR160" s="690"/>
      <c r="CS160" s="690"/>
      <c r="CT160" s="690"/>
      <c r="CU160" s="690"/>
      <c r="CV160" s="690"/>
      <c r="CW160" s="658"/>
      <c r="CX160" s="658"/>
      <c r="CY160" s="658"/>
      <c r="CZ160" s="658"/>
      <c r="DA160" s="658"/>
      <c r="DB160" s="658"/>
      <c r="DC160" s="658"/>
      <c r="DD160" s="658"/>
      <c r="DE160" s="658"/>
      <c r="DF160" s="658"/>
      <c r="DG160" s="658"/>
      <c r="DH160" s="658"/>
      <c r="DI160" s="658"/>
      <c r="DJ160" s="658"/>
      <c r="DK160" s="658"/>
      <c r="DL160" s="658"/>
      <c r="DM160" s="658"/>
      <c r="DN160" s="658"/>
    </row>
    <row r="161" spans="1:118" s="22" customFormat="1" ht="10.5" x14ac:dyDescent="0.15">
      <c r="A161" s="1032" t="s">
        <v>168</v>
      </c>
      <c r="B161" s="1032"/>
      <c r="C161" s="861">
        <v>0</v>
      </c>
      <c r="D161" s="861">
        <v>0</v>
      </c>
      <c r="E161" s="915">
        <v>0</v>
      </c>
      <c r="F161" s="811"/>
      <c r="G161" s="830"/>
      <c r="H161" s="811"/>
      <c r="I161" s="830"/>
      <c r="J161" s="811"/>
      <c r="K161" s="830"/>
      <c r="L161" s="811"/>
      <c r="M161" s="830"/>
      <c r="N161" s="811"/>
      <c r="O161" s="830"/>
      <c r="P161" s="811"/>
      <c r="Q161" s="830"/>
      <c r="R161" s="951" t="s">
        <v>230</v>
      </c>
      <c r="S161" s="777"/>
      <c r="T161" s="777"/>
      <c r="U161" s="777"/>
      <c r="V161" s="777"/>
      <c r="W161" s="759"/>
      <c r="X161" s="777"/>
      <c r="Y161" s="777"/>
      <c r="Z161" s="777"/>
      <c r="AA161" s="671"/>
      <c r="AB161" s="671"/>
      <c r="AC161" s="671"/>
      <c r="AD161" s="671"/>
      <c r="AE161" s="671"/>
      <c r="AF161" s="671"/>
      <c r="AG161" s="671"/>
      <c r="AH161" s="671"/>
      <c r="AI161" s="948"/>
      <c r="AJ161" s="671"/>
      <c r="AK161" s="671"/>
      <c r="AL161" s="690"/>
      <c r="AM161" s="690"/>
      <c r="AN161" s="690"/>
      <c r="AO161" s="690"/>
      <c r="AP161" s="690"/>
      <c r="AQ161" s="690"/>
      <c r="AR161" s="690"/>
      <c r="AS161" s="690"/>
      <c r="AT161" s="690"/>
      <c r="AU161" s="690"/>
      <c r="AV161" s="690"/>
      <c r="AW161" s="690"/>
      <c r="AX161" s="690"/>
      <c r="AY161" s="690"/>
      <c r="AZ161" s="690"/>
      <c r="BA161" s="767" t="s">
        <v>227</v>
      </c>
      <c r="BB161" s="767" t="s">
        <v>227</v>
      </c>
      <c r="BC161" s="767" t="s">
        <v>227</v>
      </c>
      <c r="BD161" s="671"/>
      <c r="BE161" s="671"/>
      <c r="BF161" s="671"/>
      <c r="BG161" s="671"/>
      <c r="BH161" s="671"/>
      <c r="BI161" s="671"/>
      <c r="BJ161" s="671"/>
      <c r="BK161" s="671"/>
      <c r="BL161" s="671"/>
      <c r="BM161" s="671"/>
      <c r="BN161" s="671"/>
      <c r="BO161" s="671"/>
      <c r="BP161" s="671"/>
      <c r="BQ161" s="671"/>
      <c r="BR161" s="671"/>
      <c r="BS161" s="671"/>
      <c r="BT161" s="945">
        <v>0</v>
      </c>
      <c r="BU161" s="945">
        <v>0</v>
      </c>
      <c r="BV161" s="945">
        <v>0</v>
      </c>
      <c r="BW161" s="671"/>
      <c r="BX161" s="671"/>
      <c r="BY161" s="671"/>
      <c r="BZ161" s="671"/>
      <c r="CA161" s="671"/>
      <c r="CB161" s="671"/>
      <c r="CC161" s="671"/>
      <c r="CD161" s="690"/>
      <c r="CE161" s="690"/>
      <c r="CF161" s="690"/>
      <c r="CG161" s="690"/>
      <c r="CH161" s="690"/>
      <c r="CI161" s="690"/>
      <c r="CJ161" s="690"/>
      <c r="CK161" s="690"/>
      <c r="CL161" s="690"/>
      <c r="CM161" s="690"/>
      <c r="CN161" s="690"/>
      <c r="CO161" s="690"/>
      <c r="CP161" s="690"/>
      <c r="CQ161" s="690"/>
      <c r="CR161" s="690"/>
      <c r="CS161" s="690"/>
      <c r="CT161" s="690"/>
      <c r="CU161" s="690"/>
      <c r="CV161" s="690"/>
      <c r="CW161" s="690"/>
      <c r="CX161" s="690"/>
      <c r="CY161" s="658"/>
      <c r="CZ161" s="658"/>
      <c r="DA161" s="658"/>
      <c r="DB161" s="658"/>
      <c r="DC161" s="658"/>
      <c r="DD161" s="658"/>
      <c r="DE161" s="658"/>
      <c r="DF161" s="658"/>
      <c r="DG161" s="658"/>
      <c r="DH161" s="658"/>
      <c r="DI161" s="658"/>
      <c r="DJ161" s="658"/>
      <c r="DK161" s="658"/>
      <c r="DL161" s="658"/>
      <c r="DM161" s="658"/>
      <c r="DN161" s="658"/>
    </row>
    <row r="162" spans="1:118" s="22" customFormat="1" ht="10.5" x14ac:dyDescent="0.15">
      <c r="A162" s="1034" t="s">
        <v>169</v>
      </c>
      <c r="B162" s="1034"/>
      <c r="C162" s="807">
        <v>0</v>
      </c>
      <c r="D162" s="807">
        <v>0</v>
      </c>
      <c r="E162" s="807">
        <v>0</v>
      </c>
      <c r="F162" s="831"/>
      <c r="G162" s="833"/>
      <c r="H162" s="831"/>
      <c r="I162" s="833"/>
      <c r="J162" s="831"/>
      <c r="K162" s="833"/>
      <c r="L162" s="831"/>
      <c r="M162" s="833"/>
      <c r="N162" s="831"/>
      <c r="O162" s="833"/>
      <c r="P162" s="831"/>
      <c r="Q162" s="833"/>
      <c r="R162" s="951" t="s">
        <v>230</v>
      </c>
      <c r="S162" s="777"/>
      <c r="T162" s="777"/>
      <c r="U162" s="777"/>
      <c r="V162" s="777"/>
      <c r="W162" s="759"/>
      <c r="X162" s="777"/>
      <c r="Y162" s="777"/>
      <c r="Z162" s="777"/>
      <c r="AA162" s="671"/>
      <c r="AB162" s="671"/>
      <c r="AC162" s="671"/>
      <c r="AD162" s="671"/>
      <c r="AE162" s="671"/>
      <c r="AF162" s="671"/>
      <c r="AG162" s="671"/>
      <c r="AH162" s="671"/>
      <c r="AI162" s="948"/>
      <c r="AJ162" s="671"/>
      <c r="AK162" s="671"/>
      <c r="AL162" s="690"/>
      <c r="AM162" s="690"/>
      <c r="AN162" s="690"/>
      <c r="AO162" s="690"/>
      <c r="AP162" s="690"/>
      <c r="AQ162" s="690"/>
      <c r="AR162" s="690"/>
      <c r="AS162" s="690"/>
      <c r="AT162" s="690"/>
      <c r="AU162" s="690"/>
      <c r="AV162" s="690"/>
      <c r="AW162" s="690"/>
      <c r="AX162" s="690"/>
      <c r="AY162" s="690"/>
      <c r="AZ162" s="690"/>
      <c r="BA162" s="767" t="s">
        <v>227</v>
      </c>
      <c r="BB162" s="767" t="s">
        <v>227</v>
      </c>
      <c r="BC162" s="767" t="s">
        <v>227</v>
      </c>
      <c r="BD162" s="671"/>
      <c r="BE162" s="671"/>
      <c r="BF162" s="671"/>
      <c r="BG162" s="671"/>
      <c r="BH162" s="671"/>
      <c r="BI162" s="671"/>
      <c r="BJ162" s="671"/>
      <c r="BK162" s="671"/>
      <c r="BL162" s="671"/>
      <c r="BM162" s="671"/>
      <c r="BN162" s="671"/>
      <c r="BO162" s="671"/>
      <c r="BP162" s="671"/>
      <c r="BQ162" s="671"/>
      <c r="BR162" s="671"/>
      <c r="BS162" s="671"/>
      <c r="BT162" s="945">
        <v>0</v>
      </c>
      <c r="BU162" s="945">
        <v>0</v>
      </c>
      <c r="BV162" s="945">
        <v>0</v>
      </c>
      <c r="BW162" s="671"/>
      <c r="BX162" s="671"/>
      <c r="BY162" s="671"/>
      <c r="BZ162" s="671"/>
      <c r="CA162" s="671"/>
      <c r="CB162" s="671"/>
      <c r="CC162" s="671"/>
      <c r="CD162" s="690"/>
      <c r="CE162" s="690"/>
      <c r="CF162" s="690"/>
      <c r="CG162" s="690"/>
      <c r="CH162" s="690"/>
      <c r="CI162" s="690"/>
      <c r="CJ162" s="690"/>
      <c r="CK162" s="690"/>
      <c r="CL162" s="690"/>
      <c r="CM162" s="690"/>
      <c r="CN162" s="690"/>
      <c r="CO162" s="690"/>
      <c r="CP162" s="690"/>
      <c r="CQ162" s="690"/>
      <c r="CR162" s="690"/>
      <c r="CS162" s="690"/>
      <c r="CT162" s="690"/>
      <c r="CU162" s="690"/>
      <c r="CV162" s="690"/>
      <c r="CW162" s="690"/>
      <c r="CX162" s="690"/>
      <c r="CY162" s="658"/>
      <c r="CZ162" s="658"/>
      <c r="DA162" s="658"/>
      <c r="DB162" s="658"/>
      <c r="DC162" s="658"/>
      <c r="DD162" s="658"/>
      <c r="DE162" s="658"/>
      <c r="DF162" s="658"/>
      <c r="DG162" s="658"/>
      <c r="DH162" s="658"/>
      <c r="DI162" s="658"/>
      <c r="DJ162" s="658"/>
      <c r="DK162" s="658"/>
      <c r="DL162" s="658"/>
      <c r="DM162" s="658"/>
      <c r="DN162" s="658"/>
    </row>
    <row r="163" spans="1:118" s="22" customFormat="1" ht="10.5" x14ac:dyDescent="0.15">
      <c r="A163" s="1008" t="s">
        <v>170</v>
      </c>
      <c r="B163" s="1008"/>
      <c r="C163" s="808">
        <v>0</v>
      </c>
      <c r="D163" s="808">
        <v>0</v>
      </c>
      <c r="E163" s="808">
        <v>0</v>
      </c>
      <c r="F163" s="860"/>
      <c r="G163" s="840"/>
      <c r="H163" s="860"/>
      <c r="I163" s="840"/>
      <c r="J163" s="860"/>
      <c r="K163" s="840"/>
      <c r="L163" s="860"/>
      <c r="M163" s="840"/>
      <c r="N163" s="860"/>
      <c r="O163" s="840"/>
      <c r="P163" s="860"/>
      <c r="Q163" s="840"/>
      <c r="R163" s="951" t="s">
        <v>230</v>
      </c>
      <c r="S163" s="777"/>
      <c r="T163" s="777"/>
      <c r="U163" s="777"/>
      <c r="V163" s="777"/>
      <c r="W163" s="759"/>
      <c r="X163" s="777"/>
      <c r="Y163" s="777"/>
      <c r="Z163" s="777"/>
      <c r="AA163" s="671"/>
      <c r="AB163" s="671"/>
      <c r="AC163" s="671"/>
      <c r="AD163" s="671"/>
      <c r="AE163" s="671"/>
      <c r="AF163" s="671"/>
      <c r="AG163" s="671"/>
      <c r="AH163" s="671"/>
      <c r="AI163" s="948"/>
      <c r="AJ163" s="671"/>
      <c r="AK163" s="671"/>
      <c r="AL163" s="690"/>
      <c r="AM163" s="690"/>
      <c r="AN163" s="690"/>
      <c r="AO163" s="690"/>
      <c r="AP163" s="690"/>
      <c r="AQ163" s="690"/>
      <c r="AR163" s="690"/>
      <c r="AS163" s="690"/>
      <c r="AT163" s="690"/>
      <c r="AU163" s="690"/>
      <c r="AV163" s="690"/>
      <c r="AW163" s="690"/>
      <c r="AX163" s="690"/>
      <c r="AY163" s="690"/>
      <c r="AZ163" s="690"/>
      <c r="BA163" s="767" t="s">
        <v>227</v>
      </c>
      <c r="BB163" s="767" t="s">
        <v>227</v>
      </c>
      <c r="BC163" s="767" t="s">
        <v>227</v>
      </c>
      <c r="BD163" s="671"/>
      <c r="BE163" s="671"/>
      <c r="BF163" s="671"/>
      <c r="BG163" s="671"/>
      <c r="BH163" s="671"/>
      <c r="BI163" s="671"/>
      <c r="BJ163" s="671"/>
      <c r="BK163" s="671"/>
      <c r="BL163" s="671"/>
      <c r="BM163" s="671"/>
      <c r="BN163" s="671"/>
      <c r="BO163" s="671"/>
      <c r="BP163" s="671"/>
      <c r="BQ163" s="671"/>
      <c r="BR163" s="671"/>
      <c r="BS163" s="671"/>
      <c r="BT163" s="945">
        <v>0</v>
      </c>
      <c r="BU163" s="945">
        <v>0</v>
      </c>
      <c r="BV163" s="945">
        <v>0</v>
      </c>
      <c r="BW163" s="671"/>
      <c r="BX163" s="671"/>
      <c r="BY163" s="671"/>
      <c r="BZ163" s="671"/>
      <c r="CA163" s="671"/>
      <c r="CB163" s="671"/>
      <c r="CC163" s="671"/>
      <c r="CD163" s="690"/>
      <c r="CE163" s="690"/>
      <c r="CF163" s="690"/>
      <c r="CG163" s="690"/>
      <c r="CH163" s="690"/>
      <c r="CI163" s="690"/>
      <c r="CJ163" s="690"/>
      <c r="CK163" s="690"/>
      <c r="CL163" s="690"/>
      <c r="CM163" s="690"/>
      <c r="CN163" s="690"/>
      <c r="CO163" s="690"/>
      <c r="CP163" s="690"/>
      <c r="CQ163" s="690"/>
      <c r="CR163" s="690"/>
      <c r="CS163" s="690"/>
      <c r="CT163" s="690"/>
      <c r="CU163" s="690"/>
      <c r="CV163" s="690"/>
      <c r="CW163" s="690"/>
      <c r="CX163" s="690"/>
      <c r="CY163" s="658"/>
      <c r="CZ163" s="658"/>
      <c r="DA163" s="658"/>
      <c r="DB163" s="658"/>
      <c r="DC163" s="658"/>
      <c r="DD163" s="658"/>
      <c r="DE163" s="658"/>
      <c r="DF163" s="658"/>
      <c r="DG163" s="658"/>
      <c r="DH163" s="658"/>
      <c r="DI163" s="658"/>
      <c r="DJ163" s="658"/>
      <c r="DK163" s="658"/>
      <c r="DL163" s="658"/>
      <c r="DM163" s="658"/>
      <c r="DN163" s="658"/>
    </row>
    <row r="164" spans="1:118" s="9" customFormat="1" ht="14.25" x14ac:dyDescent="0.2">
      <c r="A164" s="710" t="s">
        <v>171</v>
      </c>
      <c r="B164" s="750"/>
      <c r="C164" s="751"/>
      <c r="D164" s="752"/>
      <c r="E164" s="752"/>
      <c r="F164" s="752"/>
      <c r="G164" s="753"/>
      <c r="H164" s="753"/>
      <c r="I164" s="753"/>
      <c r="J164" s="753"/>
      <c r="K164" s="753"/>
      <c r="L164" s="753"/>
      <c r="M164" s="753"/>
      <c r="N164" s="753"/>
      <c r="O164" s="753"/>
      <c r="P164" s="753"/>
      <c r="Q164" s="753"/>
      <c r="R164" s="753"/>
      <c r="S164" s="753"/>
      <c r="T164" s="759"/>
      <c r="U164" s="777"/>
      <c r="V164" s="777"/>
      <c r="W164" s="777"/>
      <c r="X164" s="673"/>
      <c r="Y164" s="673"/>
      <c r="Z164" s="673"/>
      <c r="AA164" s="673"/>
      <c r="AB164" s="673"/>
      <c r="AC164" s="673"/>
      <c r="AD164" s="673"/>
      <c r="AE164" s="673"/>
      <c r="AF164" s="673"/>
      <c r="AG164" s="739"/>
      <c r="AH164" s="673"/>
      <c r="AI164" s="673"/>
      <c r="AJ164" s="673"/>
      <c r="AK164" s="673"/>
      <c r="AL164" s="673"/>
      <c r="AM164" s="673"/>
      <c r="AN164" s="673"/>
      <c r="AO164" s="673"/>
      <c r="AP164" s="673"/>
      <c r="AQ164" s="673"/>
      <c r="AR164" s="673"/>
      <c r="AS164" s="673"/>
      <c r="AT164" s="673"/>
      <c r="AU164" s="673"/>
      <c r="AV164" s="673"/>
      <c r="AW164" s="673"/>
      <c r="AX164" s="673"/>
      <c r="AY164" s="673"/>
      <c r="AZ164" s="673"/>
      <c r="BA164" s="673"/>
      <c r="BB164" s="673"/>
      <c r="BC164" s="673"/>
      <c r="BD164" s="673"/>
      <c r="BE164" s="673"/>
      <c r="BF164" s="673"/>
      <c r="BG164" s="673"/>
      <c r="BH164" s="673"/>
      <c r="BI164" s="673"/>
      <c r="BJ164" s="673"/>
      <c r="BK164" s="673"/>
      <c r="BL164" s="673"/>
      <c r="BM164" s="673"/>
      <c r="BN164" s="673"/>
      <c r="BO164" s="673"/>
      <c r="BP164" s="673"/>
      <c r="BQ164" s="673"/>
      <c r="BR164" s="673"/>
      <c r="BS164" s="673"/>
      <c r="BT164" s="673"/>
      <c r="BU164" s="673"/>
      <c r="BV164" s="673"/>
      <c r="BW164" s="673"/>
      <c r="BX164" s="673"/>
      <c r="BY164" s="673"/>
      <c r="BZ164" s="673"/>
      <c r="CA164" s="673"/>
      <c r="CB164" s="673"/>
      <c r="CC164" s="673"/>
      <c r="CD164" s="673"/>
      <c r="CE164" s="673"/>
      <c r="CF164" s="673"/>
      <c r="CG164" s="673"/>
      <c r="CH164" s="673"/>
      <c r="CI164" s="673"/>
      <c r="CJ164" s="673"/>
      <c r="CK164" s="673"/>
      <c r="CL164" s="673"/>
      <c r="CM164" s="673"/>
      <c r="CN164" s="673"/>
      <c r="CO164" s="673"/>
      <c r="CP164" s="673"/>
      <c r="CQ164" s="673"/>
      <c r="CR164" s="673"/>
      <c r="CS164" s="673"/>
      <c r="CT164" s="673"/>
      <c r="CU164" s="673"/>
      <c r="CV164" s="673"/>
      <c r="CW164" s="673"/>
      <c r="CX164" s="673"/>
      <c r="CY164" s="655"/>
      <c r="CZ164" s="655"/>
      <c r="DA164" s="655"/>
      <c r="DB164" s="655"/>
      <c r="DC164" s="655"/>
      <c r="DD164" s="655"/>
      <c r="DE164" s="655"/>
      <c r="DF164" s="655"/>
      <c r="DG164" s="655"/>
      <c r="DH164" s="655"/>
      <c r="DI164" s="655"/>
      <c r="DJ164" s="655"/>
      <c r="DK164" s="655"/>
      <c r="DL164" s="655"/>
      <c r="DM164" s="655"/>
      <c r="DN164" s="655"/>
    </row>
    <row r="165" spans="1:118" s="22" customFormat="1" ht="10.5" customHeight="1" x14ac:dyDescent="0.15">
      <c r="A165" s="1009" t="s">
        <v>45</v>
      </c>
      <c r="B165" s="1010"/>
      <c r="C165" s="1039" t="s">
        <v>46</v>
      </c>
      <c r="D165" s="1039"/>
      <c r="E165" s="1039"/>
      <c r="F165" s="1074" t="s">
        <v>116</v>
      </c>
      <c r="G165" s="1075"/>
      <c r="H165" s="1074" t="s">
        <v>117</v>
      </c>
      <c r="I165" s="1075"/>
      <c r="J165" s="1074" t="s">
        <v>118</v>
      </c>
      <c r="K165" s="1075"/>
      <c r="L165" s="1074" t="s">
        <v>119</v>
      </c>
      <c r="M165" s="1075"/>
      <c r="N165" s="1074" t="s">
        <v>120</v>
      </c>
      <c r="O165" s="1075"/>
      <c r="P165" s="1074" t="s">
        <v>121</v>
      </c>
      <c r="Q165" s="1076"/>
      <c r="R165" s="1049" t="s">
        <v>164</v>
      </c>
      <c r="S165" s="777"/>
      <c r="T165" s="777"/>
      <c r="U165" s="777"/>
      <c r="V165" s="759"/>
      <c r="W165" s="777"/>
      <c r="X165" s="777"/>
      <c r="Y165" s="777"/>
      <c r="Z165" s="671"/>
      <c r="AA165" s="671"/>
      <c r="AB165" s="671"/>
      <c r="AC165" s="671"/>
      <c r="AD165" s="671"/>
      <c r="AE165" s="671"/>
      <c r="AF165" s="671"/>
      <c r="AG165" s="671"/>
      <c r="AH165" s="671"/>
      <c r="AI165" s="948"/>
      <c r="AJ165" s="671"/>
      <c r="AK165" s="671"/>
      <c r="AL165" s="690"/>
      <c r="AM165" s="690"/>
      <c r="AN165" s="690"/>
      <c r="AO165" s="690"/>
      <c r="AP165" s="690"/>
      <c r="AQ165" s="690"/>
      <c r="AR165" s="690"/>
      <c r="AS165" s="690"/>
      <c r="AT165" s="690"/>
      <c r="AU165" s="690"/>
      <c r="AV165" s="690"/>
      <c r="AW165" s="690"/>
      <c r="AX165" s="690"/>
      <c r="AY165" s="690"/>
      <c r="AZ165" s="690"/>
      <c r="BA165" s="671"/>
      <c r="BB165" s="671"/>
      <c r="BC165" s="671"/>
      <c r="BD165" s="671"/>
      <c r="BE165" s="671"/>
      <c r="BF165" s="671"/>
      <c r="BG165" s="671"/>
      <c r="BH165" s="671"/>
      <c r="BI165" s="671"/>
      <c r="BJ165" s="671"/>
      <c r="BK165" s="671"/>
      <c r="BL165" s="671"/>
      <c r="BM165" s="671"/>
      <c r="BN165" s="671"/>
      <c r="BO165" s="671"/>
      <c r="BP165" s="671"/>
      <c r="BQ165" s="671"/>
      <c r="BR165" s="671"/>
      <c r="BS165" s="671"/>
      <c r="BT165" s="671"/>
      <c r="BU165" s="671"/>
      <c r="BV165" s="671"/>
      <c r="BW165" s="671"/>
      <c r="BX165" s="671"/>
      <c r="BY165" s="671"/>
      <c r="BZ165" s="671"/>
      <c r="CA165" s="671"/>
      <c r="CB165" s="671"/>
      <c r="CC165" s="671"/>
      <c r="CD165" s="690"/>
      <c r="CE165" s="690"/>
      <c r="CF165" s="690"/>
      <c r="CG165" s="690"/>
      <c r="CH165" s="690"/>
      <c r="CI165" s="690"/>
      <c r="CJ165" s="690"/>
      <c r="CK165" s="690"/>
      <c r="CL165" s="690"/>
      <c r="CM165" s="690"/>
      <c r="CN165" s="690"/>
      <c r="CO165" s="690"/>
      <c r="CP165" s="690"/>
      <c r="CQ165" s="690"/>
      <c r="CR165" s="690"/>
      <c r="CS165" s="690"/>
      <c r="CT165" s="690"/>
      <c r="CU165" s="690"/>
      <c r="CV165" s="690"/>
      <c r="CW165" s="690"/>
      <c r="CX165" s="690"/>
      <c r="CY165" s="658"/>
      <c r="CZ165" s="658"/>
      <c r="DA165" s="658"/>
      <c r="DB165" s="658"/>
      <c r="DC165" s="658"/>
      <c r="DD165" s="658"/>
      <c r="DE165" s="658"/>
      <c r="DF165" s="658"/>
      <c r="DG165" s="658"/>
      <c r="DH165" s="658"/>
      <c r="DI165" s="658"/>
      <c r="DJ165" s="658"/>
      <c r="DK165" s="658"/>
      <c r="DL165" s="658"/>
      <c r="DM165" s="658"/>
      <c r="DN165" s="658"/>
    </row>
    <row r="166" spans="1:118" s="23" customFormat="1" ht="21" x14ac:dyDescent="0.15">
      <c r="A166" s="1013"/>
      <c r="B166" s="1014"/>
      <c r="C166" s="700" t="s">
        <v>167</v>
      </c>
      <c r="D166" s="700" t="s">
        <v>43</v>
      </c>
      <c r="E166" s="724" t="s">
        <v>64</v>
      </c>
      <c r="F166" s="680" t="s">
        <v>43</v>
      </c>
      <c r="G166" s="679" t="s">
        <v>64</v>
      </c>
      <c r="H166" s="680" t="s">
        <v>43</v>
      </c>
      <c r="I166" s="679" t="s">
        <v>64</v>
      </c>
      <c r="J166" s="680" t="s">
        <v>43</v>
      </c>
      <c r="K166" s="679" t="s">
        <v>64</v>
      </c>
      <c r="L166" s="680" t="s">
        <v>43</v>
      </c>
      <c r="M166" s="679" t="s">
        <v>64</v>
      </c>
      <c r="N166" s="680" t="s">
        <v>43</v>
      </c>
      <c r="O166" s="679" t="s">
        <v>64</v>
      </c>
      <c r="P166" s="680" t="s">
        <v>43</v>
      </c>
      <c r="Q166" s="770" t="s">
        <v>64</v>
      </c>
      <c r="R166" s="1051"/>
      <c r="S166" s="777"/>
      <c r="T166" s="777"/>
      <c r="U166" s="777"/>
      <c r="V166" s="759"/>
      <c r="W166" s="777"/>
      <c r="X166" s="777"/>
      <c r="Y166" s="777"/>
      <c r="Z166" s="671"/>
      <c r="AA166" s="671"/>
      <c r="AB166" s="671"/>
      <c r="AC166" s="671"/>
      <c r="AD166" s="671"/>
      <c r="AE166" s="671"/>
      <c r="AF166" s="671"/>
      <c r="AG166" s="671"/>
      <c r="AH166" s="671"/>
      <c r="AI166" s="948"/>
      <c r="AJ166" s="671"/>
      <c r="AK166" s="671"/>
      <c r="AL166" s="765"/>
      <c r="AM166" s="765"/>
      <c r="AN166" s="765"/>
      <c r="AO166" s="765"/>
      <c r="AP166" s="765"/>
      <c r="AQ166" s="765"/>
      <c r="AR166" s="765"/>
      <c r="AS166" s="765"/>
      <c r="AT166" s="765"/>
      <c r="AU166" s="765"/>
      <c r="AV166" s="765"/>
      <c r="AW166" s="765"/>
      <c r="AX166" s="765"/>
      <c r="AY166" s="765"/>
      <c r="AZ166" s="765"/>
      <c r="BA166" s="671"/>
      <c r="BB166" s="671"/>
      <c r="BC166" s="671"/>
      <c r="BD166" s="671"/>
      <c r="BE166" s="671"/>
      <c r="BF166" s="671"/>
      <c r="BG166" s="671"/>
      <c r="BH166" s="671"/>
      <c r="BI166" s="671"/>
      <c r="BJ166" s="671"/>
      <c r="BK166" s="671"/>
      <c r="BL166" s="671"/>
      <c r="BM166" s="671"/>
      <c r="BN166" s="671"/>
      <c r="BO166" s="671"/>
      <c r="BP166" s="671"/>
      <c r="BQ166" s="671"/>
      <c r="BR166" s="671"/>
      <c r="BS166" s="671"/>
      <c r="BT166" s="671"/>
      <c r="BU166" s="671"/>
      <c r="BV166" s="671"/>
      <c r="BW166" s="671"/>
      <c r="BX166" s="671"/>
      <c r="BY166" s="671"/>
      <c r="BZ166" s="671"/>
      <c r="CA166" s="671"/>
      <c r="CB166" s="671"/>
      <c r="CC166" s="671"/>
      <c r="CD166" s="690"/>
      <c r="CE166" s="690"/>
      <c r="CF166" s="690"/>
      <c r="CG166" s="690"/>
      <c r="CH166" s="690"/>
      <c r="CI166" s="690"/>
      <c r="CJ166" s="690"/>
      <c r="CK166" s="690"/>
      <c r="CL166" s="690"/>
      <c r="CM166" s="690"/>
      <c r="CN166" s="690"/>
      <c r="CO166" s="690"/>
      <c r="CP166" s="690"/>
      <c r="CQ166" s="690"/>
      <c r="CR166" s="690"/>
      <c r="CS166" s="690"/>
      <c r="CT166" s="690"/>
      <c r="CU166" s="690"/>
      <c r="CV166" s="690"/>
      <c r="CW166" s="690"/>
      <c r="CX166" s="690"/>
      <c r="CY166" s="662"/>
      <c r="CZ166" s="662"/>
      <c r="DA166" s="662"/>
      <c r="DB166" s="662"/>
      <c r="DC166" s="662"/>
      <c r="DD166" s="662"/>
      <c r="DE166" s="662"/>
      <c r="DF166" s="662"/>
      <c r="DG166" s="662"/>
      <c r="DH166" s="662"/>
      <c r="DI166" s="662"/>
      <c r="DJ166" s="662"/>
      <c r="DK166" s="662"/>
      <c r="DL166" s="662"/>
      <c r="DM166" s="662"/>
      <c r="DN166" s="662"/>
    </row>
    <row r="167" spans="1:118" s="23" customFormat="1" ht="10.5" x14ac:dyDescent="0.15">
      <c r="A167" s="1032" t="s">
        <v>168</v>
      </c>
      <c r="B167" s="1032"/>
      <c r="C167" s="861">
        <v>0</v>
      </c>
      <c r="D167" s="861">
        <v>0</v>
      </c>
      <c r="E167" s="915">
        <v>0</v>
      </c>
      <c r="F167" s="811"/>
      <c r="G167" s="830"/>
      <c r="H167" s="811"/>
      <c r="I167" s="830"/>
      <c r="J167" s="811"/>
      <c r="K167" s="830"/>
      <c r="L167" s="811"/>
      <c r="M167" s="830"/>
      <c r="N167" s="811"/>
      <c r="O167" s="830"/>
      <c r="P167" s="811"/>
      <c r="Q167" s="896"/>
      <c r="R167" s="834"/>
      <c r="S167" s="951" t="s">
        <v>230</v>
      </c>
      <c r="T167" s="777"/>
      <c r="U167" s="777"/>
      <c r="V167" s="759"/>
      <c r="W167" s="777"/>
      <c r="X167" s="777"/>
      <c r="Y167" s="777"/>
      <c r="Z167" s="671"/>
      <c r="AA167" s="671"/>
      <c r="AB167" s="671"/>
      <c r="AC167" s="671"/>
      <c r="AD167" s="671"/>
      <c r="AE167" s="671"/>
      <c r="AF167" s="671"/>
      <c r="AG167" s="671"/>
      <c r="AH167" s="671"/>
      <c r="AI167" s="948"/>
      <c r="AJ167" s="671"/>
      <c r="AK167" s="671"/>
      <c r="AL167" s="765"/>
      <c r="AM167" s="765"/>
      <c r="AN167" s="765"/>
      <c r="AO167" s="765"/>
      <c r="AP167" s="765"/>
      <c r="AQ167" s="765"/>
      <c r="AR167" s="765"/>
      <c r="AS167" s="765"/>
      <c r="AT167" s="765"/>
      <c r="AU167" s="765"/>
      <c r="AV167" s="765"/>
      <c r="AW167" s="765"/>
      <c r="AX167" s="765"/>
      <c r="AY167" s="765"/>
      <c r="AZ167" s="765"/>
      <c r="BA167" s="767" t="s">
        <v>227</v>
      </c>
      <c r="BB167" s="767" t="s">
        <v>227</v>
      </c>
      <c r="BC167" s="767" t="s">
        <v>227</v>
      </c>
      <c r="BD167" s="767" t="s">
        <v>227</v>
      </c>
      <c r="BE167" s="671"/>
      <c r="BF167" s="671"/>
      <c r="BG167" s="671"/>
      <c r="BH167" s="671"/>
      <c r="BI167" s="671"/>
      <c r="BJ167" s="671"/>
      <c r="BK167" s="671"/>
      <c r="BL167" s="671"/>
      <c r="BM167" s="671"/>
      <c r="BN167" s="671"/>
      <c r="BO167" s="671"/>
      <c r="BP167" s="671"/>
      <c r="BQ167" s="671"/>
      <c r="BR167" s="671"/>
      <c r="BS167" s="671"/>
      <c r="BT167" s="945">
        <v>0</v>
      </c>
      <c r="BU167" s="945">
        <v>0</v>
      </c>
      <c r="BV167" s="945">
        <v>0</v>
      </c>
      <c r="BW167" s="945">
        <v>0</v>
      </c>
      <c r="BX167" s="671"/>
      <c r="BY167" s="671"/>
      <c r="BZ167" s="671"/>
      <c r="CA167" s="671"/>
      <c r="CB167" s="671"/>
      <c r="CC167" s="671"/>
      <c r="CD167" s="690"/>
      <c r="CE167" s="690"/>
      <c r="CF167" s="690"/>
      <c r="CG167" s="690"/>
      <c r="CH167" s="690"/>
      <c r="CI167" s="690"/>
      <c r="CJ167" s="690"/>
      <c r="CK167" s="690"/>
      <c r="CL167" s="690"/>
      <c r="CM167" s="690"/>
      <c r="CN167" s="690"/>
      <c r="CO167" s="690"/>
      <c r="CP167" s="690"/>
      <c r="CQ167" s="690"/>
      <c r="CR167" s="690"/>
      <c r="CS167" s="690"/>
      <c r="CT167" s="690"/>
      <c r="CU167" s="690"/>
      <c r="CV167" s="690"/>
      <c r="CW167" s="690"/>
      <c r="CX167" s="690"/>
      <c r="CY167" s="662"/>
      <c r="CZ167" s="662"/>
      <c r="DA167" s="662"/>
      <c r="DB167" s="662"/>
      <c r="DC167" s="662"/>
      <c r="DD167" s="662"/>
      <c r="DE167" s="662"/>
      <c r="DF167" s="662"/>
      <c r="DG167" s="662"/>
      <c r="DH167" s="662"/>
      <c r="DI167" s="662"/>
      <c r="DJ167" s="662"/>
      <c r="DK167" s="662"/>
      <c r="DL167" s="662"/>
      <c r="DM167" s="662"/>
      <c r="DN167" s="662"/>
    </row>
    <row r="168" spans="1:118" s="23" customFormat="1" ht="10.5" x14ac:dyDescent="0.15">
      <c r="A168" s="1034" t="s">
        <v>169</v>
      </c>
      <c r="B168" s="1034"/>
      <c r="C168" s="807">
        <v>0</v>
      </c>
      <c r="D168" s="807">
        <v>0</v>
      </c>
      <c r="E168" s="807">
        <v>0</v>
      </c>
      <c r="F168" s="831"/>
      <c r="G168" s="833"/>
      <c r="H168" s="831"/>
      <c r="I168" s="833"/>
      <c r="J168" s="831"/>
      <c r="K168" s="833"/>
      <c r="L168" s="831"/>
      <c r="M168" s="833"/>
      <c r="N168" s="831"/>
      <c r="O168" s="833"/>
      <c r="P168" s="831"/>
      <c r="Q168" s="892"/>
      <c r="R168" s="847"/>
      <c r="S168" s="951" t="s">
        <v>230</v>
      </c>
      <c r="T168" s="777"/>
      <c r="U168" s="777"/>
      <c r="V168" s="759"/>
      <c r="W168" s="777"/>
      <c r="X168" s="777"/>
      <c r="Y168" s="777"/>
      <c r="Z168" s="671"/>
      <c r="AA168" s="671"/>
      <c r="AB168" s="671"/>
      <c r="AC168" s="671"/>
      <c r="AD168" s="671"/>
      <c r="AE168" s="671"/>
      <c r="AF168" s="671"/>
      <c r="AG168" s="671"/>
      <c r="AH168" s="671"/>
      <c r="AI168" s="948"/>
      <c r="AJ168" s="671"/>
      <c r="AK168" s="671"/>
      <c r="AL168" s="765"/>
      <c r="AM168" s="765"/>
      <c r="AN168" s="765"/>
      <c r="AO168" s="765"/>
      <c r="AP168" s="765"/>
      <c r="AQ168" s="765"/>
      <c r="AR168" s="765"/>
      <c r="AS168" s="765"/>
      <c r="AT168" s="765"/>
      <c r="AU168" s="765"/>
      <c r="AV168" s="765"/>
      <c r="AW168" s="765"/>
      <c r="AX168" s="765"/>
      <c r="AY168" s="765"/>
      <c r="AZ168" s="765"/>
      <c r="BA168" s="767" t="s">
        <v>227</v>
      </c>
      <c r="BB168" s="767" t="s">
        <v>227</v>
      </c>
      <c r="BC168" s="767" t="s">
        <v>227</v>
      </c>
      <c r="BD168" s="767" t="s">
        <v>227</v>
      </c>
      <c r="BE168" s="671"/>
      <c r="BF168" s="671"/>
      <c r="BG168" s="671"/>
      <c r="BH168" s="671"/>
      <c r="BI168" s="671"/>
      <c r="BJ168" s="671"/>
      <c r="BK168" s="671"/>
      <c r="BL168" s="671"/>
      <c r="BM168" s="671"/>
      <c r="BN168" s="671"/>
      <c r="BO168" s="671"/>
      <c r="BP168" s="671"/>
      <c r="BQ168" s="671"/>
      <c r="BR168" s="671"/>
      <c r="BS168" s="671"/>
      <c r="BT168" s="945">
        <v>0</v>
      </c>
      <c r="BU168" s="945">
        <v>0</v>
      </c>
      <c r="BV168" s="945">
        <v>0</v>
      </c>
      <c r="BW168" s="945">
        <v>0</v>
      </c>
      <c r="BX168" s="671"/>
      <c r="BY168" s="671"/>
      <c r="BZ168" s="671"/>
      <c r="CA168" s="671"/>
      <c r="CB168" s="671"/>
      <c r="CC168" s="671"/>
      <c r="CD168" s="690"/>
      <c r="CE168" s="690"/>
      <c r="CF168" s="690"/>
      <c r="CG168" s="690"/>
      <c r="CH168" s="690"/>
      <c r="CI168" s="690"/>
      <c r="CJ168" s="690"/>
      <c r="CK168" s="690"/>
      <c r="CL168" s="690"/>
      <c r="CM168" s="690"/>
      <c r="CN168" s="690"/>
      <c r="CO168" s="690"/>
      <c r="CP168" s="690"/>
      <c r="CQ168" s="690"/>
      <c r="CR168" s="690"/>
      <c r="CS168" s="690"/>
      <c r="CT168" s="690"/>
      <c r="CU168" s="690"/>
      <c r="CV168" s="690"/>
      <c r="CW168" s="690"/>
      <c r="CX168" s="690"/>
      <c r="CY168" s="662"/>
      <c r="CZ168" s="662"/>
      <c r="DA168" s="662"/>
      <c r="DB168" s="662"/>
      <c r="DC168" s="662"/>
      <c r="DD168" s="662"/>
      <c r="DE168" s="662"/>
      <c r="DF168" s="662"/>
      <c r="DG168" s="662"/>
      <c r="DH168" s="662"/>
      <c r="DI168" s="662"/>
      <c r="DJ168" s="662"/>
      <c r="DK168" s="662"/>
      <c r="DL168" s="662"/>
      <c r="DM168" s="662"/>
      <c r="DN168" s="662"/>
    </row>
    <row r="169" spans="1:118" s="23" customFormat="1" ht="10.5" x14ac:dyDescent="0.15">
      <c r="A169" s="1008" t="s">
        <v>170</v>
      </c>
      <c r="B169" s="1008"/>
      <c r="C169" s="808">
        <v>0</v>
      </c>
      <c r="D169" s="808">
        <v>0</v>
      </c>
      <c r="E169" s="808">
        <v>0</v>
      </c>
      <c r="F169" s="860"/>
      <c r="G169" s="840"/>
      <c r="H169" s="860"/>
      <c r="I169" s="840"/>
      <c r="J169" s="860"/>
      <c r="K169" s="840"/>
      <c r="L169" s="860"/>
      <c r="M169" s="840"/>
      <c r="N169" s="860"/>
      <c r="O169" s="840"/>
      <c r="P169" s="860"/>
      <c r="Q169" s="899"/>
      <c r="R169" s="864"/>
      <c r="S169" s="951" t="s">
        <v>230</v>
      </c>
      <c r="T169" s="777"/>
      <c r="U169" s="777"/>
      <c r="V169" s="759"/>
      <c r="W169" s="777"/>
      <c r="X169" s="777"/>
      <c r="Y169" s="777"/>
      <c r="Z169" s="671"/>
      <c r="AA169" s="671"/>
      <c r="AB169" s="671"/>
      <c r="AC169" s="671"/>
      <c r="AD169" s="671"/>
      <c r="AE169" s="671"/>
      <c r="AF169" s="671"/>
      <c r="AG169" s="671"/>
      <c r="AH169" s="671"/>
      <c r="AI169" s="948"/>
      <c r="AJ169" s="671"/>
      <c r="AK169" s="671"/>
      <c r="AL169" s="765"/>
      <c r="AM169" s="765"/>
      <c r="AN169" s="765"/>
      <c r="AO169" s="765"/>
      <c r="AP169" s="765"/>
      <c r="AQ169" s="765"/>
      <c r="AR169" s="765"/>
      <c r="AS169" s="765"/>
      <c r="AT169" s="765"/>
      <c r="AU169" s="765"/>
      <c r="AV169" s="765"/>
      <c r="AW169" s="765"/>
      <c r="AX169" s="765"/>
      <c r="AY169" s="765"/>
      <c r="AZ169" s="765"/>
      <c r="BA169" s="767" t="s">
        <v>227</v>
      </c>
      <c r="BB169" s="767" t="s">
        <v>227</v>
      </c>
      <c r="BC169" s="767" t="s">
        <v>227</v>
      </c>
      <c r="BD169" s="767" t="s">
        <v>227</v>
      </c>
      <c r="BE169" s="671"/>
      <c r="BF169" s="671"/>
      <c r="BG169" s="671"/>
      <c r="BH169" s="671"/>
      <c r="BI169" s="671"/>
      <c r="BJ169" s="671"/>
      <c r="BK169" s="671"/>
      <c r="BL169" s="671"/>
      <c r="BM169" s="671"/>
      <c r="BN169" s="671"/>
      <c r="BO169" s="671"/>
      <c r="BP169" s="671"/>
      <c r="BQ169" s="671"/>
      <c r="BR169" s="671"/>
      <c r="BS169" s="671"/>
      <c r="BT169" s="945">
        <v>0</v>
      </c>
      <c r="BU169" s="945">
        <v>0</v>
      </c>
      <c r="BV169" s="945">
        <v>0</v>
      </c>
      <c r="BW169" s="945">
        <v>0</v>
      </c>
      <c r="BX169" s="671"/>
      <c r="BY169" s="671"/>
      <c r="BZ169" s="671"/>
      <c r="CA169" s="671"/>
      <c r="CB169" s="671"/>
      <c r="CC169" s="671"/>
      <c r="CD169" s="690"/>
      <c r="CE169" s="690"/>
      <c r="CF169" s="690"/>
      <c r="CG169" s="690"/>
      <c r="CH169" s="690"/>
      <c r="CI169" s="690"/>
      <c r="CJ169" s="690"/>
      <c r="CK169" s="690"/>
      <c r="CL169" s="690"/>
      <c r="CM169" s="690"/>
      <c r="CN169" s="690"/>
      <c r="CO169" s="690"/>
      <c r="CP169" s="690"/>
      <c r="CQ169" s="690"/>
      <c r="CR169" s="690"/>
      <c r="CS169" s="690"/>
      <c r="CT169" s="690"/>
      <c r="CU169" s="690"/>
      <c r="CV169" s="690"/>
      <c r="CW169" s="690"/>
      <c r="CX169" s="690"/>
      <c r="CY169" s="662"/>
      <c r="CZ169" s="662"/>
      <c r="DA169" s="662"/>
      <c r="DB169" s="662"/>
      <c r="DC169" s="662"/>
      <c r="DD169" s="662"/>
      <c r="DE169" s="662"/>
      <c r="DF169" s="662"/>
      <c r="DG169" s="662"/>
      <c r="DH169" s="662"/>
      <c r="DI169" s="662"/>
      <c r="DJ169" s="662"/>
      <c r="DK169" s="662"/>
      <c r="DL169" s="662"/>
      <c r="DM169" s="662"/>
      <c r="DN169" s="662"/>
    </row>
    <row r="170" spans="1:118" s="9" customFormat="1" ht="15" x14ac:dyDescent="0.2">
      <c r="A170" s="784" t="s">
        <v>172</v>
      </c>
      <c r="B170" s="673"/>
      <c r="C170" s="673"/>
      <c r="D170" s="673"/>
      <c r="E170" s="673"/>
      <c r="F170" s="673"/>
      <c r="G170" s="673"/>
      <c r="H170" s="673"/>
      <c r="I170" s="673"/>
      <c r="J170" s="673"/>
      <c r="K170" s="673"/>
      <c r="L170" s="673"/>
      <c r="M170" s="675"/>
      <c r="N170" s="673"/>
      <c r="O170" s="673"/>
      <c r="P170" s="673"/>
      <c r="Q170" s="673"/>
      <c r="R170" s="673"/>
      <c r="S170" s="673"/>
      <c r="T170" s="673"/>
      <c r="U170" s="673"/>
      <c r="V170" s="673"/>
      <c r="W170" s="673"/>
      <c r="X170" s="673"/>
      <c r="Y170" s="673"/>
      <c r="Z170" s="673"/>
      <c r="AA170" s="673"/>
      <c r="AB170" s="673"/>
      <c r="AC170" s="673"/>
      <c r="AD170" s="673"/>
      <c r="AE170" s="673"/>
      <c r="AF170" s="673"/>
      <c r="AG170" s="739"/>
      <c r="AH170" s="673"/>
      <c r="AI170" s="673"/>
      <c r="AJ170" s="673"/>
      <c r="AK170" s="673"/>
      <c r="AL170" s="673"/>
      <c r="AM170" s="673"/>
      <c r="AN170" s="673"/>
      <c r="AO170" s="673"/>
      <c r="AP170" s="673"/>
      <c r="AQ170" s="673"/>
      <c r="AR170" s="673"/>
      <c r="AS170" s="673"/>
      <c r="AT170" s="673"/>
      <c r="AU170" s="673"/>
      <c r="AV170" s="673"/>
      <c r="AW170" s="673"/>
      <c r="AX170" s="673"/>
      <c r="AY170" s="673"/>
      <c r="AZ170" s="673"/>
      <c r="BA170" s="673"/>
      <c r="BB170" s="673"/>
      <c r="BC170" s="673"/>
      <c r="BD170" s="673"/>
      <c r="BE170" s="673"/>
      <c r="BF170" s="673"/>
      <c r="BG170" s="673"/>
      <c r="BH170" s="673"/>
      <c r="BI170" s="673"/>
      <c r="BJ170" s="673"/>
      <c r="BK170" s="673"/>
      <c r="BL170" s="673"/>
      <c r="BM170" s="673"/>
      <c r="BN170" s="673"/>
      <c r="BO170" s="673"/>
      <c r="BP170" s="673"/>
      <c r="BQ170" s="673"/>
      <c r="BR170" s="673"/>
      <c r="BS170" s="673"/>
      <c r="BT170" s="673"/>
      <c r="BU170" s="673"/>
      <c r="BV170" s="673"/>
      <c r="BW170" s="673"/>
      <c r="BX170" s="673"/>
      <c r="BY170" s="673"/>
      <c r="BZ170" s="673"/>
      <c r="CA170" s="673"/>
      <c r="CB170" s="673"/>
      <c r="CC170" s="673"/>
      <c r="CD170" s="673"/>
      <c r="CE170" s="673"/>
      <c r="CF170" s="673"/>
      <c r="CG170" s="673"/>
      <c r="CH170" s="673"/>
      <c r="CI170" s="673"/>
      <c r="CJ170" s="673"/>
      <c r="CK170" s="673"/>
      <c r="CL170" s="673"/>
      <c r="CM170" s="673"/>
      <c r="CN170" s="673"/>
      <c r="CO170" s="673"/>
      <c r="CP170" s="673"/>
      <c r="CQ170" s="673"/>
      <c r="CR170" s="673"/>
      <c r="CS170" s="673"/>
      <c r="CT170" s="673"/>
      <c r="CU170" s="673"/>
      <c r="CV170" s="673"/>
      <c r="CW170" s="673"/>
      <c r="CX170" s="673"/>
      <c r="CY170" s="655"/>
      <c r="CZ170" s="655"/>
      <c r="DA170" s="655"/>
      <c r="DB170" s="655"/>
      <c r="DC170" s="655"/>
      <c r="DD170" s="655"/>
      <c r="DE170" s="655"/>
      <c r="DF170" s="655"/>
      <c r="DG170" s="655"/>
      <c r="DH170" s="655"/>
      <c r="DI170" s="655"/>
      <c r="DJ170" s="655"/>
      <c r="DK170" s="655"/>
      <c r="DL170" s="655"/>
      <c r="DM170" s="655"/>
      <c r="DN170" s="655"/>
    </row>
    <row r="171" spans="1:118" s="23" customFormat="1" ht="10.5" customHeight="1" x14ac:dyDescent="0.15">
      <c r="A171" s="1063" t="s">
        <v>173</v>
      </c>
      <c r="B171" s="1064" t="s">
        <v>174</v>
      </c>
      <c r="C171" s="1067" t="s">
        <v>175</v>
      </c>
      <c r="D171" s="1069" t="s">
        <v>176</v>
      </c>
      <c r="E171" s="1070"/>
      <c r="F171" s="1070"/>
      <c r="G171" s="1070"/>
      <c r="H171" s="1070"/>
      <c r="I171" s="1071"/>
      <c r="J171" s="1069" t="s">
        <v>57</v>
      </c>
      <c r="K171" s="1071"/>
      <c r="L171" s="1072" t="s">
        <v>177</v>
      </c>
      <c r="M171" s="671"/>
      <c r="N171" s="671"/>
      <c r="O171" s="671"/>
      <c r="P171" s="671"/>
      <c r="Q171" s="671"/>
      <c r="R171" s="671"/>
      <c r="S171" s="671"/>
      <c r="T171" s="671"/>
      <c r="U171" s="671"/>
      <c r="V171" s="671"/>
      <c r="W171" s="671"/>
      <c r="X171" s="671"/>
      <c r="Y171" s="671"/>
      <c r="Z171" s="671"/>
      <c r="AA171" s="671"/>
      <c r="AB171" s="671"/>
      <c r="AC171" s="671"/>
      <c r="AD171" s="671"/>
      <c r="AE171" s="671"/>
      <c r="AF171" s="671"/>
      <c r="AG171" s="948"/>
      <c r="AH171" s="671"/>
      <c r="AI171" s="671"/>
      <c r="AJ171" s="671"/>
      <c r="AK171" s="671"/>
      <c r="AL171" s="765"/>
      <c r="AM171" s="765"/>
      <c r="AN171" s="765"/>
      <c r="AO171" s="765"/>
      <c r="AP171" s="765"/>
      <c r="AQ171" s="765"/>
      <c r="AR171" s="765"/>
      <c r="AS171" s="765"/>
      <c r="AT171" s="765"/>
      <c r="AU171" s="765"/>
      <c r="AV171" s="765"/>
      <c r="AW171" s="765"/>
      <c r="AX171" s="765"/>
      <c r="AY171" s="765"/>
      <c r="AZ171" s="765"/>
      <c r="BA171" s="671"/>
      <c r="BB171" s="671"/>
      <c r="BC171" s="671"/>
      <c r="BD171" s="671"/>
      <c r="BE171" s="671"/>
      <c r="BF171" s="671"/>
      <c r="BG171" s="671"/>
      <c r="BH171" s="671"/>
      <c r="BI171" s="671"/>
      <c r="BJ171" s="671"/>
      <c r="BK171" s="671"/>
      <c r="BL171" s="671"/>
      <c r="BM171" s="671"/>
      <c r="BN171" s="671"/>
      <c r="BO171" s="671"/>
      <c r="BP171" s="671"/>
      <c r="BQ171" s="671"/>
      <c r="BR171" s="671"/>
      <c r="BS171" s="671"/>
      <c r="BT171" s="671"/>
      <c r="BU171" s="671"/>
      <c r="BV171" s="671"/>
      <c r="BW171" s="671"/>
      <c r="BX171" s="671"/>
      <c r="BY171" s="671"/>
      <c r="BZ171" s="671"/>
      <c r="CA171" s="671"/>
      <c r="CB171" s="765"/>
      <c r="CC171" s="765"/>
      <c r="CD171" s="765"/>
      <c r="CE171" s="765"/>
      <c r="CF171" s="765"/>
      <c r="CG171" s="765"/>
      <c r="CH171" s="765"/>
      <c r="CI171" s="765"/>
      <c r="CJ171" s="765"/>
      <c r="CK171" s="765"/>
      <c r="CL171" s="765"/>
      <c r="CM171" s="765"/>
      <c r="CN171" s="765"/>
      <c r="CO171" s="765"/>
      <c r="CP171" s="765"/>
      <c r="CQ171" s="765"/>
      <c r="CR171" s="765"/>
      <c r="CS171" s="765"/>
      <c r="CT171" s="765"/>
      <c r="CU171" s="765"/>
      <c r="CV171" s="765"/>
      <c r="CW171" s="765"/>
      <c r="CX171" s="765"/>
      <c r="CY171" s="662"/>
      <c r="CZ171" s="662"/>
      <c r="DA171" s="662"/>
      <c r="DB171" s="662"/>
      <c r="DC171" s="662"/>
      <c r="DD171" s="662"/>
      <c r="DE171" s="662"/>
      <c r="DF171" s="662"/>
      <c r="DG171" s="662"/>
      <c r="DH171" s="662"/>
      <c r="DI171" s="662"/>
      <c r="DJ171" s="662"/>
      <c r="DK171" s="662"/>
      <c r="DL171" s="662"/>
      <c r="DM171" s="662"/>
      <c r="DN171" s="662"/>
    </row>
    <row r="172" spans="1:118" s="23" customFormat="1" ht="21" x14ac:dyDescent="0.15">
      <c r="A172" s="1065"/>
      <c r="B172" s="1066"/>
      <c r="C172" s="1068"/>
      <c r="D172" s="754" t="s">
        <v>178</v>
      </c>
      <c r="E172" s="755" t="s">
        <v>179</v>
      </c>
      <c r="F172" s="755" t="s">
        <v>70</v>
      </c>
      <c r="G172" s="755" t="s">
        <v>8</v>
      </c>
      <c r="H172" s="755" t="s">
        <v>180</v>
      </c>
      <c r="I172" s="756" t="s">
        <v>181</v>
      </c>
      <c r="J172" s="757" t="s">
        <v>182</v>
      </c>
      <c r="K172" s="758" t="s">
        <v>64</v>
      </c>
      <c r="L172" s="1073"/>
      <c r="M172" s="671"/>
      <c r="N172" s="671"/>
      <c r="O172" s="671"/>
      <c r="P172" s="671"/>
      <c r="Q172" s="671"/>
      <c r="R172" s="671"/>
      <c r="S172" s="671"/>
      <c r="T172" s="671"/>
      <c r="U172" s="671"/>
      <c r="V172" s="671"/>
      <c r="W172" s="671"/>
      <c r="X172" s="671"/>
      <c r="Y172" s="671"/>
      <c r="Z172" s="671"/>
      <c r="AA172" s="671"/>
      <c r="AB172" s="671"/>
      <c r="AC172" s="671"/>
      <c r="AD172" s="671"/>
      <c r="AE172" s="671"/>
      <c r="AF172" s="671"/>
      <c r="AG172" s="948"/>
      <c r="AH172" s="671"/>
      <c r="AI172" s="671"/>
      <c r="AJ172" s="671"/>
      <c r="AK172" s="671"/>
      <c r="AL172" s="765"/>
      <c r="AM172" s="765"/>
      <c r="AN172" s="765"/>
      <c r="AO172" s="765"/>
      <c r="AP172" s="765"/>
      <c r="AQ172" s="765"/>
      <c r="AR172" s="765"/>
      <c r="AS172" s="765"/>
      <c r="AT172" s="765"/>
      <c r="AU172" s="765"/>
      <c r="AV172" s="765"/>
      <c r="AW172" s="765"/>
      <c r="AX172" s="765"/>
      <c r="AY172" s="765"/>
      <c r="AZ172" s="765"/>
      <c r="BA172" s="671"/>
      <c r="BB172" s="671"/>
      <c r="BC172" s="671"/>
      <c r="BD172" s="671"/>
      <c r="BE172" s="671"/>
      <c r="BF172" s="671"/>
      <c r="BG172" s="671"/>
      <c r="BH172" s="671"/>
      <c r="BI172" s="671"/>
      <c r="BJ172" s="671"/>
      <c r="BK172" s="671"/>
      <c r="BL172" s="671"/>
      <c r="BM172" s="671"/>
      <c r="BN172" s="671"/>
      <c r="BO172" s="671"/>
      <c r="BP172" s="671"/>
      <c r="BQ172" s="671"/>
      <c r="BR172" s="671"/>
      <c r="BS172" s="671"/>
      <c r="BT172" s="671"/>
      <c r="BU172" s="671"/>
      <c r="BV172" s="671"/>
      <c r="BW172" s="671"/>
      <c r="BX172" s="671"/>
      <c r="BY172" s="671"/>
      <c r="BZ172" s="671"/>
      <c r="CA172" s="671"/>
      <c r="CB172" s="765"/>
      <c r="CC172" s="765"/>
      <c r="CD172" s="765"/>
      <c r="CE172" s="765"/>
      <c r="CF172" s="765"/>
      <c r="CG172" s="765"/>
      <c r="CH172" s="765"/>
      <c r="CI172" s="765"/>
      <c r="CJ172" s="765"/>
      <c r="CK172" s="765"/>
      <c r="CL172" s="765"/>
      <c r="CM172" s="765"/>
      <c r="CN172" s="765"/>
      <c r="CO172" s="765"/>
      <c r="CP172" s="765"/>
      <c r="CQ172" s="765"/>
      <c r="CR172" s="765"/>
      <c r="CS172" s="765"/>
      <c r="CT172" s="765"/>
      <c r="CU172" s="765"/>
      <c r="CV172" s="765"/>
      <c r="CW172" s="765"/>
      <c r="CX172" s="765"/>
      <c r="CY172" s="662"/>
      <c r="CZ172" s="662"/>
      <c r="DA172" s="662"/>
      <c r="DB172" s="662"/>
      <c r="DC172" s="662"/>
      <c r="DD172" s="662"/>
      <c r="DE172" s="662"/>
      <c r="DF172" s="662"/>
      <c r="DG172" s="662"/>
      <c r="DH172" s="662"/>
      <c r="DI172" s="662"/>
      <c r="DJ172" s="662"/>
      <c r="DK172" s="662"/>
      <c r="DL172" s="662"/>
      <c r="DM172" s="662"/>
      <c r="DN172" s="662"/>
    </row>
    <row r="173" spans="1:118" s="23" customFormat="1" ht="10.5" customHeight="1" x14ac:dyDescent="0.15">
      <c r="A173" s="1055" t="s">
        <v>183</v>
      </c>
      <c r="B173" s="785" t="s">
        <v>184</v>
      </c>
      <c r="C173" s="861">
        <v>0</v>
      </c>
      <c r="D173" s="831"/>
      <c r="E173" s="832"/>
      <c r="F173" s="832"/>
      <c r="G173" s="832"/>
      <c r="H173" s="832"/>
      <c r="I173" s="833"/>
      <c r="J173" s="832"/>
      <c r="K173" s="833"/>
      <c r="L173" s="936"/>
      <c r="M173" s="939" t="s">
        <v>230</v>
      </c>
      <c r="N173" s="671"/>
      <c r="O173" s="671"/>
      <c r="P173" s="671"/>
      <c r="Q173" s="671"/>
      <c r="R173" s="671"/>
      <c r="S173" s="671"/>
      <c r="T173" s="671"/>
      <c r="U173" s="671"/>
      <c r="V173" s="671"/>
      <c r="W173" s="671"/>
      <c r="X173" s="671"/>
      <c r="Y173" s="671"/>
      <c r="Z173" s="671"/>
      <c r="AA173" s="671"/>
      <c r="AB173" s="671"/>
      <c r="AC173" s="671"/>
      <c r="AD173" s="671"/>
      <c r="AE173" s="671"/>
      <c r="AF173" s="671"/>
      <c r="AG173" s="948"/>
      <c r="AH173" s="671"/>
      <c r="AI173" s="671"/>
      <c r="AJ173" s="671"/>
      <c r="AK173" s="671"/>
      <c r="AL173" s="765"/>
      <c r="AM173" s="765"/>
      <c r="AN173" s="765"/>
      <c r="AO173" s="765"/>
      <c r="AP173" s="765"/>
      <c r="AQ173" s="765"/>
      <c r="AR173" s="765"/>
      <c r="AS173" s="765"/>
      <c r="AT173" s="765"/>
      <c r="AU173" s="765"/>
      <c r="AV173" s="765"/>
      <c r="AW173" s="765"/>
      <c r="AX173" s="765"/>
      <c r="AY173" s="765"/>
      <c r="AZ173" s="765"/>
      <c r="BA173" s="767" t="s">
        <v>227</v>
      </c>
      <c r="BB173" s="702" t="s">
        <v>227</v>
      </c>
      <c r="BC173" s="702" t="s">
        <v>227</v>
      </c>
      <c r="BD173" s="765"/>
      <c r="BE173" s="671"/>
      <c r="BF173" s="671"/>
      <c r="BG173" s="671"/>
      <c r="BH173" s="671"/>
      <c r="BI173" s="671"/>
      <c r="BJ173" s="671"/>
      <c r="BK173" s="671"/>
      <c r="BL173" s="671"/>
      <c r="BM173" s="671"/>
      <c r="BN173" s="671"/>
      <c r="BO173" s="671"/>
      <c r="BP173" s="671"/>
      <c r="BQ173" s="671"/>
      <c r="BR173" s="671"/>
      <c r="BS173" s="671"/>
      <c r="BT173" s="945">
        <v>0</v>
      </c>
      <c r="BU173" s="945" t="s">
        <v>227</v>
      </c>
      <c r="BV173" s="945">
        <v>0</v>
      </c>
      <c r="BW173" s="671"/>
      <c r="BX173" s="671"/>
      <c r="BY173" s="671"/>
      <c r="BZ173" s="671"/>
      <c r="CA173" s="671"/>
      <c r="CB173" s="765"/>
      <c r="CC173" s="765"/>
      <c r="CD173" s="765"/>
      <c r="CE173" s="765"/>
      <c r="CF173" s="765"/>
      <c r="CG173" s="765"/>
      <c r="CH173" s="765"/>
      <c r="CI173" s="765"/>
      <c r="CJ173" s="765"/>
      <c r="CK173" s="765"/>
      <c r="CL173" s="765"/>
      <c r="CM173" s="765"/>
      <c r="CN173" s="765"/>
      <c r="CO173" s="765"/>
      <c r="CP173" s="765"/>
      <c r="CQ173" s="765"/>
      <c r="CR173" s="765"/>
      <c r="CS173" s="765"/>
      <c r="CT173" s="765"/>
      <c r="CU173" s="765"/>
      <c r="CV173" s="765"/>
      <c r="CW173" s="765"/>
      <c r="CX173" s="765"/>
      <c r="CY173" s="662"/>
      <c r="CZ173" s="662"/>
      <c r="DA173" s="662"/>
      <c r="DB173" s="662"/>
      <c r="DC173" s="662"/>
      <c r="DD173" s="662"/>
      <c r="DE173" s="662"/>
      <c r="DF173" s="662"/>
      <c r="DG173" s="662"/>
      <c r="DH173" s="662"/>
      <c r="DI173" s="662"/>
      <c r="DJ173" s="662"/>
      <c r="DK173" s="662"/>
      <c r="DL173" s="662"/>
      <c r="DM173" s="662"/>
      <c r="DN173" s="662"/>
    </row>
    <row r="174" spans="1:118" s="23" customFormat="1" ht="10.5" x14ac:dyDescent="0.15">
      <c r="A174" s="1056"/>
      <c r="B174" s="786" t="s">
        <v>185</v>
      </c>
      <c r="C174" s="808">
        <v>0</v>
      </c>
      <c r="D174" s="802"/>
      <c r="E174" s="803"/>
      <c r="F174" s="803"/>
      <c r="G174" s="803"/>
      <c r="H174" s="803"/>
      <c r="I174" s="805"/>
      <c r="J174" s="802"/>
      <c r="K174" s="805"/>
      <c r="L174" s="846"/>
      <c r="M174" s="939" t="s">
        <v>230</v>
      </c>
      <c r="N174" s="671"/>
      <c r="O174" s="671"/>
      <c r="P174" s="671"/>
      <c r="Q174" s="671"/>
      <c r="R174" s="671"/>
      <c r="S174" s="671"/>
      <c r="T174" s="671"/>
      <c r="U174" s="671"/>
      <c r="V174" s="671"/>
      <c r="W174" s="671"/>
      <c r="X174" s="671"/>
      <c r="Y174" s="671"/>
      <c r="Z174" s="671"/>
      <c r="AA174" s="671"/>
      <c r="AB174" s="671"/>
      <c r="AC174" s="671"/>
      <c r="AD174" s="671"/>
      <c r="AE174" s="671"/>
      <c r="AF174" s="671"/>
      <c r="AG174" s="948"/>
      <c r="AH174" s="671"/>
      <c r="AI174" s="671"/>
      <c r="AJ174" s="671"/>
      <c r="AK174" s="671"/>
      <c r="AL174" s="765"/>
      <c r="AM174" s="765"/>
      <c r="AN174" s="765"/>
      <c r="AO174" s="765"/>
      <c r="AP174" s="765"/>
      <c r="AQ174" s="765"/>
      <c r="AR174" s="765"/>
      <c r="AS174" s="765"/>
      <c r="AT174" s="765"/>
      <c r="AU174" s="765"/>
      <c r="AV174" s="765"/>
      <c r="AW174" s="765"/>
      <c r="AX174" s="765"/>
      <c r="AY174" s="765"/>
      <c r="AZ174" s="765"/>
      <c r="BA174" s="767" t="s">
        <v>227</v>
      </c>
      <c r="BB174" s="702" t="s">
        <v>227</v>
      </c>
      <c r="BC174" s="702" t="s">
        <v>227</v>
      </c>
      <c r="BD174" s="765"/>
      <c r="BE174" s="671"/>
      <c r="BF174" s="671"/>
      <c r="BG174" s="671"/>
      <c r="BH174" s="671"/>
      <c r="BI174" s="671"/>
      <c r="BJ174" s="671"/>
      <c r="BK174" s="671"/>
      <c r="BL174" s="671"/>
      <c r="BM174" s="671"/>
      <c r="BN174" s="671"/>
      <c r="BO174" s="671"/>
      <c r="BP174" s="671"/>
      <c r="BQ174" s="671"/>
      <c r="BR174" s="671"/>
      <c r="BS174" s="671"/>
      <c r="BT174" s="945">
        <v>0</v>
      </c>
      <c r="BU174" s="945" t="s">
        <v>227</v>
      </c>
      <c r="BV174" s="945">
        <v>0</v>
      </c>
      <c r="BW174" s="671"/>
      <c r="BX174" s="671"/>
      <c r="BY174" s="671"/>
      <c r="BZ174" s="671"/>
      <c r="CA174" s="671"/>
      <c r="CB174" s="765"/>
      <c r="CC174" s="765"/>
      <c r="CD174" s="765"/>
      <c r="CE174" s="765"/>
      <c r="CF174" s="765"/>
      <c r="CG174" s="765"/>
      <c r="CH174" s="765"/>
      <c r="CI174" s="765"/>
      <c r="CJ174" s="765"/>
      <c r="CK174" s="765"/>
      <c r="CL174" s="765"/>
      <c r="CM174" s="765"/>
      <c r="CN174" s="765"/>
      <c r="CO174" s="765"/>
      <c r="CP174" s="765"/>
      <c r="CQ174" s="765"/>
      <c r="CR174" s="765"/>
      <c r="CS174" s="765"/>
      <c r="CT174" s="765"/>
      <c r="CU174" s="765"/>
      <c r="CV174" s="765"/>
      <c r="CW174" s="765"/>
      <c r="CX174" s="765"/>
      <c r="CY174" s="662"/>
      <c r="CZ174" s="662"/>
      <c r="DA174" s="662"/>
      <c r="DB174" s="662"/>
      <c r="DC174" s="662"/>
      <c r="DD174" s="662"/>
      <c r="DE174" s="662"/>
      <c r="DF174" s="662"/>
      <c r="DG174" s="662"/>
      <c r="DH174" s="662"/>
      <c r="DI174" s="662"/>
      <c r="DJ174" s="662"/>
      <c r="DK174" s="662"/>
      <c r="DL174" s="662"/>
      <c r="DM174" s="662"/>
      <c r="DN174" s="662"/>
    </row>
    <row r="175" spans="1:118" s="23" customFormat="1" ht="10.5" customHeight="1" x14ac:dyDescent="0.15">
      <c r="A175" s="1055" t="s">
        <v>186</v>
      </c>
      <c r="B175" s="785" t="s">
        <v>184</v>
      </c>
      <c r="C175" s="861">
        <v>0</v>
      </c>
      <c r="D175" s="831"/>
      <c r="E175" s="832"/>
      <c r="F175" s="832"/>
      <c r="G175" s="832"/>
      <c r="H175" s="832"/>
      <c r="I175" s="833"/>
      <c r="J175" s="832"/>
      <c r="K175" s="833"/>
      <c r="L175" s="936"/>
      <c r="M175" s="939" t="s">
        <v>230</v>
      </c>
      <c r="N175" s="671"/>
      <c r="O175" s="671"/>
      <c r="P175" s="671"/>
      <c r="Q175" s="671"/>
      <c r="R175" s="671"/>
      <c r="S175" s="671"/>
      <c r="T175" s="671"/>
      <c r="U175" s="671"/>
      <c r="V175" s="671"/>
      <c r="W175" s="671"/>
      <c r="X175" s="671"/>
      <c r="Y175" s="671"/>
      <c r="Z175" s="671"/>
      <c r="AA175" s="671"/>
      <c r="AB175" s="671"/>
      <c r="AC175" s="671"/>
      <c r="AD175" s="671"/>
      <c r="AE175" s="671"/>
      <c r="AF175" s="671"/>
      <c r="AG175" s="948"/>
      <c r="AH175" s="671"/>
      <c r="AI175" s="671"/>
      <c r="AJ175" s="671"/>
      <c r="AK175" s="671"/>
      <c r="AL175" s="765"/>
      <c r="AM175" s="765"/>
      <c r="AN175" s="765"/>
      <c r="AO175" s="765"/>
      <c r="AP175" s="765"/>
      <c r="AQ175" s="765"/>
      <c r="AR175" s="765"/>
      <c r="AS175" s="765"/>
      <c r="AT175" s="765"/>
      <c r="AU175" s="765"/>
      <c r="AV175" s="765"/>
      <c r="AW175" s="765"/>
      <c r="AX175" s="765"/>
      <c r="AY175" s="765"/>
      <c r="AZ175" s="765"/>
      <c r="BA175" s="767" t="s">
        <v>227</v>
      </c>
      <c r="BB175" s="702" t="s">
        <v>227</v>
      </c>
      <c r="BC175" s="702" t="s">
        <v>227</v>
      </c>
      <c r="BD175" s="765"/>
      <c r="BE175" s="671"/>
      <c r="BF175" s="671"/>
      <c r="BG175" s="671"/>
      <c r="BH175" s="671"/>
      <c r="BI175" s="671"/>
      <c r="BJ175" s="671"/>
      <c r="BK175" s="671"/>
      <c r="BL175" s="671"/>
      <c r="BM175" s="671"/>
      <c r="BN175" s="671"/>
      <c r="BO175" s="671"/>
      <c r="BP175" s="671"/>
      <c r="BQ175" s="671"/>
      <c r="BR175" s="671"/>
      <c r="BS175" s="671"/>
      <c r="BT175" s="945">
        <v>0</v>
      </c>
      <c r="BU175" s="945" t="s">
        <v>227</v>
      </c>
      <c r="BV175" s="945">
        <v>0</v>
      </c>
      <c r="BW175" s="671"/>
      <c r="BX175" s="671"/>
      <c r="BY175" s="671"/>
      <c r="BZ175" s="671"/>
      <c r="CA175" s="671"/>
      <c r="CB175" s="765"/>
      <c r="CC175" s="765"/>
      <c r="CD175" s="765"/>
      <c r="CE175" s="765"/>
      <c r="CF175" s="765"/>
      <c r="CG175" s="765"/>
      <c r="CH175" s="765"/>
      <c r="CI175" s="765"/>
      <c r="CJ175" s="765"/>
      <c r="CK175" s="765"/>
      <c r="CL175" s="765"/>
      <c r="CM175" s="765"/>
      <c r="CN175" s="765"/>
      <c r="CO175" s="765"/>
      <c r="CP175" s="765"/>
      <c r="CQ175" s="765"/>
      <c r="CR175" s="765"/>
      <c r="CS175" s="765"/>
      <c r="CT175" s="765"/>
      <c r="CU175" s="765"/>
      <c r="CV175" s="765"/>
      <c r="CW175" s="765"/>
      <c r="CX175" s="765"/>
      <c r="CY175" s="662"/>
      <c r="CZ175" s="662"/>
      <c r="DA175" s="662"/>
      <c r="DB175" s="662"/>
      <c r="DC175" s="662"/>
      <c r="DD175" s="662"/>
      <c r="DE175" s="662"/>
      <c r="DF175" s="662"/>
      <c r="DG175" s="662"/>
      <c r="DH175" s="662"/>
      <c r="DI175" s="662"/>
      <c r="DJ175" s="662"/>
      <c r="DK175" s="662"/>
      <c r="DL175" s="662"/>
      <c r="DM175" s="662"/>
      <c r="DN175" s="662"/>
    </row>
    <row r="176" spans="1:118" s="23" customFormat="1" ht="10.5" x14ac:dyDescent="0.15">
      <c r="A176" s="1056"/>
      <c r="B176" s="786" t="s">
        <v>185</v>
      </c>
      <c r="C176" s="808">
        <v>0</v>
      </c>
      <c r="D176" s="802"/>
      <c r="E176" s="803"/>
      <c r="F176" s="803"/>
      <c r="G176" s="803"/>
      <c r="H176" s="803"/>
      <c r="I176" s="805"/>
      <c r="J176" s="802"/>
      <c r="K176" s="805"/>
      <c r="L176" s="846"/>
      <c r="M176" s="939" t="s">
        <v>230</v>
      </c>
      <c r="N176" s="671"/>
      <c r="O176" s="671"/>
      <c r="P176" s="671"/>
      <c r="Q176" s="671"/>
      <c r="R176" s="671"/>
      <c r="S176" s="671"/>
      <c r="T176" s="671"/>
      <c r="U176" s="671"/>
      <c r="V176" s="671"/>
      <c r="W176" s="671"/>
      <c r="X176" s="671"/>
      <c r="Y176" s="671"/>
      <c r="Z176" s="671"/>
      <c r="AA176" s="671"/>
      <c r="AB176" s="671"/>
      <c r="AC176" s="671"/>
      <c r="AD176" s="671"/>
      <c r="AE176" s="671"/>
      <c r="AF176" s="671"/>
      <c r="AG176" s="948"/>
      <c r="AH176" s="671"/>
      <c r="AI176" s="671"/>
      <c r="AJ176" s="671"/>
      <c r="AK176" s="671"/>
      <c r="AL176" s="765"/>
      <c r="AM176" s="765"/>
      <c r="AN176" s="765"/>
      <c r="AO176" s="765"/>
      <c r="AP176" s="765"/>
      <c r="AQ176" s="765"/>
      <c r="AR176" s="765"/>
      <c r="AS176" s="765"/>
      <c r="AT176" s="765"/>
      <c r="AU176" s="765"/>
      <c r="AV176" s="765"/>
      <c r="AW176" s="765"/>
      <c r="AX176" s="765"/>
      <c r="AY176" s="765"/>
      <c r="AZ176" s="765"/>
      <c r="BA176" s="767" t="s">
        <v>227</v>
      </c>
      <c r="BB176" s="702" t="s">
        <v>227</v>
      </c>
      <c r="BC176" s="702" t="s">
        <v>227</v>
      </c>
      <c r="BD176" s="765"/>
      <c r="BE176" s="671"/>
      <c r="BF176" s="671"/>
      <c r="BG176" s="671"/>
      <c r="BH176" s="671"/>
      <c r="BI176" s="671"/>
      <c r="BJ176" s="671"/>
      <c r="BK176" s="671"/>
      <c r="BL176" s="671"/>
      <c r="BM176" s="671"/>
      <c r="BN176" s="671"/>
      <c r="BO176" s="671"/>
      <c r="BP176" s="671"/>
      <c r="BQ176" s="671"/>
      <c r="BR176" s="671"/>
      <c r="BS176" s="671"/>
      <c r="BT176" s="945">
        <v>0</v>
      </c>
      <c r="BU176" s="945" t="s">
        <v>227</v>
      </c>
      <c r="BV176" s="945">
        <v>0</v>
      </c>
      <c r="BW176" s="671"/>
      <c r="BX176" s="671"/>
      <c r="BY176" s="671"/>
      <c r="BZ176" s="671"/>
      <c r="CA176" s="671"/>
      <c r="CB176" s="765"/>
      <c r="CC176" s="765"/>
      <c r="CD176" s="765"/>
      <c r="CE176" s="765"/>
      <c r="CF176" s="765"/>
      <c r="CG176" s="765"/>
      <c r="CH176" s="765"/>
      <c r="CI176" s="765"/>
      <c r="CJ176" s="765"/>
      <c r="CK176" s="765"/>
      <c r="CL176" s="765"/>
      <c r="CM176" s="765"/>
      <c r="CN176" s="765"/>
      <c r="CO176" s="765"/>
      <c r="CP176" s="765"/>
      <c r="CQ176" s="765"/>
      <c r="CR176" s="765"/>
      <c r="CS176" s="765"/>
      <c r="CT176" s="765"/>
      <c r="CU176" s="765"/>
      <c r="CV176" s="765"/>
      <c r="CW176" s="765"/>
      <c r="CX176" s="765"/>
      <c r="CY176" s="662"/>
      <c r="CZ176" s="662"/>
      <c r="DA176" s="662"/>
      <c r="DB176" s="662"/>
      <c r="DC176" s="662"/>
      <c r="DD176" s="662"/>
      <c r="DE176" s="662"/>
      <c r="DF176" s="662"/>
      <c r="DG176" s="662"/>
      <c r="DH176" s="662"/>
      <c r="DI176" s="662"/>
      <c r="DJ176" s="662"/>
      <c r="DK176" s="662"/>
      <c r="DL176" s="662"/>
      <c r="DM176" s="662"/>
      <c r="DN176" s="662"/>
    </row>
    <row r="177" spans="1:118" s="9" customFormat="1" ht="15" x14ac:dyDescent="0.2">
      <c r="A177" s="723" t="s">
        <v>187</v>
      </c>
      <c r="B177" s="723"/>
      <c r="C177" s="723"/>
      <c r="D177" s="723"/>
      <c r="E177" s="723"/>
      <c r="F177" s="723"/>
      <c r="G177" s="723"/>
      <c r="H177" s="673"/>
      <c r="I177" s="673"/>
      <c r="J177" s="673"/>
      <c r="K177" s="673"/>
      <c r="L177" s="673"/>
      <c r="M177" s="675"/>
      <c r="N177" s="673"/>
      <c r="O177" s="673"/>
      <c r="P177" s="673"/>
      <c r="Q177" s="673"/>
      <c r="R177" s="673"/>
      <c r="S177" s="673"/>
      <c r="T177" s="673"/>
      <c r="U177" s="673"/>
      <c r="V177" s="673"/>
      <c r="W177" s="673"/>
      <c r="X177" s="673"/>
      <c r="Y177" s="673"/>
      <c r="Z177" s="673"/>
      <c r="AA177" s="673"/>
      <c r="AB177" s="673"/>
      <c r="AC177" s="673"/>
      <c r="AD177" s="673"/>
      <c r="AE177" s="673"/>
      <c r="AF177" s="673"/>
      <c r="AG177" s="739"/>
      <c r="AH177" s="673"/>
      <c r="AI177" s="673"/>
      <c r="AJ177" s="673"/>
      <c r="AK177" s="673"/>
      <c r="AL177" s="673"/>
      <c r="AM177" s="673"/>
      <c r="AN177" s="673"/>
      <c r="AO177" s="673"/>
      <c r="AP177" s="673"/>
      <c r="AQ177" s="673"/>
      <c r="AR177" s="673"/>
      <c r="AS177" s="673"/>
      <c r="AT177" s="673"/>
      <c r="AU177" s="673"/>
      <c r="AV177" s="673"/>
      <c r="AW177" s="673"/>
      <c r="AX177" s="673"/>
      <c r="AY177" s="673"/>
      <c r="AZ177" s="673"/>
      <c r="BA177" s="673"/>
      <c r="BB177" s="673"/>
      <c r="BC177" s="673"/>
      <c r="BD177" s="673"/>
      <c r="BE177" s="673"/>
      <c r="BF177" s="673"/>
      <c r="BG177" s="673"/>
      <c r="BH177" s="673"/>
      <c r="BI177" s="673"/>
      <c r="BJ177" s="673"/>
      <c r="BK177" s="673"/>
      <c r="BL177" s="673"/>
      <c r="BM177" s="673"/>
      <c r="BN177" s="673"/>
      <c r="BO177" s="673"/>
      <c r="BP177" s="673"/>
      <c r="BQ177" s="673"/>
      <c r="BR177" s="673"/>
      <c r="BS177" s="673"/>
      <c r="BT177" s="673"/>
      <c r="BU177" s="673"/>
      <c r="BV177" s="673"/>
      <c r="BW177" s="673"/>
      <c r="BX177" s="673"/>
      <c r="BY177" s="673"/>
      <c r="BZ177" s="673"/>
      <c r="CA177" s="673"/>
      <c r="CB177" s="673"/>
      <c r="CC177" s="673"/>
      <c r="CD177" s="673"/>
      <c r="CE177" s="673"/>
      <c r="CF177" s="673"/>
      <c r="CG177" s="673"/>
      <c r="CH177" s="673"/>
      <c r="CI177" s="673"/>
      <c r="CJ177" s="655"/>
      <c r="CK177" s="655"/>
      <c r="CL177" s="655"/>
      <c r="CM177" s="655"/>
      <c r="CN177" s="655"/>
      <c r="CO177" s="655"/>
      <c r="CP177" s="655"/>
      <c r="CQ177" s="655"/>
      <c r="CR177" s="655"/>
      <c r="CS177" s="655"/>
      <c r="CT177" s="655"/>
      <c r="CU177" s="655"/>
      <c r="CV177" s="655"/>
      <c r="CW177" s="655"/>
      <c r="CX177" s="655"/>
      <c r="CY177" s="655"/>
      <c r="CZ177" s="655"/>
      <c r="DA177" s="655"/>
      <c r="DB177" s="655"/>
      <c r="DC177" s="655"/>
      <c r="DD177" s="655"/>
      <c r="DE177" s="655"/>
      <c r="DF177" s="655"/>
      <c r="DG177" s="655"/>
      <c r="DH177" s="655"/>
      <c r="DI177" s="655"/>
      <c r="DJ177" s="655"/>
      <c r="DK177" s="655"/>
      <c r="DL177" s="655"/>
      <c r="DM177" s="655"/>
      <c r="DN177" s="655"/>
    </row>
    <row r="178" spans="1:118" s="23" customFormat="1" ht="10.5" customHeight="1" x14ac:dyDescent="0.15">
      <c r="A178" s="1009" t="s">
        <v>188</v>
      </c>
      <c r="B178" s="1010"/>
      <c r="C178" s="1015" t="s">
        <v>189</v>
      </c>
      <c r="D178" s="1015"/>
      <c r="E178" s="1015"/>
      <c r="F178" s="1016" t="s">
        <v>190</v>
      </c>
      <c r="G178" s="1017"/>
      <c r="H178" s="1017"/>
      <c r="I178" s="1017"/>
      <c r="J178" s="1017"/>
      <c r="K178" s="1017"/>
      <c r="L178" s="1017"/>
      <c r="M178" s="1017"/>
      <c r="N178" s="1017"/>
      <c r="O178" s="1017"/>
      <c r="P178" s="1017"/>
      <c r="Q178" s="1018"/>
      <c r="R178" s="1057" t="s">
        <v>191</v>
      </c>
      <c r="S178" s="1060" t="s">
        <v>103</v>
      </c>
      <c r="T178" s="1049" t="s">
        <v>192</v>
      </c>
      <c r="U178" s="1052" t="s">
        <v>164</v>
      </c>
      <c r="V178" s="671"/>
      <c r="W178" s="671"/>
      <c r="X178" s="671"/>
      <c r="Y178" s="671"/>
      <c r="Z178" s="671"/>
      <c r="AA178" s="671"/>
      <c r="AB178" s="671"/>
      <c r="AC178" s="671"/>
      <c r="AD178" s="671"/>
      <c r="AE178" s="671"/>
      <c r="AF178" s="671"/>
      <c r="AG178" s="671"/>
      <c r="AH178" s="671"/>
      <c r="AI178" s="671"/>
      <c r="AJ178" s="671"/>
      <c r="AK178" s="671"/>
      <c r="AL178" s="765"/>
      <c r="AM178" s="765"/>
      <c r="AN178" s="765"/>
      <c r="AO178" s="765"/>
      <c r="AP178" s="765"/>
      <c r="AQ178" s="765"/>
      <c r="AR178" s="765"/>
      <c r="AS178" s="765"/>
      <c r="AT178" s="765"/>
      <c r="AU178" s="765"/>
      <c r="AV178" s="765"/>
      <c r="AW178" s="765"/>
      <c r="AX178" s="765"/>
      <c r="AY178" s="765"/>
      <c r="AZ178" s="765"/>
      <c r="BA178" s="671"/>
      <c r="BB178" s="671"/>
      <c r="BC178" s="671"/>
      <c r="BD178" s="948"/>
      <c r="BE178" s="671"/>
      <c r="BF178" s="671"/>
      <c r="BG178" s="671"/>
      <c r="BH178" s="671"/>
      <c r="BI178" s="671"/>
      <c r="BJ178" s="671"/>
      <c r="BK178" s="671"/>
      <c r="BL178" s="671"/>
      <c r="BM178" s="671"/>
      <c r="BN178" s="671"/>
      <c r="BO178" s="671"/>
      <c r="BP178" s="671"/>
      <c r="BQ178" s="671"/>
      <c r="BR178" s="671"/>
      <c r="BS178" s="671"/>
      <c r="BT178" s="671"/>
      <c r="BU178" s="671"/>
      <c r="BV178" s="671"/>
      <c r="BW178" s="671"/>
      <c r="BX178" s="671"/>
      <c r="BY178" s="671"/>
      <c r="BZ178" s="671"/>
      <c r="CA178" s="671"/>
      <c r="CB178" s="671"/>
      <c r="CC178" s="671"/>
      <c r="CD178" s="671"/>
      <c r="CE178" s="671"/>
      <c r="CF178" s="671"/>
      <c r="CG178" s="671"/>
      <c r="CH178" s="671"/>
      <c r="CI178" s="671"/>
      <c r="CJ178" s="662"/>
      <c r="CK178" s="662"/>
      <c r="CL178" s="662"/>
      <c r="CM178" s="662"/>
      <c r="CN178" s="662"/>
      <c r="CO178" s="662"/>
      <c r="CP178" s="662"/>
      <c r="CQ178" s="662"/>
      <c r="CR178" s="662"/>
      <c r="CS178" s="662"/>
      <c r="CT178" s="662"/>
      <c r="CU178" s="662"/>
      <c r="CV178" s="662"/>
      <c r="CW178" s="662"/>
      <c r="CX178" s="662"/>
      <c r="CY178" s="662"/>
      <c r="CZ178" s="662"/>
      <c r="DA178" s="662"/>
      <c r="DB178" s="662"/>
      <c r="DC178" s="662"/>
      <c r="DD178" s="662"/>
      <c r="DE178" s="662"/>
      <c r="DF178" s="662"/>
      <c r="DG178" s="662"/>
      <c r="DH178" s="662"/>
      <c r="DI178" s="662"/>
      <c r="DJ178" s="662"/>
      <c r="DK178" s="662"/>
      <c r="DL178" s="662"/>
      <c r="DM178" s="662"/>
      <c r="DN178" s="662"/>
    </row>
    <row r="179" spans="1:118" s="23" customFormat="1" ht="10.5" x14ac:dyDescent="0.15">
      <c r="A179" s="1011"/>
      <c r="B179" s="1012"/>
      <c r="C179" s="1015"/>
      <c r="D179" s="1015"/>
      <c r="E179" s="1015"/>
      <c r="F179" s="1026" t="s">
        <v>193</v>
      </c>
      <c r="G179" s="1028"/>
      <c r="H179" s="1026" t="s">
        <v>179</v>
      </c>
      <c r="I179" s="1028"/>
      <c r="J179" s="1026" t="s">
        <v>70</v>
      </c>
      <c r="K179" s="1028"/>
      <c r="L179" s="1026" t="s">
        <v>8</v>
      </c>
      <c r="M179" s="1028"/>
      <c r="N179" s="1026" t="s">
        <v>180</v>
      </c>
      <c r="O179" s="1028"/>
      <c r="P179" s="1026" t="s">
        <v>181</v>
      </c>
      <c r="Q179" s="1027"/>
      <c r="R179" s="1058"/>
      <c r="S179" s="1061"/>
      <c r="T179" s="1050"/>
      <c r="U179" s="1053"/>
      <c r="V179" s="671"/>
      <c r="W179" s="671"/>
      <c r="X179" s="671"/>
      <c r="Y179" s="671"/>
      <c r="Z179" s="671"/>
      <c r="AA179" s="671"/>
      <c r="AB179" s="671"/>
      <c r="AC179" s="671"/>
      <c r="AD179" s="671"/>
      <c r="AE179" s="671"/>
      <c r="AF179" s="671"/>
      <c r="AG179" s="671"/>
      <c r="AH179" s="671"/>
      <c r="AI179" s="671"/>
      <c r="AJ179" s="671"/>
      <c r="AK179" s="671"/>
      <c r="AL179" s="765"/>
      <c r="AM179" s="765"/>
      <c r="AN179" s="765"/>
      <c r="AO179" s="765"/>
      <c r="AP179" s="765"/>
      <c r="AQ179" s="765"/>
      <c r="AR179" s="765"/>
      <c r="AS179" s="765"/>
      <c r="AT179" s="765"/>
      <c r="AU179" s="765"/>
      <c r="AV179" s="765"/>
      <c r="AW179" s="765"/>
      <c r="AX179" s="765"/>
      <c r="AY179" s="765"/>
      <c r="AZ179" s="765"/>
      <c r="BA179" s="671"/>
      <c r="BB179" s="671"/>
      <c r="BC179" s="671"/>
      <c r="BD179" s="948"/>
      <c r="BE179" s="671"/>
      <c r="BF179" s="671"/>
      <c r="BG179" s="671"/>
      <c r="BH179" s="671"/>
      <c r="BI179" s="671"/>
      <c r="BJ179" s="671"/>
      <c r="BK179" s="671"/>
      <c r="BL179" s="671"/>
      <c r="BM179" s="671"/>
      <c r="BN179" s="671"/>
      <c r="BO179" s="671"/>
      <c r="BP179" s="671"/>
      <c r="BQ179" s="671"/>
      <c r="BR179" s="671"/>
      <c r="BS179" s="671"/>
      <c r="BT179" s="671"/>
      <c r="BU179" s="671"/>
      <c r="BV179" s="671"/>
      <c r="BW179" s="671"/>
      <c r="BX179" s="671"/>
      <c r="BY179" s="671"/>
      <c r="BZ179" s="671"/>
      <c r="CA179" s="671"/>
      <c r="CB179" s="671"/>
      <c r="CC179" s="671"/>
      <c r="CD179" s="671"/>
      <c r="CE179" s="671"/>
      <c r="CF179" s="671"/>
      <c r="CG179" s="671"/>
      <c r="CH179" s="671"/>
      <c r="CI179" s="671"/>
      <c r="CJ179" s="662"/>
      <c r="CK179" s="662"/>
      <c r="CL179" s="662"/>
      <c r="CM179" s="662"/>
      <c r="CN179" s="662"/>
      <c r="CO179" s="662"/>
      <c r="CP179" s="662"/>
      <c r="CQ179" s="662"/>
      <c r="CR179" s="662"/>
      <c r="CS179" s="662"/>
      <c r="CT179" s="662"/>
      <c r="CU179" s="662"/>
      <c r="CV179" s="662"/>
      <c r="CW179" s="662"/>
      <c r="CX179" s="662"/>
      <c r="CY179" s="662"/>
      <c r="CZ179" s="662"/>
      <c r="DA179" s="662"/>
      <c r="DB179" s="662"/>
      <c r="DC179" s="662"/>
      <c r="DD179" s="662"/>
      <c r="DE179" s="662"/>
      <c r="DF179" s="662"/>
      <c r="DG179" s="662"/>
      <c r="DH179" s="662"/>
      <c r="DI179" s="662"/>
      <c r="DJ179" s="662"/>
      <c r="DK179" s="662"/>
      <c r="DL179" s="662"/>
      <c r="DM179" s="662"/>
      <c r="DN179" s="662"/>
    </row>
    <row r="180" spans="1:118" s="23" customFormat="1" ht="21" x14ac:dyDescent="0.15">
      <c r="A180" s="1013"/>
      <c r="B180" s="1014"/>
      <c r="C180" s="700" t="s">
        <v>167</v>
      </c>
      <c r="D180" s="700" t="s">
        <v>43</v>
      </c>
      <c r="E180" s="762" t="s">
        <v>64</v>
      </c>
      <c r="F180" s="677" t="s">
        <v>182</v>
      </c>
      <c r="G180" s="699" t="s">
        <v>64</v>
      </c>
      <c r="H180" s="677" t="s">
        <v>182</v>
      </c>
      <c r="I180" s="699" t="s">
        <v>64</v>
      </c>
      <c r="J180" s="677" t="s">
        <v>182</v>
      </c>
      <c r="K180" s="699" t="s">
        <v>64</v>
      </c>
      <c r="L180" s="677" t="s">
        <v>182</v>
      </c>
      <c r="M180" s="699" t="s">
        <v>64</v>
      </c>
      <c r="N180" s="677" t="s">
        <v>182</v>
      </c>
      <c r="O180" s="764" t="s">
        <v>64</v>
      </c>
      <c r="P180" s="677" t="s">
        <v>182</v>
      </c>
      <c r="Q180" s="764" t="s">
        <v>64</v>
      </c>
      <c r="R180" s="1059"/>
      <c r="S180" s="1062"/>
      <c r="T180" s="1051"/>
      <c r="U180" s="1054"/>
      <c r="V180" s="671"/>
      <c r="W180" s="671"/>
      <c r="X180" s="671"/>
      <c r="Y180" s="671"/>
      <c r="Z180" s="671"/>
      <c r="AA180" s="671"/>
      <c r="AB180" s="671"/>
      <c r="AC180" s="671"/>
      <c r="AD180" s="671"/>
      <c r="AE180" s="671"/>
      <c r="AF180" s="671"/>
      <c r="AG180" s="671"/>
      <c r="AH180" s="671"/>
      <c r="AI180" s="671"/>
      <c r="AJ180" s="671"/>
      <c r="AK180" s="671"/>
      <c r="AL180" s="765"/>
      <c r="AM180" s="765"/>
      <c r="AN180" s="765"/>
      <c r="AO180" s="765"/>
      <c r="AP180" s="765"/>
      <c r="AQ180" s="765"/>
      <c r="AR180" s="765"/>
      <c r="AS180" s="765"/>
      <c r="AT180" s="765"/>
      <c r="AU180" s="765"/>
      <c r="AV180" s="765"/>
      <c r="AW180" s="765"/>
      <c r="AX180" s="765"/>
      <c r="AY180" s="765"/>
      <c r="AZ180" s="765"/>
      <c r="BA180" s="671"/>
      <c r="BB180" s="671"/>
      <c r="BC180" s="671"/>
      <c r="BD180" s="948"/>
      <c r="BE180" s="671"/>
      <c r="BF180" s="671"/>
      <c r="BG180" s="671"/>
      <c r="BH180" s="671"/>
      <c r="BI180" s="671"/>
      <c r="BJ180" s="671"/>
      <c r="BK180" s="671"/>
      <c r="BL180" s="671"/>
      <c r="BM180" s="671"/>
      <c r="BN180" s="671"/>
      <c r="BO180" s="671"/>
      <c r="BP180" s="671"/>
      <c r="BQ180" s="671"/>
      <c r="BR180" s="671"/>
      <c r="BS180" s="671"/>
      <c r="BT180" s="671"/>
      <c r="BU180" s="671"/>
      <c r="BV180" s="671"/>
      <c r="BW180" s="671"/>
      <c r="BX180" s="671"/>
      <c r="BY180" s="671"/>
      <c r="BZ180" s="671"/>
      <c r="CA180" s="671"/>
      <c r="CB180" s="671"/>
      <c r="CC180" s="671"/>
      <c r="CD180" s="671"/>
      <c r="CE180" s="671"/>
      <c r="CF180" s="671"/>
      <c r="CG180" s="671"/>
      <c r="CH180" s="671"/>
      <c r="CI180" s="671"/>
      <c r="CJ180" s="662"/>
      <c r="CK180" s="662"/>
      <c r="CL180" s="662"/>
      <c r="CM180" s="662"/>
      <c r="CN180" s="662"/>
      <c r="CO180" s="662"/>
      <c r="CP180" s="662"/>
      <c r="CQ180" s="662"/>
      <c r="CR180" s="662"/>
      <c r="CS180" s="662"/>
      <c r="CT180" s="662"/>
      <c r="CU180" s="662"/>
      <c r="CV180" s="662"/>
      <c r="CW180" s="662"/>
      <c r="CX180" s="662"/>
      <c r="CY180" s="662"/>
      <c r="CZ180" s="662"/>
      <c r="DA180" s="662"/>
      <c r="DB180" s="662"/>
      <c r="DC180" s="662"/>
      <c r="DD180" s="662"/>
      <c r="DE180" s="662"/>
      <c r="DF180" s="662"/>
      <c r="DG180" s="662"/>
      <c r="DH180" s="662"/>
      <c r="DI180" s="662"/>
      <c r="DJ180" s="662"/>
      <c r="DK180" s="662"/>
      <c r="DL180" s="662"/>
      <c r="DM180" s="662"/>
      <c r="DN180" s="662"/>
    </row>
    <row r="181" spans="1:118" s="23" customFormat="1" ht="10.5" x14ac:dyDescent="0.15">
      <c r="A181" s="1045" t="s">
        <v>194</v>
      </c>
      <c r="B181" s="1046"/>
      <c r="C181" s="928">
        <v>16</v>
      </c>
      <c r="D181" s="928">
        <v>7</v>
      </c>
      <c r="E181" s="928">
        <v>9</v>
      </c>
      <c r="F181" s="929">
        <v>0</v>
      </c>
      <c r="G181" s="930">
        <v>0</v>
      </c>
      <c r="H181" s="929">
        <v>0</v>
      </c>
      <c r="I181" s="930">
        <v>0</v>
      </c>
      <c r="J181" s="929">
        <v>0</v>
      </c>
      <c r="K181" s="930">
        <v>1</v>
      </c>
      <c r="L181" s="929">
        <v>1</v>
      </c>
      <c r="M181" s="930">
        <v>3</v>
      </c>
      <c r="N181" s="929">
        <v>6</v>
      </c>
      <c r="O181" s="930">
        <v>5</v>
      </c>
      <c r="P181" s="962">
        <v>0</v>
      </c>
      <c r="Q181" s="930">
        <v>0</v>
      </c>
      <c r="R181" s="944">
        <v>0</v>
      </c>
      <c r="S181" s="943">
        <v>3</v>
      </c>
      <c r="T181" s="928">
        <v>3</v>
      </c>
      <c r="U181" s="928">
        <v>0</v>
      </c>
      <c r="V181" s="951" t="s">
        <v>230</v>
      </c>
      <c r="W181" s="671"/>
      <c r="X181" s="671"/>
      <c r="Y181" s="671"/>
      <c r="Z181" s="671"/>
      <c r="AA181" s="671"/>
      <c r="AB181" s="671"/>
      <c r="AC181" s="671"/>
      <c r="AD181" s="671"/>
      <c r="AE181" s="671"/>
      <c r="AF181" s="671"/>
      <c r="AG181" s="671"/>
      <c r="AH181" s="671"/>
      <c r="AI181" s="671"/>
      <c r="AJ181" s="671"/>
      <c r="AK181" s="671"/>
      <c r="AL181" s="765"/>
      <c r="AM181" s="765"/>
      <c r="AN181" s="765"/>
      <c r="AO181" s="765"/>
      <c r="AP181" s="765"/>
      <c r="AQ181" s="765"/>
      <c r="AR181" s="765"/>
      <c r="AS181" s="765"/>
      <c r="AT181" s="765"/>
      <c r="AU181" s="765"/>
      <c r="AV181" s="765"/>
      <c r="AW181" s="765"/>
      <c r="AX181" s="765"/>
      <c r="AY181" s="765"/>
      <c r="AZ181" s="765"/>
      <c r="BA181" s="767" t="s">
        <v>227</v>
      </c>
      <c r="BB181" s="767" t="s">
        <v>227</v>
      </c>
      <c r="BC181" s="767" t="s">
        <v>227</v>
      </c>
      <c r="BD181" s="767" t="s">
        <v>227</v>
      </c>
      <c r="BE181" s="767" t="s">
        <v>227</v>
      </c>
      <c r="BF181" s="767" t="s">
        <v>227</v>
      </c>
      <c r="BG181" s="671"/>
      <c r="BH181" s="671"/>
      <c r="BI181" s="671"/>
      <c r="BJ181" s="671"/>
      <c r="BK181" s="671"/>
      <c r="BL181" s="671"/>
      <c r="BM181" s="671"/>
      <c r="BN181" s="671"/>
      <c r="BO181" s="671"/>
      <c r="BP181" s="671"/>
      <c r="BQ181" s="671"/>
      <c r="BR181" s="671"/>
      <c r="BS181" s="671"/>
      <c r="BT181" s="945">
        <v>0</v>
      </c>
      <c r="BU181" s="945">
        <v>0</v>
      </c>
      <c r="BV181" s="945">
        <v>0</v>
      </c>
      <c r="BW181" s="945">
        <v>0</v>
      </c>
      <c r="BX181" s="945">
        <v>0</v>
      </c>
      <c r="BY181" s="945">
        <v>0</v>
      </c>
      <c r="BZ181" s="671"/>
      <c r="CA181" s="671"/>
      <c r="CB181" s="671"/>
      <c r="CC181" s="671"/>
      <c r="CD181" s="671"/>
      <c r="CE181" s="671"/>
      <c r="CF181" s="671"/>
      <c r="CG181" s="671"/>
      <c r="CH181" s="671"/>
      <c r="CI181" s="671"/>
      <c r="CJ181" s="662"/>
      <c r="CK181" s="662"/>
      <c r="CL181" s="662"/>
      <c r="CM181" s="662"/>
      <c r="CN181" s="662"/>
      <c r="CO181" s="662"/>
      <c r="CP181" s="662"/>
      <c r="CQ181" s="662"/>
      <c r="CR181" s="662"/>
      <c r="CS181" s="662"/>
      <c r="CT181" s="662"/>
      <c r="CU181" s="662"/>
      <c r="CV181" s="662"/>
      <c r="CW181" s="662"/>
      <c r="CX181" s="662"/>
      <c r="CY181" s="662"/>
      <c r="CZ181" s="662"/>
      <c r="DA181" s="662"/>
      <c r="DB181" s="662"/>
      <c r="DC181" s="662"/>
      <c r="DD181" s="662"/>
      <c r="DE181" s="662"/>
      <c r="DF181" s="662"/>
      <c r="DG181" s="662"/>
      <c r="DH181" s="662"/>
      <c r="DI181" s="662"/>
      <c r="DJ181" s="662"/>
      <c r="DK181" s="662"/>
      <c r="DL181" s="662"/>
      <c r="DM181" s="662"/>
      <c r="DN181" s="662"/>
    </row>
    <row r="182" spans="1:118" s="23" customFormat="1" ht="10.5" x14ac:dyDescent="0.15">
      <c r="A182" s="1047" t="s">
        <v>195</v>
      </c>
      <c r="B182" s="788" t="s">
        <v>122</v>
      </c>
      <c r="C182" s="931">
        <v>0</v>
      </c>
      <c r="D182" s="983"/>
      <c r="E182" s="932">
        <v>0</v>
      </c>
      <c r="F182" s="819"/>
      <c r="G182" s="810"/>
      <c r="H182" s="819"/>
      <c r="I182" s="794"/>
      <c r="J182" s="819"/>
      <c r="K182" s="794"/>
      <c r="L182" s="819"/>
      <c r="M182" s="794"/>
      <c r="N182" s="819"/>
      <c r="O182" s="794"/>
      <c r="P182" s="819"/>
      <c r="Q182" s="814"/>
      <c r="R182" s="862"/>
      <c r="S182" s="900"/>
      <c r="T182" s="813"/>
      <c r="U182" s="791"/>
      <c r="V182" s="951" t="s">
        <v>230</v>
      </c>
      <c r="W182" s="671"/>
      <c r="X182" s="671"/>
      <c r="Y182" s="671"/>
      <c r="Z182" s="671"/>
      <c r="AA182" s="671"/>
      <c r="AB182" s="671"/>
      <c r="AC182" s="671"/>
      <c r="AD182" s="671"/>
      <c r="AE182" s="671"/>
      <c r="AF182" s="671"/>
      <c r="AG182" s="671"/>
      <c r="AH182" s="671"/>
      <c r="AI182" s="671"/>
      <c r="AJ182" s="671"/>
      <c r="AK182" s="671"/>
      <c r="AL182" s="765"/>
      <c r="AM182" s="765"/>
      <c r="AN182" s="765"/>
      <c r="AO182" s="765"/>
      <c r="AP182" s="765"/>
      <c r="AQ182" s="765"/>
      <c r="AR182" s="765"/>
      <c r="AS182" s="765"/>
      <c r="AT182" s="765"/>
      <c r="AU182" s="765"/>
      <c r="AV182" s="765"/>
      <c r="AW182" s="765"/>
      <c r="AX182" s="765"/>
      <c r="AY182" s="765"/>
      <c r="AZ182" s="765"/>
      <c r="BA182" s="767" t="s">
        <v>227</v>
      </c>
      <c r="BB182" s="690"/>
      <c r="BC182" s="767" t="s">
        <v>227</v>
      </c>
      <c r="BD182" s="767" t="s">
        <v>227</v>
      </c>
      <c r="BE182" s="767" t="s">
        <v>227</v>
      </c>
      <c r="BF182" s="767" t="s">
        <v>227</v>
      </c>
      <c r="BG182" s="671"/>
      <c r="BH182" s="671"/>
      <c r="BI182" s="671"/>
      <c r="BJ182" s="671"/>
      <c r="BK182" s="671"/>
      <c r="BL182" s="671"/>
      <c r="BM182" s="671"/>
      <c r="BN182" s="671"/>
      <c r="BO182" s="671"/>
      <c r="BP182" s="671"/>
      <c r="BQ182" s="671"/>
      <c r="BR182" s="671"/>
      <c r="BS182" s="671"/>
      <c r="BT182" s="945">
        <v>0</v>
      </c>
      <c r="BU182" s="945">
        <v>0</v>
      </c>
      <c r="BV182" s="945">
        <v>0</v>
      </c>
      <c r="BW182" s="945">
        <v>0</v>
      </c>
      <c r="BX182" s="945">
        <v>0</v>
      </c>
      <c r="BY182" s="945">
        <v>0</v>
      </c>
      <c r="BZ182" s="671"/>
      <c r="CA182" s="671"/>
      <c r="CB182" s="671"/>
      <c r="CC182" s="671"/>
      <c r="CD182" s="671"/>
      <c r="CE182" s="671"/>
      <c r="CF182" s="671"/>
      <c r="CG182" s="671"/>
      <c r="CH182" s="671"/>
      <c r="CI182" s="671"/>
      <c r="CJ182" s="662"/>
      <c r="CK182" s="662"/>
      <c r="CL182" s="662"/>
      <c r="CM182" s="662"/>
      <c r="CN182" s="662"/>
      <c r="CO182" s="662"/>
      <c r="CP182" s="662"/>
      <c r="CQ182" s="662"/>
      <c r="CR182" s="662"/>
      <c r="CS182" s="662"/>
      <c r="CT182" s="662"/>
      <c r="CU182" s="662"/>
      <c r="CV182" s="662"/>
      <c r="CW182" s="662"/>
      <c r="CX182" s="662"/>
      <c r="CY182" s="662"/>
      <c r="CZ182" s="662"/>
      <c r="DA182" s="662"/>
      <c r="DB182" s="662"/>
      <c r="DC182" s="662"/>
      <c r="DD182" s="662"/>
      <c r="DE182" s="662"/>
      <c r="DF182" s="662"/>
      <c r="DG182" s="662"/>
      <c r="DH182" s="662"/>
      <c r="DI182" s="662"/>
      <c r="DJ182" s="662"/>
      <c r="DK182" s="662"/>
      <c r="DL182" s="662"/>
      <c r="DM182" s="662"/>
      <c r="DN182" s="662"/>
    </row>
    <row r="183" spans="1:118" s="23" customFormat="1" ht="10.5" x14ac:dyDescent="0.15">
      <c r="A183" s="1048"/>
      <c r="B183" s="789" t="s">
        <v>196</v>
      </c>
      <c r="C183" s="868">
        <v>1</v>
      </c>
      <c r="D183" s="868">
        <v>1</v>
      </c>
      <c r="E183" s="856">
        <v>0</v>
      </c>
      <c r="F183" s="816"/>
      <c r="G183" s="794"/>
      <c r="H183" s="816"/>
      <c r="I183" s="794"/>
      <c r="J183" s="816"/>
      <c r="K183" s="794"/>
      <c r="L183" s="816"/>
      <c r="M183" s="794"/>
      <c r="N183" s="816">
        <v>1</v>
      </c>
      <c r="O183" s="794"/>
      <c r="P183" s="816"/>
      <c r="Q183" s="813"/>
      <c r="R183" s="862"/>
      <c r="S183" s="900"/>
      <c r="T183" s="813"/>
      <c r="U183" s="791"/>
      <c r="V183" s="951" t="s">
        <v>230</v>
      </c>
      <c r="W183" s="671"/>
      <c r="X183" s="671"/>
      <c r="Y183" s="671"/>
      <c r="Z183" s="671"/>
      <c r="AA183" s="671"/>
      <c r="AB183" s="671"/>
      <c r="AC183" s="671"/>
      <c r="AD183" s="671"/>
      <c r="AE183" s="671"/>
      <c r="AF183" s="671"/>
      <c r="AG183" s="671"/>
      <c r="AH183" s="671"/>
      <c r="AI183" s="671"/>
      <c r="AJ183" s="671"/>
      <c r="AK183" s="671"/>
      <c r="AL183" s="765"/>
      <c r="AM183" s="765"/>
      <c r="AN183" s="765"/>
      <c r="AO183" s="765"/>
      <c r="AP183" s="765"/>
      <c r="AQ183" s="765"/>
      <c r="AR183" s="765"/>
      <c r="AS183" s="765"/>
      <c r="AT183" s="765"/>
      <c r="AU183" s="765"/>
      <c r="AV183" s="765"/>
      <c r="AW183" s="765"/>
      <c r="AX183" s="765"/>
      <c r="AY183" s="765"/>
      <c r="AZ183" s="765"/>
      <c r="BA183" s="767" t="s">
        <v>227</v>
      </c>
      <c r="BB183" s="767" t="s">
        <v>227</v>
      </c>
      <c r="BC183" s="767" t="s">
        <v>227</v>
      </c>
      <c r="BD183" s="767" t="s">
        <v>227</v>
      </c>
      <c r="BE183" s="767" t="s">
        <v>227</v>
      </c>
      <c r="BF183" s="767" t="s">
        <v>227</v>
      </c>
      <c r="BG183" s="671"/>
      <c r="BH183" s="671"/>
      <c r="BI183" s="671"/>
      <c r="BJ183" s="671"/>
      <c r="BK183" s="671"/>
      <c r="BL183" s="671"/>
      <c r="BM183" s="671"/>
      <c r="BN183" s="671"/>
      <c r="BO183" s="671"/>
      <c r="BP183" s="671"/>
      <c r="BQ183" s="671"/>
      <c r="BR183" s="671"/>
      <c r="BS183" s="671"/>
      <c r="BT183" s="945">
        <v>0</v>
      </c>
      <c r="BU183" s="945">
        <v>0</v>
      </c>
      <c r="BV183" s="945">
        <v>0</v>
      </c>
      <c r="BW183" s="945">
        <v>0</v>
      </c>
      <c r="BX183" s="945">
        <v>0</v>
      </c>
      <c r="BY183" s="945">
        <v>0</v>
      </c>
      <c r="BZ183" s="671"/>
      <c r="CA183" s="671"/>
      <c r="CB183" s="671"/>
      <c r="CC183" s="671"/>
      <c r="CD183" s="671"/>
      <c r="CE183" s="671"/>
      <c r="CF183" s="671"/>
      <c r="CG183" s="671"/>
      <c r="CH183" s="671"/>
      <c r="CI183" s="671"/>
      <c r="CJ183" s="662"/>
      <c r="CK183" s="662"/>
      <c r="CL183" s="662"/>
      <c r="CM183" s="662"/>
      <c r="CN183" s="662"/>
      <c r="CO183" s="662"/>
      <c r="CP183" s="662"/>
      <c r="CQ183" s="662"/>
      <c r="CR183" s="662"/>
      <c r="CS183" s="662"/>
      <c r="CT183" s="662"/>
      <c r="CU183" s="662"/>
      <c r="CV183" s="662"/>
      <c r="CW183" s="662"/>
      <c r="CX183" s="662"/>
      <c r="CY183" s="662"/>
      <c r="CZ183" s="662"/>
      <c r="DA183" s="662"/>
      <c r="DB183" s="662"/>
      <c r="DC183" s="662"/>
      <c r="DD183" s="662"/>
      <c r="DE183" s="662"/>
      <c r="DF183" s="662"/>
      <c r="DG183" s="662"/>
      <c r="DH183" s="662"/>
      <c r="DI183" s="662"/>
      <c r="DJ183" s="662"/>
      <c r="DK183" s="662"/>
      <c r="DL183" s="662"/>
      <c r="DM183" s="662"/>
      <c r="DN183" s="662"/>
    </row>
    <row r="184" spans="1:118" s="23" customFormat="1" ht="10.5" x14ac:dyDescent="0.15">
      <c r="A184" s="1041" t="s">
        <v>197</v>
      </c>
      <c r="B184" s="1042"/>
      <c r="C184" s="869">
        <v>4</v>
      </c>
      <c r="D184" s="869">
        <v>1</v>
      </c>
      <c r="E184" s="856">
        <v>3</v>
      </c>
      <c r="F184" s="816"/>
      <c r="G184" s="795"/>
      <c r="H184" s="816"/>
      <c r="I184" s="795"/>
      <c r="J184" s="816"/>
      <c r="K184" s="795">
        <v>1</v>
      </c>
      <c r="L184" s="816"/>
      <c r="M184" s="795">
        <v>1</v>
      </c>
      <c r="N184" s="816">
        <v>1</v>
      </c>
      <c r="O184" s="795">
        <v>1</v>
      </c>
      <c r="P184" s="816"/>
      <c r="Q184" s="795"/>
      <c r="R184" s="901"/>
      <c r="S184" s="902"/>
      <c r="T184" s="818"/>
      <c r="U184" s="792"/>
      <c r="V184" s="951" t="s">
        <v>230</v>
      </c>
      <c r="W184" s="671"/>
      <c r="X184" s="671"/>
      <c r="Y184" s="671"/>
      <c r="Z184" s="671"/>
      <c r="AA184" s="671"/>
      <c r="AB184" s="671"/>
      <c r="AC184" s="671"/>
      <c r="AD184" s="671"/>
      <c r="AE184" s="671"/>
      <c r="AF184" s="671"/>
      <c r="AG184" s="671"/>
      <c r="AH184" s="671"/>
      <c r="AI184" s="671"/>
      <c r="AJ184" s="671"/>
      <c r="AK184" s="671"/>
      <c r="AL184" s="765"/>
      <c r="AM184" s="765"/>
      <c r="AN184" s="765"/>
      <c r="AO184" s="765"/>
      <c r="AP184" s="765"/>
      <c r="AQ184" s="765"/>
      <c r="AR184" s="765"/>
      <c r="AS184" s="765"/>
      <c r="AT184" s="765"/>
      <c r="AU184" s="765"/>
      <c r="AV184" s="765"/>
      <c r="AW184" s="765"/>
      <c r="AX184" s="765"/>
      <c r="AY184" s="765"/>
      <c r="AZ184" s="765"/>
      <c r="BA184" s="767" t="s">
        <v>227</v>
      </c>
      <c r="BB184" s="767" t="s">
        <v>227</v>
      </c>
      <c r="BC184" s="767" t="s">
        <v>227</v>
      </c>
      <c r="BD184" s="767" t="s">
        <v>227</v>
      </c>
      <c r="BE184" s="767" t="s">
        <v>227</v>
      </c>
      <c r="BF184" s="767" t="s">
        <v>227</v>
      </c>
      <c r="BG184" s="671"/>
      <c r="BH184" s="671"/>
      <c r="BI184" s="671"/>
      <c r="BJ184" s="671"/>
      <c r="BK184" s="671"/>
      <c r="BL184" s="671"/>
      <c r="BM184" s="671"/>
      <c r="BN184" s="671"/>
      <c r="BO184" s="671"/>
      <c r="BP184" s="671"/>
      <c r="BQ184" s="671"/>
      <c r="BR184" s="671"/>
      <c r="BS184" s="671"/>
      <c r="BT184" s="945">
        <v>0</v>
      </c>
      <c r="BU184" s="945">
        <v>0</v>
      </c>
      <c r="BV184" s="945">
        <v>0</v>
      </c>
      <c r="BW184" s="945">
        <v>0</v>
      </c>
      <c r="BX184" s="945">
        <v>0</v>
      </c>
      <c r="BY184" s="945">
        <v>0</v>
      </c>
      <c r="BZ184" s="671"/>
      <c r="CA184" s="671"/>
      <c r="CB184" s="671"/>
      <c r="CC184" s="671"/>
      <c r="CD184" s="671"/>
      <c r="CE184" s="671"/>
      <c r="CF184" s="671"/>
      <c r="CG184" s="671"/>
      <c r="CH184" s="671"/>
      <c r="CI184" s="671"/>
      <c r="CJ184" s="662"/>
      <c r="CK184" s="662"/>
      <c r="CL184" s="662"/>
      <c r="CM184" s="662"/>
      <c r="CN184" s="662"/>
      <c r="CO184" s="662"/>
      <c r="CP184" s="662"/>
      <c r="CQ184" s="662"/>
      <c r="CR184" s="662"/>
      <c r="CS184" s="662"/>
      <c r="CT184" s="662"/>
      <c r="CU184" s="662"/>
      <c r="CV184" s="662"/>
      <c r="CW184" s="662"/>
      <c r="CX184" s="662"/>
      <c r="CY184" s="662"/>
      <c r="CZ184" s="662"/>
      <c r="DA184" s="662"/>
      <c r="DB184" s="662"/>
      <c r="DC184" s="662"/>
      <c r="DD184" s="662"/>
      <c r="DE184" s="662"/>
      <c r="DF184" s="662"/>
      <c r="DG184" s="662"/>
      <c r="DH184" s="662"/>
      <c r="DI184" s="662"/>
      <c r="DJ184" s="662"/>
      <c r="DK184" s="662"/>
      <c r="DL184" s="662"/>
      <c r="DM184" s="662"/>
      <c r="DN184" s="662"/>
    </row>
    <row r="185" spans="1:118" s="23" customFormat="1" ht="10.5" x14ac:dyDescent="0.15">
      <c r="A185" s="1041" t="s">
        <v>198</v>
      </c>
      <c r="B185" s="1042"/>
      <c r="C185" s="869">
        <v>10</v>
      </c>
      <c r="D185" s="869">
        <v>5</v>
      </c>
      <c r="E185" s="856">
        <v>5</v>
      </c>
      <c r="F185" s="816"/>
      <c r="G185" s="795"/>
      <c r="H185" s="816"/>
      <c r="I185" s="795"/>
      <c r="J185" s="816"/>
      <c r="K185" s="795"/>
      <c r="L185" s="816">
        <v>1</v>
      </c>
      <c r="M185" s="795">
        <v>2</v>
      </c>
      <c r="N185" s="816">
        <v>4</v>
      </c>
      <c r="O185" s="795">
        <v>3</v>
      </c>
      <c r="P185" s="816"/>
      <c r="Q185" s="795"/>
      <c r="R185" s="901"/>
      <c r="S185" s="902">
        <v>3</v>
      </c>
      <c r="T185" s="818">
        <v>3</v>
      </c>
      <c r="U185" s="792"/>
      <c r="V185" s="951" t="s">
        <v>230</v>
      </c>
      <c r="W185" s="695"/>
      <c r="X185" s="682"/>
      <c r="Y185" s="682"/>
      <c r="Z185" s="682"/>
      <c r="AA185" s="682"/>
      <c r="AB185" s="682"/>
      <c r="AC185" s="682"/>
      <c r="AD185" s="682"/>
      <c r="AE185" s="682"/>
      <c r="AF185" s="671"/>
      <c r="AG185" s="671"/>
      <c r="AH185" s="671"/>
      <c r="AI185" s="671"/>
      <c r="AJ185" s="671"/>
      <c r="AK185" s="671"/>
      <c r="AL185" s="765"/>
      <c r="AM185" s="765"/>
      <c r="AN185" s="765"/>
      <c r="AO185" s="765"/>
      <c r="AP185" s="765"/>
      <c r="AQ185" s="765"/>
      <c r="AR185" s="765"/>
      <c r="AS185" s="765"/>
      <c r="AT185" s="765"/>
      <c r="AU185" s="765"/>
      <c r="AV185" s="765"/>
      <c r="AW185" s="765"/>
      <c r="AX185" s="765"/>
      <c r="AY185" s="765"/>
      <c r="AZ185" s="765"/>
      <c r="BA185" s="767" t="s">
        <v>227</v>
      </c>
      <c r="BB185" s="767" t="s">
        <v>227</v>
      </c>
      <c r="BC185" s="767" t="s">
        <v>227</v>
      </c>
      <c r="BD185" s="767" t="s">
        <v>227</v>
      </c>
      <c r="BE185" s="767" t="s">
        <v>227</v>
      </c>
      <c r="BF185" s="767" t="s">
        <v>227</v>
      </c>
      <c r="BG185" s="671"/>
      <c r="BH185" s="671"/>
      <c r="BI185" s="671"/>
      <c r="BJ185" s="671"/>
      <c r="BK185" s="671"/>
      <c r="BL185" s="671"/>
      <c r="BM185" s="671"/>
      <c r="BN185" s="671"/>
      <c r="BO185" s="671"/>
      <c r="BP185" s="671"/>
      <c r="BQ185" s="671"/>
      <c r="BR185" s="671"/>
      <c r="BS185" s="671"/>
      <c r="BT185" s="945">
        <v>0</v>
      </c>
      <c r="BU185" s="945">
        <v>0</v>
      </c>
      <c r="BV185" s="945">
        <v>0</v>
      </c>
      <c r="BW185" s="945">
        <v>0</v>
      </c>
      <c r="BX185" s="945">
        <v>0</v>
      </c>
      <c r="BY185" s="945">
        <v>0</v>
      </c>
      <c r="BZ185" s="671"/>
      <c r="CA185" s="671"/>
      <c r="CB185" s="671"/>
      <c r="CC185" s="671"/>
      <c r="CD185" s="671"/>
      <c r="CE185" s="671"/>
      <c r="CF185" s="671"/>
      <c r="CG185" s="671"/>
      <c r="CH185" s="671"/>
      <c r="CI185" s="671"/>
      <c r="CJ185" s="662"/>
      <c r="CK185" s="662"/>
      <c r="CL185" s="662"/>
      <c r="CM185" s="662"/>
      <c r="CN185" s="662"/>
      <c r="CO185" s="662"/>
      <c r="CP185" s="662"/>
      <c r="CQ185" s="662"/>
      <c r="CR185" s="662"/>
      <c r="CS185" s="662"/>
      <c r="CT185" s="662"/>
      <c r="CU185" s="662"/>
      <c r="CV185" s="662"/>
      <c r="CW185" s="662"/>
      <c r="CX185" s="662"/>
      <c r="CY185" s="662"/>
      <c r="CZ185" s="662"/>
      <c r="DA185" s="662"/>
      <c r="DB185" s="662"/>
      <c r="DC185" s="662"/>
      <c r="DD185" s="662"/>
      <c r="DE185" s="662"/>
      <c r="DF185" s="662"/>
      <c r="DG185" s="662"/>
      <c r="DH185" s="662"/>
      <c r="DI185" s="662"/>
      <c r="DJ185" s="662"/>
      <c r="DK185" s="662"/>
      <c r="DL185" s="662"/>
      <c r="DM185" s="662"/>
      <c r="DN185" s="662"/>
    </row>
    <row r="186" spans="1:118" s="23" customFormat="1" ht="10.5" x14ac:dyDescent="0.15">
      <c r="A186" s="1041" t="s">
        <v>199</v>
      </c>
      <c r="B186" s="1042"/>
      <c r="C186" s="869">
        <v>0</v>
      </c>
      <c r="D186" s="869">
        <v>0</v>
      </c>
      <c r="E186" s="856">
        <v>0</v>
      </c>
      <c r="F186" s="799"/>
      <c r="G186" s="794"/>
      <c r="H186" s="799"/>
      <c r="I186" s="794"/>
      <c r="J186" s="799"/>
      <c r="K186" s="794"/>
      <c r="L186" s="799"/>
      <c r="M186" s="794"/>
      <c r="N186" s="799"/>
      <c r="O186" s="794"/>
      <c r="P186" s="799"/>
      <c r="Q186" s="794"/>
      <c r="R186" s="862"/>
      <c r="S186" s="900"/>
      <c r="T186" s="813"/>
      <c r="U186" s="791"/>
      <c r="V186" s="951" t="s">
        <v>230</v>
      </c>
      <c r="W186" s="695"/>
      <c r="X186" s="682"/>
      <c r="Y186" s="682"/>
      <c r="Z186" s="682"/>
      <c r="AA186" s="682"/>
      <c r="AB186" s="682"/>
      <c r="AC186" s="682"/>
      <c r="AD186" s="682"/>
      <c r="AE186" s="682"/>
      <c r="AF186" s="671"/>
      <c r="AG186" s="671"/>
      <c r="AH186" s="671"/>
      <c r="AI186" s="671"/>
      <c r="AJ186" s="671"/>
      <c r="AK186" s="671"/>
      <c r="AL186" s="765"/>
      <c r="AM186" s="765"/>
      <c r="AN186" s="765"/>
      <c r="AO186" s="765"/>
      <c r="AP186" s="765"/>
      <c r="AQ186" s="765"/>
      <c r="AR186" s="765"/>
      <c r="AS186" s="765"/>
      <c r="AT186" s="765"/>
      <c r="AU186" s="765"/>
      <c r="AV186" s="765"/>
      <c r="AW186" s="765"/>
      <c r="AX186" s="765"/>
      <c r="AY186" s="765"/>
      <c r="AZ186" s="765"/>
      <c r="BA186" s="767" t="s">
        <v>227</v>
      </c>
      <c r="BB186" s="767" t="s">
        <v>227</v>
      </c>
      <c r="BC186" s="767" t="s">
        <v>227</v>
      </c>
      <c r="BD186" s="767" t="s">
        <v>227</v>
      </c>
      <c r="BE186" s="767" t="s">
        <v>227</v>
      </c>
      <c r="BF186" s="767" t="s">
        <v>227</v>
      </c>
      <c r="BG186" s="671"/>
      <c r="BH186" s="671"/>
      <c r="BI186" s="671"/>
      <c r="BJ186" s="671"/>
      <c r="BK186" s="671"/>
      <c r="BL186" s="671"/>
      <c r="BM186" s="671"/>
      <c r="BN186" s="671"/>
      <c r="BO186" s="671"/>
      <c r="BP186" s="671"/>
      <c r="BQ186" s="671"/>
      <c r="BR186" s="671"/>
      <c r="BS186" s="671"/>
      <c r="BT186" s="945">
        <v>0</v>
      </c>
      <c r="BU186" s="945">
        <v>0</v>
      </c>
      <c r="BV186" s="945">
        <v>0</v>
      </c>
      <c r="BW186" s="945">
        <v>0</v>
      </c>
      <c r="BX186" s="945">
        <v>0</v>
      </c>
      <c r="BY186" s="945">
        <v>0</v>
      </c>
      <c r="BZ186" s="671"/>
      <c r="CA186" s="671"/>
      <c r="CB186" s="671"/>
      <c r="CC186" s="671"/>
      <c r="CD186" s="671"/>
      <c r="CE186" s="671"/>
      <c r="CF186" s="671"/>
      <c r="CG186" s="671"/>
      <c r="CH186" s="671"/>
      <c r="CI186" s="671"/>
      <c r="CJ186" s="662"/>
      <c r="CK186" s="662"/>
      <c r="CL186" s="662"/>
      <c r="CM186" s="662"/>
      <c r="CN186" s="662"/>
      <c r="CO186" s="662"/>
      <c r="CP186" s="662"/>
      <c r="CQ186" s="662"/>
      <c r="CR186" s="662"/>
      <c r="CS186" s="662"/>
      <c r="CT186" s="662"/>
      <c r="CU186" s="662"/>
      <c r="CV186" s="662"/>
      <c r="CW186" s="662"/>
      <c r="CX186" s="662"/>
      <c r="CY186" s="662"/>
      <c r="CZ186" s="662"/>
      <c r="DA186" s="662"/>
      <c r="DB186" s="662"/>
      <c r="DC186" s="662"/>
      <c r="DD186" s="662"/>
      <c r="DE186" s="662"/>
      <c r="DF186" s="662"/>
      <c r="DG186" s="662"/>
      <c r="DH186" s="662"/>
      <c r="DI186" s="662"/>
      <c r="DJ186" s="662"/>
      <c r="DK186" s="662"/>
      <c r="DL186" s="662"/>
      <c r="DM186" s="662"/>
      <c r="DN186" s="662"/>
    </row>
    <row r="187" spans="1:118" s="23" customFormat="1" ht="10.5" x14ac:dyDescent="0.15">
      <c r="A187" s="1041" t="s">
        <v>200</v>
      </c>
      <c r="B187" s="1042"/>
      <c r="C187" s="869">
        <v>0</v>
      </c>
      <c r="D187" s="869">
        <v>0</v>
      </c>
      <c r="E187" s="856">
        <v>0</v>
      </c>
      <c r="F187" s="816"/>
      <c r="G187" s="795"/>
      <c r="H187" s="816"/>
      <c r="I187" s="795"/>
      <c r="J187" s="816"/>
      <c r="K187" s="795"/>
      <c r="L187" s="816"/>
      <c r="M187" s="795"/>
      <c r="N187" s="816"/>
      <c r="O187" s="795"/>
      <c r="P187" s="816"/>
      <c r="Q187" s="795"/>
      <c r="R187" s="901"/>
      <c r="S187" s="902"/>
      <c r="T187" s="818"/>
      <c r="U187" s="792"/>
      <c r="V187" s="951" t="s">
        <v>230</v>
      </c>
      <c r="W187" s="695"/>
      <c r="X187" s="682"/>
      <c r="Y187" s="682"/>
      <c r="Z187" s="682"/>
      <c r="AA187" s="682"/>
      <c r="AB187" s="682"/>
      <c r="AC187" s="682"/>
      <c r="AD187" s="682"/>
      <c r="AE187" s="682"/>
      <c r="AF187" s="671"/>
      <c r="AG187" s="671"/>
      <c r="AH187" s="671"/>
      <c r="AI187" s="671"/>
      <c r="AJ187" s="671"/>
      <c r="AK187" s="671"/>
      <c r="AL187" s="765"/>
      <c r="AM187" s="765"/>
      <c r="AN187" s="765"/>
      <c r="AO187" s="765"/>
      <c r="AP187" s="765"/>
      <c r="AQ187" s="765"/>
      <c r="AR187" s="765"/>
      <c r="AS187" s="765"/>
      <c r="AT187" s="765"/>
      <c r="AU187" s="765"/>
      <c r="AV187" s="765"/>
      <c r="AW187" s="765"/>
      <c r="AX187" s="765"/>
      <c r="AY187" s="765"/>
      <c r="AZ187" s="765"/>
      <c r="BA187" s="767" t="s">
        <v>227</v>
      </c>
      <c r="BB187" s="767" t="s">
        <v>227</v>
      </c>
      <c r="BC187" s="767" t="s">
        <v>227</v>
      </c>
      <c r="BD187" s="767" t="s">
        <v>227</v>
      </c>
      <c r="BE187" s="767" t="s">
        <v>227</v>
      </c>
      <c r="BF187" s="767" t="s">
        <v>227</v>
      </c>
      <c r="BG187" s="671"/>
      <c r="BH187" s="671"/>
      <c r="BI187" s="671"/>
      <c r="BJ187" s="671"/>
      <c r="BK187" s="671"/>
      <c r="BL187" s="671"/>
      <c r="BM187" s="671"/>
      <c r="BN187" s="671"/>
      <c r="BO187" s="671"/>
      <c r="BP187" s="671"/>
      <c r="BQ187" s="671"/>
      <c r="BR187" s="671"/>
      <c r="BS187" s="671"/>
      <c r="BT187" s="945">
        <v>0</v>
      </c>
      <c r="BU187" s="945">
        <v>0</v>
      </c>
      <c r="BV187" s="945">
        <v>0</v>
      </c>
      <c r="BW187" s="945">
        <v>0</v>
      </c>
      <c r="BX187" s="945">
        <v>0</v>
      </c>
      <c r="BY187" s="945">
        <v>0</v>
      </c>
      <c r="BZ187" s="671"/>
      <c r="CA187" s="671"/>
      <c r="CB187" s="671"/>
      <c r="CC187" s="671"/>
      <c r="CD187" s="671"/>
      <c r="CE187" s="671"/>
      <c r="CF187" s="671"/>
      <c r="CG187" s="671"/>
      <c r="CH187" s="671"/>
      <c r="CI187" s="671"/>
      <c r="CJ187" s="662"/>
      <c r="CK187" s="662"/>
      <c r="CL187" s="662"/>
      <c r="CM187" s="662"/>
      <c r="CN187" s="662"/>
      <c r="CO187" s="662"/>
      <c r="CP187" s="662"/>
      <c r="CQ187" s="662"/>
      <c r="CR187" s="662"/>
      <c r="CS187" s="662"/>
      <c r="CT187" s="662"/>
      <c r="CU187" s="662"/>
      <c r="CV187" s="662"/>
      <c r="CW187" s="662"/>
      <c r="CX187" s="662"/>
      <c r="CY187" s="662"/>
      <c r="CZ187" s="662"/>
      <c r="DA187" s="662"/>
      <c r="DB187" s="662"/>
      <c r="DC187" s="662"/>
      <c r="DD187" s="662"/>
      <c r="DE187" s="662"/>
      <c r="DF187" s="662"/>
      <c r="DG187" s="662"/>
      <c r="DH187" s="662"/>
      <c r="DI187" s="662"/>
      <c r="DJ187" s="662"/>
      <c r="DK187" s="662"/>
      <c r="DL187" s="662"/>
      <c r="DM187" s="662"/>
      <c r="DN187" s="662"/>
    </row>
    <row r="188" spans="1:118" s="23" customFormat="1" ht="10.5" x14ac:dyDescent="0.15">
      <c r="A188" s="1041" t="s">
        <v>201</v>
      </c>
      <c r="B188" s="1042"/>
      <c r="C188" s="869">
        <v>0</v>
      </c>
      <c r="D188" s="869">
        <v>0</v>
      </c>
      <c r="E188" s="856">
        <v>0</v>
      </c>
      <c r="F188" s="816"/>
      <c r="G188" s="795"/>
      <c r="H188" s="816"/>
      <c r="I188" s="795"/>
      <c r="J188" s="816"/>
      <c r="K188" s="795"/>
      <c r="L188" s="816"/>
      <c r="M188" s="795"/>
      <c r="N188" s="816"/>
      <c r="O188" s="795"/>
      <c r="P188" s="816"/>
      <c r="Q188" s="795"/>
      <c r="R188" s="901"/>
      <c r="S188" s="902"/>
      <c r="T188" s="818"/>
      <c r="U188" s="792"/>
      <c r="V188" s="951" t="s">
        <v>230</v>
      </c>
      <c r="W188" s="695"/>
      <c r="X188" s="682"/>
      <c r="Y188" s="682"/>
      <c r="Z188" s="682"/>
      <c r="AA188" s="682"/>
      <c r="AB188" s="682"/>
      <c r="AC188" s="682"/>
      <c r="AD188" s="682"/>
      <c r="AE188" s="682"/>
      <c r="AF188" s="671"/>
      <c r="AG188" s="671"/>
      <c r="AH188" s="671"/>
      <c r="AI188" s="671"/>
      <c r="AJ188" s="671"/>
      <c r="AK188" s="671"/>
      <c r="AL188" s="765"/>
      <c r="AM188" s="765"/>
      <c r="AN188" s="765"/>
      <c r="AO188" s="765"/>
      <c r="AP188" s="765"/>
      <c r="AQ188" s="765"/>
      <c r="AR188" s="765"/>
      <c r="AS188" s="765"/>
      <c r="AT188" s="765"/>
      <c r="AU188" s="765"/>
      <c r="AV188" s="765"/>
      <c r="AW188" s="765"/>
      <c r="AX188" s="765"/>
      <c r="AY188" s="765"/>
      <c r="AZ188" s="765"/>
      <c r="BA188" s="767" t="s">
        <v>227</v>
      </c>
      <c r="BB188" s="767" t="s">
        <v>227</v>
      </c>
      <c r="BC188" s="767" t="s">
        <v>227</v>
      </c>
      <c r="BD188" s="767" t="s">
        <v>227</v>
      </c>
      <c r="BE188" s="767" t="s">
        <v>227</v>
      </c>
      <c r="BF188" s="767" t="s">
        <v>227</v>
      </c>
      <c r="BG188" s="671"/>
      <c r="BH188" s="671"/>
      <c r="BI188" s="671"/>
      <c r="BJ188" s="671"/>
      <c r="BK188" s="671"/>
      <c r="BL188" s="671"/>
      <c r="BM188" s="671"/>
      <c r="BN188" s="671"/>
      <c r="BO188" s="671"/>
      <c r="BP188" s="671"/>
      <c r="BQ188" s="671"/>
      <c r="BR188" s="671"/>
      <c r="BS188" s="671"/>
      <c r="BT188" s="945">
        <v>0</v>
      </c>
      <c r="BU188" s="945">
        <v>0</v>
      </c>
      <c r="BV188" s="945">
        <v>0</v>
      </c>
      <c r="BW188" s="945">
        <v>0</v>
      </c>
      <c r="BX188" s="945">
        <v>0</v>
      </c>
      <c r="BY188" s="945">
        <v>0</v>
      </c>
      <c r="BZ188" s="671"/>
      <c r="CA188" s="671"/>
      <c r="CB188" s="671"/>
      <c r="CC188" s="671"/>
      <c r="CD188" s="671"/>
      <c r="CE188" s="671"/>
      <c r="CF188" s="671"/>
      <c r="CG188" s="671"/>
      <c r="CH188" s="671"/>
      <c r="CI188" s="671"/>
      <c r="CJ188" s="662"/>
      <c r="CK188" s="662"/>
      <c r="CL188" s="662"/>
      <c r="CM188" s="662"/>
      <c r="CN188" s="662"/>
      <c r="CO188" s="662"/>
      <c r="CP188" s="662"/>
      <c r="CQ188" s="662"/>
      <c r="CR188" s="662"/>
      <c r="CS188" s="662"/>
      <c r="CT188" s="662"/>
      <c r="CU188" s="662"/>
      <c r="CV188" s="662"/>
      <c r="CW188" s="662"/>
      <c r="CX188" s="662"/>
      <c r="CY188" s="662"/>
      <c r="CZ188" s="662"/>
      <c r="DA188" s="662"/>
      <c r="DB188" s="662"/>
      <c r="DC188" s="662"/>
      <c r="DD188" s="662"/>
      <c r="DE188" s="662"/>
      <c r="DF188" s="662"/>
      <c r="DG188" s="662"/>
      <c r="DH188" s="662"/>
      <c r="DI188" s="662"/>
      <c r="DJ188" s="662"/>
      <c r="DK188" s="662"/>
      <c r="DL188" s="662"/>
      <c r="DM188" s="662"/>
      <c r="DN188" s="662"/>
    </row>
    <row r="189" spans="1:118" s="23" customFormat="1" ht="10.5" x14ac:dyDescent="0.15">
      <c r="A189" s="1041" t="s">
        <v>202</v>
      </c>
      <c r="B189" s="1042"/>
      <c r="C189" s="869">
        <v>0</v>
      </c>
      <c r="D189" s="869">
        <v>0</v>
      </c>
      <c r="E189" s="856">
        <v>0</v>
      </c>
      <c r="F189" s="816"/>
      <c r="G189" s="795"/>
      <c r="H189" s="816"/>
      <c r="I189" s="795"/>
      <c r="J189" s="816"/>
      <c r="K189" s="795"/>
      <c r="L189" s="816"/>
      <c r="M189" s="795"/>
      <c r="N189" s="816"/>
      <c r="O189" s="795"/>
      <c r="P189" s="816"/>
      <c r="Q189" s="795"/>
      <c r="R189" s="901"/>
      <c r="S189" s="902"/>
      <c r="T189" s="818"/>
      <c r="U189" s="792"/>
      <c r="V189" s="951" t="s">
        <v>230</v>
      </c>
      <c r="W189" s="695"/>
      <c r="X189" s="682"/>
      <c r="Y189" s="682"/>
      <c r="Z189" s="682"/>
      <c r="AA189" s="682"/>
      <c r="AB189" s="682"/>
      <c r="AC189" s="682"/>
      <c r="AD189" s="682"/>
      <c r="AE189" s="682"/>
      <c r="AF189" s="671"/>
      <c r="AG189" s="671"/>
      <c r="AH189" s="671"/>
      <c r="AI189" s="671"/>
      <c r="AJ189" s="671"/>
      <c r="AK189" s="671"/>
      <c r="AL189" s="765"/>
      <c r="AM189" s="765"/>
      <c r="AN189" s="765"/>
      <c r="AO189" s="765"/>
      <c r="AP189" s="765"/>
      <c r="AQ189" s="765"/>
      <c r="AR189" s="765"/>
      <c r="AS189" s="765"/>
      <c r="AT189" s="765"/>
      <c r="AU189" s="765"/>
      <c r="AV189" s="765"/>
      <c r="AW189" s="765"/>
      <c r="AX189" s="765"/>
      <c r="AY189" s="765"/>
      <c r="AZ189" s="765"/>
      <c r="BA189" s="767" t="s">
        <v>227</v>
      </c>
      <c r="BB189" s="767" t="s">
        <v>227</v>
      </c>
      <c r="BC189" s="767" t="s">
        <v>227</v>
      </c>
      <c r="BD189" s="767" t="s">
        <v>227</v>
      </c>
      <c r="BE189" s="767" t="s">
        <v>227</v>
      </c>
      <c r="BF189" s="767" t="s">
        <v>227</v>
      </c>
      <c r="BG189" s="671"/>
      <c r="BH189" s="671"/>
      <c r="BI189" s="671"/>
      <c r="BJ189" s="671"/>
      <c r="BK189" s="671"/>
      <c r="BL189" s="671"/>
      <c r="BM189" s="671"/>
      <c r="BN189" s="671"/>
      <c r="BO189" s="671"/>
      <c r="BP189" s="671"/>
      <c r="BQ189" s="671"/>
      <c r="BR189" s="671"/>
      <c r="BS189" s="671"/>
      <c r="BT189" s="945">
        <v>0</v>
      </c>
      <c r="BU189" s="945">
        <v>0</v>
      </c>
      <c r="BV189" s="945">
        <v>0</v>
      </c>
      <c r="BW189" s="945">
        <v>0</v>
      </c>
      <c r="BX189" s="945">
        <v>0</v>
      </c>
      <c r="BY189" s="945">
        <v>0</v>
      </c>
      <c r="BZ189" s="671"/>
      <c r="CA189" s="671"/>
      <c r="CB189" s="671"/>
      <c r="CC189" s="671"/>
      <c r="CD189" s="671"/>
      <c r="CE189" s="671"/>
      <c r="CF189" s="671"/>
      <c r="CG189" s="671"/>
      <c r="CH189" s="671"/>
      <c r="CI189" s="671"/>
      <c r="CJ189" s="662"/>
      <c r="CK189" s="662"/>
      <c r="CL189" s="662"/>
      <c r="CM189" s="662"/>
      <c r="CN189" s="662"/>
      <c r="CO189" s="662"/>
      <c r="CP189" s="662"/>
      <c r="CQ189" s="662"/>
      <c r="CR189" s="662"/>
      <c r="CS189" s="662"/>
      <c r="CT189" s="662"/>
      <c r="CU189" s="662"/>
      <c r="CV189" s="662"/>
      <c r="CW189" s="662"/>
      <c r="CX189" s="662"/>
      <c r="CY189" s="662"/>
      <c r="CZ189" s="662"/>
      <c r="DA189" s="662"/>
      <c r="DB189" s="662"/>
      <c r="DC189" s="662"/>
      <c r="DD189" s="662"/>
      <c r="DE189" s="662"/>
      <c r="DF189" s="662"/>
      <c r="DG189" s="662"/>
      <c r="DH189" s="662"/>
      <c r="DI189" s="662"/>
      <c r="DJ189" s="662"/>
      <c r="DK189" s="662"/>
      <c r="DL189" s="662"/>
      <c r="DM189" s="662"/>
      <c r="DN189" s="662"/>
    </row>
    <row r="190" spans="1:118" s="23" customFormat="1" ht="10.5" x14ac:dyDescent="0.15">
      <c r="A190" s="1041" t="s">
        <v>203</v>
      </c>
      <c r="B190" s="1042"/>
      <c r="C190" s="869">
        <v>0</v>
      </c>
      <c r="D190" s="869">
        <v>0</v>
      </c>
      <c r="E190" s="856">
        <v>0</v>
      </c>
      <c r="F190" s="816"/>
      <c r="G190" s="795"/>
      <c r="H190" s="816"/>
      <c r="I190" s="795"/>
      <c r="J190" s="816"/>
      <c r="K190" s="795"/>
      <c r="L190" s="816"/>
      <c r="M190" s="795"/>
      <c r="N190" s="816"/>
      <c r="O190" s="795"/>
      <c r="P190" s="816"/>
      <c r="Q190" s="795"/>
      <c r="R190" s="901"/>
      <c r="S190" s="902"/>
      <c r="T190" s="818"/>
      <c r="U190" s="792"/>
      <c r="V190" s="951" t="s">
        <v>230</v>
      </c>
      <c r="W190" s="695"/>
      <c r="X190" s="682"/>
      <c r="Y190" s="682"/>
      <c r="Z190" s="682"/>
      <c r="AA190" s="682"/>
      <c r="AB190" s="682"/>
      <c r="AC190" s="682"/>
      <c r="AD190" s="682"/>
      <c r="AE190" s="682"/>
      <c r="AF190" s="671"/>
      <c r="AG190" s="671"/>
      <c r="AH190" s="671"/>
      <c r="AI190" s="671"/>
      <c r="AJ190" s="671"/>
      <c r="AK190" s="671"/>
      <c r="AL190" s="765"/>
      <c r="AM190" s="765"/>
      <c r="AN190" s="765"/>
      <c r="AO190" s="765"/>
      <c r="AP190" s="765"/>
      <c r="AQ190" s="765"/>
      <c r="AR190" s="765"/>
      <c r="AS190" s="765"/>
      <c r="AT190" s="765"/>
      <c r="AU190" s="765"/>
      <c r="AV190" s="765"/>
      <c r="AW190" s="765"/>
      <c r="AX190" s="765"/>
      <c r="AY190" s="765"/>
      <c r="AZ190" s="765"/>
      <c r="BA190" s="767" t="s">
        <v>227</v>
      </c>
      <c r="BB190" s="767" t="s">
        <v>227</v>
      </c>
      <c r="BC190" s="767" t="s">
        <v>227</v>
      </c>
      <c r="BD190" s="767" t="s">
        <v>227</v>
      </c>
      <c r="BE190" s="767" t="s">
        <v>227</v>
      </c>
      <c r="BF190" s="767" t="s">
        <v>227</v>
      </c>
      <c r="BG190" s="671"/>
      <c r="BH190" s="671"/>
      <c r="BI190" s="671"/>
      <c r="BJ190" s="671"/>
      <c r="BK190" s="671"/>
      <c r="BL190" s="671"/>
      <c r="BM190" s="671"/>
      <c r="BN190" s="671"/>
      <c r="BO190" s="671"/>
      <c r="BP190" s="671"/>
      <c r="BQ190" s="671"/>
      <c r="BR190" s="671"/>
      <c r="BS190" s="671"/>
      <c r="BT190" s="945">
        <v>0</v>
      </c>
      <c r="BU190" s="945">
        <v>0</v>
      </c>
      <c r="BV190" s="945">
        <v>0</v>
      </c>
      <c r="BW190" s="945">
        <v>0</v>
      </c>
      <c r="BX190" s="945">
        <v>0</v>
      </c>
      <c r="BY190" s="945">
        <v>0</v>
      </c>
      <c r="BZ190" s="671"/>
      <c r="CA190" s="671"/>
      <c r="CB190" s="671"/>
      <c r="CC190" s="671"/>
      <c r="CD190" s="671"/>
      <c r="CE190" s="671"/>
      <c r="CF190" s="671"/>
      <c r="CG190" s="671"/>
      <c r="CH190" s="671"/>
      <c r="CI190" s="671"/>
      <c r="CJ190" s="662"/>
      <c r="CK190" s="662"/>
      <c r="CL190" s="662"/>
      <c r="CM190" s="662"/>
      <c r="CN190" s="662"/>
      <c r="CO190" s="662"/>
      <c r="CP190" s="662"/>
      <c r="CQ190" s="662"/>
      <c r="CR190" s="662"/>
      <c r="CS190" s="662"/>
      <c r="CT190" s="662"/>
      <c r="CU190" s="662"/>
      <c r="CV190" s="662"/>
      <c r="CW190" s="662"/>
      <c r="CX190" s="662"/>
      <c r="CY190" s="662"/>
      <c r="CZ190" s="662"/>
      <c r="DA190" s="662"/>
      <c r="DB190" s="662"/>
      <c r="DC190" s="662"/>
      <c r="DD190" s="662"/>
      <c r="DE190" s="662"/>
      <c r="DF190" s="662"/>
      <c r="DG190" s="662"/>
      <c r="DH190" s="662"/>
      <c r="DI190" s="662"/>
      <c r="DJ190" s="662"/>
      <c r="DK190" s="662"/>
      <c r="DL190" s="662"/>
      <c r="DM190" s="662"/>
      <c r="DN190" s="662"/>
    </row>
    <row r="191" spans="1:118" s="23" customFormat="1" ht="10.5" x14ac:dyDescent="0.15">
      <c r="A191" s="1043" t="s">
        <v>204</v>
      </c>
      <c r="B191" s="1044"/>
      <c r="C191" s="871">
        <v>1</v>
      </c>
      <c r="D191" s="871">
        <v>0</v>
      </c>
      <c r="E191" s="857">
        <v>1</v>
      </c>
      <c r="F191" s="802"/>
      <c r="G191" s="805"/>
      <c r="H191" s="802"/>
      <c r="I191" s="805"/>
      <c r="J191" s="802"/>
      <c r="K191" s="805"/>
      <c r="L191" s="802"/>
      <c r="M191" s="805"/>
      <c r="N191" s="802"/>
      <c r="O191" s="805">
        <v>1</v>
      </c>
      <c r="P191" s="802"/>
      <c r="Q191" s="805"/>
      <c r="R191" s="863"/>
      <c r="S191" s="903"/>
      <c r="T191" s="835"/>
      <c r="U191" s="793"/>
      <c r="V191" s="951" t="s">
        <v>230</v>
      </c>
      <c r="W191" s="695"/>
      <c r="X191" s="682"/>
      <c r="Y191" s="682"/>
      <c r="Z191" s="682"/>
      <c r="AA191" s="682"/>
      <c r="AB191" s="682"/>
      <c r="AC191" s="682"/>
      <c r="AD191" s="682"/>
      <c r="AE191" s="682"/>
      <c r="AF191" s="671"/>
      <c r="AG191" s="671"/>
      <c r="AH191" s="671"/>
      <c r="AI191" s="671"/>
      <c r="AJ191" s="671"/>
      <c r="AK191" s="671"/>
      <c r="AL191" s="765"/>
      <c r="AM191" s="765"/>
      <c r="AN191" s="765"/>
      <c r="AO191" s="765"/>
      <c r="AP191" s="765"/>
      <c r="AQ191" s="765"/>
      <c r="AR191" s="765"/>
      <c r="AS191" s="765"/>
      <c r="AT191" s="765"/>
      <c r="AU191" s="765"/>
      <c r="AV191" s="765"/>
      <c r="AW191" s="765"/>
      <c r="AX191" s="765"/>
      <c r="AY191" s="765"/>
      <c r="AZ191" s="765"/>
      <c r="BA191" s="767" t="s">
        <v>227</v>
      </c>
      <c r="BB191" s="767" t="s">
        <v>227</v>
      </c>
      <c r="BC191" s="767" t="s">
        <v>227</v>
      </c>
      <c r="BD191" s="767" t="s">
        <v>227</v>
      </c>
      <c r="BE191" s="767" t="s">
        <v>227</v>
      </c>
      <c r="BF191" s="767" t="s">
        <v>227</v>
      </c>
      <c r="BG191" s="671"/>
      <c r="BH191" s="671"/>
      <c r="BI191" s="671"/>
      <c r="BJ191" s="671"/>
      <c r="BK191" s="671"/>
      <c r="BL191" s="671"/>
      <c r="BM191" s="671"/>
      <c r="BN191" s="671"/>
      <c r="BO191" s="671"/>
      <c r="BP191" s="671"/>
      <c r="BQ191" s="671"/>
      <c r="BR191" s="671"/>
      <c r="BS191" s="671"/>
      <c r="BT191" s="945">
        <v>0</v>
      </c>
      <c r="BU191" s="945">
        <v>0</v>
      </c>
      <c r="BV191" s="945">
        <v>0</v>
      </c>
      <c r="BW191" s="945">
        <v>0</v>
      </c>
      <c r="BX191" s="945">
        <v>0</v>
      </c>
      <c r="BY191" s="945">
        <v>0</v>
      </c>
      <c r="BZ191" s="671"/>
      <c r="CA191" s="671"/>
      <c r="CB191" s="671"/>
      <c r="CC191" s="671"/>
      <c r="CD191" s="671"/>
      <c r="CE191" s="671"/>
      <c r="CF191" s="671"/>
      <c r="CG191" s="671"/>
      <c r="CH191" s="671"/>
      <c r="CI191" s="671"/>
      <c r="CJ191" s="662"/>
      <c r="CK191" s="662"/>
      <c r="CL191" s="662"/>
      <c r="CM191" s="662"/>
      <c r="CN191" s="662"/>
      <c r="CO191" s="662"/>
      <c r="CP191" s="662"/>
      <c r="CQ191" s="662"/>
      <c r="CR191" s="662"/>
      <c r="CS191" s="662"/>
      <c r="CT191" s="662"/>
      <c r="CU191" s="662"/>
      <c r="CV191" s="662"/>
      <c r="CW191" s="662"/>
      <c r="CX191" s="662"/>
      <c r="CY191" s="662"/>
      <c r="CZ191" s="662"/>
      <c r="DA191" s="662"/>
      <c r="DB191" s="662"/>
      <c r="DC191" s="662"/>
      <c r="DD191" s="662"/>
      <c r="DE191" s="662"/>
      <c r="DF191" s="662"/>
      <c r="DG191" s="662"/>
      <c r="DH191" s="662"/>
      <c r="DI191" s="662"/>
      <c r="DJ191" s="662"/>
      <c r="DK191" s="662"/>
      <c r="DL191" s="662"/>
      <c r="DM191" s="662"/>
      <c r="DN191" s="662"/>
    </row>
    <row r="192" spans="1:118" s="9" customFormat="1" ht="14.25" x14ac:dyDescent="0.2">
      <c r="A192" s="710" t="s">
        <v>205</v>
      </c>
      <c r="B192" s="750"/>
      <c r="C192" s="751"/>
      <c r="D192" s="752"/>
      <c r="E192" s="752"/>
      <c r="F192" s="752"/>
      <c r="G192" s="753"/>
      <c r="H192" s="753"/>
      <c r="I192" s="753"/>
      <c r="J192" s="753"/>
      <c r="K192" s="753"/>
      <c r="L192" s="753"/>
      <c r="M192" s="753"/>
      <c r="N192" s="753"/>
      <c r="O192" s="753"/>
      <c r="P192" s="753"/>
      <c r="Q192" s="753"/>
      <c r="R192" s="753"/>
      <c r="S192" s="753"/>
      <c r="T192" s="759"/>
      <c r="U192" s="777"/>
      <c r="V192" s="777"/>
      <c r="W192" s="777"/>
      <c r="X192" s="673"/>
      <c r="Y192" s="673"/>
      <c r="Z192" s="673"/>
      <c r="AA192" s="673"/>
      <c r="AB192" s="673"/>
      <c r="AC192" s="673"/>
      <c r="AD192" s="673"/>
      <c r="AE192" s="673"/>
      <c r="AF192" s="673"/>
      <c r="AG192" s="739"/>
      <c r="AH192" s="673"/>
      <c r="AI192" s="673"/>
      <c r="AJ192" s="673"/>
      <c r="AK192" s="673"/>
      <c r="AL192" s="673"/>
      <c r="AM192" s="673"/>
      <c r="AN192" s="673"/>
      <c r="AO192" s="673"/>
      <c r="AP192" s="673"/>
      <c r="AQ192" s="673"/>
      <c r="AR192" s="673"/>
      <c r="AS192" s="673"/>
      <c r="AT192" s="673"/>
      <c r="AU192" s="673"/>
      <c r="AV192" s="673"/>
      <c r="AW192" s="673"/>
      <c r="AX192" s="673"/>
      <c r="AY192" s="673"/>
      <c r="AZ192" s="673"/>
      <c r="BA192" s="673"/>
      <c r="BB192" s="673"/>
      <c r="BC192" s="673"/>
      <c r="BD192" s="673"/>
      <c r="BE192" s="673"/>
      <c r="BF192" s="673"/>
      <c r="BG192" s="673"/>
      <c r="BH192" s="673"/>
      <c r="BI192" s="673"/>
      <c r="BJ192" s="673"/>
      <c r="BK192" s="673"/>
      <c r="BL192" s="673"/>
      <c r="BM192" s="673"/>
      <c r="BN192" s="673"/>
      <c r="BO192" s="673"/>
      <c r="BP192" s="673"/>
      <c r="BQ192" s="673"/>
      <c r="BR192" s="673"/>
      <c r="BS192" s="673"/>
      <c r="BT192" s="673"/>
      <c r="BU192" s="673"/>
      <c r="BV192" s="673"/>
      <c r="BW192" s="673"/>
      <c r="BX192" s="673"/>
      <c r="BY192" s="954">
        <v>0</v>
      </c>
      <c r="BZ192" s="956">
        <v>0</v>
      </c>
      <c r="CA192" s="673"/>
      <c r="CB192" s="673"/>
      <c r="CC192" s="673"/>
      <c r="CD192" s="673"/>
      <c r="CE192" s="673"/>
      <c r="CF192" s="673"/>
      <c r="CG192" s="673"/>
      <c r="CH192" s="673"/>
      <c r="CI192" s="673"/>
      <c r="CJ192" s="655"/>
      <c r="CK192" s="655"/>
      <c r="CL192" s="655"/>
      <c r="CM192" s="655"/>
      <c r="CN192" s="655"/>
      <c r="CO192" s="655"/>
      <c r="CP192" s="655"/>
      <c r="CQ192" s="655"/>
      <c r="CR192" s="655"/>
      <c r="CS192" s="655"/>
      <c r="CT192" s="655"/>
      <c r="CU192" s="655"/>
      <c r="CV192" s="655"/>
      <c r="CW192" s="655"/>
      <c r="CX192" s="655"/>
      <c r="CY192" s="655"/>
      <c r="CZ192" s="655"/>
      <c r="DA192" s="655"/>
      <c r="DB192" s="655"/>
      <c r="DC192" s="655"/>
      <c r="DD192" s="655"/>
      <c r="DE192" s="655"/>
      <c r="DF192" s="655"/>
      <c r="DG192" s="655"/>
      <c r="DH192" s="655"/>
      <c r="DI192" s="655"/>
      <c r="DJ192" s="655"/>
      <c r="DK192" s="655"/>
      <c r="DL192" s="655"/>
      <c r="DM192" s="655"/>
      <c r="DN192" s="655"/>
    </row>
    <row r="193" spans="1:118" s="22" customFormat="1" ht="10.5" x14ac:dyDescent="0.15">
      <c r="A193" s="1009" t="s">
        <v>45</v>
      </c>
      <c r="B193" s="1010"/>
      <c r="C193" s="1015" t="s">
        <v>189</v>
      </c>
      <c r="D193" s="1015"/>
      <c r="E193" s="1015"/>
      <c r="F193" s="1015" t="s">
        <v>206</v>
      </c>
      <c r="G193" s="1015"/>
      <c r="H193" s="1015"/>
      <c r="I193" s="1015"/>
      <c r="J193" s="1015"/>
      <c r="K193" s="1015"/>
      <c r="L193" s="1015"/>
      <c r="M193" s="1015"/>
      <c r="N193" s="1015"/>
      <c r="O193" s="1015"/>
      <c r="P193" s="1015"/>
      <c r="Q193" s="1015"/>
      <c r="R193" s="1015"/>
      <c r="S193" s="1015"/>
      <c r="T193" s="1015"/>
      <c r="U193" s="1035"/>
      <c r="V193" s="1023" t="s">
        <v>122</v>
      </c>
      <c r="W193" s="1036" t="s">
        <v>191</v>
      </c>
      <c r="X193" s="777"/>
      <c r="Y193" s="777"/>
      <c r="Z193" s="671"/>
      <c r="AA193" s="671"/>
      <c r="AB193" s="671"/>
      <c r="AC193" s="671"/>
      <c r="AD193" s="671"/>
      <c r="AE193" s="671"/>
      <c r="AF193" s="671"/>
      <c r="AG193" s="671"/>
      <c r="AH193" s="671"/>
      <c r="AI193" s="671"/>
      <c r="AJ193" s="671"/>
      <c r="AK193" s="671"/>
      <c r="AL193" s="690"/>
      <c r="AM193" s="690"/>
      <c r="AN193" s="690"/>
      <c r="AO193" s="690"/>
      <c r="AP193" s="690"/>
      <c r="AQ193" s="690"/>
      <c r="AR193" s="690"/>
      <c r="AS193" s="690"/>
      <c r="AT193" s="690"/>
      <c r="AU193" s="690"/>
      <c r="AV193" s="690"/>
      <c r="AW193" s="690"/>
      <c r="AX193" s="690"/>
      <c r="AY193" s="690"/>
      <c r="AZ193" s="690"/>
      <c r="BA193" s="671"/>
      <c r="BB193" s="671"/>
      <c r="BC193" s="671"/>
      <c r="BD193" s="671"/>
      <c r="BE193" s="671"/>
      <c r="BF193" s="948"/>
      <c r="BG193" s="671"/>
      <c r="BH193" s="671"/>
      <c r="BI193" s="671"/>
      <c r="BJ193" s="671"/>
      <c r="BK193" s="671"/>
      <c r="BL193" s="671"/>
      <c r="BM193" s="671"/>
      <c r="BN193" s="671"/>
      <c r="BO193" s="671"/>
      <c r="BP193" s="671"/>
      <c r="BQ193" s="671"/>
      <c r="BR193" s="671"/>
      <c r="BS193" s="671"/>
      <c r="BT193" s="671"/>
      <c r="BU193" s="671"/>
      <c r="BV193" s="671"/>
      <c r="BW193" s="671"/>
      <c r="BX193" s="671"/>
      <c r="BY193" s="957">
        <v>0</v>
      </c>
      <c r="BZ193" s="958">
        <v>0</v>
      </c>
      <c r="CA193" s="671"/>
      <c r="CB193" s="671"/>
      <c r="CC193" s="671"/>
      <c r="CD193" s="671"/>
      <c r="CE193" s="671"/>
      <c r="CF193" s="671"/>
      <c r="CG193" s="671"/>
      <c r="CH193" s="671"/>
      <c r="CI193" s="671"/>
      <c r="CJ193" s="671"/>
      <c r="CK193" s="671"/>
      <c r="CL193" s="690"/>
      <c r="CM193" s="690"/>
      <c r="CN193" s="690"/>
      <c r="CO193" s="690"/>
      <c r="CP193" s="690"/>
      <c r="CQ193" s="690"/>
      <c r="CR193" s="690"/>
      <c r="CS193" s="690"/>
      <c r="CT193" s="690"/>
      <c r="CU193" s="690"/>
      <c r="CV193" s="690"/>
      <c r="CW193" s="690"/>
      <c r="CX193" s="690"/>
      <c r="CY193" s="690"/>
      <c r="CZ193" s="690"/>
      <c r="DA193" s="690"/>
      <c r="DB193" s="690"/>
      <c r="DC193" s="690"/>
      <c r="DD193" s="690"/>
      <c r="DE193" s="690"/>
      <c r="DF193" s="690"/>
      <c r="DG193" s="690"/>
      <c r="DH193" s="690"/>
      <c r="DI193" s="658"/>
      <c r="DJ193" s="658"/>
      <c r="DK193" s="658"/>
      <c r="DL193" s="658"/>
      <c r="DM193" s="658"/>
      <c r="DN193" s="658"/>
    </row>
    <row r="194" spans="1:118" s="22" customFormat="1" ht="10.5" customHeight="1" x14ac:dyDescent="0.15">
      <c r="A194" s="1011"/>
      <c r="B194" s="1012"/>
      <c r="C194" s="1015"/>
      <c r="D194" s="1015"/>
      <c r="E194" s="1015"/>
      <c r="F194" s="1039" t="s">
        <v>207</v>
      </c>
      <c r="G194" s="1039"/>
      <c r="H194" s="1039" t="s">
        <v>208</v>
      </c>
      <c r="I194" s="1039"/>
      <c r="J194" s="1040" t="s">
        <v>209</v>
      </c>
      <c r="K194" s="1040"/>
      <c r="L194" s="1030" t="s">
        <v>179</v>
      </c>
      <c r="M194" s="1030"/>
      <c r="N194" s="1030" t="s">
        <v>70</v>
      </c>
      <c r="O194" s="1030"/>
      <c r="P194" s="1030" t="s">
        <v>8</v>
      </c>
      <c r="Q194" s="1030"/>
      <c r="R194" s="1030" t="s">
        <v>180</v>
      </c>
      <c r="S194" s="1030"/>
      <c r="T194" s="1030" t="s">
        <v>181</v>
      </c>
      <c r="U194" s="1031"/>
      <c r="V194" s="1024"/>
      <c r="W194" s="1037"/>
      <c r="X194" s="777"/>
      <c r="Y194" s="777"/>
      <c r="Z194" s="671"/>
      <c r="AA194" s="671"/>
      <c r="AB194" s="671"/>
      <c r="AC194" s="671"/>
      <c r="AD194" s="671"/>
      <c r="AE194" s="671"/>
      <c r="AF194" s="671"/>
      <c r="AG194" s="671"/>
      <c r="AH194" s="671"/>
      <c r="AI194" s="671"/>
      <c r="AJ194" s="671"/>
      <c r="AK194" s="671"/>
      <c r="AL194" s="690"/>
      <c r="AM194" s="690"/>
      <c r="AN194" s="690"/>
      <c r="AO194" s="690"/>
      <c r="AP194" s="690"/>
      <c r="AQ194" s="690"/>
      <c r="AR194" s="690"/>
      <c r="AS194" s="690"/>
      <c r="AT194" s="690"/>
      <c r="AU194" s="690"/>
      <c r="AV194" s="690"/>
      <c r="AW194" s="690"/>
      <c r="AX194" s="690"/>
      <c r="AY194" s="690"/>
      <c r="AZ194" s="690"/>
      <c r="BA194" s="671"/>
      <c r="BB194" s="671"/>
      <c r="BC194" s="671"/>
      <c r="BD194" s="671"/>
      <c r="BE194" s="671"/>
      <c r="BF194" s="948"/>
      <c r="BG194" s="671"/>
      <c r="BH194" s="671"/>
      <c r="BI194" s="671"/>
      <c r="BJ194" s="671"/>
      <c r="BK194" s="671"/>
      <c r="BL194" s="671"/>
      <c r="BM194" s="671"/>
      <c r="BN194" s="671"/>
      <c r="BO194" s="671"/>
      <c r="BP194" s="671"/>
      <c r="BQ194" s="671"/>
      <c r="BR194" s="671"/>
      <c r="BS194" s="671"/>
      <c r="BT194" s="671"/>
      <c r="BU194" s="671"/>
      <c r="BV194" s="671"/>
      <c r="BW194" s="671"/>
      <c r="BX194" s="671"/>
      <c r="BY194" s="957">
        <v>0</v>
      </c>
      <c r="BZ194" s="958">
        <v>0</v>
      </c>
      <c r="CA194" s="671"/>
      <c r="CB194" s="671"/>
      <c r="CC194" s="671"/>
      <c r="CD194" s="671"/>
      <c r="CE194" s="671"/>
      <c r="CF194" s="671"/>
      <c r="CG194" s="671"/>
      <c r="CH194" s="671"/>
      <c r="CI194" s="671"/>
      <c r="CJ194" s="671"/>
      <c r="CK194" s="671"/>
      <c r="CL194" s="690"/>
      <c r="CM194" s="690"/>
      <c r="CN194" s="690"/>
      <c r="CO194" s="690"/>
      <c r="CP194" s="690"/>
      <c r="CQ194" s="690"/>
      <c r="CR194" s="690"/>
      <c r="CS194" s="690"/>
      <c r="CT194" s="690"/>
      <c r="CU194" s="690"/>
      <c r="CV194" s="690"/>
      <c r="CW194" s="690"/>
      <c r="CX194" s="690"/>
      <c r="CY194" s="690"/>
      <c r="CZ194" s="690"/>
      <c r="DA194" s="690"/>
      <c r="DB194" s="690"/>
      <c r="DC194" s="690"/>
      <c r="DD194" s="690"/>
      <c r="DE194" s="690"/>
      <c r="DF194" s="690"/>
      <c r="DG194" s="690"/>
      <c r="DH194" s="690"/>
      <c r="DI194" s="658"/>
      <c r="DJ194" s="658"/>
      <c r="DK194" s="658"/>
      <c r="DL194" s="658"/>
      <c r="DM194" s="658"/>
      <c r="DN194" s="658"/>
    </row>
    <row r="195" spans="1:118" s="22" customFormat="1" ht="21" x14ac:dyDescent="0.15">
      <c r="A195" s="1013"/>
      <c r="B195" s="1014"/>
      <c r="C195" s="700" t="s">
        <v>167</v>
      </c>
      <c r="D195" s="700" t="s">
        <v>43</v>
      </c>
      <c r="E195" s="762" t="s">
        <v>64</v>
      </c>
      <c r="F195" s="689" t="s">
        <v>182</v>
      </c>
      <c r="G195" s="689" t="s">
        <v>64</v>
      </c>
      <c r="H195" s="689" t="s">
        <v>182</v>
      </c>
      <c r="I195" s="689" t="s">
        <v>64</v>
      </c>
      <c r="J195" s="689" t="s">
        <v>182</v>
      </c>
      <c r="K195" s="689" t="s">
        <v>64</v>
      </c>
      <c r="L195" s="689" t="s">
        <v>182</v>
      </c>
      <c r="M195" s="689" t="s">
        <v>64</v>
      </c>
      <c r="N195" s="689" t="s">
        <v>182</v>
      </c>
      <c r="O195" s="689" t="s">
        <v>64</v>
      </c>
      <c r="P195" s="689" t="s">
        <v>182</v>
      </c>
      <c r="Q195" s="689" t="s">
        <v>64</v>
      </c>
      <c r="R195" s="689" t="s">
        <v>182</v>
      </c>
      <c r="S195" s="689" t="s">
        <v>64</v>
      </c>
      <c r="T195" s="689" t="s">
        <v>182</v>
      </c>
      <c r="U195" s="787" t="s">
        <v>64</v>
      </c>
      <c r="V195" s="1025"/>
      <c r="W195" s="1038"/>
      <c r="X195" s="777"/>
      <c r="Y195" s="777"/>
      <c r="Z195" s="671"/>
      <c r="AA195" s="671"/>
      <c r="AB195" s="671"/>
      <c r="AC195" s="671"/>
      <c r="AD195" s="671"/>
      <c r="AE195" s="671"/>
      <c r="AF195" s="671"/>
      <c r="AG195" s="671"/>
      <c r="AH195" s="671"/>
      <c r="AI195" s="671"/>
      <c r="AJ195" s="671"/>
      <c r="AK195" s="671"/>
      <c r="AL195" s="690"/>
      <c r="AM195" s="690"/>
      <c r="AN195" s="690"/>
      <c r="AO195" s="690"/>
      <c r="AP195" s="690"/>
      <c r="AQ195" s="690"/>
      <c r="AR195" s="690"/>
      <c r="AS195" s="690"/>
      <c r="AT195" s="690"/>
      <c r="AU195" s="690"/>
      <c r="AV195" s="690"/>
      <c r="AW195" s="690"/>
      <c r="AX195" s="690"/>
      <c r="AY195" s="690"/>
      <c r="AZ195" s="690"/>
      <c r="BA195" s="671"/>
      <c r="BB195" s="671"/>
      <c r="BC195" s="671"/>
      <c r="BD195" s="671"/>
      <c r="BE195" s="671"/>
      <c r="BF195" s="948"/>
      <c r="BG195" s="671"/>
      <c r="BH195" s="671"/>
      <c r="BI195" s="671"/>
      <c r="BJ195" s="671"/>
      <c r="BK195" s="671"/>
      <c r="BL195" s="671"/>
      <c r="BM195" s="671"/>
      <c r="BN195" s="671"/>
      <c r="BO195" s="671"/>
      <c r="BP195" s="671"/>
      <c r="BQ195" s="671"/>
      <c r="BR195" s="671"/>
      <c r="BS195" s="671"/>
      <c r="BT195" s="671"/>
      <c r="BU195" s="671"/>
      <c r="BV195" s="671"/>
      <c r="BW195" s="671"/>
      <c r="BX195" s="671"/>
      <c r="BY195" s="957">
        <v>0</v>
      </c>
      <c r="BZ195" s="958">
        <v>0</v>
      </c>
      <c r="CA195" s="671"/>
      <c r="CB195" s="671"/>
      <c r="CC195" s="671"/>
      <c r="CD195" s="671"/>
      <c r="CE195" s="671"/>
      <c r="CF195" s="671"/>
      <c r="CG195" s="671"/>
      <c r="CH195" s="671"/>
      <c r="CI195" s="671"/>
      <c r="CJ195" s="671"/>
      <c r="CK195" s="671"/>
      <c r="CL195" s="690"/>
      <c r="CM195" s="690"/>
      <c r="CN195" s="690"/>
      <c r="CO195" s="690"/>
      <c r="CP195" s="690"/>
      <c r="CQ195" s="690"/>
      <c r="CR195" s="690"/>
      <c r="CS195" s="690"/>
      <c r="CT195" s="690"/>
      <c r="CU195" s="690"/>
      <c r="CV195" s="690"/>
      <c r="CW195" s="690"/>
      <c r="CX195" s="690"/>
      <c r="CY195" s="690"/>
      <c r="CZ195" s="690"/>
      <c r="DA195" s="690"/>
      <c r="DB195" s="690"/>
      <c r="DC195" s="690"/>
      <c r="DD195" s="690"/>
      <c r="DE195" s="690"/>
      <c r="DF195" s="690"/>
      <c r="DG195" s="690"/>
      <c r="DH195" s="690"/>
      <c r="DI195" s="658"/>
      <c r="DJ195" s="658"/>
      <c r="DK195" s="658"/>
      <c r="DL195" s="658"/>
      <c r="DM195" s="658"/>
      <c r="DN195" s="658"/>
    </row>
    <row r="196" spans="1:118" s="23" customFormat="1" ht="10.5" x14ac:dyDescent="0.15">
      <c r="A196" s="1032" t="s">
        <v>126</v>
      </c>
      <c r="B196" s="1032"/>
      <c r="C196" s="806">
        <v>1</v>
      </c>
      <c r="D196" s="806">
        <v>1</v>
      </c>
      <c r="E196" s="806">
        <v>0</v>
      </c>
      <c r="F196" s="811"/>
      <c r="G196" s="811"/>
      <c r="H196" s="811"/>
      <c r="I196" s="811"/>
      <c r="J196" s="811"/>
      <c r="K196" s="811"/>
      <c r="L196" s="811"/>
      <c r="M196" s="811"/>
      <c r="N196" s="811"/>
      <c r="O196" s="811"/>
      <c r="P196" s="811"/>
      <c r="Q196" s="811"/>
      <c r="R196" s="811">
        <v>1</v>
      </c>
      <c r="S196" s="811"/>
      <c r="T196" s="904"/>
      <c r="U196" s="853"/>
      <c r="V196" s="834"/>
      <c r="W196" s="790"/>
      <c r="X196" s="951" t="s">
        <v>230</v>
      </c>
      <c r="Y196" s="777"/>
      <c r="Z196" s="777"/>
      <c r="AA196" s="777"/>
      <c r="AB196" s="777"/>
      <c r="AC196" s="777"/>
      <c r="AD196" s="777"/>
      <c r="AE196" s="777"/>
      <c r="AF196" s="777"/>
      <c r="AG196" s="777"/>
      <c r="AH196" s="777"/>
      <c r="AI196" s="777"/>
      <c r="AJ196" s="671"/>
      <c r="AK196" s="671"/>
      <c r="AL196" s="765"/>
      <c r="AM196" s="765"/>
      <c r="AN196" s="765"/>
      <c r="AO196" s="765"/>
      <c r="AP196" s="765"/>
      <c r="AQ196" s="765"/>
      <c r="AR196" s="765"/>
      <c r="AS196" s="765"/>
      <c r="AT196" s="765"/>
      <c r="AU196" s="765"/>
      <c r="AV196" s="765"/>
      <c r="AW196" s="765"/>
      <c r="AX196" s="765"/>
      <c r="AY196" s="765"/>
      <c r="AZ196" s="765"/>
      <c r="BA196" s="767" t="s">
        <v>227</v>
      </c>
      <c r="BB196" s="767" t="s">
        <v>227</v>
      </c>
      <c r="BC196" s="767" t="s">
        <v>227</v>
      </c>
      <c r="BD196" s="767" t="s">
        <v>227</v>
      </c>
      <c r="BE196" s="952" t="s">
        <v>227</v>
      </c>
      <c r="BF196" s="671"/>
      <c r="BG196" s="671"/>
      <c r="BH196" s="671"/>
      <c r="BI196" s="671"/>
      <c r="BJ196" s="671"/>
      <c r="BK196" s="671"/>
      <c r="BL196" s="671"/>
      <c r="BM196" s="671"/>
      <c r="BN196" s="671"/>
      <c r="BO196" s="671"/>
      <c r="BP196" s="671"/>
      <c r="BQ196" s="671"/>
      <c r="BR196" s="671"/>
      <c r="BS196" s="671"/>
      <c r="BT196" s="954">
        <v>0</v>
      </c>
      <c r="BU196" s="955">
        <v>0</v>
      </c>
      <c r="BV196" s="955">
        <v>0</v>
      </c>
      <c r="BW196" s="955">
        <v>0</v>
      </c>
      <c r="BX196" s="955">
        <v>0</v>
      </c>
      <c r="BY196" s="959">
        <v>0</v>
      </c>
      <c r="BZ196" s="961">
        <v>0</v>
      </c>
      <c r="CA196" s="671"/>
      <c r="CB196" s="671"/>
      <c r="CC196" s="671"/>
      <c r="CD196" s="671"/>
      <c r="CE196" s="671"/>
      <c r="CF196" s="671"/>
      <c r="CG196" s="671"/>
      <c r="CH196" s="671"/>
      <c r="CI196" s="671"/>
      <c r="CJ196" s="671"/>
      <c r="CK196" s="671"/>
      <c r="CL196" s="690"/>
      <c r="CM196" s="690"/>
      <c r="CN196" s="690"/>
      <c r="CO196" s="690"/>
      <c r="CP196" s="690"/>
      <c r="CQ196" s="690"/>
      <c r="CR196" s="690"/>
      <c r="CS196" s="690"/>
      <c r="CT196" s="690"/>
      <c r="CU196" s="690"/>
      <c r="CV196" s="690"/>
      <c r="CW196" s="690"/>
      <c r="CX196" s="690"/>
      <c r="CY196" s="690"/>
      <c r="CZ196" s="690"/>
      <c r="DA196" s="690"/>
      <c r="DB196" s="690"/>
      <c r="DC196" s="690"/>
      <c r="DD196" s="690"/>
      <c r="DE196" s="690"/>
      <c r="DF196" s="690"/>
      <c r="DG196" s="690"/>
      <c r="DH196" s="690"/>
      <c r="DI196" s="662"/>
      <c r="DJ196" s="662"/>
      <c r="DK196" s="662"/>
      <c r="DL196" s="662"/>
      <c r="DM196" s="662"/>
      <c r="DN196" s="662"/>
    </row>
    <row r="197" spans="1:118" s="23" customFormat="1" ht="11.25" thickBot="1" x14ac:dyDescent="0.2">
      <c r="A197" s="1033" t="s">
        <v>103</v>
      </c>
      <c r="B197" s="1033"/>
      <c r="C197" s="815">
        <v>0</v>
      </c>
      <c r="D197" s="815">
        <v>0</v>
      </c>
      <c r="E197" s="815">
        <v>0</v>
      </c>
      <c r="F197" s="816"/>
      <c r="G197" s="816"/>
      <c r="H197" s="816"/>
      <c r="I197" s="816"/>
      <c r="J197" s="816"/>
      <c r="K197" s="816"/>
      <c r="L197" s="816"/>
      <c r="M197" s="816"/>
      <c r="N197" s="816"/>
      <c r="O197" s="816"/>
      <c r="P197" s="816"/>
      <c r="Q197" s="816"/>
      <c r="R197" s="816"/>
      <c r="S197" s="816"/>
      <c r="T197" s="905"/>
      <c r="U197" s="855"/>
      <c r="V197" s="818"/>
      <c r="W197" s="792"/>
      <c r="X197" s="951" t="s">
        <v>230</v>
      </c>
      <c r="Y197" s="777"/>
      <c r="Z197" s="777"/>
      <c r="AA197" s="777"/>
      <c r="AB197" s="777"/>
      <c r="AC197" s="777"/>
      <c r="AD197" s="777"/>
      <c r="AE197" s="777"/>
      <c r="AF197" s="777"/>
      <c r="AG197" s="777"/>
      <c r="AH197" s="777"/>
      <c r="AI197" s="777"/>
      <c r="AJ197" s="671"/>
      <c r="AK197" s="671"/>
      <c r="AL197" s="765"/>
      <c r="AM197" s="765"/>
      <c r="AN197" s="765"/>
      <c r="AO197" s="765"/>
      <c r="AP197" s="765"/>
      <c r="AQ197" s="765"/>
      <c r="AR197" s="765"/>
      <c r="AS197" s="765"/>
      <c r="AT197" s="765"/>
      <c r="AU197" s="765"/>
      <c r="AV197" s="765"/>
      <c r="AW197" s="765"/>
      <c r="AX197" s="765"/>
      <c r="AY197" s="765"/>
      <c r="AZ197" s="765"/>
      <c r="BA197" s="767" t="s">
        <v>227</v>
      </c>
      <c r="BB197" s="767" t="s">
        <v>227</v>
      </c>
      <c r="BC197" s="767" t="s">
        <v>227</v>
      </c>
      <c r="BD197" s="767" t="s">
        <v>227</v>
      </c>
      <c r="BE197" s="952" t="s">
        <v>227</v>
      </c>
      <c r="BF197" s="767" t="s">
        <v>227</v>
      </c>
      <c r="BG197" s="767" t="s">
        <v>227</v>
      </c>
      <c r="BH197" s="767" t="s">
        <v>227</v>
      </c>
      <c r="BI197" s="767" t="s">
        <v>227</v>
      </c>
      <c r="BJ197" s="767" t="s">
        <v>227</v>
      </c>
      <c r="BK197" s="767" t="s">
        <v>227</v>
      </c>
      <c r="BL197" s="767" t="s">
        <v>227</v>
      </c>
      <c r="BM197" s="767" t="s">
        <v>227</v>
      </c>
      <c r="BN197" s="767" t="s">
        <v>227</v>
      </c>
      <c r="BO197" s="767" t="s">
        <v>227</v>
      </c>
      <c r="BP197" s="767" t="s">
        <v>227</v>
      </c>
      <c r="BQ197" s="767" t="s">
        <v>227</v>
      </c>
      <c r="BR197" s="671"/>
      <c r="BS197" s="671"/>
      <c r="BT197" s="957">
        <v>0</v>
      </c>
      <c r="BU197" s="941">
        <v>0</v>
      </c>
      <c r="BV197" s="941">
        <v>0</v>
      </c>
      <c r="BW197" s="941">
        <v>0</v>
      </c>
      <c r="BX197" s="958">
        <v>0</v>
      </c>
      <c r="BY197" s="954">
        <v>0</v>
      </c>
      <c r="BZ197" s="956">
        <v>0</v>
      </c>
      <c r="CA197" s="671"/>
      <c r="CB197" s="671"/>
      <c r="CC197" s="671"/>
      <c r="CD197" s="671"/>
      <c r="CE197" s="671"/>
      <c r="CF197" s="671"/>
      <c r="CG197" s="671"/>
      <c r="CH197" s="671"/>
      <c r="CI197" s="671"/>
      <c r="CJ197" s="671"/>
      <c r="CK197" s="671"/>
      <c r="CL197" s="690"/>
      <c r="CM197" s="690"/>
      <c r="CN197" s="690"/>
      <c r="CO197" s="690"/>
      <c r="CP197" s="690"/>
      <c r="CQ197" s="690"/>
      <c r="CR197" s="690"/>
      <c r="CS197" s="690"/>
      <c r="CT197" s="690"/>
      <c r="CU197" s="690"/>
      <c r="CV197" s="690"/>
      <c r="CW197" s="690"/>
      <c r="CX197" s="690"/>
      <c r="CY197" s="690"/>
      <c r="CZ197" s="690"/>
      <c r="DA197" s="690"/>
      <c r="DB197" s="690"/>
      <c r="DC197" s="690"/>
      <c r="DD197" s="690"/>
      <c r="DE197" s="690"/>
      <c r="DF197" s="690"/>
      <c r="DG197" s="690"/>
      <c r="DH197" s="690"/>
      <c r="DI197" s="662"/>
      <c r="DJ197" s="662"/>
      <c r="DK197" s="662"/>
      <c r="DL197" s="662"/>
      <c r="DM197" s="662"/>
      <c r="DN197" s="662"/>
    </row>
    <row r="198" spans="1:118" s="23" customFormat="1" ht="11.25" thickTop="1" x14ac:dyDescent="0.15">
      <c r="A198" s="1007" t="s">
        <v>210</v>
      </c>
      <c r="B198" s="1007"/>
      <c r="C198" s="937">
        <v>0</v>
      </c>
      <c r="D198" s="937">
        <v>0</v>
      </c>
      <c r="E198" s="937">
        <v>0</v>
      </c>
      <c r="F198" s="906"/>
      <c r="G198" s="906"/>
      <c r="H198" s="906"/>
      <c r="I198" s="906"/>
      <c r="J198" s="907"/>
      <c r="K198" s="907"/>
      <c r="L198" s="907"/>
      <c r="M198" s="907"/>
      <c r="N198" s="907"/>
      <c r="O198" s="907"/>
      <c r="P198" s="907"/>
      <c r="Q198" s="907"/>
      <c r="R198" s="907"/>
      <c r="S198" s="907"/>
      <c r="T198" s="907"/>
      <c r="U198" s="907"/>
      <c r="V198" s="907"/>
      <c r="W198" s="907"/>
      <c r="X198" s="951" t="s">
        <v>230</v>
      </c>
      <c r="Y198" s="777"/>
      <c r="Z198" s="777"/>
      <c r="AA198" s="777"/>
      <c r="AB198" s="777"/>
      <c r="AC198" s="777"/>
      <c r="AD198" s="777"/>
      <c r="AE198" s="777"/>
      <c r="AF198" s="777"/>
      <c r="AG198" s="777"/>
      <c r="AH198" s="777"/>
      <c r="AI198" s="777"/>
      <c r="AJ198" s="671"/>
      <c r="AK198" s="671"/>
      <c r="AL198" s="765"/>
      <c r="AM198" s="765"/>
      <c r="AN198" s="765"/>
      <c r="AO198" s="765"/>
      <c r="AP198" s="765"/>
      <c r="AQ198" s="765"/>
      <c r="AR198" s="765"/>
      <c r="AS198" s="765"/>
      <c r="AT198" s="765"/>
      <c r="AU198" s="765"/>
      <c r="AV198" s="765"/>
      <c r="AW198" s="765"/>
      <c r="AX198" s="765"/>
      <c r="AY198" s="765"/>
      <c r="AZ198" s="765"/>
      <c r="BA198" s="767" t="s">
        <v>227</v>
      </c>
      <c r="BB198" s="767" t="s">
        <v>227</v>
      </c>
      <c r="BC198" s="767" t="s">
        <v>227</v>
      </c>
      <c r="BD198" s="767" t="s">
        <v>227</v>
      </c>
      <c r="BE198" s="952" t="s">
        <v>227</v>
      </c>
      <c r="BF198" s="767" t="s">
        <v>227</v>
      </c>
      <c r="BG198" s="767" t="s">
        <v>227</v>
      </c>
      <c r="BH198" s="767" t="s">
        <v>227</v>
      </c>
      <c r="BI198" s="767" t="s">
        <v>227</v>
      </c>
      <c r="BJ198" s="767" t="s">
        <v>227</v>
      </c>
      <c r="BK198" s="767" t="s">
        <v>227</v>
      </c>
      <c r="BL198" s="767" t="s">
        <v>227</v>
      </c>
      <c r="BM198" s="767" t="s">
        <v>227</v>
      </c>
      <c r="BN198" s="767" t="s">
        <v>227</v>
      </c>
      <c r="BO198" s="767" t="s">
        <v>227</v>
      </c>
      <c r="BP198" s="767" t="s">
        <v>227</v>
      </c>
      <c r="BQ198" s="767" t="s">
        <v>227</v>
      </c>
      <c r="BR198" s="671"/>
      <c r="BS198" s="671"/>
      <c r="BT198" s="957">
        <v>0</v>
      </c>
      <c r="BU198" s="941">
        <v>0</v>
      </c>
      <c r="BV198" s="941">
        <v>0</v>
      </c>
      <c r="BW198" s="941">
        <v>0</v>
      </c>
      <c r="BX198" s="958">
        <v>0</v>
      </c>
      <c r="BY198" s="957">
        <v>0</v>
      </c>
      <c r="BZ198" s="958">
        <v>0</v>
      </c>
      <c r="CA198" s="671"/>
      <c r="CB198" s="671"/>
      <c r="CC198" s="671"/>
      <c r="CD198" s="671"/>
      <c r="CE198" s="671"/>
      <c r="CF198" s="671"/>
      <c r="CG198" s="671"/>
      <c r="CH198" s="671"/>
      <c r="CI198" s="671"/>
      <c r="CJ198" s="671"/>
      <c r="CK198" s="671"/>
      <c r="CL198" s="690"/>
      <c r="CM198" s="690"/>
      <c r="CN198" s="690"/>
      <c r="CO198" s="690"/>
      <c r="CP198" s="690"/>
      <c r="CQ198" s="690"/>
      <c r="CR198" s="690"/>
      <c r="CS198" s="690"/>
      <c r="CT198" s="690"/>
      <c r="CU198" s="690"/>
      <c r="CV198" s="690"/>
      <c r="CW198" s="690"/>
      <c r="CX198" s="690"/>
      <c r="CY198" s="690"/>
      <c r="CZ198" s="690"/>
      <c r="DA198" s="690"/>
      <c r="DB198" s="690"/>
      <c r="DC198" s="690"/>
      <c r="DD198" s="690"/>
      <c r="DE198" s="690"/>
      <c r="DF198" s="690"/>
      <c r="DG198" s="690"/>
      <c r="DH198" s="690"/>
      <c r="DI198" s="662"/>
      <c r="DJ198" s="662"/>
      <c r="DK198" s="662"/>
      <c r="DL198" s="662"/>
      <c r="DM198" s="662"/>
      <c r="DN198" s="662"/>
    </row>
    <row r="199" spans="1:118" s="23" customFormat="1" ht="10.5" x14ac:dyDescent="0.15">
      <c r="A199" s="684" t="s">
        <v>211</v>
      </c>
      <c r="B199" s="684"/>
      <c r="C199" s="807">
        <v>0</v>
      </c>
      <c r="D199" s="807">
        <v>0</v>
      </c>
      <c r="E199" s="807">
        <v>0</v>
      </c>
      <c r="F199" s="799"/>
      <c r="G199" s="799"/>
      <c r="H199" s="799"/>
      <c r="I199" s="799"/>
      <c r="J199" s="799"/>
      <c r="K199" s="799"/>
      <c r="L199" s="799"/>
      <c r="M199" s="799"/>
      <c r="N199" s="799"/>
      <c r="O199" s="799"/>
      <c r="P199" s="799"/>
      <c r="Q199" s="799"/>
      <c r="R199" s="799"/>
      <c r="S199" s="799"/>
      <c r="T199" s="883"/>
      <c r="U199" s="854"/>
      <c r="V199" s="813"/>
      <c r="W199" s="791"/>
      <c r="X199" s="951" t="s">
        <v>230</v>
      </c>
      <c r="Y199" s="777"/>
      <c r="Z199" s="777"/>
      <c r="AA199" s="777"/>
      <c r="AB199" s="777"/>
      <c r="AC199" s="777"/>
      <c r="AD199" s="777"/>
      <c r="AE199" s="777"/>
      <c r="AF199" s="777"/>
      <c r="AG199" s="777"/>
      <c r="AH199" s="777"/>
      <c r="AI199" s="777"/>
      <c r="AJ199" s="671"/>
      <c r="AK199" s="671"/>
      <c r="AL199" s="765"/>
      <c r="AM199" s="765"/>
      <c r="AN199" s="765"/>
      <c r="AO199" s="765"/>
      <c r="AP199" s="765"/>
      <c r="AQ199" s="765"/>
      <c r="AR199" s="765"/>
      <c r="AS199" s="765"/>
      <c r="AT199" s="765"/>
      <c r="AU199" s="765"/>
      <c r="AV199" s="765"/>
      <c r="AW199" s="765"/>
      <c r="AX199" s="765"/>
      <c r="AY199" s="765"/>
      <c r="AZ199" s="765"/>
      <c r="BA199" s="767" t="s">
        <v>227</v>
      </c>
      <c r="BB199" s="767" t="s">
        <v>227</v>
      </c>
      <c r="BC199" s="767" t="s">
        <v>227</v>
      </c>
      <c r="BD199" s="767" t="s">
        <v>227</v>
      </c>
      <c r="BE199" s="952" t="s">
        <v>227</v>
      </c>
      <c r="BF199" s="767" t="s">
        <v>227</v>
      </c>
      <c r="BG199" s="767" t="s">
        <v>227</v>
      </c>
      <c r="BH199" s="767" t="s">
        <v>227</v>
      </c>
      <c r="BI199" s="767" t="s">
        <v>227</v>
      </c>
      <c r="BJ199" s="767" t="s">
        <v>227</v>
      </c>
      <c r="BK199" s="767" t="s">
        <v>227</v>
      </c>
      <c r="BL199" s="767" t="s">
        <v>227</v>
      </c>
      <c r="BM199" s="767" t="s">
        <v>227</v>
      </c>
      <c r="BN199" s="767" t="s">
        <v>227</v>
      </c>
      <c r="BO199" s="767" t="s">
        <v>227</v>
      </c>
      <c r="BP199" s="767" t="s">
        <v>227</v>
      </c>
      <c r="BQ199" s="767" t="s">
        <v>227</v>
      </c>
      <c r="BR199" s="671"/>
      <c r="BS199" s="671"/>
      <c r="BT199" s="957">
        <v>0</v>
      </c>
      <c r="BU199" s="941">
        <v>0</v>
      </c>
      <c r="BV199" s="941">
        <v>0</v>
      </c>
      <c r="BW199" s="941">
        <v>0</v>
      </c>
      <c r="BX199" s="958">
        <v>0</v>
      </c>
      <c r="BY199" s="957">
        <v>0</v>
      </c>
      <c r="BZ199" s="958">
        <v>0</v>
      </c>
      <c r="CA199" s="671"/>
      <c r="CB199" s="671"/>
      <c r="CC199" s="671"/>
      <c r="CD199" s="671"/>
      <c r="CE199" s="671"/>
      <c r="CF199" s="671"/>
      <c r="CG199" s="671"/>
      <c r="CH199" s="671"/>
      <c r="CI199" s="671"/>
      <c r="CJ199" s="671"/>
      <c r="CK199" s="671"/>
      <c r="CL199" s="690"/>
      <c r="CM199" s="690"/>
      <c r="CN199" s="690"/>
      <c r="CO199" s="690"/>
      <c r="CP199" s="690"/>
      <c r="CQ199" s="690"/>
      <c r="CR199" s="690"/>
      <c r="CS199" s="690"/>
      <c r="CT199" s="690"/>
      <c r="CU199" s="690"/>
      <c r="CV199" s="690"/>
      <c r="CW199" s="690"/>
      <c r="CX199" s="690"/>
      <c r="CY199" s="690"/>
      <c r="CZ199" s="690"/>
      <c r="DA199" s="690"/>
      <c r="DB199" s="690"/>
      <c r="DC199" s="690"/>
      <c r="DD199" s="690"/>
      <c r="DE199" s="690"/>
      <c r="DF199" s="690"/>
      <c r="DG199" s="690"/>
      <c r="DH199" s="690"/>
      <c r="DI199" s="662"/>
      <c r="DJ199" s="662"/>
      <c r="DK199" s="662"/>
      <c r="DL199" s="662"/>
      <c r="DM199" s="662"/>
      <c r="DN199" s="662"/>
    </row>
    <row r="200" spans="1:118" s="23" customFormat="1" ht="10.5" x14ac:dyDescent="0.15">
      <c r="A200" s="1034" t="s">
        <v>212</v>
      </c>
      <c r="B200" s="1034"/>
      <c r="C200" s="807">
        <v>0</v>
      </c>
      <c r="D200" s="807">
        <v>0</v>
      </c>
      <c r="E200" s="807">
        <v>0</v>
      </c>
      <c r="F200" s="799"/>
      <c r="G200" s="799"/>
      <c r="H200" s="799"/>
      <c r="I200" s="799"/>
      <c r="J200" s="799"/>
      <c r="K200" s="799"/>
      <c r="L200" s="799"/>
      <c r="M200" s="799"/>
      <c r="N200" s="799"/>
      <c r="O200" s="799"/>
      <c r="P200" s="799"/>
      <c r="Q200" s="799"/>
      <c r="R200" s="799"/>
      <c r="S200" s="799"/>
      <c r="T200" s="883"/>
      <c r="U200" s="854"/>
      <c r="V200" s="813"/>
      <c r="W200" s="791"/>
      <c r="X200" s="951" t="s">
        <v>230</v>
      </c>
      <c r="Y200" s="777"/>
      <c r="Z200" s="777"/>
      <c r="AA200" s="777"/>
      <c r="AB200" s="777"/>
      <c r="AC200" s="777"/>
      <c r="AD200" s="777"/>
      <c r="AE200" s="777"/>
      <c r="AF200" s="777"/>
      <c r="AG200" s="777"/>
      <c r="AH200" s="777"/>
      <c r="AI200" s="777"/>
      <c r="AJ200" s="671"/>
      <c r="AK200" s="671"/>
      <c r="AL200" s="765"/>
      <c r="AM200" s="765"/>
      <c r="AN200" s="765"/>
      <c r="AO200" s="765"/>
      <c r="AP200" s="765"/>
      <c r="AQ200" s="765"/>
      <c r="AR200" s="765"/>
      <c r="AS200" s="765"/>
      <c r="AT200" s="765"/>
      <c r="AU200" s="765"/>
      <c r="AV200" s="765"/>
      <c r="AW200" s="765"/>
      <c r="AX200" s="765"/>
      <c r="AY200" s="765"/>
      <c r="AZ200" s="765"/>
      <c r="BA200" s="767" t="s">
        <v>227</v>
      </c>
      <c r="BB200" s="767" t="s">
        <v>227</v>
      </c>
      <c r="BC200" s="767" t="s">
        <v>227</v>
      </c>
      <c r="BD200" s="767" t="s">
        <v>227</v>
      </c>
      <c r="BE200" s="952" t="s">
        <v>227</v>
      </c>
      <c r="BF200" s="767" t="s">
        <v>227</v>
      </c>
      <c r="BG200" s="767" t="s">
        <v>227</v>
      </c>
      <c r="BH200" s="767" t="s">
        <v>227</v>
      </c>
      <c r="BI200" s="767" t="s">
        <v>227</v>
      </c>
      <c r="BJ200" s="767" t="s">
        <v>227</v>
      </c>
      <c r="BK200" s="767" t="s">
        <v>227</v>
      </c>
      <c r="BL200" s="767" t="s">
        <v>227</v>
      </c>
      <c r="BM200" s="767" t="s">
        <v>227</v>
      </c>
      <c r="BN200" s="767" t="s">
        <v>227</v>
      </c>
      <c r="BO200" s="767" t="s">
        <v>227</v>
      </c>
      <c r="BP200" s="767" t="s">
        <v>227</v>
      </c>
      <c r="BQ200" s="767" t="s">
        <v>227</v>
      </c>
      <c r="BR200" s="671"/>
      <c r="BS200" s="671"/>
      <c r="BT200" s="957">
        <v>0</v>
      </c>
      <c r="BU200" s="941">
        <v>0</v>
      </c>
      <c r="BV200" s="941">
        <v>0</v>
      </c>
      <c r="BW200" s="941">
        <v>0</v>
      </c>
      <c r="BX200" s="958">
        <v>0</v>
      </c>
      <c r="BY200" s="957">
        <v>0</v>
      </c>
      <c r="BZ200" s="958">
        <v>0</v>
      </c>
      <c r="CA200" s="671"/>
      <c r="CB200" s="671"/>
      <c r="CC200" s="671"/>
      <c r="CD200" s="671"/>
      <c r="CE200" s="671"/>
      <c r="CF200" s="671"/>
      <c r="CG200" s="671"/>
      <c r="CH200" s="671"/>
      <c r="CI200" s="671"/>
      <c r="CJ200" s="671"/>
      <c r="CK200" s="671"/>
      <c r="CL200" s="690"/>
      <c r="CM200" s="690"/>
      <c r="CN200" s="690"/>
      <c r="CO200" s="690"/>
      <c r="CP200" s="690"/>
      <c r="CQ200" s="690"/>
      <c r="CR200" s="690"/>
      <c r="CS200" s="690"/>
      <c r="CT200" s="690"/>
      <c r="CU200" s="690"/>
      <c r="CV200" s="690"/>
      <c r="CW200" s="690"/>
      <c r="CX200" s="690"/>
      <c r="CY200" s="690"/>
      <c r="CZ200" s="690"/>
      <c r="DA200" s="690"/>
      <c r="DB200" s="690"/>
      <c r="DC200" s="690"/>
      <c r="DD200" s="690"/>
      <c r="DE200" s="690"/>
      <c r="DF200" s="690"/>
      <c r="DG200" s="690"/>
      <c r="DH200" s="690"/>
      <c r="DI200" s="662"/>
      <c r="DJ200" s="662"/>
      <c r="DK200" s="662"/>
      <c r="DL200" s="662"/>
      <c r="DM200" s="662"/>
      <c r="DN200" s="662"/>
    </row>
    <row r="201" spans="1:118" s="23" customFormat="1" ht="10.5" x14ac:dyDescent="0.15">
      <c r="A201" s="1008" t="s">
        <v>213</v>
      </c>
      <c r="B201" s="1008"/>
      <c r="C201" s="808">
        <v>0</v>
      </c>
      <c r="D201" s="808">
        <v>0</v>
      </c>
      <c r="E201" s="808">
        <v>0</v>
      </c>
      <c r="F201" s="802"/>
      <c r="G201" s="802"/>
      <c r="H201" s="802"/>
      <c r="I201" s="802"/>
      <c r="J201" s="802"/>
      <c r="K201" s="802"/>
      <c r="L201" s="802"/>
      <c r="M201" s="802"/>
      <c r="N201" s="802"/>
      <c r="O201" s="802"/>
      <c r="P201" s="802"/>
      <c r="Q201" s="802"/>
      <c r="R201" s="802"/>
      <c r="S201" s="802"/>
      <c r="T201" s="844"/>
      <c r="U201" s="908"/>
      <c r="V201" s="835"/>
      <c r="W201" s="793"/>
      <c r="X201" s="951" t="s">
        <v>230</v>
      </c>
      <c r="Y201" s="777"/>
      <c r="Z201" s="777"/>
      <c r="AA201" s="777"/>
      <c r="AB201" s="777"/>
      <c r="AC201" s="777"/>
      <c r="AD201" s="777"/>
      <c r="AE201" s="777"/>
      <c r="AF201" s="777"/>
      <c r="AG201" s="777"/>
      <c r="AH201" s="777"/>
      <c r="AI201" s="777"/>
      <c r="AJ201" s="671"/>
      <c r="AK201" s="671"/>
      <c r="AL201" s="765"/>
      <c r="AM201" s="765"/>
      <c r="AN201" s="765"/>
      <c r="AO201" s="765"/>
      <c r="AP201" s="765"/>
      <c r="AQ201" s="765"/>
      <c r="AR201" s="765"/>
      <c r="AS201" s="765"/>
      <c r="AT201" s="765"/>
      <c r="AU201" s="765"/>
      <c r="AV201" s="765"/>
      <c r="AW201" s="765"/>
      <c r="AX201" s="765"/>
      <c r="AY201" s="765"/>
      <c r="AZ201" s="765"/>
      <c r="BA201" s="767" t="s">
        <v>227</v>
      </c>
      <c r="BB201" s="767" t="s">
        <v>227</v>
      </c>
      <c r="BC201" s="767" t="s">
        <v>227</v>
      </c>
      <c r="BD201" s="767" t="s">
        <v>227</v>
      </c>
      <c r="BE201" s="953" t="s">
        <v>227</v>
      </c>
      <c r="BF201" s="767" t="s">
        <v>227</v>
      </c>
      <c r="BG201" s="767" t="s">
        <v>227</v>
      </c>
      <c r="BH201" s="767" t="s">
        <v>227</v>
      </c>
      <c r="BI201" s="767" t="s">
        <v>227</v>
      </c>
      <c r="BJ201" s="767" t="s">
        <v>227</v>
      </c>
      <c r="BK201" s="767" t="s">
        <v>227</v>
      </c>
      <c r="BL201" s="767" t="s">
        <v>227</v>
      </c>
      <c r="BM201" s="767" t="s">
        <v>227</v>
      </c>
      <c r="BN201" s="767" t="s">
        <v>227</v>
      </c>
      <c r="BO201" s="767" t="s">
        <v>227</v>
      </c>
      <c r="BP201" s="767" t="s">
        <v>227</v>
      </c>
      <c r="BQ201" s="767" t="s">
        <v>227</v>
      </c>
      <c r="BR201" s="671"/>
      <c r="BS201" s="671"/>
      <c r="BT201" s="959">
        <v>0</v>
      </c>
      <c r="BU201" s="960">
        <v>0</v>
      </c>
      <c r="BV201" s="960">
        <v>0</v>
      </c>
      <c r="BW201" s="960">
        <v>0</v>
      </c>
      <c r="BX201" s="961">
        <v>0</v>
      </c>
      <c r="BY201" s="959">
        <v>0</v>
      </c>
      <c r="BZ201" s="961">
        <v>0</v>
      </c>
      <c r="CA201" s="671"/>
      <c r="CB201" s="671"/>
      <c r="CC201" s="671"/>
      <c r="CD201" s="671"/>
      <c r="CE201" s="671"/>
      <c r="CF201" s="671"/>
      <c r="CG201" s="671"/>
      <c r="CH201" s="671"/>
      <c r="CI201" s="671"/>
      <c r="CJ201" s="671"/>
      <c r="CK201" s="671"/>
      <c r="CL201" s="690"/>
      <c r="CM201" s="690"/>
      <c r="CN201" s="690"/>
      <c r="CO201" s="690"/>
      <c r="CP201" s="690"/>
      <c r="CQ201" s="690"/>
      <c r="CR201" s="690"/>
      <c r="CS201" s="690"/>
      <c r="CT201" s="690"/>
      <c r="CU201" s="690"/>
      <c r="CV201" s="690"/>
      <c r="CW201" s="690"/>
      <c r="CX201" s="690"/>
      <c r="CY201" s="690"/>
      <c r="CZ201" s="690"/>
      <c r="DA201" s="690"/>
      <c r="DB201" s="690"/>
      <c r="DC201" s="690"/>
      <c r="DD201" s="690"/>
      <c r="DE201" s="690"/>
      <c r="DF201" s="690"/>
      <c r="DG201" s="690"/>
      <c r="DH201" s="690"/>
      <c r="DI201" s="662"/>
      <c r="DJ201" s="662"/>
      <c r="DK201" s="662"/>
      <c r="DL201" s="662"/>
      <c r="DM201" s="662"/>
      <c r="DN201" s="662"/>
    </row>
    <row r="202" spans="1:118" s="9" customFormat="1" ht="14.25" x14ac:dyDescent="0.2">
      <c r="A202" s="710" t="s">
        <v>214</v>
      </c>
      <c r="B202" s="750"/>
      <c r="C202" s="751"/>
      <c r="D202" s="752"/>
      <c r="E202" s="752"/>
      <c r="F202" s="752"/>
      <c r="G202" s="753"/>
      <c r="H202" s="753"/>
      <c r="I202" s="753"/>
      <c r="J202" s="753"/>
      <c r="K202" s="753"/>
      <c r="L202" s="753"/>
      <c r="M202" s="753"/>
      <c r="N202" s="753"/>
      <c r="O202" s="753"/>
      <c r="P202" s="753"/>
      <c r="Q202" s="753"/>
      <c r="R202" s="753"/>
      <c r="S202" s="753"/>
      <c r="T202" s="759"/>
      <c r="U202" s="777"/>
      <c r="V202" s="777"/>
      <c r="W202" s="777"/>
      <c r="X202" s="673"/>
      <c r="Y202" s="673"/>
      <c r="Z202" s="673"/>
      <c r="AA202" s="673"/>
      <c r="AB202" s="673"/>
      <c r="AC202" s="673"/>
      <c r="AD202" s="673"/>
      <c r="AE202" s="673"/>
      <c r="AF202" s="673"/>
      <c r="AG202" s="673"/>
      <c r="AH202" s="673"/>
      <c r="AI202" s="673"/>
      <c r="AJ202" s="673"/>
      <c r="AK202" s="673"/>
      <c r="AL202" s="673"/>
      <c r="AM202" s="673"/>
      <c r="AN202" s="673"/>
      <c r="AO202" s="673"/>
      <c r="AP202" s="673"/>
      <c r="AQ202" s="673"/>
      <c r="AR202" s="673"/>
      <c r="AS202" s="673"/>
      <c r="AT202" s="673"/>
      <c r="AU202" s="673"/>
      <c r="AV202" s="673"/>
      <c r="AW202" s="673"/>
      <c r="AX202" s="673"/>
      <c r="AY202" s="673"/>
      <c r="AZ202" s="673"/>
      <c r="BA202" s="673"/>
      <c r="BB202" s="673"/>
      <c r="BC202" s="673"/>
      <c r="BD202" s="673"/>
      <c r="BE202" s="767" t="s">
        <v>227</v>
      </c>
      <c r="BF202" s="767" t="s">
        <v>227</v>
      </c>
      <c r="BG202" s="767" t="s">
        <v>227</v>
      </c>
      <c r="BH202" s="767" t="s">
        <v>227</v>
      </c>
      <c r="BI202" s="673"/>
      <c r="BJ202" s="673"/>
      <c r="BK202" s="673"/>
      <c r="BL202" s="673"/>
      <c r="BM202" s="673"/>
      <c r="BN202" s="673"/>
      <c r="BO202" s="673"/>
      <c r="BP202" s="673"/>
      <c r="BQ202" s="673"/>
      <c r="BR202" s="673"/>
      <c r="BS202" s="673"/>
      <c r="BT202" s="673"/>
      <c r="BU202" s="673"/>
      <c r="BV202" s="673"/>
      <c r="BW202" s="673"/>
      <c r="BX202" s="954">
        <v>0</v>
      </c>
      <c r="BY202" s="956">
        <v>0</v>
      </c>
      <c r="BZ202" s="945">
        <v>0</v>
      </c>
      <c r="CA202" s="673"/>
      <c r="CB202" s="673"/>
      <c r="CC202" s="673"/>
      <c r="CD202" s="673"/>
      <c r="CE202" s="673"/>
      <c r="CF202" s="673"/>
      <c r="CG202" s="673"/>
      <c r="CH202" s="673"/>
      <c r="CI202" s="673"/>
      <c r="CJ202" s="673"/>
      <c r="CK202" s="673"/>
      <c r="CL202" s="673"/>
      <c r="CM202" s="673"/>
      <c r="CN202" s="673"/>
      <c r="CO202" s="673"/>
      <c r="CP202" s="673"/>
      <c r="CQ202" s="673"/>
      <c r="CR202" s="673"/>
      <c r="CS202" s="673"/>
      <c r="CT202" s="673"/>
      <c r="CU202" s="673"/>
      <c r="CV202" s="673"/>
      <c r="CW202" s="673"/>
      <c r="CX202" s="673"/>
      <c r="CY202" s="673"/>
      <c r="CZ202" s="673"/>
      <c r="DA202" s="673"/>
      <c r="DB202" s="673"/>
      <c r="DC202" s="673"/>
      <c r="DD202" s="673"/>
      <c r="DE202" s="673"/>
      <c r="DF202" s="673"/>
      <c r="DG202" s="673"/>
      <c r="DH202" s="673"/>
      <c r="DI202" s="655"/>
      <c r="DJ202" s="655"/>
      <c r="DK202" s="655"/>
      <c r="DL202" s="655"/>
      <c r="DM202" s="655"/>
      <c r="DN202" s="655"/>
    </row>
    <row r="203" spans="1:118" s="22" customFormat="1" ht="10.5" x14ac:dyDescent="0.15">
      <c r="A203" s="1009" t="s">
        <v>45</v>
      </c>
      <c r="B203" s="1010"/>
      <c r="C203" s="1015" t="s">
        <v>189</v>
      </c>
      <c r="D203" s="1015"/>
      <c r="E203" s="1015"/>
      <c r="F203" s="1016" t="s">
        <v>56</v>
      </c>
      <c r="G203" s="1017"/>
      <c r="H203" s="1017"/>
      <c r="I203" s="1017"/>
      <c r="J203" s="1017"/>
      <c r="K203" s="1017"/>
      <c r="L203" s="1017"/>
      <c r="M203" s="1022"/>
      <c r="N203" s="1023" t="s">
        <v>191</v>
      </c>
      <c r="O203" s="759"/>
      <c r="P203" s="777"/>
      <c r="Q203" s="777"/>
      <c r="R203" s="777"/>
      <c r="S203" s="671"/>
      <c r="T203" s="671"/>
      <c r="U203" s="671"/>
      <c r="V203" s="671"/>
      <c r="W203" s="671"/>
      <c r="X203" s="671"/>
      <c r="Y203" s="671"/>
      <c r="Z203" s="671"/>
      <c r="AA203" s="671"/>
      <c r="AB203" s="671"/>
      <c r="AC203" s="671"/>
      <c r="AD203" s="671"/>
      <c r="AE203" s="671"/>
      <c r="AF203" s="671"/>
      <c r="AG203" s="671"/>
      <c r="AH203" s="671"/>
      <c r="AI203" s="671"/>
      <c r="AJ203" s="671"/>
      <c r="AK203" s="671"/>
      <c r="AL203" s="690"/>
      <c r="AM203" s="690"/>
      <c r="AN203" s="690"/>
      <c r="AO203" s="690"/>
      <c r="AP203" s="690"/>
      <c r="AQ203" s="690"/>
      <c r="AR203" s="690"/>
      <c r="AS203" s="690"/>
      <c r="AT203" s="690"/>
      <c r="AU203" s="690"/>
      <c r="AV203" s="690"/>
      <c r="AW203" s="690"/>
      <c r="AX203" s="690"/>
      <c r="AY203" s="690"/>
      <c r="AZ203" s="690"/>
      <c r="BA203" s="671"/>
      <c r="BB203" s="671"/>
      <c r="BC203" s="671"/>
      <c r="BD203" s="671"/>
      <c r="BE203" s="767" t="s">
        <v>227</v>
      </c>
      <c r="BF203" s="767" t="s">
        <v>227</v>
      </c>
      <c r="BG203" s="767" t="s">
        <v>227</v>
      </c>
      <c r="BH203" s="767" t="s">
        <v>227</v>
      </c>
      <c r="BI203" s="671"/>
      <c r="BJ203" s="671"/>
      <c r="BK203" s="671"/>
      <c r="BL203" s="671"/>
      <c r="BM203" s="671"/>
      <c r="BN203" s="671"/>
      <c r="BO203" s="671"/>
      <c r="BP203" s="671"/>
      <c r="BQ203" s="671"/>
      <c r="BR203" s="671"/>
      <c r="BS203" s="671"/>
      <c r="BT203" s="671"/>
      <c r="BU203" s="671"/>
      <c r="BV203" s="671"/>
      <c r="BW203" s="671"/>
      <c r="BX203" s="957">
        <v>0</v>
      </c>
      <c r="BY203" s="958">
        <v>0</v>
      </c>
      <c r="BZ203" s="945">
        <v>0</v>
      </c>
      <c r="CA203" s="671"/>
      <c r="CB203" s="671"/>
      <c r="CC203" s="671"/>
      <c r="CD203" s="690"/>
      <c r="CE203" s="690"/>
      <c r="CF203" s="690"/>
      <c r="CG203" s="690"/>
      <c r="CH203" s="690"/>
      <c r="CI203" s="690"/>
      <c r="CJ203" s="690"/>
      <c r="CK203" s="690"/>
      <c r="CL203" s="690"/>
      <c r="CM203" s="690"/>
      <c r="CN203" s="690"/>
      <c r="CO203" s="690"/>
      <c r="CP203" s="690"/>
      <c r="CQ203" s="690"/>
      <c r="CR203" s="690"/>
      <c r="CS203" s="690"/>
      <c r="CT203" s="690"/>
      <c r="CU203" s="690"/>
      <c r="CV203" s="690"/>
      <c r="CW203" s="690"/>
      <c r="CX203" s="690"/>
      <c r="CY203" s="690"/>
      <c r="CZ203" s="690"/>
      <c r="DA203" s="690"/>
      <c r="DB203" s="690"/>
      <c r="DC203" s="690"/>
      <c r="DD203" s="690"/>
      <c r="DE203" s="690"/>
      <c r="DF203" s="690"/>
      <c r="DG203" s="690"/>
      <c r="DH203" s="690"/>
      <c r="DI203" s="658"/>
      <c r="DJ203" s="658"/>
      <c r="DK203" s="658"/>
      <c r="DL203" s="658"/>
      <c r="DM203" s="658"/>
      <c r="DN203" s="658"/>
    </row>
    <row r="204" spans="1:118" s="22" customFormat="1" ht="10.5" x14ac:dyDescent="0.15">
      <c r="A204" s="1011"/>
      <c r="B204" s="1012"/>
      <c r="C204" s="1015"/>
      <c r="D204" s="1015"/>
      <c r="E204" s="1015"/>
      <c r="F204" s="1026" t="s">
        <v>70</v>
      </c>
      <c r="G204" s="1027"/>
      <c r="H204" s="1028" t="s">
        <v>8</v>
      </c>
      <c r="I204" s="1028"/>
      <c r="J204" s="1026" t="s">
        <v>180</v>
      </c>
      <c r="K204" s="1027"/>
      <c r="L204" s="1028" t="s">
        <v>181</v>
      </c>
      <c r="M204" s="1029"/>
      <c r="N204" s="1024"/>
      <c r="O204" s="759"/>
      <c r="P204" s="777"/>
      <c r="Q204" s="777"/>
      <c r="R204" s="777"/>
      <c r="S204" s="671"/>
      <c r="T204" s="671"/>
      <c r="U204" s="671"/>
      <c r="V204" s="671"/>
      <c r="W204" s="671"/>
      <c r="X204" s="671"/>
      <c r="Y204" s="671"/>
      <c r="Z204" s="671"/>
      <c r="AA204" s="671"/>
      <c r="AB204" s="671"/>
      <c r="AC204" s="671"/>
      <c r="AD204" s="671"/>
      <c r="AE204" s="671"/>
      <c r="AF204" s="671"/>
      <c r="AG204" s="671"/>
      <c r="AH204" s="671"/>
      <c r="AI204" s="671"/>
      <c r="AJ204" s="671"/>
      <c r="AK204" s="671"/>
      <c r="AL204" s="690"/>
      <c r="AM204" s="690"/>
      <c r="AN204" s="690"/>
      <c r="AO204" s="690"/>
      <c r="AP204" s="690"/>
      <c r="AQ204" s="690"/>
      <c r="AR204" s="690"/>
      <c r="AS204" s="690"/>
      <c r="AT204" s="690"/>
      <c r="AU204" s="690"/>
      <c r="AV204" s="690"/>
      <c r="AW204" s="690"/>
      <c r="AX204" s="690"/>
      <c r="AY204" s="690"/>
      <c r="AZ204" s="690"/>
      <c r="BA204" s="671"/>
      <c r="BB204" s="671"/>
      <c r="BC204" s="671"/>
      <c r="BD204" s="671"/>
      <c r="BE204" s="767" t="s">
        <v>227</v>
      </c>
      <c r="BF204" s="767" t="s">
        <v>227</v>
      </c>
      <c r="BG204" s="767" t="s">
        <v>227</v>
      </c>
      <c r="BH204" s="767" t="s">
        <v>227</v>
      </c>
      <c r="BI204" s="671"/>
      <c r="BJ204" s="671"/>
      <c r="BK204" s="671"/>
      <c r="BL204" s="671"/>
      <c r="BM204" s="671"/>
      <c r="BN204" s="671"/>
      <c r="BO204" s="671"/>
      <c r="BP204" s="671"/>
      <c r="BQ204" s="671"/>
      <c r="BR204" s="671"/>
      <c r="BS204" s="671"/>
      <c r="BT204" s="671"/>
      <c r="BU204" s="671"/>
      <c r="BV204" s="671"/>
      <c r="BW204" s="671"/>
      <c r="BX204" s="957">
        <v>0</v>
      </c>
      <c r="BY204" s="958">
        <v>0</v>
      </c>
      <c r="BZ204" s="945">
        <v>0</v>
      </c>
      <c r="CA204" s="671"/>
      <c r="CB204" s="671"/>
      <c r="CC204" s="671"/>
      <c r="CD204" s="690"/>
      <c r="CE204" s="690"/>
      <c r="CF204" s="690"/>
      <c r="CG204" s="690"/>
      <c r="CH204" s="690"/>
      <c r="CI204" s="690"/>
      <c r="CJ204" s="690"/>
      <c r="CK204" s="690"/>
      <c r="CL204" s="690"/>
      <c r="CM204" s="690"/>
      <c r="CN204" s="690"/>
      <c r="CO204" s="690"/>
      <c r="CP204" s="690"/>
      <c r="CQ204" s="690"/>
      <c r="CR204" s="690"/>
      <c r="CS204" s="690"/>
      <c r="CT204" s="690"/>
      <c r="CU204" s="690"/>
      <c r="CV204" s="690"/>
      <c r="CW204" s="690"/>
      <c r="CX204" s="690"/>
      <c r="CY204" s="690"/>
      <c r="CZ204" s="690"/>
      <c r="DA204" s="690"/>
      <c r="DB204" s="690"/>
      <c r="DC204" s="690"/>
      <c r="DD204" s="690"/>
      <c r="DE204" s="690"/>
      <c r="DF204" s="690"/>
      <c r="DG204" s="690"/>
      <c r="DH204" s="690"/>
      <c r="DI204" s="658"/>
      <c r="DJ204" s="658"/>
      <c r="DK204" s="658"/>
      <c r="DL204" s="658"/>
      <c r="DM204" s="658"/>
      <c r="DN204" s="658"/>
    </row>
    <row r="205" spans="1:118" s="23" customFormat="1" ht="21" x14ac:dyDescent="0.15">
      <c r="A205" s="1013"/>
      <c r="B205" s="1014"/>
      <c r="C205" s="700" t="s">
        <v>167</v>
      </c>
      <c r="D205" s="700" t="s">
        <v>43</v>
      </c>
      <c r="E205" s="762" t="s">
        <v>64</v>
      </c>
      <c r="F205" s="677" t="s">
        <v>182</v>
      </c>
      <c r="G205" s="699" t="s">
        <v>64</v>
      </c>
      <c r="H205" s="677" t="s">
        <v>182</v>
      </c>
      <c r="I205" s="699" t="s">
        <v>64</v>
      </c>
      <c r="J205" s="677" t="s">
        <v>182</v>
      </c>
      <c r="K205" s="699" t="s">
        <v>64</v>
      </c>
      <c r="L205" s="677" t="s">
        <v>182</v>
      </c>
      <c r="M205" s="760" t="s">
        <v>64</v>
      </c>
      <c r="N205" s="1025"/>
      <c r="O205" s="777"/>
      <c r="P205" s="777"/>
      <c r="Q205" s="777"/>
      <c r="R205" s="777"/>
      <c r="S205" s="777"/>
      <c r="T205" s="777"/>
      <c r="U205" s="777"/>
      <c r="V205" s="777"/>
      <c r="W205" s="759"/>
      <c r="X205" s="777"/>
      <c r="Y205" s="777"/>
      <c r="Z205" s="777"/>
      <c r="AA205" s="671"/>
      <c r="AB205" s="671"/>
      <c r="AC205" s="671"/>
      <c r="AD205" s="671"/>
      <c r="AE205" s="671"/>
      <c r="AF205" s="671"/>
      <c r="AG205" s="671"/>
      <c r="AH205" s="671"/>
      <c r="AI205" s="671"/>
      <c r="AJ205" s="671"/>
      <c r="AK205" s="671"/>
      <c r="AL205" s="765"/>
      <c r="AM205" s="765"/>
      <c r="AN205" s="765"/>
      <c r="AO205" s="765"/>
      <c r="AP205" s="765"/>
      <c r="AQ205" s="765"/>
      <c r="AR205" s="765"/>
      <c r="AS205" s="765"/>
      <c r="AT205" s="765"/>
      <c r="AU205" s="765"/>
      <c r="AV205" s="765"/>
      <c r="AW205" s="765"/>
      <c r="AX205" s="765"/>
      <c r="AY205" s="765"/>
      <c r="AZ205" s="765"/>
      <c r="BA205" s="671"/>
      <c r="BB205" s="671"/>
      <c r="BC205" s="671"/>
      <c r="BD205" s="671"/>
      <c r="BE205" s="767" t="s">
        <v>227</v>
      </c>
      <c r="BF205" s="767" t="s">
        <v>227</v>
      </c>
      <c r="BG205" s="767" t="s">
        <v>227</v>
      </c>
      <c r="BH205" s="767" t="s">
        <v>227</v>
      </c>
      <c r="BI205" s="671"/>
      <c r="BJ205" s="671"/>
      <c r="BK205" s="671"/>
      <c r="BL205" s="671"/>
      <c r="BM205" s="671"/>
      <c r="BN205" s="671"/>
      <c r="BO205" s="671"/>
      <c r="BP205" s="671"/>
      <c r="BQ205" s="671"/>
      <c r="BR205" s="671"/>
      <c r="BS205" s="671"/>
      <c r="BT205" s="671"/>
      <c r="BU205" s="671"/>
      <c r="BV205" s="671"/>
      <c r="BW205" s="671"/>
      <c r="BX205" s="957">
        <v>0</v>
      </c>
      <c r="BY205" s="958">
        <v>0</v>
      </c>
      <c r="BZ205" s="945">
        <v>0</v>
      </c>
      <c r="CA205" s="671"/>
      <c r="CB205" s="671"/>
      <c r="CC205" s="671"/>
      <c r="CD205" s="690"/>
      <c r="CE205" s="690"/>
      <c r="CF205" s="690"/>
      <c r="CG205" s="690"/>
      <c r="CH205" s="690"/>
      <c r="CI205" s="690"/>
      <c r="CJ205" s="690"/>
      <c r="CK205" s="690"/>
      <c r="CL205" s="690"/>
      <c r="CM205" s="690"/>
      <c r="CN205" s="690"/>
      <c r="CO205" s="690"/>
      <c r="CP205" s="690"/>
      <c r="CQ205" s="690"/>
      <c r="CR205" s="690"/>
      <c r="CS205" s="690"/>
      <c r="CT205" s="690"/>
      <c r="CU205" s="690"/>
      <c r="CV205" s="690"/>
      <c r="CW205" s="690"/>
      <c r="CX205" s="690"/>
      <c r="CY205" s="690"/>
      <c r="CZ205" s="765"/>
      <c r="DA205" s="765"/>
      <c r="DB205" s="765"/>
      <c r="DC205" s="765"/>
      <c r="DD205" s="765"/>
      <c r="DE205" s="765"/>
      <c r="DF205" s="765"/>
      <c r="DG205" s="765"/>
      <c r="DH205" s="765"/>
      <c r="DI205" s="662"/>
      <c r="DJ205" s="662"/>
      <c r="DK205" s="662"/>
      <c r="DL205" s="662"/>
      <c r="DM205" s="662"/>
      <c r="DN205" s="662"/>
    </row>
    <row r="206" spans="1:118" s="23" customFormat="1" ht="11.25" thickBot="1" x14ac:dyDescent="0.2">
      <c r="A206" s="1006" t="s">
        <v>126</v>
      </c>
      <c r="B206" s="1006"/>
      <c r="C206" s="829">
        <v>2</v>
      </c>
      <c r="D206" s="829">
        <v>0</v>
      </c>
      <c r="E206" s="912">
        <v>2</v>
      </c>
      <c r="F206" s="859"/>
      <c r="G206" s="877"/>
      <c r="H206" s="877"/>
      <c r="I206" s="880">
        <v>1</v>
      </c>
      <c r="J206" s="859"/>
      <c r="K206" s="877">
        <v>1</v>
      </c>
      <c r="L206" s="880"/>
      <c r="M206" s="889"/>
      <c r="N206" s="877"/>
      <c r="O206" s="951" t="s">
        <v>230</v>
      </c>
      <c r="P206" s="777"/>
      <c r="Q206" s="777"/>
      <c r="R206" s="777"/>
      <c r="S206" s="777"/>
      <c r="T206" s="777"/>
      <c r="U206" s="777"/>
      <c r="V206" s="777"/>
      <c r="W206" s="759"/>
      <c r="X206" s="777"/>
      <c r="Y206" s="777"/>
      <c r="Z206" s="777"/>
      <c r="AA206" s="671"/>
      <c r="AB206" s="671"/>
      <c r="AC206" s="671"/>
      <c r="AD206" s="671"/>
      <c r="AE206" s="671"/>
      <c r="AF206" s="671"/>
      <c r="AG206" s="671"/>
      <c r="AH206" s="671"/>
      <c r="AI206" s="671"/>
      <c r="AJ206" s="671"/>
      <c r="AK206" s="671"/>
      <c r="AL206" s="765"/>
      <c r="AM206" s="765"/>
      <c r="AN206" s="765"/>
      <c r="AO206" s="765"/>
      <c r="AP206" s="765"/>
      <c r="AQ206" s="765"/>
      <c r="AR206" s="765"/>
      <c r="AS206" s="765"/>
      <c r="AT206" s="765"/>
      <c r="AU206" s="765"/>
      <c r="AV206" s="765"/>
      <c r="AW206" s="765"/>
      <c r="AX206" s="765"/>
      <c r="AY206" s="765"/>
      <c r="AZ206" s="765"/>
      <c r="BA206" s="767" t="s">
        <v>227</v>
      </c>
      <c r="BB206" s="767" t="s">
        <v>227</v>
      </c>
      <c r="BC206" s="767" t="s">
        <v>227</v>
      </c>
      <c r="BD206" s="767" t="s">
        <v>227</v>
      </c>
      <c r="BE206" s="767" t="s">
        <v>227</v>
      </c>
      <c r="BF206" s="767" t="s">
        <v>227</v>
      </c>
      <c r="BG206" s="767" t="s">
        <v>227</v>
      </c>
      <c r="BH206" s="767" t="s">
        <v>227</v>
      </c>
      <c r="BI206" s="671"/>
      <c r="BJ206" s="671"/>
      <c r="BK206" s="671"/>
      <c r="BL206" s="671"/>
      <c r="BM206" s="671"/>
      <c r="BN206" s="671"/>
      <c r="BO206" s="671"/>
      <c r="BP206" s="671"/>
      <c r="BQ206" s="671"/>
      <c r="BR206" s="671"/>
      <c r="BS206" s="671"/>
      <c r="BT206" s="945">
        <v>0</v>
      </c>
      <c r="BU206" s="945">
        <v>0</v>
      </c>
      <c r="BV206" s="945">
        <v>0</v>
      </c>
      <c r="BW206" s="945">
        <v>0</v>
      </c>
      <c r="BX206" s="959">
        <v>0</v>
      </c>
      <c r="BY206" s="961">
        <v>0</v>
      </c>
      <c r="BZ206" s="945">
        <v>0</v>
      </c>
      <c r="CA206" s="671"/>
      <c r="CB206" s="671"/>
      <c r="CC206" s="671"/>
      <c r="CD206" s="690"/>
      <c r="CE206" s="690"/>
      <c r="CF206" s="690"/>
      <c r="CG206" s="690"/>
      <c r="CH206" s="690"/>
      <c r="CI206" s="690"/>
      <c r="CJ206" s="690"/>
      <c r="CK206" s="690"/>
      <c r="CL206" s="690"/>
      <c r="CM206" s="690"/>
      <c r="CN206" s="690"/>
      <c r="CO206" s="690"/>
      <c r="CP206" s="690"/>
      <c r="CQ206" s="690"/>
      <c r="CR206" s="690"/>
      <c r="CS206" s="690"/>
      <c r="CT206" s="690"/>
      <c r="CU206" s="690"/>
      <c r="CV206" s="690"/>
      <c r="CW206" s="690"/>
      <c r="CX206" s="690"/>
      <c r="CY206" s="690"/>
      <c r="CZ206" s="765"/>
      <c r="DA206" s="765"/>
      <c r="DB206" s="765"/>
      <c r="DC206" s="765"/>
      <c r="DD206" s="765"/>
      <c r="DE206" s="765"/>
      <c r="DF206" s="765"/>
      <c r="DG206" s="765"/>
      <c r="DH206" s="765"/>
      <c r="DI206" s="662"/>
      <c r="DJ206" s="662"/>
      <c r="DK206" s="662"/>
      <c r="DL206" s="662"/>
      <c r="DM206" s="662"/>
      <c r="DN206" s="662"/>
    </row>
    <row r="207" spans="1:118" s="23" customFormat="1" ht="11.25" thickTop="1" x14ac:dyDescent="0.15">
      <c r="A207" s="1007" t="s">
        <v>103</v>
      </c>
      <c r="B207" s="1007"/>
      <c r="C207" s="937">
        <v>0</v>
      </c>
      <c r="D207" s="937">
        <v>0</v>
      </c>
      <c r="E207" s="933">
        <v>0</v>
      </c>
      <c r="F207" s="906"/>
      <c r="G207" s="909"/>
      <c r="H207" s="909"/>
      <c r="I207" s="910"/>
      <c r="J207" s="906"/>
      <c r="K207" s="909"/>
      <c r="L207" s="910"/>
      <c r="M207" s="911"/>
      <c r="N207" s="909"/>
      <c r="O207" s="951" t="s">
        <v>230</v>
      </c>
      <c r="P207" s="777"/>
      <c r="Q207" s="777"/>
      <c r="R207" s="777"/>
      <c r="S207" s="777"/>
      <c r="T207" s="777"/>
      <c r="U207" s="777"/>
      <c r="V207" s="777"/>
      <c r="W207" s="759"/>
      <c r="X207" s="777"/>
      <c r="Y207" s="777"/>
      <c r="Z207" s="777"/>
      <c r="AA207" s="671"/>
      <c r="AB207" s="671"/>
      <c r="AC207" s="671"/>
      <c r="AD207" s="671"/>
      <c r="AE207" s="671"/>
      <c r="AF207" s="671"/>
      <c r="AG207" s="671"/>
      <c r="AH207" s="671"/>
      <c r="AI207" s="671"/>
      <c r="AJ207" s="671"/>
      <c r="AK207" s="671"/>
      <c r="AL207" s="765"/>
      <c r="AM207" s="765"/>
      <c r="AN207" s="765"/>
      <c r="AO207" s="765"/>
      <c r="AP207" s="765"/>
      <c r="AQ207" s="765"/>
      <c r="AR207" s="765"/>
      <c r="AS207" s="765"/>
      <c r="AT207" s="765"/>
      <c r="AU207" s="765"/>
      <c r="AV207" s="765"/>
      <c r="AW207" s="765"/>
      <c r="AX207" s="765"/>
      <c r="AY207" s="765"/>
      <c r="AZ207" s="765"/>
      <c r="BA207" s="767" t="s">
        <v>227</v>
      </c>
      <c r="BB207" s="767" t="s">
        <v>227</v>
      </c>
      <c r="BC207" s="767" t="s">
        <v>227</v>
      </c>
      <c r="BD207" s="767" t="s">
        <v>227</v>
      </c>
      <c r="BE207" s="671"/>
      <c r="BF207" s="671"/>
      <c r="BG207" s="671"/>
      <c r="BH207" s="671"/>
      <c r="BI207" s="671"/>
      <c r="BJ207" s="671"/>
      <c r="BK207" s="671"/>
      <c r="BL207" s="671"/>
      <c r="BM207" s="671"/>
      <c r="BN207" s="671"/>
      <c r="BO207" s="671"/>
      <c r="BP207" s="671"/>
      <c r="BQ207" s="671"/>
      <c r="BR207" s="671"/>
      <c r="BS207" s="671"/>
      <c r="BT207" s="945">
        <v>0</v>
      </c>
      <c r="BU207" s="945">
        <v>0</v>
      </c>
      <c r="BV207" s="945">
        <v>0</v>
      </c>
      <c r="BW207" s="945">
        <v>0</v>
      </c>
      <c r="BX207" s="671"/>
      <c r="BY207" s="671"/>
      <c r="BZ207" s="671"/>
      <c r="CA207" s="671"/>
      <c r="CB207" s="671"/>
      <c r="CC207" s="671"/>
      <c r="CD207" s="690"/>
      <c r="CE207" s="690"/>
      <c r="CF207" s="690"/>
      <c r="CG207" s="690"/>
      <c r="CH207" s="690"/>
      <c r="CI207" s="690"/>
      <c r="CJ207" s="690"/>
      <c r="CK207" s="690"/>
      <c r="CL207" s="690"/>
      <c r="CM207" s="690"/>
      <c r="CN207" s="690"/>
      <c r="CO207" s="690"/>
      <c r="CP207" s="690"/>
      <c r="CQ207" s="690"/>
      <c r="CR207" s="690"/>
      <c r="CS207" s="690"/>
      <c r="CT207" s="690"/>
      <c r="CU207" s="690"/>
      <c r="CV207" s="690"/>
      <c r="CW207" s="690"/>
      <c r="CX207" s="690"/>
      <c r="CY207" s="690"/>
      <c r="CZ207" s="765"/>
      <c r="DA207" s="765"/>
      <c r="DB207" s="765"/>
      <c r="DC207" s="765"/>
      <c r="DD207" s="765"/>
      <c r="DE207" s="765"/>
      <c r="DF207" s="765"/>
      <c r="DG207" s="765"/>
      <c r="DH207" s="765"/>
      <c r="DI207" s="662"/>
      <c r="DJ207" s="662"/>
      <c r="DK207" s="662"/>
      <c r="DL207" s="662"/>
      <c r="DM207" s="662"/>
      <c r="DN207" s="662"/>
    </row>
    <row r="208" spans="1:118" s="23" customFormat="1" ht="10.5" x14ac:dyDescent="0.15">
      <c r="A208" s="1008" t="s">
        <v>164</v>
      </c>
      <c r="B208" s="1008"/>
      <c r="C208" s="808">
        <v>0</v>
      </c>
      <c r="D208" s="808">
        <v>0</v>
      </c>
      <c r="E208" s="837">
        <v>0</v>
      </c>
      <c r="F208" s="802"/>
      <c r="G208" s="835"/>
      <c r="H208" s="835"/>
      <c r="I208" s="879"/>
      <c r="J208" s="802"/>
      <c r="K208" s="835"/>
      <c r="L208" s="879"/>
      <c r="M208" s="895"/>
      <c r="N208" s="835"/>
      <c r="O208" s="951" t="s">
        <v>230</v>
      </c>
      <c r="P208" s="777"/>
      <c r="Q208" s="777"/>
      <c r="R208" s="777"/>
      <c r="S208" s="777"/>
      <c r="T208" s="777"/>
      <c r="U208" s="777"/>
      <c r="V208" s="777"/>
      <c r="W208" s="759"/>
      <c r="X208" s="777"/>
      <c r="Y208" s="777"/>
      <c r="Z208" s="777"/>
      <c r="AA208" s="671"/>
      <c r="AB208" s="671"/>
      <c r="AC208" s="671"/>
      <c r="AD208" s="671"/>
      <c r="AE208" s="671"/>
      <c r="AF208" s="671"/>
      <c r="AG208" s="671"/>
      <c r="AH208" s="671"/>
      <c r="AI208" s="671"/>
      <c r="AJ208" s="671"/>
      <c r="AK208" s="671"/>
      <c r="AL208" s="765"/>
      <c r="AM208" s="765"/>
      <c r="AN208" s="765"/>
      <c r="AO208" s="765"/>
      <c r="AP208" s="765"/>
      <c r="AQ208" s="765"/>
      <c r="AR208" s="765"/>
      <c r="AS208" s="765"/>
      <c r="AT208" s="765"/>
      <c r="AU208" s="765"/>
      <c r="AV208" s="765"/>
      <c r="AW208" s="765"/>
      <c r="AX208" s="765"/>
      <c r="AY208" s="765"/>
      <c r="AZ208" s="765"/>
      <c r="BA208" s="767" t="s">
        <v>227</v>
      </c>
      <c r="BB208" s="767" t="s">
        <v>227</v>
      </c>
      <c r="BC208" s="767" t="s">
        <v>227</v>
      </c>
      <c r="BD208" s="767" t="s">
        <v>227</v>
      </c>
      <c r="BE208" s="767" t="s">
        <v>227</v>
      </c>
      <c r="BF208" s="767" t="s">
        <v>227</v>
      </c>
      <c r="BG208" s="690"/>
      <c r="BH208" s="690"/>
      <c r="BI208" s="765"/>
      <c r="BJ208" s="765"/>
      <c r="BK208" s="765"/>
      <c r="BL208" s="765"/>
      <c r="BM208" s="671"/>
      <c r="BN208" s="671"/>
      <c r="BO208" s="671"/>
      <c r="BP208" s="671"/>
      <c r="BQ208" s="671"/>
      <c r="BR208" s="671"/>
      <c r="BS208" s="671"/>
      <c r="BT208" s="945">
        <v>0</v>
      </c>
      <c r="BU208" s="945">
        <v>0</v>
      </c>
      <c r="BV208" s="945">
        <v>0</v>
      </c>
      <c r="BW208" s="945">
        <v>0</v>
      </c>
      <c r="BX208" s="945">
        <v>0</v>
      </c>
      <c r="BY208" s="945">
        <v>0</v>
      </c>
      <c r="BZ208" s="945">
        <v>0</v>
      </c>
      <c r="CA208" s="671"/>
      <c r="CB208" s="671"/>
      <c r="CC208" s="671"/>
      <c r="CD208" s="690"/>
      <c r="CE208" s="690"/>
      <c r="CF208" s="690"/>
      <c r="CG208" s="690"/>
      <c r="CH208" s="690"/>
      <c r="CI208" s="690"/>
      <c r="CJ208" s="690"/>
      <c r="CK208" s="690"/>
      <c r="CL208" s="690"/>
      <c r="CM208" s="690"/>
      <c r="CN208" s="690"/>
      <c r="CO208" s="690"/>
      <c r="CP208" s="690"/>
      <c r="CQ208" s="690"/>
      <c r="CR208" s="690"/>
      <c r="CS208" s="690"/>
      <c r="CT208" s="690"/>
      <c r="CU208" s="690"/>
      <c r="CV208" s="690"/>
      <c r="CW208" s="690"/>
      <c r="CX208" s="690"/>
      <c r="CY208" s="690"/>
      <c r="CZ208" s="765"/>
      <c r="DA208" s="765"/>
      <c r="DB208" s="765"/>
      <c r="DC208" s="765"/>
      <c r="DD208" s="765"/>
      <c r="DE208" s="765"/>
      <c r="DF208" s="765"/>
      <c r="DG208" s="765"/>
      <c r="DH208" s="765"/>
      <c r="DI208" s="662"/>
      <c r="DJ208" s="662"/>
      <c r="DK208" s="662"/>
      <c r="DL208" s="662"/>
      <c r="DM208" s="662"/>
      <c r="DN208" s="662"/>
    </row>
    <row r="209" spans="1:118" s="9" customFormat="1" ht="30" customHeight="1" x14ac:dyDescent="0.2">
      <c r="A209" s="710" t="s">
        <v>215</v>
      </c>
      <c r="B209" s="750"/>
      <c r="C209" s="751"/>
      <c r="D209" s="752"/>
      <c r="E209" s="752"/>
      <c r="F209" s="752"/>
      <c r="G209" s="753"/>
      <c r="H209" s="753"/>
      <c r="I209" s="753"/>
      <c r="J209" s="753"/>
      <c r="K209" s="753"/>
      <c r="L209" s="753"/>
      <c r="M209" s="753"/>
      <c r="N209" s="753"/>
      <c r="O209" s="753"/>
      <c r="P209" s="753"/>
      <c r="Q209" s="753"/>
      <c r="R209" s="753"/>
      <c r="S209" s="753"/>
      <c r="T209" s="759"/>
      <c r="U209" s="777"/>
      <c r="V209" s="777"/>
      <c r="W209" s="777"/>
      <c r="X209" s="673"/>
      <c r="Y209" s="673"/>
      <c r="Z209" s="673"/>
      <c r="AA209" s="673"/>
      <c r="AB209" s="673"/>
      <c r="AC209" s="673"/>
      <c r="AD209" s="673"/>
      <c r="AE209" s="673"/>
      <c r="AF209" s="673"/>
      <c r="AG209" s="673"/>
      <c r="AH209" s="673"/>
      <c r="AI209" s="673"/>
      <c r="AJ209" s="673"/>
      <c r="AK209" s="673"/>
      <c r="AL209" s="673"/>
      <c r="AM209" s="673"/>
      <c r="AN209" s="673"/>
      <c r="AO209" s="673"/>
      <c r="AP209" s="673"/>
      <c r="AQ209" s="673"/>
      <c r="AR209" s="673"/>
      <c r="AS209" s="673"/>
      <c r="AT209" s="673"/>
      <c r="AU209" s="673"/>
      <c r="AV209" s="673"/>
      <c r="AW209" s="673"/>
      <c r="AX209" s="673"/>
      <c r="AY209" s="673"/>
      <c r="AZ209" s="673"/>
      <c r="BA209" s="767" t="s">
        <v>227</v>
      </c>
      <c r="BB209" s="767" t="s">
        <v>227</v>
      </c>
      <c r="BC209" s="767" t="s">
        <v>227</v>
      </c>
      <c r="BD209" s="767" t="s">
        <v>227</v>
      </c>
      <c r="BE209" s="767" t="s">
        <v>227</v>
      </c>
      <c r="BF209" s="767" t="s">
        <v>227</v>
      </c>
      <c r="BG209" s="673"/>
      <c r="BH209" s="673"/>
      <c r="BI209" s="673"/>
      <c r="BJ209" s="673"/>
      <c r="BK209" s="673"/>
      <c r="BL209" s="673"/>
      <c r="BM209" s="673"/>
      <c r="BN209" s="673"/>
      <c r="BO209" s="673"/>
      <c r="BP209" s="673"/>
      <c r="BQ209" s="673"/>
      <c r="BR209" s="673"/>
      <c r="BS209" s="673"/>
      <c r="BT209" s="945">
        <v>0</v>
      </c>
      <c r="BU209" s="945">
        <v>0</v>
      </c>
      <c r="BV209" s="945">
        <v>0</v>
      </c>
      <c r="BW209" s="945">
        <v>0</v>
      </c>
      <c r="BX209" s="945"/>
      <c r="BY209" s="673">
        <v>0</v>
      </c>
      <c r="BZ209" s="673"/>
      <c r="CA209" s="673"/>
      <c r="CB209" s="673"/>
      <c r="CC209" s="673"/>
      <c r="CD209" s="673"/>
      <c r="CE209" s="673"/>
      <c r="CF209" s="673"/>
      <c r="CG209" s="673"/>
      <c r="CH209" s="673"/>
      <c r="CI209" s="673"/>
      <c r="CJ209" s="673"/>
      <c r="CK209" s="673"/>
      <c r="CL209" s="673"/>
      <c r="CM209" s="673"/>
      <c r="CN209" s="673"/>
      <c r="CO209" s="673"/>
      <c r="CP209" s="673"/>
      <c r="CQ209" s="673"/>
      <c r="CR209" s="673"/>
      <c r="CS209" s="673"/>
      <c r="CT209" s="673"/>
      <c r="CU209" s="673"/>
      <c r="CV209" s="673"/>
      <c r="CW209" s="673"/>
      <c r="CX209" s="673"/>
      <c r="CY209" s="673"/>
      <c r="CZ209" s="673"/>
      <c r="DA209" s="673"/>
      <c r="DB209" s="673"/>
      <c r="DC209" s="673"/>
      <c r="DD209" s="673"/>
      <c r="DE209" s="673"/>
      <c r="DF209" s="673"/>
      <c r="DG209" s="673"/>
      <c r="DH209" s="673"/>
      <c r="DI209" s="673"/>
      <c r="DJ209" s="673"/>
      <c r="DK209" s="673"/>
      <c r="DL209" s="673"/>
      <c r="DM209" s="673"/>
      <c r="DN209" s="673"/>
    </row>
    <row r="210" spans="1:118" s="3" customFormat="1" ht="10.5" x14ac:dyDescent="0.15">
      <c r="A210" s="1009" t="s">
        <v>45</v>
      </c>
      <c r="B210" s="1010"/>
      <c r="C210" s="1015" t="s">
        <v>189</v>
      </c>
      <c r="D210" s="1015"/>
      <c r="E210" s="1015"/>
      <c r="F210" s="1016" t="s">
        <v>56</v>
      </c>
      <c r="G210" s="1017"/>
      <c r="H210" s="1017"/>
      <c r="I210" s="1017"/>
      <c r="J210" s="1017"/>
      <c r="K210" s="1017"/>
      <c r="L210" s="1017"/>
      <c r="M210" s="1018"/>
      <c r="N210" s="671"/>
      <c r="O210" s="671"/>
      <c r="P210" s="671"/>
      <c r="Q210" s="671"/>
      <c r="R210" s="671"/>
      <c r="S210" s="671"/>
      <c r="T210" s="671"/>
      <c r="U210" s="671"/>
      <c r="V210" s="671"/>
      <c r="W210" s="671"/>
      <c r="X210" s="671"/>
      <c r="Y210" s="671"/>
      <c r="Z210" s="671"/>
      <c r="AA210" s="671"/>
      <c r="AB210" s="671"/>
      <c r="AC210" s="671"/>
      <c r="AD210" s="671"/>
      <c r="AE210" s="671"/>
      <c r="AF210" s="671"/>
      <c r="AG210" s="671"/>
      <c r="AH210" s="671"/>
      <c r="AI210" s="671"/>
      <c r="AJ210" s="671"/>
      <c r="AK210" s="671"/>
      <c r="AL210" s="671"/>
      <c r="AM210" s="671"/>
      <c r="AN210" s="671"/>
      <c r="AO210" s="671"/>
      <c r="AP210" s="671"/>
      <c r="AQ210" s="671"/>
      <c r="AR210" s="671"/>
      <c r="AS210" s="671"/>
      <c r="AT210" s="671"/>
      <c r="AU210" s="671"/>
      <c r="AV210" s="671"/>
      <c r="AW210" s="671"/>
      <c r="AX210" s="671"/>
      <c r="AY210" s="671"/>
      <c r="AZ210" s="671"/>
      <c r="BA210" s="671"/>
      <c r="BB210" s="671"/>
      <c r="BC210" s="671"/>
      <c r="BD210" s="671"/>
      <c r="BE210" s="671"/>
      <c r="BF210" s="671"/>
      <c r="BG210" s="671"/>
      <c r="BH210" s="671"/>
      <c r="BI210" s="671"/>
      <c r="BJ210" s="671"/>
      <c r="BK210" s="671"/>
      <c r="BL210" s="671"/>
      <c r="BM210" s="671"/>
      <c r="BN210" s="671"/>
      <c r="BO210" s="671"/>
      <c r="BP210" s="671"/>
      <c r="BQ210" s="671"/>
      <c r="BR210" s="671"/>
      <c r="BS210" s="671"/>
      <c r="BT210" s="671"/>
      <c r="BU210" s="671"/>
      <c r="BV210" s="671"/>
      <c r="BW210" s="671"/>
      <c r="BX210" s="671"/>
      <c r="BY210" s="671"/>
      <c r="BZ210" s="671"/>
      <c r="CA210" s="671"/>
      <c r="CB210" s="671"/>
      <c r="CC210" s="671"/>
      <c r="CD210" s="671"/>
      <c r="CE210" s="671"/>
      <c r="CF210" s="671"/>
      <c r="CG210" s="671"/>
      <c r="CH210" s="671"/>
      <c r="CI210" s="671"/>
      <c r="CJ210" s="671"/>
      <c r="CK210" s="671"/>
      <c r="CL210" s="671"/>
      <c r="CM210" s="671"/>
      <c r="CN210" s="671"/>
      <c r="CO210" s="671"/>
      <c r="CP210" s="671"/>
      <c r="CQ210" s="671"/>
      <c r="CR210" s="671"/>
      <c r="CS210" s="671"/>
      <c r="CT210" s="671"/>
      <c r="CU210" s="671"/>
      <c r="CV210" s="671"/>
      <c r="CW210" s="671"/>
      <c r="CX210" s="671"/>
      <c r="CY210" s="671"/>
      <c r="CZ210" s="671"/>
      <c r="DA210" s="671"/>
      <c r="DB210" s="671"/>
      <c r="DC210" s="671"/>
      <c r="DD210" s="671"/>
      <c r="DE210" s="671"/>
      <c r="DF210" s="671"/>
      <c r="DG210" s="671"/>
      <c r="DH210" s="671"/>
      <c r="DI210" s="671"/>
      <c r="DJ210" s="671"/>
      <c r="DK210" s="671"/>
      <c r="DL210" s="671"/>
      <c r="DM210" s="671"/>
      <c r="DN210" s="671"/>
    </row>
    <row r="211" spans="1:118" s="3" customFormat="1" ht="10.5" x14ac:dyDescent="0.15">
      <c r="A211" s="1011"/>
      <c r="B211" s="1012"/>
      <c r="C211" s="1015"/>
      <c r="D211" s="1015"/>
      <c r="E211" s="1015"/>
      <c r="F211" s="1019" t="s">
        <v>216</v>
      </c>
      <c r="G211" s="1020"/>
      <c r="H211" s="1019" t="s">
        <v>217</v>
      </c>
      <c r="I211" s="1020"/>
      <c r="J211" s="1019" t="s">
        <v>218</v>
      </c>
      <c r="K211" s="1020"/>
      <c r="L211" s="1021" t="s">
        <v>219</v>
      </c>
      <c r="M211" s="1020"/>
      <c r="N211" s="671"/>
      <c r="O211" s="671"/>
      <c r="P211" s="671"/>
      <c r="Q211" s="671"/>
      <c r="R211" s="671"/>
      <c r="S211" s="671"/>
      <c r="T211" s="671"/>
      <c r="U211" s="671"/>
      <c r="V211" s="671"/>
      <c r="W211" s="671"/>
      <c r="X211" s="671"/>
      <c r="Y211" s="671"/>
      <c r="Z211" s="671"/>
      <c r="AA211" s="671"/>
      <c r="AB211" s="671"/>
      <c r="AC211" s="671"/>
      <c r="AD211" s="671"/>
      <c r="AE211" s="671"/>
      <c r="AF211" s="671"/>
      <c r="AG211" s="671"/>
      <c r="AH211" s="671"/>
      <c r="AI211" s="671"/>
      <c r="AJ211" s="671"/>
      <c r="AK211" s="671"/>
      <c r="AL211" s="671"/>
      <c r="AM211" s="671"/>
      <c r="AN211" s="671"/>
      <c r="AO211" s="671"/>
      <c r="AP211" s="671"/>
      <c r="AQ211" s="671"/>
      <c r="AR211" s="671"/>
      <c r="AS211" s="671"/>
      <c r="AT211" s="671"/>
      <c r="AU211" s="671"/>
      <c r="AV211" s="671"/>
      <c r="AW211" s="671"/>
      <c r="AX211" s="671"/>
      <c r="AY211" s="671"/>
      <c r="AZ211" s="671"/>
      <c r="BA211" s="671"/>
      <c r="BB211" s="671"/>
      <c r="BC211" s="671"/>
      <c r="BD211" s="671"/>
      <c r="BE211" s="671"/>
      <c r="BF211" s="671"/>
      <c r="BG211" s="671"/>
      <c r="BH211" s="671"/>
      <c r="BI211" s="671"/>
      <c r="BJ211" s="671"/>
      <c r="BK211" s="671"/>
      <c r="BL211" s="671"/>
      <c r="BM211" s="671"/>
      <c r="BN211" s="671"/>
      <c r="BO211" s="671"/>
      <c r="BP211" s="671"/>
      <c r="BQ211" s="671"/>
      <c r="BR211" s="671"/>
      <c r="BS211" s="671"/>
      <c r="BT211" s="671"/>
      <c r="BU211" s="671"/>
      <c r="BV211" s="671"/>
      <c r="BW211" s="671"/>
      <c r="BX211" s="671"/>
      <c r="BY211" s="671"/>
      <c r="BZ211" s="671"/>
      <c r="CA211" s="671"/>
      <c r="CB211" s="671"/>
      <c r="CC211" s="671"/>
      <c r="CD211" s="671"/>
      <c r="CE211" s="671"/>
      <c r="CF211" s="671"/>
      <c r="CG211" s="671"/>
      <c r="CH211" s="671"/>
      <c r="CI211" s="671"/>
      <c r="CJ211" s="671"/>
      <c r="CK211" s="671"/>
      <c r="CL211" s="671"/>
      <c r="CM211" s="671"/>
      <c r="CN211" s="671"/>
      <c r="CO211" s="671"/>
      <c r="CP211" s="671"/>
      <c r="CQ211" s="671"/>
      <c r="CR211" s="671"/>
      <c r="CS211" s="671"/>
      <c r="CT211" s="671"/>
      <c r="CU211" s="671"/>
      <c r="CV211" s="671"/>
      <c r="CW211" s="671"/>
      <c r="CX211" s="671"/>
      <c r="CY211" s="671"/>
      <c r="CZ211" s="671"/>
      <c r="DA211" s="671"/>
      <c r="DB211" s="671"/>
      <c r="DC211" s="671"/>
      <c r="DD211" s="671"/>
      <c r="DE211" s="671"/>
      <c r="DF211" s="671"/>
      <c r="DG211" s="671"/>
      <c r="DH211" s="671"/>
      <c r="DI211" s="671"/>
      <c r="DJ211" s="671"/>
      <c r="DK211" s="671"/>
      <c r="DL211" s="671"/>
      <c r="DM211" s="671"/>
      <c r="DN211" s="671"/>
    </row>
    <row r="212" spans="1:118" s="3" customFormat="1" ht="21" x14ac:dyDescent="0.15">
      <c r="A212" s="1013"/>
      <c r="B212" s="1014"/>
      <c r="C212" s="700" t="s">
        <v>167</v>
      </c>
      <c r="D212" s="700" t="s">
        <v>43</v>
      </c>
      <c r="E212" s="762" t="s">
        <v>64</v>
      </c>
      <c r="F212" s="689" t="s">
        <v>182</v>
      </c>
      <c r="G212" s="689" t="s">
        <v>64</v>
      </c>
      <c r="H212" s="689" t="s">
        <v>182</v>
      </c>
      <c r="I212" s="689" t="s">
        <v>64</v>
      </c>
      <c r="J212" s="689" t="s">
        <v>182</v>
      </c>
      <c r="K212" s="689" t="s">
        <v>64</v>
      </c>
      <c r="L212" s="764" t="s">
        <v>182</v>
      </c>
      <c r="M212" s="689" t="s">
        <v>64</v>
      </c>
      <c r="N212" s="671"/>
      <c r="O212" s="671"/>
      <c r="P212" s="671"/>
      <c r="Q212" s="671"/>
      <c r="R212" s="671"/>
      <c r="S212" s="671"/>
      <c r="T212" s="671"/>
      <c r="U212" s="671"/>
      <c r="V212" s="671"/>
      <c r="W212" s="671"/>
      <c r="X212" s="671"/>
      <c r="Y212" s="671"/>
      <c r="Z212" s="671"/>
      <c r="AA212" s="671"/>
      <c r="AB212" s="671"/>
      <c r="AC212" s="671"/>
      <c r="AD212" s="671"/>
      <c r="AE212" s="671"/>
      <c r="AF212" s="671"/>
      <c r="AG212" s="671"/>
      <c r="AH212" s="671"/>
      <c r="AI212" s="671"/>
      <c r="AJ212" s="671"/>
      <c r="AK212" s="671"/>
      <c r="AL212" s="671"/>
      <c r="AM212" s="671"/>
      <c r="AN212" s="671"/>
      <c r="AO212" s="671"/>
      <c r="AP212" s="671"/>
      <c r="AQ212" s="671"/>
      <c r="AR212" s="671"/>
      <c r="AS212" s="671"/>
      <c r="AT212" s="671"/>
      <c r="AU212" s="671"/>
      <c r="AV212" s="671"/>
      <c r="AW212" s="671"/>
      <c r="AX212" s="671"/>
      <c r="AY212" s="671"/>
      <c r="AZ212" s="671"/>
      <c r="BA212" s="671"/>
      <c r="BB212" s="671"/>
      <c r="BC212" s="671"/>
      <c r="BD212" s="671"/>
      <c r="BE212" s="671"/>
      <c r="BF212" s="671"/>
      <c r="BG212" s="671"/>
      <c r="BH212" s="671"/>
      <c r="BI212" s="671"/>
      <c r="BJ212" s="671"/>
      <c r="BK212" s="671"/>
      <c r="BL212" s="671"/>
      <c r="BM212" s="671"/>
      <c r="BN212" s="671"/>
      <c r="BO212" s="671"/>
      <c r="BP212" s="671"/>
      <c r="BQ212" s="671"/>
      <c r="BR212" s="671"/>
      <c r="BS212" s="671"/>
      <c r="BT212" s="690"/>
      <c r="BU212" s="690"/>
      <c r="BV212" s="690"/>
      <c r="BW212" s="671"/>
      <c r="BX212" s="671"/>
      <c r="BY212" s="671"/>
      <c r="BZ212" s="671"/>
      <c r="CA212" s="671"/>
      <c r="CB212" s="671"/>
      <c r="CC212" s="671"/>
      <c r="CD212" s="671"/>
      <c r="CE212" s="671"/>
      <c r="CF212" s="671"/>
      <c r="CG212" s="671"/>
      <c r="CH212" s="671"/>
      <c r="CI212" s="671"/>
      <c r="CJ212" s="671"/>
      <c r="CK212" s="671"/>
      <c r="CL212" s="671"/>
      <c r="CM212" s="671"/>
      <c r="CN212" s="671"/>
      <c r="CO212" s="671"/>
      <c r="CP212" s="671"/>
      <c r="CQ212" s="671"/>
      <c r="CR212" s="671"/>
      <c r="CS212" s="671"/>
      <c r="CT212" s="671"/>
      <c r="CU212" s="671"/>
      <c r="CV212" s="671"/>
      <c r="CW212" s="671"/>
      <c r="CX212" s="671"/>
      <c r="CY212" s="671"/>
      <c r="CZ212" s="671"/>
      <c r="DA212" s="671"/>
      <c r="DB212" s="671"/>
      <c r="DC212" s="671"/>
      <c r="DD212" s="671"/>
      <c r="DE212" s="671"/>
      <c r="DF212" s="671"/>
      <c r="DG212" s="671"/>
      <c r="DH212" s="671"/>
      <c r="DI212" s="671"/>
      <c r="DJ212" s="671"/>
      <c r="DK212" s="671"/>
      <c r="DL212" s="671"/>
      <c r="DM212" s="671"/>
      <c r="DN212" s="671"/>
    </row>
    <row r="213" spans="1:118" s="3" customFormat="1" ht="15" customHeight="1" x14ac:dyDescent="0.15">
      <c r="A213" s="1000" t="s">
        <v>126</v>
      </c>
      <c r="B213" s="1001"/>
      <c r="C213" s="968"/>
      <c r="D213" s="968"/>
      <c r="E213" s="969"/>
      <c r="F213" s="970"/>
      <c r="G213" s="971"/>
      <c r="H213" s="970"/>
      <c r="I213" s="971"/>
      <c r="J213" s="970"/>
      <c r="K213" s="971"/>
      <c r="L213" s="972"/>
      <c r="M213" s="971"/>
      <c r="N213" s="951"/>
      <c r="O213" s="671"/>
      <c r="P213" s="671"/>
      <c r="Q213" s="671"/>
      <c r="R213" s="671"/>
      <c r="S213" s="671"/>
      <c r="T213" s="671"/>
      <c r="U213" s="671"/>
      <c r="V213" s="671"/>
      <c r="W213" s="671"/>
      <c r="X213" s="671"/>
      <c r="Y213" s="671"/>
      <c r="Z213" s="671"/>
      <c r="AA213" s="671"/>
      <c r="AB213" s="671"/>
      <c r="AC213" s="671"/>
      <c r="AD213" s="671"/>
      <c r="AE213" s="671"/>
      <c r="AF213" s="671"/>
      <c r="AG213" s="671"/>
      <c r="AH213" s="671"/>
      <c r="AI213" s="671"/>
      <c r="AJ213" s="671"/>
      <c r="AK213" s="671"/>
      <c r="AL213" s="671"/>
      <c r="AM213" s="671"/>
      <c r="AN213" s="671"/>
      <c r="AO213" s="671"/>
      <c r="AP213" s="671"/>
      <c r="AQ213" s="671"/>
      <c r="AR213" s="671"/>
      <c r="AS213" s="671"/>
      <c r="AT213" s="671"/>
      <c r="AU213" s="671"/>
      <c r="AV213" s="671"/>
      <c r="AW213" s="671"/>
      <c r="AX213" s="671"/>
      <c r="AY213" s="671"/>
      <c r="AZ213" s="671"/>
      <c r="BA213" s="690"/>
      <c r="BB213" s="690"/>
      <c r="BC213" s="690"/>
      <c r="BD213" s="671"/>
      <c r="BE213" s="671"/>
      <c r="BF213" s="671"/>
      <c r="BG213" s="671"/>
      <c r="BH213" s="671"/>
      <c r="BI213" s="671"/>
      <c r="BJ213" s="671"/>
      <c r="BK213" s="671"/>
      <c r="BL213" s="671"/>
      <c r="BM213" s="671"/>
      <c r="BN213" s="671"/>
      <c r="BO213" s="671"/>
      <c r="BP213" s="671"/>
      <c r="BQ213" s="671"/>
      <c r="BR213" s="671"/>
      <c r="BS213" s="671"/>
      <c r="BT213" s="690"/>
      <c r="BU213" s="690"/>
      <c r="BV213" s="690"/>
      <c r="BW213" s="671"/>
      <c r="BX213" s="671"/>
      <c r="BY213" s="671"/>
      <c r="BZ213" s="671"/>
      <c r="CA213" s="671"/>
      <c r="CB213" s="671"/>
      <c r="CC213" s="671"/>
      <c r="CD213" s="671"/>
      <c r="CE213" s="671"/>
      <c r="CF213" s="671"/>
      <c r="CG213" s="671"/>
      <c r="CH213" s="671"/>
      <c r="CI213" s="671"/>
      <c r="CJ213" s="671"/>
      <c r="CK213" s="671"/>
      <c r="CL213" s="671"/>
      <c r="CM213" s="671"/>
      <c r="CN213" s="671"/>
      <c r="CO213" s="671"/>
      <c r="CP213" s="671"/>
      <c r="CQ213" s="671"/>
      <c r="CR213" s="671"/>
      <c r="CS213" s="671"/>
      <c r="CT213" s="671"/>
      <c r="CU213" s="671"/>
      <c r="CV213" s="671"/>
      <c r="CW213" s="671"/>
      <c r="CX213" s="671"/>
      <c r="CY213" s="671"/>
      <c r="CZ213" s="671"/>
      <c r="DA213" s="671"/>
      <c r="DB213" s="671"/>
      <c r="DC213" s="671"/>
      <c r="DD213" s="671"/>
      <c r="DE213" s="671"/>
      <c r="DF213" s="671"/>
      <c r="DG213" s="671"/>
      <c r="DH213" s="671"/>
      <c r="DI213" s="671"/>
      <c r="DJ213" s="671"/>
      <c r="DK213" s="671"/>
      <c r="DL213" s="671"/>
      <c r="DM213" s="671"/>
      <c r="DN213" s="671"/>
    </row>
    <row r="214" spans="1:118" s="3" customFormat="1" ht="15" customHeight="1" thickBot="1" x14ac:dyDescent="0.2">
      <c r="A214" s="1000" t="s">
        <v>220</v>
      </c>
      <c r="B214" s="1001"/>
      <c r="C214" s="968"/>
      <c r="D214" s="968"/>
      <c r="E214" s="969"/>
      <c r="F214" s="973"/>
      <c r="G214" s="963"/>
      <c r="H214" s="973"/>
      <c r="I214" s="963"/>
      <c r="J214" s="973"/>
      <c r="K214" s="963"/>
      <c r="L214" s="964"/>
      <c r="M214" s="963"/>
      <c r="N214" s="951"/>
      <c r="O214" s="671"/>
      <c r="P214" s="671"/>
      <c r="Q214" s="671"/>
      <c r="R214" s="671"/>
      <c r="S214" s="671"/>
      <c r="T214" s="671"/>
      <c r="U214" s="671"/>
      <c r="V214" s="671"/>
      <c r="W214" s="671"/>
      <c r="X214" s="671"/>
      <c r="Y214" s="671"/>
      <c r="Z214" s="671"/>
      <c r="AA214" s="671"/>
      <c r="AB214" s="671"/>
      <c r="AC214" s="671"/>
      <c r="AD214" s="671"/>
      <c r="AE214" s="671"/>
      <c r="AF214" s="671"/>
      <c r="AG214" s="671"/>
      <c r="AH214" s="671"/>
      <c r="AI214" s="671"/>
      <c r="AJ214" s="671"/>
      <c r="AK214" s="671"/>
      <c r="AL214" s="671"/>
      <c r="AM214" s="671"/>
      <c r="AN214" s="671"/>
      <c r="AO214" s="671"/>
      <c r="AP214" s="671"/>
      <c r="AQ214" s="671"/>
      <c r="AR214" s="671"/>
      <c r="AS214" s="671"/>
      <c r="AT214" s="671"/>
      <c r="AU214" s="671"/>
      <c r="AV214" s="671"/>
      <c r="AW214" s="671"/>
      <c r="AX214" s="671"/>
      <c r="AY214" s="671"/>
      <c r="AZ214" s="671"/>
      <c r="BA214" s="690"/>
      <c r="BB214" s="690"/>
      <c r="BC214" s="690"/>
      <c r="BD214" s="671"/>
      <c r="BE214" s="671"/>
      <c r="BF214" s="671"/>
      <c r="BG214" s="671"/>
      <c r="BH214" s="671"/>
      <c r="BI214" s="671"/>
      <c r="BJ214" s="671"/>
      <c r="BK214" s="671"/>
      <c r="BL214" s="671"/>
      <c r="BM214" s="671"/>
      <c r="BN214" s="671"/>
      <c r="BO214" s="671"/>
      <c r="BP214" s="671"/>
      <c r="BQ214" s="671"/>
      <c r="BR214" s="671"/>
      <c r="BS214" s="671"/>
      <c r="BT214" s="690"/>
      <c r="BU214" s="690"/>
      <c r="BV214" s="690"/>
      <c r="BW214" s="671"/>
      <c r="BX214" s="671"/>
      <c r="BY214" s="671"/>
      <c r="BZ214" s="671"/>
      <c r="CA214" s="671"/>
      <c r="CB214" s="671"/>
      <c r="CC214" s="671"/>
      <c r="CD214" s="671"/>
      <c r="CE214" s="671"/>
      <c r="CF214" s="671"/>
      <c r="CG214" s="671"/>
      <c r="CH214" s="671"/>
      <c r="CI214" s="671"/>
      <c r="CJ214" s="671"/>
      <c r="CK214" s="671"/>
      <c r="CL214" s="671"/>
      <c r="CM214" s="671"/>
      <c r="CN214" s="671"/>
      <c r="CO214" s="671"/>
      <c r="CP214" s="671"/>
      <c r="CQ214" s="671"/>
      <c r="CR214" s="671"/>
      <c r="CS214" s="671"/>
      <c r="CT214" s="671"/>
      <c r="CU214" s="671"/>
      <c r="CV214" s="671"/>
      <c r="CW214" s="671"/>
      <c r="CX214" s="671"/>
      <c r="CY214" s="671"/>
      <c r="CZ214" s="671"/>
      <c r="DA214" s="671"/>
      <c r="DB214" s="671"/>
      <c r="DC214" s="671"/>
      <c r="DD214" s="671"/>
      <c r="DE214" s="671"/>
      <c r="DF214" s="671"/>
      <c r="DG214" s="671"/>
      <c r="DH214" s="671"/>
      <c r="DI214" s="671"/>
      <c r="DJ214" s="671"/>
      <c r="DK214" s="671"/>
      <c r="DL214" s="671"/>
      <c r="DM214" s="671"/>
      <c r="DN214" s="671"/>
    </row>
    <row r="215" spans="1:118" s="3" customFormat="1" ht="15" customHeight="1" thickTop="1" x14ac:dyDescent="0.15">
      <c r="A215" s="1002" t="s">
        <v>221</v>
      </c>
      <c r="B215" s="1003"/>
      <c r="C215" s="974"/>
      <c r="D215" s="974"/>
      <c r="E215" s="975"/>
      <c r="F215" s="976"/>
      <c r="G215" s="977"/>
      <c r="H215" s="978"/>
      <c r="I215" s="977"/>
      <c r="J215" s="978"/>
      <c r="K215" s="977"/>
      <c r="L215" s="979"/>
      <c r="M215" s="977"/>
      <c r="N215" s="951"/>
      <c r="O215" s="671"/>
      <c r="P215" s="671"/>
      <c r="Q215" s="671"/>
      <c r="R215" s="671"/>
      <c r="S215" s="671"/>
      <c r="T215" s="671"/>
      <c r="U215" s="671"/>
      <c r="V215" s="671"/>
      <c r="W215" s="671"/>
      <c r="X215" s="671"/>
      <c r="Y215" s="671"/>
      <c r="Z215" s="671"/>
      <c r="AA215" s="671"/>
      <c r="AB215" s="671"/>
      <c r="AC215" s="671"/>
      <c r="AD215" s="671"/>
      <c r="AE215" s="671"/>
      <c r="AF215" s="671"/>
      <c r="AG215" s="671"/>
      <c r="AH215" s="671"/>
      <c r="AI215" s="671"/>
      <c r="AJ215" s="671"/>
      <c r="AK215" s="671"/>
      <c r="AL215" s="671"/>
      <c r="AM215" s="671"/>
      <c r="AN215" s="671"/>
      <c r="AO215" s="671"/>
      <c r="AP215" s="671"/>
      <c r="AQ215" s="671"/>
      <c r="AR215" s="671"/>
      <c r="AS215" s="671"/>
      <c r="AT215" s="671"/>
      <c r="AU215" s="671"/>
      <c r="AV215" s="671"/>
      <c r="AW215" s="671"/>
      <c r="AX215" s="671"/>
      <c r="AY215" s="671"/>
      <c r="AZ215" s="671"/>
      <c r="BA215" s="690"/>
      <c r="BB215" s="690"/>
      <c r="BC215" s="690"/>
      <c r="BD215" s="690"/>
      <c r="BE215" s="690"/>
      <c r="BF215" s="690"/>
      <c r="BG215" s="690"/>
      <c r="BH215" s="690"/>
      <c r="BI215" s="690"/>
      <c r="BJ215" s="671"/>
      <c r="BK215" s="671"/>
      <c r="BL215" s="671"/>
      <c r="BM215" s="671"/>
      <c r="BN215" s="671"/>
      <c r="BO215" s="671"/>
      <c r="BP215" s="671"/>
      <c r="BQ215" s="671"/>
      <c r="BR215" s="671"/>
      <c r="BS215" s="671"/>
      <c r="BT215" s="690"/>
      <c r="BU215" s="690"/>
      <c r="BV215" s="690"/>
      <c r="BW215" s="690"/>
      <c r="BX215" s="690"/>
      <c r="BY215" s="690"/>
      <c r="BZ215" s="690"/>
      <c r="CA215" s="690"/>
      <c r="CB215" s="690"/>
      <c r="CC215" s="671"/>
      <c r="CD215" s="671"/>
      <c r="CE215" s="671"/>
      <c r="CF215" s="671"/>
      <c r="CG215" s="671"/>
      <c r="CH215" s="671"/>
      <c r="CI215" s="671"/>
      <c r="CJ215" s="671"/>
      <c r="CK215" s="671"/>
      <c r="CL215" s="671"/>
      <c r="CM215" s="671"/>
      <c r="CN215" s="671"/>
      <c r="CO215" s="671"/>
      <c r="CP215" s="671"/>
      <c r="CQ215" s="671"/>
      <c r="CR215" s="671"/>
      <c r="CS215" s="671"/>
      <c r="CT215" s="671"/>
      <c r="CU215" s="671"/>
      <c r="CV215" s="671"/>
      <c r="CW215" s="671"/>
      <c r="CX215" s="671"/>
      <c r="CY215" s="671"/>
      <c r="CZ215" s="671"/>
      <c r="DA215" s="671"/>
      <c r="DB215" s="671"/>
      <c r="DC215" s="671"/>
      <c r="DD215" s="671"/>
      <c r="DE215" s="671"/>
      <c r="DF215" s="671"/>
      <c r="DG215" s="671"/>
      <c r="DH215" s="671"/>
      <c r="DI215" s="671"/>
      <c r="DJ215" s="671"/>
      <c r="DK215" s="671"/>
      <c r="DL215" s="671"/>
      <c r="DM215" s="671"/>
      <c r="DN215" s="671"/>
    </row>
    <row r="216" spans="1:118" s="3" customFormat="1" ht="15" customHeight="1" x14ac:dyDescent="0.15">
      <c r="A216" s="1004" t="s">
        <v>222</v>
      </c>
      <c r="B216" s="1005"/>
      <c r="C216" s="967"/>
      <c r="D216" s="967"/>
      <c r="E216" s="980"/>
      <c r="F216" s="981"/>
      <c r="G216" s="982"/>
      <c r="H216" s="981"/>
      <c r="I216" s="966"/>
      <c r="J216" s="981"/>
      <c r="K216" s="966"/>
      <c r="L216" s="965"/>
      <c r="M216" s="966"/>
      <c r="N216" s="951"/>
      <c r="O216" s="671"/>
      <c r="P216" s="671"/>
      <c r="Q216" s="671"/>
      <c r="R216" s="671"/>
      <c r="S216" s="671"/>
      <c r="T216" s="671"/>
      <c r="U216" s="671"/>
      <c r="V216" s="671"/>
      <c r="W216" s="671"/>
      <c r="X216" s="671"/>
      <c r="Y216" s="671"/>
      <c r="Z216" s="671"/>
      <c r="AA216" s="671"/>
      <c r="AB216" s="671"/>
      <c r="AC216" s="671"/>
      <c r="AD216" s="671"/>
      <c r="AE216" s="671"/>
      <c r="AF216" s="671"/>
      <c r="AG216" s="671"/>
      <c r="AH216" s="671"/>
      <c r="AI216" s="671"/>
      <c r="AJ216" s="671"/>
      <c r="AK216" s="671"/>
      <c r="AL216" s="671"/>
      <c r="AM216" s="671"/>
      <c r="AN216" s="671"/>
      <c r="AO216" s="671"/>
      <c r="AP216" s="671"/>
      <c r="AQ216" s="671"/>
      <c r="AR216" s="671"/>
      <c r="AS216" s="671"/>
      <c r="AT216" s="671"/>
      <c r="AU216" s="671"/>
      <c r="AV216" s="671"/>
      <c r="AW216" s="671"/>
      <c r="AX216" s="671"/>
      <c r="AY216" s="671"/>
      <c r="AZ216" s="671"/>
      <c r="BA216" s="690"/>
      <c r="BB216" s="690"/>
      <c r="BC216" s="690"/>
      <c r="BD216" s="690"/>
      <c r="BE216" s="690"/>
      <c r="BF216" s="690"/>
      <c r="BG216" s="690"/>
      <c r="BH216" s="690"/>
      <c r="BI216" s="671"/>
      <c r="BJ216" s="671"/>
      <c r="BK216" s="671"/>
      <c r="BL216" s="671"/>
      <c r="BM216" s="671"/>
      <c r="BN216" s="671"/>
      <c r="BO216" s="671"/>
      <c r="BP216" s="671"/>
      <c r="BQ216" s="671"/>
      <c r="BR216" s="671"/>
      <c r="BS216" s="671"/>
      <c r="BT216" s="690"/>
      <c r="BU216" s="690"/>
      <c r="BV216" s="690"/>
      <c r="BW216" s="690"/>
      <c r="BX216" s="690"/>
      <c r="BY216" s="690"/>
      <c r="BZ216" s="690"/>
      <c r="CA216" s="671"/>
      <c r="CB216" s="671"/>
      <c r="CC216" s="671"/>
      <c r="CD216" s="671"/>
      <c r="CE216" s="671"/>
      <c r="CF216" s="671"/>
      <c r="CG216" s="671"/>
      <c r="CH216" s="671"/>
      <c r="CI216" s="671"/>
      <c r="CJ216" s="671"/>
      <c r="CK216" s="671"/>
      <c r="CL216" s="671"/>
      <c r="CM216" s="671"/>
      <c r="CN216" s="671"/>
      <c r="CO216" s="671"/>
      <c r="CP216" s="671"/>
      <c r="CQ216" s="671"/>
      <c r="CR216" s="671"/>
      <c r="CS216" s="671"/>
      <c r="CT216" s="671"/>
      <c r="CU216" s="671"/>
      <c r="CV216" s="671"/>
      <c r="CW216" s="671"/>
      <c r="CX216" s="671"/>
      <c r="CY216" s="671"/>
      <c r="CZ216" s="671"/>
      <c r="DA216" s="671"/>
      <c r="DB216" s="671"/>
      <c r="DC216" s="671"/>
      <c r="DD216" s="671"/>
      <c r="DE216" s="671"/>
      <c r="DF216" s="671"/>
      <c r="DG216" s="671"/>
      <c r="DH216" s="671"/>
      <c r="DI216" s="671"/>
      <c r="DJ216" s="671"/>
      <c r="DK216" s="671"/>
      <c r="DL216" s="671"/>
      <c r="DM216" s="671"/>
      <c r="DN216" s="671"/>
    </row>
    <row r="217" spans="1:118" s="9" customFormat="1" x14ac:dyDescent="0.2">
      <c r="A217" s="697"/>
      <c r="B217" s="671"/>
      <c r="C217" s="671"/>
      <c r="D217" s="671"/>
      <c r="E217" s="671"/>
      <c r="F217" s="671"/>
      <c r="G217" s="671"/>
      <c r="H217" s="671"/>
      <c r="I217" s="671"/>
      <c r="J217" s="671"/>
      <c r="K217" s="671"/>
      <c r="L217" s="671"/>
      <c r="M217" s="671"/>
      <c r="N217" s="671"/>
      <c r="O217" s="671"/>
      <c r="P217" s="671"/>
      <c r="Q217" s="671"/>
      <c r="R217" s="671"/>
      <c r="S217" s="671"/>
      <c r="T217" s="671"/>
      <c r="U217" s="671"/>
      <c r="V217" s="671"/>
      <c r="W217" s="671"/>
      <c r="X217" s="671"/>
      <c r="Y217" s="671"/>
      <c r="Z217" s="671"/>
      <c r="AA217" s="671"/>
      <c r="AB217" s="671"/>
      <c r="AC217" s="671"/>
      <c r="AD217" s="671"/>
      <c r="AE217" s="671"/>
      <c r="AF217" s="671"/>
      <c r="AG217" s="671"/>
      <c r="AH217" s="671"/>
      <c r="AI217" s="671"/>
      <c r="AJ217" s="671"/>
      <c r="AK217" s="671"/>
      <c r="AL217" s="673"/>
      <c r="AM217" s="673"/>
      <c r="AN217" s="673"/>
      <c r="AO217" s="673"/>
      <c r="AP217" s="673"/>
      <c r="AQ217" s="673"/>
      <c r="AR217" s="673"/>
      <c r="AS217" s="673"/>
      <c r="AT217" s="673"/>
      <c r="AU217" s="673"/>
      <c r="AV217" s="673"/>
      <c r="AW217" s="673"/>
      <c r="AX217" s="673"/>
      <c r="AY217" s="673"/>
      <c r="AZ217" s="673"/>
      <c r="BA217" s="671"/>
      <c r="BB217" s="671"/>
      <c r="BC217" s="671"/>
      <c r="BD217" s="671"/>
      <c r="BE217" s="671"/>
      <c r="BF217" s="671"/>
      <c r="BG217" s="671"/>
      <c r="BH217" s="671"/>
      <c r="BI217" s="671"/>
      <c r="BJ217" s="671"/>
      <c r="BK217" s="671"/>
      <c r="BL217" s="671"/>
      <c r="BM217" s="671"/>
      <c r="BN217" s="671"/>
      <c r="BO217" s="671"/>
      <c r="BP217" s="671"/>
      <c r="BQ217" s="671"/>
      <c r="BR217" s="671"/>
      <c r="BS217" s="671"/>
      <c r="BT217" s="671"/>
      <c r="BU217" s="671"/>
      <c r="BV217" s="671"/>
      <c r="BW217" s="671"/>
      <c r="BX217" s="671"/>
      <c r="BY217" s="671"/>
      <c r="BZ217" s="671"/>
      <c r="CA217" s="671"/>
      <c r="CB217" s="671"/>
      <c r="CC217" s="671"/>
      <c r="CD217" s="671"/>
      <c r="CE217" s="671"/>
      <c r="CF217" s="671"/>
      <c r="CG217" s="671"/>
      <c r="CH217" s="671"/>
      <c r="CI217" s="671"/>
      <c r="CJ217" s="671"/>
      <c r="CK217" s="671"/>
      <c r="CL217" s="671"/>
      <c r="CM217" s="671"/>
      <c r="CN217" s="671"/>
      <c r="CO217" s="671"/>
      <c r="CP217" s="671"/>
      <c r="CQ217" s="671"/>
      <c r="CR217" s="671"/>
      <c r="CS217" s="671"/>
      <c r="CT217" s="671"/>
      <c r="CU217" s="671"/>
      <c r="CV217" s="671"/>
      <c r="CW217" s="671"/>
      <c r="CX217" s="671"/>
      <c r="CY217" s="671"/>
      <c r="CZ217" s="671"/>
      <c r="DA217" s="671"/>
      <c r="DB217" s="671"/>
      <c r="DC217" s="671"/>
      <c r="DD217" s="671"/>
      <c r="DE217" s="671"/>
      <c r="DF217" s="671"/>
      <c r="DG217" s="671"/>
      <c r="DH217" s="671"/>
      <c r="DI217" s="671"/>
      <c r="DJ217" s="671"/>
      <c r="DK217" s="671"/>
      <c r="DL217" s="671"/>
      <c r="DM217" s="671"/>
      <c r="DN217" s="671"/>
    </row>
    <row r="218" spans="1:118" s="9" customFormat="1" x14ac:dyDescent="0.2">
      <c r="A218" s="697"/>
      <c r="B218" s="671"/>
      <c r="C218" s="671"/>
      <c r="D218" s="671"/>
      <c r="E218" s="671"/>
      <c r="F218" s="671"/>
      <c r="G218" s="671"/>
      <c r="H218" s="671"/>
      <c r="I218" s="671"/>
      <c r="J218" s="671"/>
      <c r="K218" s="671"/>
      <c r="L218" s="671"/>
      <c r="M218" s="671"/>
      <c r="N218" s="671"/>
      <c r="O218" s="671"/>
      <c r="P218" s="671"/>
      <c r="Q218" s="671"/>
      <c r="R218" s="671"/>
      <c r="S218" s="671"/>
      <c r="T218" s="671"/>
      <c r="U218" s="671"/>
      <c r="V218" s="671"/>
      <c r="W218" s="671"/>
      <c r="X218" s="671"/>
      <c r="Y218" s="671"/>
      <c r="Z218" s="671"/>
      <c r="AA218" s="671"/>
      <c r="AB218" s="671"/>
      <c r="AC218" s="671"/>
      <c r="AD218" s="671"/>
      <c r="AE218" s="671"/>
      <c r="AF218" s="671"/>
      <c r="AG218" s="671"/>
      <c r="AH218" s="671"/>
      <c r="AI218" s="671"/>
      <c r="AJ218" s="671"/>
      <c r="AK218" s="671"/>
      <c r="AL218" s="673"/>
      <c r="AM218" s="673"/>
      <c r="AN218" s="673"/>
      <c r="AO218" s="673"/>
      <c r="AP218" s="673"/>
      <c r="AQ218" s="673"/>
      <c r="AR218" s="673"/>
      <c r="AS218" s="673"/>
      <c r="AT218" s="673"/>
      <c r="AU218" s="673"/>
      <c r="AV218" s="673"/>
      <c r="AW218" s="673"/>
      <c r="AX218" s="673"/>
      <c r="AY218" s="673"/>
      <c r="AZ218" s="673"/>
      <c r="BA218" s="671"/>
      <c r="BB218" s="671"/>
      <c r="BC218" s="671"/>
      <c r="BD218" s="671"/>
      <c r="BE218" s="671"/>
      <c r="BF218" s="671"/>
      <c r="BG218" s="671"/>
      <c r="BH218" s="671"/>
      <c r="BI218" s="671"/>
      <c r="BJ218" s="671"/>
      <c r="BK218" s="671"/>
      <c r="BL218" s="671"/>
      <c r="BM218" s="671"/>
      <c r="BN218" s="671"/>
      <c r="BO218" s="671"/>
      <c r="BP218" s="671"/>
      <c r="BQ218" s="671"/>
      <c r="BR218" s="671"/>
      <c r="BS218" s="671"/>
      <c r="BT218" s="671"/>
      <c r="BU218" s="671"/>
      <c r="BV218" s="671"/>
      <c r="BW218" s="671"/>
      <c r="BX218" s="671"/>
      <c r="BY218" s="671"/>
      <c r="BZ218" s="671"/>
      <c r="CA218" s="671"/>
      <c r="CB218" s="671"/>
      <c r="CC218" s="671"/>
      <c r="CD218" s="671"/>
      <c r="CE218" s="671"/>
      <c r="CF218" s="671"/>
      <c r="CG218" s="671"/>
      <c r="CH218" s="671"/>
      <c r="CI218" s="671"/>
      <c r="CJ218" s="671"/>
      <c r="CK218" s="671"/>
      <c r="CL218" s="671"/>
      <c r="CM218" s="671"/>
      <c r="CN218" s="671"/>
      <c r="CO218" s="671"/>
      <c r="CP218" s="671"/>
      <c r="CQ218" s="671"/>
      <c r="CR218" s="671"/>
      <c r="CS218" s="671"/>
      <c r="CT218" s="671"/>
      <c r="CU218" s="671"/>
      <c r="CV218" s="671"/>
      <c r="CW218" s="671"/>
      <c r="CX218" s="671"/>
      <c r="CY218" s="671"/>
      <c r="CZ218" s="671"/>
      <c r="DA218" s="671"/>
      <c r="DB218" s="671"/>
      <c r="DC218" s="671"/>
      <c r="DD218" s="671"/>
      <c r="DE218" s="671"/>
      <c r="DF218" s="671"/>
      <c r="DG218" s="671"/>
      <c r="DH218" s="671"/>
      <c r="DI218" s="671"/>
      <c r="DJ218" s="671"/>
      <c r="DK218" s="671"/>
      <c r="DL218" s="671"/>
      <c r="DM218" s="671"/>
      <c r="DN218" s="671"/>
    </row>
    <row r="219" spans="1:118" s="9" customFormat="1" x14ac:dyDescent="0.2">
      <c r="A219" s="697"/>
      <c r="B219" s="671"/>
      <c r="C219" s="671"/>
      <c r="D219" s="671"/>
      <c r="E219" s="671"/>
      <c r="F219" s="671"/>
      <c r="G219" s="671"/>
      <c r="H219" s="671"/>
      <c r="I219" s="671"/>
      <c r="J219" s="671"/>
      <c r="K219" s="671"/>
      <c r="L219" s="671"/>
      <c r="M219" s="671"/>
      <c r="N219" s="671"/>
      <c r="O219" s="671"/>
      <c r="P219" s="671"/>
      <c r="Q219" s="671"/>
      <c r="R219" s="671"/>
      <c r="S219" s="671"/>
      <c r="T219" s="671"/>
      <c r="U219" s="671"/>
      <c r="V219" s="671"/>
      <c r="W219" s="671"/>
      <c r="X219" s="671"/>
      <c r="Y219" s="671"/>
      <c r="Z219" s="671"/>
      <c r="AA219" s="671"/>
      <c r="AB219" s="671"/>
      <c r="AC219" s="671"/>
      <c r="AD219" s="671"/>
      <c r="AE219" s="671"/>
      <c r="AF219" s="671"/>
      <c r="AG219" s="671"/>
      <c r="AH219" s="671"/>
      <c r="AI219" s="671"/>
      <c r="AJ219" s="671"/>
      <c r="AK219" s="671"/>
      <c r="AL219" s="673"/>
      <c r="AM219" s="673"/>
      <c r="AN219" s="673"/>
      <c r="AO219" s="673"/>
      <c r="AP219" s="673"/>
      <c r="AQ219" s="673"/>
      <c r="AR219" s="673"/>
      <c r="AS219" s="673"/>
      <c r="AT219" s="673"/>
      <c r="AU219" s="673"/>
      <c r="AV219" s="673"/>
      <c r="AW219" s="673"/>
      <c r="AX219" s="673"/>
      <c r="AY219" s="673"/>
      <c r="AZ219" s="673"/>
      <c r="BA219" s="671"/>
      <c r="BB219" s="671"/>
      <c r="BC219" s="671"/>
      <c r="BD219" s="671"/>
      <c r="BE219" s="671"/>
      <c r="BF219" s="671"/>
      <c r="BG219" s="671"/>
      <c r="BH219" s="671"/>
      <c r="BI219" s="671"/>
      <c r="BJ219" s="671"/>
      <c r="BK219" s="671"/>
      <c r="BL219" s="671"/>
      <c r="BM219" s="671"/>
      <c r="BN219" s="671"/>
      <c r="BO219" s="671"/>
      <c r="BP219" s="671"/>
      <c r="BQ219" s="671"/>
      <c r="BR219" s="671"/>
      <c r="BS219" s="671"/>
      <c r="BT219" s="671"/>
      <c r="BU219" s="671"/>
      <c r="BV219" s="671"/>
      <c r="BW219" s="671"/>
      <c r="BX219" s="671"/>
      <c r="BY219" s="671"/>
      <c r="BZ219" s="671"/>
      <c r="CA219" s="671"/>
      <c r="CB219" s="671"/>
      <c r="CC219" s="671"/>
      <c r="CD219" s="671"/>
      <c r="CE219" s="671"/>
      <c r="CF219" s="671"/>
      <c r="CG219" s="671"/>
      <c r="CH219" s="671"/>
      <c r="CI219" s="671"/>
      <c r="CJ219" s="671"/>
      <c r="CK219" s="671"/>
      <c r="CL219" s="671"/>
      <c r="CM219" s="671"/>
      <c r="CN219" s="671"/>
      <c r="CO219" s="671"/>
      <c r="CP219" s="671"/>
      <c r="CQ219" s="671"/>
      <c r="CR219" s="671"/>
      <c r="CS219" s="671"/>
      <c r="CT219" s="671"/>
      <c r="CU219" s="671"/>
      <c r="CV219" s="671"/>
      <c r="CW219" s="671"/>
      <c r="CX219" s="671"/>
      <c r="CY219" s="671"/>
      <c r="CZ219" s="671"/>
      <c r="DA219" s="671"/>
      <c r="DB219" s="671"/>
      <c r="DC219" s="671"/>
      <c r="DD219" s="671"/>
      <c r="DE219" s="671"/>
      <c r="DF219" s="671"/>
      <c r="DG219" s="671"/>
      <c r="DH219" s="671"/>
      <c r="DI219" s="671"/>
      <c r="DJ219" s="671"/>
      <c r="DK219" s="671"/>
      <c r="DL219" s="671"/>
      <c r="DM219" s="671"/>
      <c r="DN219" s="671"/>
    </row>
    <row r="220" spans="1:118" s="9" customFormat="1" x14ac:dyDescent="0.2">
      <c r="A220" s="697"/>
      <c r="B220" s="671"/>
      <c r="C220" s="671"/>
      <c r="D220" s="671"/>
      <c r="E220" s="671"/>
      <c r="F220" s="671"/>
      <c r="G220" s="671"/>
      <c r="H220" s="671"/>
      <c r="I220" s="671"/>
      <c r="J220" s="671"/>
      <c r="K220" s="671"/>
      <c r="L220" s="671"/>
      <c r="M220" s="671"/>
      <c r="N220" s="671"/>
      <c r="O220" s="671"/>
      <c r="P220" s="671"/>
      <c r="Q220" s="671"/>
      <c r="R220" s="671"/>
      <c r="S220" s="671"/>
      <c r="T220" s="671"/>
      <c r="U220" s="671"/>
      <c r="V220" s="671"/>
      <c r="W220" s="671"/>
      <c r="X220" s="671"/>
      <c r="Y220" s="671"/>
      <c r="Z220" s="671"/>
      <c r="AA220" s="671"/>
      <c r="AB220" s="671"/>
      <c r="AC220" s="671"/>
      <c r="AD220" s="671"/>
      <c r="AE220" s="671"/>
      <c r="AF220" s="671"/>
      <c r="AG220" s="671"/>
      <c r="AH220" s="671"/>
      <c r="AI220" s="671"/>
      <c r="AJ220" s="671"/>
      <c r="AK220" s="671"/>
      <c r="AL220" s="673"/>
      <c r="AM220" s="673"/>
      <c r="AN220" s="673"/>
      <c r="AO220" s="673"/>
      <c r="AP220" s="673"/>
      <c r="AQ220" s="673"/>
      <c r="AR220" s="673"/>
      <c r="AS220" s="673"/>
      <c r="AT220" s="673"/>
      <c r="AU220" s="673"/>
      <c r="AV220" s="673"/>
      <c r="AW220" s="673"/>
      <c r="AX220" s="673"/>
      <c r="AY220" s="673"/>
      <c r="AZ220" s="673"/>
      <c r="BA220" s="671"/>
      <c r="BB220" s="671"/>
      <c r="BC220" s="671"/>
      <c r="BD220" s="671"/>
      <c r="BE220" s="671"/>
      <c r="BF220" s="671"/>
      <c r="BG220" s="671"/>
      <c r="BH220" s="671"/>
      <c r="BI220" s="671"/>
      <c r="BJ220" s="671"/>
      <c r="BK220" s="671"/>
      <c r="BL220" s="671"/>
      <c r="BM220" s="671"/>
      <c r="BN220" s="671"/>
      <c r="BO220" s="671"/>
      <c r="BP220" s="671"/>
      <c r="BQ220" s="671"/>
      <c r="BR220" s="671"/>
      <c r="BS220" s="671"/>
      <c r="BT220" s="945">
        <v>0</v>
      </c>
      <c r="BU220" s="954">
        <v>0</v>
      </c>
      <c r="BV220" s="956">
        <v>0</v>
      </c>
      <c r="BW220" s="954">
        <v>0</v>
      </c>
      <c r="BX220" s="956">
        <v>0</v>
      </c>
      <c r="BY220" s="954">
        <v>0</v>
      </c>
      <c r="BZ220" s="956">
        <v>0</v>
      </c>
      <c r="CA220" s="671"/>
      <c r="CB220" s="671"/>
      <c r="CC220" s="671"/>
      <c r="CD220" s="671"/>
      <c r="CE220" s="671"/>
      <c r="CF220" s="671"/>
      <c r="CG220" s="671"/>
      <c r="CH220" s="671"/>
      <c r="CI220" s="671"/>
      <c r="CJ220" s="671"/>
      <c r="CK220" s="671"/>
      <c r="CL220" s="671"/>
      <c r="CM220" s="671"/>
      <c r="CN220" s="671"/>
      <c r="CO220" s="671"/>
      <c r="CP220" s="671"/>
      <c r="CQ220" s="671"/>
      <c r="CR220" s="671"/>
      <c r="CS220" s="671"/>
      <c r="CT220" s="671"/>
      <c r="CU220" s="671"/>
      <c r="CV220" s="671"/>
      <c r="CW220" s="671"/>
      <c r="CX220" s="671"/>
      <c r="CY220" s="671"/>
      <c r="CZ220" s="671"/>
      <c r="DA220" s="671"/>
      <c r="DB220" s="671"/>
      <c r="DC220" s="671"/>
      <c r="DD220" s="671"/>
      <c r="DE220" s="671"/>
      <c r="DF220" s="671"/>
      <c r="DG220" s="671"/>
      <c r="DH220" s="671"/>
      <c r="DI220" s="671"/>
      <c r="DJ220" s="671"/>
      <c r="DK220" s="671"/>
      <c r="DL220" s="671"/>
      <c r="DM220" s="671"/>
      <c r="DN220" s="671"/>
    </row>
    <row r="221" spans="1:118" s="9" customFormat="1" x14ac:dyDescent="0.2">
      <c r="A221" s="697"/>
      <c r="B221" s="671"/>
      <c r="C221" s="671"/>
      <c r="D221" s="671"/>
      <c r="E221" s="671"/>
      <c r="F221" s="671"/>
      <c r="G221" s="671"/>
      <c r="H221" s="671"/>
      <c r="I221" s="671"/>
      <c r="J221" s="671"/>
      <c r="K221" s="671"/>
      <c r="L221" s="671"/>
      <c r="M221" s="671"/>
      <c r="N221" s="671"/>
      <c r="O221" s="671"/>
      <c r="P221" s="671"/>
      <c r="Q221" s="671"/>
      <c r="R221" s="671"/>
      <c r="S221" s="671"/>
      <c r="T221" s="671"/>
      <c r="U221" s="671"/>
      <c r="V221" s="671"/>
      <c r="W221" s="671"/>
      <c r="X221" s="671"/>
      <c r="Y221" s="671"/>
      <c r="Z221" s="671"/>
      <c r="AA221" s="671"/>
      <c r="AB221" s="671"/>
      <c r="AC221" s="671"/>
      <c r="AD221" s="671"/>
      <c r="AE221" s="671"/>
      <c r="AF221" s="671"/>
      <c r="AG221" s="671"/>
      <c r="AH221" s="671"/>
      <c r="AI221" s="671"/>
      <c r="AJ221" s="671"/>
      <c r="AK221" s="671"/>
      <c r="AL221" s="673"/>
      <c r="AM221" s="673"/>
      <c r="AN221" s="673"/>
      <c r="AO221" s="673"/>
      <c r="AP221" s="673"/>
      <c r="AQ221" s="673"/>
      <c r="AR221" s="673"/>
      <c r="AS221" s="673"/>
      <c r="AT221" s="673"/>
      <c r="AU221" s="673"/>
      <c r="AV221" s="673"/>
      <c r="AW221" s="673"/>
      <c r="AX221" s="673"/>
      <c r="AY221" s="673"/>
      <c r="AZ221" s="673"/>
      <c r="BA221" s="671"/>
      <c r="BB221" s="671"/>
      <c r="BC221" s="671"/>
      <c r="BD221" s="671"/>
      <c r="BE221" s="671"/>
      <c r="BF221" s="671"/>
      <c r="BG221" s="671"/>
      <c r="BH221" s="671"/>
      <c r="BI221" s="671"/>
      <c r="BJ221" s="671"/>
      <c r="BK221" s="671"/>
      <c r="BL221" s="671"/>
      <c r="BM221" s="671"/>
      <c r="BN221" s="671"/>
      <c r="BO221" s="671"/>
      <c r="BP221" s="671"/>
      <c r="BQ221" s="671"/>
      <c r="BR221" s="671"/>
      <c r="BS221" s="671"/>
      <c r="BT221" s="945">
        <v>0</v>
      </c>
      <c r="BU221" s="957">
        <v>0</v>
      </c>
      <c r="BV221" s="958">
        <v>0</v>
      </c>
      <c r="BW221" s="957">
        <v>0</v>
      </c>
      <c r="BX221" s="958">
        <v>0</v>
      </c>
      <c r="BY221" s="957">
        <v>0</v>
      </c>
      <c r="BZ221" s="958">
        <v>0</v>
      </c>
      <c r="CA221" s="671"/>
      <c r="CB221" s="671"/>
      <c r="CC221" s="671"/>
      <c r="CD221" s="671"/>
      <c r="CE221" s="671"/>
      <c r="CF221" s="671"/>
      <c r="CG221" s="671"/>
      <c r="CH221" s="671"/>
      <c r="CI221" s="671"/>
      <c r="CJ221" s="671"/>
      <c r="CK221" s="671"/>
      <c r="CL221" s="671"/>
      <c r="CM221" s="671"/>
      <c r="CN221" s="671"/>
      <c r="CO221" s="671"/>
      <c r="CP221" s="671"/>
      <c r="CQ221" s="671"/>
      <c r="CR221" s="671"/>
      <c r="CS221" s="671"/>
      <c r="CT221" s="671"/>
      <c r="CU221" s="671"/>
      <c r="CV221" s="671"/>
      <c r="CW221" s="671"/>
      <c r="CX221" s="671"/>
      <c r="CY221" s="671"/>
      <c r="CZ221" s="671"/>
      <c r="DA221" s="671"/>
      <c r="DB221" s="671"/>
      <c r="DC221" s="671"/>
      <c r="DD221" s="671"/>
      <c r="DE221" s="671"/>
      <c r="DF221" s="671"/>
      <c r="DG221" s="671"/>
      <c r="DH221" s="671"/>
      <c r="DI221" s="671"/>
      <c r="DJ221" s="671"/>
      <c r="DK221" s="671"/>
      <c r="DL221" s="671"/>
      <c r="DM221" s="671"/>
      <c r="DN221" s="671"/>
    </row>
    <row r="222" spans="1:118" s="9" customFormat="1" x14ac:dyDescent="0.2">
      <c r="A222" s="697"/>
      <c r="B222" s="671"/>
      <c r="C222" s="671"/>
      <c r="D222" s="671"/>
      <c r="E222" s="671"/>
      <c r="F222" s="671"/>
      <c r="G222" s="671"/>
      <c r="H222" s="671"/>
      <c r="I222" s="671"/>
      <c r="J222" s="671"/>
      <c r="K222" s="671"/>
      <c r="L222" s="671"/>
      <c r="M222" s="671"/>
      <c r="N222" s="671"/>
      <c r="O222" s="671"/>
      <c r="P222" s="671"/>
      <c r="Q222" s="671"/>
      <c r="R222" s="671"/>
      <c r="S222" s="671"/>
      <c r="T222" s="671"/>
      <c r="U222" s="671"/>
      <c r="V222" s="671"/>
      <c r="W222" s="671"/>
      <c r="X222" s="671"/>
      <c r="Y222" s="671"/>
      <c r="Z222" s="671"/>
      <c r="AA222" s="671"/>
      <c r="AB222" s="671"/>
      <c r="AC222" s="671"/>
      <c r="AD222" s="671"/>
      <c r="AE222" s="671"/>
      <c r="AF222" s="671"/>
      <c r="AG222" s="671"/>
      <c r="AH222" s="671"/>
      <c r="AI222" s="671"/>
      <c r="AJ222" s="671"/>
      <c r="AK222" s="671"/>
      <c r="AL222" s="673"/>
      <c r="AM222" s="673"/>
      <c r="AN222" s="673"/>
      <c r="AO222" s="673"/>
      <c r="AP222" s="673"/>
      <c r="AQ222" s="673"/>
      <c r="AR222" s="673"/>
      <c r="AS222" s="673"/>
      <c r="AT222" s="673"/>
      <c r="AU222" s="673"/>
      <c r="AV222" s="673"/>
      <c r="AW222" s="673"/>
      <c r="AX222" s="673"/>
      <c r="AY222" s="673"/>
      <c r="AZ222" s="673"/>
      <c r="BA222" s="671"/>
      <c r="BB222" s="671"/>
      <c r="BC222" s="671"/>
      <c r="BD222" s="671"/>
      <c r="BE222" s="671"/>
      <c r="BF222" s="671"/>
      <c r="BG222" s="671"/>
      <c r="BH222" s="671"/>
      <c r="BI222" s="671"/>
      <c r="BJ222" s="671"/>
      <c r="BK222" s="671"/>
      <c r="BL222" s="671"/>
      <c r="BM222" s="671"/>
      <c r="BN222" s="671"/>
      <c r="BO222" s="671"/>
      <c r="BP222" s="671"/>
      <c r="BQ222" s="671"/>
      <c r="BR222" s="671"/>
      <c r="BS222" s="671"/>
      <c r="BT222" s="945">
        <v>0</v>
      </c>
      <c r="BU222" s="957">
        <v>0</v>
      </c>
      <c r="BV222" s="958">
        <v>0</v>
      </c>
      <c r="BW222" s="957">
        <v>0</v>
      </c>
      <c r="BX222" s="958">
        <v>0</v>
      </c>
      <c r="BY222" s="957">
        <v>0</v>
      </c>
      <c r="BZ222" s="958">
        <v>0</v>
      </c>
      <c r="CA222" s="671"/>
      <c r="CB222" s="671"/>
      <c r="CC222" s="671"/>
      <c r="CD222" s="671"/>
      <c r="CE222" s="671"/>
      <c r="CF222" s="671"/>
      <c r="CG222" s="671"/>
      <c r="CH222" s="671"/>
      <c r="CI222" s="671"/>
      <c r="CJ222" s="671"/>
      <c r="CK222" s="671"/>
      <c r="CL222" s="671"/>
      <c r="CM222" s="671"/>
      <c r="CN222" s="671"/>
      <c r="CO222" s="671"/>
      <c r="CP222" s="671"/>
      <c r="CQ222" s="671"/>
      <c r="CR222" s="671"/>
      <c r="CS222" s="671"/>
      <c r="CT222" s="671"/>
      <c r="CU222" s="671"/>
      <c r="CV222" s="671"/>
      <c r="CW222" s="671"/>
      <c r="CX222" s="671"/>
      <c r="CY222" s="671"/>
      <c r="CZ222" s="671"/>
      <c r="DA222" s="671"/>
      <c r="DB222" s="671"/>
      <c r="DC222" s="671"/>
      <c r="DD222" s="671"/>
      <c r="DE222" s="671"/>
      <c r="DF222" s="671"/>
      <c r="DG222" s="671"/>
      <c r="DH222" s="671"/>
      <c r="DI222" s="671"/>
      <c r="DJ222" s="671"/>
      <c r="DK222" s="671"/>
      <c r="DL222" s="671"/>
      <c r="DM222" s="671"/>
      <c r="DN222" s="671"/>
    </row>
    <row r="223" spans="1:118" s="9" customFormat="1" x14ac:dyDescent="0.2">
      <c r="A223" s="697"/>
      <c r="B223" s="671"/>
      <c r="C223" s="671"/>
      <c r="D223" s="671"/>
      <c r="E223" s="671"/>
      <c r="F223" s="671"/>
      <c r="G223" s="671"/>
      <c r="H223" s="671"/>
      <c r="I223" s="671"/>
      <c r="J223" s="671"/>
      <c r="K223" s="671"/>
      <c r="L223" s="671"/>
      <c r="M223" s="671"/>
      <c r="N223" s="671"/>
      <c r="O223" s="671"/>
      <c r="P223" s="671"/>
      <c r="Q223" s="671"/>
      <c r="R223" s="671"/>
      <c r="S223" s="671"/>
      <c r="T223" s="671"/>
      <c r="U223" s="671"/>
      <c r="V223" s="671"/>
      <c r="W223" s="671"/>
      <c r="X223" s="671"/>
      <c r="Y223" s="671"/>
      <c r="Z223" s="671"/>
      <c r="AA223" s="671"/>
      <c r="AB223" s="671"/>
      <c r="AC223" s="671"/>
      <c r="AD223" s="671"/>
      <c r="AE223" s="671"/>
      <c r="AF223" s="671"/>
      <c r="AG223" s="671"/>
      <c r="AH223" s="671"/>
      <c r="AI223" s="671"/>
      <c r="AJ223" s="671"/>
      <c r="AK223" s="671"/>
      <c r="AL223" s="673"/>
      <c r="AM223" s="673"/>
      <c r="AN223" s="673"/>
      <c r="AO223" s="673"/>
      <c r="AP223" s="673"/>
      <c r="AQ223" s="673"/>
      <c r="AR223" s="673"/>
      <c r="AS223" s="673"/>
      <c r="AT223" s="673"/>
      <c r="AU223" s="673"/>
      <c r="AV223" s="673"/>
      <c r="AW223" s="673"/>
      <c r="AX223" s="673"/>
      <c r="AY223" s="673"/>
      <c r="AZ223" s="673"/>
      <c r="BA223" s="671"/>
      <c r="BB223" s="671"/>
      <c r="BC223" s="671"/>
      <c r="BD223" s="671"/>
      <c r="BE223" s="671"/>
      <c r="BF223" s="671"/>
      <c r="BG223" s="671"/>
      <c r="BH223" s="671"/>
      <c r="BI223" s="671"/>
      <c r="BJ223" s="671"/>
      <c r="BK223" s="671"/>
      <c r="BL223" s="671"/>
      <c r="BM223" s="671"/>
      <c r="BN223" s="671"/>
      <c r="BO223" s="671"/>
      <c r="BP223" s="671"/>
      <c r="BQ223" s="671"/>
      <c r="BR223" s="671"/>
      <c r="BS223" s="671"/>
      <c r="BT223" s="945">
        <v>0</v>
      </c>
      <c r="BU223" s="957">
        <v>0</v>
      </c>
      <c r="BV223" s="958">
        <v>0</v>
      </c>
      <c r="BW223" s="957">
        <v>0</v>
      </c>
      <c r="BX223" s="958">
        <v>0</v>
      </c>
      <c r="BY223" s="957">
        <v>0</v>
      </c>
      <c r="BZ223" s="958">
        <v>0</v>
      </c>
      <c r="CA223" s="671"/>
      <c r="CB223" s="671"/>
      <c r="CC223" s="671"/>
      <c r="CD223" s="671"/>
      <c r="CE223" s="671"/>
      <c r="CF223" s="671"/>
      <c r="CG223" s="671"/>
      <c r="CH223" s="671"/>
      <c r="CI223" s="671"/>
      <c r="CJ223" s="671"/>
      <c r="CK223" s="671"/>
      <c r="CL223" s="671"/>
      <c r="CM223" s="671"/>
      <c r="CN223" s="671"/>
      <c r="CO223" s="671"/>
      <c r="CP223" s="671"/>
      <c r="CQ223" s="671"/>
      <c r="CR223" s="671"/>
      <c r="CS223" s="671"/>
      <c r="CT223" s="671"/>
      <c r="CU223" s="671"/>
      <c r="CV223" s="671"/>
      <c r="CW223" s="671"/>
      <c r="CX223" s="671"/>
      <c r="CY223" s="671"/>
      <c r="CZ223" s="671"/>
      <c r="DA223" s="671"/>
      <c r="DB223" s="671"/>
      <c r="DC223" s="671"/>
      <c r="DD223" s="671"/>
      <c r="DE223" s="671"/>
      <c r="DF223" s="671"/>
      <c r="DG223" s="671"/>
      <c r="DH223" s="671"/>
      <c r="DI223" s="671"/>
      <c r="DJ223" s="671"/>
      <c r="DK223" s="671"/>
      <c r="DL223" s="671"/>
      <c r="DM223" s="671"/>
      <c r="DN223" s="671"/>
    </row>
    <row r="224" spans="1:118" s="9" customFormat="1" x14ac:dyDescent="0.2">
      <c r="A224" s="697"/>
      <c r="B224" s="671"/>
      <c r="C224" s="671"/>
      <c r="D224" s="671"/>
      <c r="E224" s="671"/>
      <c r="F224" s="671"/>
      <c r="G224" s="671"/>
      <c r="H224" s="671"/>
      <c r="I224" s="671"/>
      <c r="J224" s="671"/>
      <c r="K224" s="671"/>
      <c r="L224" s="671"/>
      <c r="M224" s="671"/>
      <c r="N224" s="671"/>
      <c r="O224" s="671"/>
      <c r="P224" s="671"/>
      <c r="Q224" s="671"/>
      <c r="R224" s="671"/>
      <c r="S224" s="671"/>
      <c r="T224" s="671"/>
      <c r="U224" s="671"/>
      <c r="V224" s="671"/>
      <c r="W224" s="671"/>
      <c r="X224" s="671"/>
      <c r="Y224" s="671"/>
      <c r="Z224" s="671"/>
      <c r="AA224" s="671"/>
      <c r="AB224" s="671"/>
      <c r="AC224" s="671"/>
      <c r="AD224" s="671"/>
      <c r="AE224" s="671"/>
      <c r="AF224" s="671"/>
      <c r="AG224" s="671"/>
      <c r="AH224" s="671"/>
      <c r="AI224" s="671"/>
      <c r="AJ224" s="671"/>
      <c r="AK224" s="671"/>
      <c r="AL224" s="673"/>
      <c r="AM224" s="673"/>
      <c r="AN224" s="673"/>
      <c r="AO224" s="673"/>
      <c r="AP224" s="673"/>
      <c r="AQ224" s="673"/>
      <c r="AR224" s="673"/>
      <c r="AS224" s="673"/>
      <c r="AT224" s="673"/>
      <c r="AU224" s="673"/>
      <c r="AV224" s="673"/>
      <c r="AW224" s="673"/>
      <c r="AX224" s="673"/>
      <c r="AY224" s="673"/>
      <c r="AZ224" s="673"/>
      <c r="BA224" s="671"/>
      <c r="BB224" s="671"/>
      <c r="BC224" s="671"/>
      <c r="BD224" s="671"/>
      <c r="BE224" s="671"/>
      <c r="BF224" s="671"/>
      <c r="BG224" s="671"/>
      <c r="BH224" s="671"/>
      <c r="BI224" s="671"/>
      <c r="BJ224" s="671"/>
      <c r="BK224" s="671"/>
      <c r="BL224" s="671"/>
      <c r="BM224" s="671"/>
      <c r="BN224" s="671"/>
      <c r="BO224" s="671"/>
      <c r="BP224" s="671"/>
      <c r="BQ224" s="671"/>
      <c r="BR224" s="671"/>
      <c r="BS224" s="671"/>
      <c r="BT224" s="945">
        <v>0</v>
      </c>
      <c r="BU224" s="957">
        <v>0</v>
      </c>
      <c r="BV224" s="961">
        <v>0</v>
      </c>
      <c r="BW224" s="959">
        <v>0</v>
      </c>
      <c r="BX224" s="961">
        <v>0</v>
      </c>
      <c r="BY224" s="959">
        <v>0</v>
      </c>
      <c r="BZ224" s="961">
        <v>0</v>
      </c>
      <c r="CA224" s="671"/>
      <c r="CB224" s="671"/>
      <c r="CC224" s="671"/>
      <c r="CD224" s="671"/>
      <c r="CE224" s="671"/>
      <c r="CF224" s="671"/>
      <c r="CG224" s="671"/>
      <c r="CH224" s="671"/>
      <c r="CI224" s="671"/>
      <c r="CJ224" s="671"/>
      <c r="CK224" s="671"/>
      <c r="CL224" s="671"/>
      <c r="CM224" s="671"/>
      <c r="CN224" s="671"/>
      <c r="CO224" s="671"/>
      <c r="CP224" s="671"/>
      <c r="CQ224" s="671"/>
      <c r="CR224" s="671"/>
      <c r="CS224" s="671"/>
      <c r="CT224" s="671"/>
      <c r="CU224" s="671"/>
      <c r="CV224" s="671"/>
      <c r="CW224" s="671"/>
      <c r="CX224" s="671"/>
      <c r="CY224" s="671"/>
      <c r="CZ224" s="671"/>
      <c r="DA224" s="671"/>
      <c r="DB224" s="671"/>
      <c r="DC224" s="671"/>
      <c r="DD224" s="671"/>
      <c r="DE224" s="671"/>
      <c r="DF224" s="671"/>
      <c r="DG224" s="671"/>
      <c r="DH224" s="671"/>
      <c r="DI224" s="671"/>
      <c r="DJ224" s="671"/>
      <c r="DK224" s="671"/>
      <c r="DL224" s="671"/>
      <c r="DM224" s="671"/>
      <c r="DN224" s="671"/>
    </row>
    <row r="225" spans="1:118" s="9" customFormat="1" x14ac:dyDescent="0.2">
      <c r="A225" s="697"/>
      <c r="B225" s="671"/>
      <c r="C225" s="671"/>
      <c r="D225" s="671"/>
      <c r="E225" s="671"/>
      <c r="F225" s="671"/>
      <c r="G225" s="671"/>
      <c r="H225" s="671"/>
      <c r="I225" s="671"/>
      <c r="J225" s="671"/>
      <c r="K225" s="671"/>
      <c r="L225" s="671"/>
      <c r="M225" s="671"/>
      <c r="N225" s="671"/>
      <c r="O225" s="671"/>
      <c r="P225" s="671"/>
      <c r="Q225" s="671"/>
      <c r="R225" s="671"/>
      <c r="S225" s="671"/>
      <c r="T225" s="671"/>
      <c r="U225" s="671"/>
      <c r="V225" s="671"/>
      <c r="W225" s="671"/>
      <c r="X225" s="671"/>
      <c r="Y225" s="671"/>
      <c r="Z225" s="671"/>
      <c r="AA225" s="671"/>
      <c r="AB225" s="671"/>
      <c r="AC225" s="671"/>
      <c r="AD225" s="671"/>
      <c r="AE225" s="671"/>
      <c r="AF225" s="671"/>
      <c r="AG225" s="671"/>
      <c r="AH225" s="671"/>
      <c r="AI225" s="671"/>
      <c r="AJ225" s="671"/>
      <c r="AK225" s="671"/>
      <c r="AL225" s="673"/>
      <c r="AM225" s="673"/>
      <c r="AN225" s="673"/>
      <c r="AO225" s="673"/>
      <c r="AP225" s="673"/>
      <c r="AQ225" s="673"/>
      <c r="AR225" s="673"/>
      <c r="AS225" s="673"/>
      <c r="AT225" s="673"/>
      <c r="AU225" s="673"/>
      <c r="AV225" s="673"/>
      <c r="AW225" s="673"/>
      <c r="AX225" s="673"/>
      <c r="AY225" s="673"/>
      <c r="AZ225" s="673"/>
      <c r="BA225" s="671"/>
      <c r="BB225" s="671"/>
      <c r="BC225" s="671"/>
      <c r="BD225" s="671"/>
      <c r="BE225" s="671"/>
      <c r="BF225" s="671"/>
      <c r="BG225" s="671"/>
      <c r="BH225" s="671"/>
      <c r="BI225" s="671"/>
      <c r="BJ225" s="671"/>
      <c r="BK225" s="671"/>
      <c r="BL225" s="671"/>
      <c r="BM225" s="671"/>
      <c r="BN225" s="671"/>
      <c r="BO225" s="671"/>
      <c r="BP225" s="671"/>
      <c r="BQ225" s="671"/>
      <c r="BR225" s="671"/>
      <c r="BS225" s="671"/>
      <c r="BT225" s="954">
        <v>0</v>
      </c>
      <c r="BU225" s="956">
        <v>0</v>
      </c>
      <c r="BV225" s="671"/>
      <c r="BW225" s="671"/>
      <c r="BX225" s="671"/>
      <c r="BY225" s="671"/>
      <c r="BZ225" s="671"/>
      <c r="CA225" s="671"/>
      <c r="CB225" s="671"/>
      <c r="CC225" s="671"/>
      <c r="CD225" s="671"/>
      <c r="CE225" s="671"/>
      <c r="CF225" s="671"/>
      <c r="CG225" s="671"/>
      <c r="CH225" s="671"/>
      <c r="CI225" s="671"/>
      <c r="CJ225" s="671"/>
      <c r="CK225" s="671"/>
      <c r="CL225" s="671"/>
      <c r="CM225" s="671"/>
      <c r="CN225" s="671"/>
      <c r="CO225" s="671"/>
      <c r="CP225" s="671"/>
      <c r="CQ225" s="671"/>
      <c r="CR225" s="671"/>
      <c r="CS225" s="671"/>
      <c r="CT225" s="671"/>
      <c r="CU225" s="671"/>
      <c r="CV225" s="671"/>
      <c r="CW225" s="671"/>
      <c r="CX225" s="671"/>
      <c r="CY225" s="671"/>
      <c r="CZ225" s="671"/>
      <c r="DA225" s="671"/>
      <c r="DB225" s="671"/>
      <c r="DC225" s="671"/>
      <c r="DD225" s="671"/>
      <c r="DE225" s="671"/>
      <c r="DF225" s="671"/>
      <c r="DG225" s="671"/>
      <c r="DH225" s="671"/>
      <c r="DI225" s="671"/>
      <c r="DJ225" s="671"/>
      <c r="DK225" s="671"/>
      <c r="DL225" s="671"/>
      <c r="DM225" s="671"/>
      <c r="DN225" s="671"/>
    </row>
    <row r="226" spans="1:118" s="9" customFormat="1" x14ac:dyDescent="0.2">
      <c r="A226" s="697"/>
      <c r="B226" s="671"/>
      <c r="C226" s="671"/>
      <c r="D226" s="671"/>
      <c r="E226" s="671"/>
      <c r="F226" s="671"/>
      <c r="G226" s="671"/>
      <c r="H226" s="671"/>
      <c r="I226" s="671"/>
      <c r="J226" s="671"/>
      <c r="K226" s="671"/>
      <c r="L226" s="671"/>
      <c r="M226" s="671"/>
      <c r="N226" s="671"/>
      <c r="O226" s="671"/>
      <c r="P226" s="671"/>
      <c r="Q226" s="671"/>
      <c r="R226" s="671"/>
      <c r="S226" s="671"/>
      <c r="T226" s="671"/>
      <c r="U226" s="671"/>
      <c r="V226" s="671"/>
      <c r="W226" s="671"/>
      <c r="X226" s="671"/>
      <c r="Y226" s="671"/>
      <c r="Z226" s="671"/>
      <c r="AA226" s="671"/>
      <c r="AB226" s="671"/>
      <c r="AC226" s="671"/>
      <c r="AD226" s="671"/>
      <c r="AE226" s="671"/>
      <c r="AF226" s="671"/>
      <c r="AG226" s="671"/>
      <c r="AH226" s="671"/>
      <c r="AI226" s="671"/>
      <c r="AJ226" s="671"/>
      <c r="AK226" s="671"/>
      <c r="AL226" s="673"/>
      <c r="AM226" s="673"/>
      <c r="AN226" s="673"/>
      <c r="AO226" s="673"/>
      <c r="AP226" s="673"/>
      <c r="AQ226" s="673"/>
      <c r="AR226" s="673"/>
      <c r="AS226" s="673"/>
      <c r="AT226" s="673"/>
      <c r="AU226" s="673"/>
      <c r="AV226" s="673"/>
      <c r="AW226" s="673"/>
      <c r="AX226" s="673"/>
      <c r="AY226" s="673"/>
      <c r="AZ226" s="673"/>
      <c r="BA226" s="671"/>
      <c r="BB226" s="671"/>
      <c r="BC226" s="671"/>
      <c r="BD226" s="671"/>
      <c r="BE226" s="671"/>
      <c r="BF226" s="671"/>
      <c r="BG226" s="671"/>
      <c r="BH226" s="671"/>
      <c r="BI226" s="671"/>
      <c r="BJ226" s="671"/>
      <c r="BK226" s="671"/>
      <c r="BL226" s="671"/>
      <c r="BM226" s="671"/>
      <c r="BN226" s="671"/>
      <c r="BO226" s="671"/>
      <c r="BP226" s="671"/>
      <c r="BQ226" s="671"/>
      <c r="BR226" s="671"/>
      <c r="BS226" s="671"/>
      <c r="BT226" s="957">
        <v>0</v>
      </c>
      <c r="BU226" s="958">
        <v>0</v>
      </c>
      <c r="BV226" s="671"/>
      <c r="BW226" s="671"/>
      <c r="BX226" s="671"/>
      <c r="BY226" s="671"/>
      <c r="BZ226" s="671"/>
      <c r="CA226" s="671"/>
      <c r="CB226" s="671"/>
      <c r="CC226" s="671"/>
      <c r="CD226" s="671"/>
      <c r="CE226" s="671"/>
      <c r="CF226" s="671"/>
      <c r="CG226" s="671"/>
      <c r="CH226" s="671"/>
      <c r="CI226" s="671"/>
      <c r="CJ226" s="671"/>
      <c r="CK226" s="671"/>
      <c r="CL226" s="671"/>
      <c r="CM226" s="671"/>
      <c r="CN226" s="671"/>
      <c r="CO226" s="671"/>
      <c r="CP226" s="671"/>
      <c r="CQ226" s="671"/>
      <c r="CR226" s="671"/>
      <c r="CS226" s="671"/>
      <c r="CT226" s="671"/>
      <c r="CU226" s="671"/>
      <c r="CV226" s="671"/>
      <c r="CW226" s="671"/>
      <c r="CX226" s="671"/>
      <c r="CY226" s="671"/>
      <c r="CZ226" s="671"/>
      <c r="DA226" s="671"/>
      <c r="DB226" s="671"/>
      <c r="DC226" s="671"/>
      <c r="DD226" s="671"/>
      <c r="DE226" s="671"/>
      <c r="DF226" s="671"/>
      <c r="DG226" s="671"/>
      <c r="DH226" s="671"/>
      <c r="DI226" s="671"/>
      <c r="DJ226" s="671"/>
      <c r="DK226" s="671"/>
      <c r="DL226" s="671"/>
      <c r="DM226" s="671"/>
      <c r="DN226" s="671"/>
    </row>
    <row r="227" spans="1:118" s="9" customFormat="1" x14ac:dyDescent="0.2">
      <c r="A227" s="697"/>
      <c r="B227" s="671"/>
      <c r="C227" s="671"/>
      <c r="D227" s="671"/>
      <c r="E227" s="671"/>
      <c r="F227" s="671"/>
      <c r="G227" s="671"/>
      <c r="H227" s="671"/>
      <c r="I227" s="671"/>
      <c r="J227" s="671"/>
      <c r="K227" s="671"/>
      <c r="L227" s="671"/>
      <c r="M227" s="671"/>
      <c r="N227" s="671"/>
      <c r="O227" s="671"/>
      <c r="P227" s="671"/>
      <c r="Q227" s="671"/>
      <c r="R227" s="671"/>
      <c r="S227" s="671"/>
      <c r="T227" s="671"/>
      <c r="U227" s="671"/>
      <c r="V227" s="671"/>
      <c r="W227" s="671"/>
      <c r="X227" s="671"/>
      <c r="Y227" s="671"/>
      <c r="Z227" s="671"/>
      <c r="AA227" s="671"/>
      <c r="AB227" s="671"/>
      <c r="AC227" s="671"/>
      <c r="AD227" s="671"/>
      <c r="AE227" s="671"/>
      <c r="AF227" s="671"/>
      <c r="AG227" s="671"/>
      <c r="AH227" s="671"/>
      <c r="AI227" s="671"/>
      <c r="AJ227" s="671"/>
      <c r="AK227" s="671"/>
      <c r="AL227" s="673"/>
      <c r="AM227" s="673"/>
      <c r="AN227" s="673"/>
      <c r="AO227" s="673"/>
      <c r="AP227" s="673"/>
      <c r="AQ227" s="673"/>
      <c r="AR227" s="673"/>
      <c r="AS227" s="673"/>
      <c r="AT227" s="673"/>
      <c r="AU227" s="673"/>
      <c r="AV227" s="673"/>
      <c r="AW227" s="673"/>
      <c r="AX227" s="673"/>
      <c r="AY227" s="673"/>
      <c r="AZ227" s="673"/>
      <c r="BA227" s="671"/>
      <c r="BB227" s="671"/>
      <c r="BC227" s="671"/>
      <c r="BD227" s="671"/>
      <c r="BE227" s="671"/>
      <c r="BF227" s="671"/>
      <c r="BG227" s="671"/>
      <c r="BH227" s="671"/>
      <c r="BI227" s="671"/>
      <c r="BJ227" s="671"/>
      <c r="BK227" s="671"/>
      <c r="BL227" s="671"/>
      <c r="BM227" s="671"/>
      <c r="BN227" s="671"/>
      <c r="BO227" s="671"/>
      <c r="BP227" s="671"/>
      <c r="BQ227" s="671"/>
      <c r="BR227" s="671"/>
      <c r="BS227" s="671"/>
      <c r="BT227" s="957">
        <v>0</v>
      </c>
      <c r="BU227" s="958">
        <v>0</v>
      </c>
      <c r="BV227" s="671"/>
      <c r="BW227" s="671"/>
      <c r="BX227" s="671"/>
      <c r="BY227" s="671"/>
      <c r="BZ227" s="671"/>
      <c r="CA227" s="671"/>
      <c r="CB227" s="671"/>
      <c r="CC227" s="671"/>
      <c r="CD227" s="671"/>
      <c r="CE227" s="671"/>
      <c r="CF227" s="671"/>
      <c r="CG227" s="671"/>
      <c r="CH227" s="671"/>
      <c r="CI227" s="671"/>
      <c r="CJ227" s="671"/>
      <c r="CK227" s="671"/>
      <c r="CL227" s="671"/>
      <c r="CM227" s="671"/>
      <c r="CN227" s="671"/>
      <c r="CO227" s="671"/>
      <c r="CP227" s="671"/>
      <c r="CQ227" s="671"/>
      <c r="CR227" s="671"/>
      <c r="CS227" s="671"/>
      <c r="CT227" s="671"/>
      <c r="CU227" s="671"/>
      <c r="CV227" s="671"/>
      <c r="CW227" s="671"/>
      <c r="CX227" s="671"/>
      <c r="CY227" s="671"/>
      <c r="CZ227" s="671"/>
      <c r="DA227" s="671"/>
      <c r="DB227" s="671"/>
      <c r="DC227" s="671"/>
      <c r="DD227" s="671"/>
      <c r="DE227" s="671"/>
      <c r="DF227" s="671"/>
      <c r="DG227" s="671"/>
      <c r="DH227" s="671"/>
      <c r="DI227" s="671"/>
      <c r="DJ227" s="671"/>
      <c r="DK227" s="671"/>
      <c r="DL227" s="671"/>
      <c r="DM227" s="671"/>
      <c r="DN227" s="671"/>
    </row>
    <row r="228" spans="1:118" s="9" customFormat="1" x14ac:dyDescent="0.2">
      <c r="A228" s="697"/>
      <c r="B228" s="671"/>
      <c r="C228" s="671"/>
      <c r="D228" s="671"/>
      <c r="E228" s="671"/>
      <c r="F228" s="671"/>
      <c r="G228" s="671"/>
      <c r="H228" s="671"/>
      <c r="I228" s="671"/>
      <c r="J228" s="671"/>
      <c r="K228" s="671"/>
      <c r="L228" s="671"/>
      <c r="M228" s="671"/>
      <c r="N228" s="671"/>
      <c r="O228" s="671"/>
      <c r="P228" s="671"/>
      <c r="Q228" s="671"/>
      <c r="R228" s="671"/>
      <c r="S228" s="671"/>
      <c r="T228" s="671"/>
      <c r="U228" s="671"/>
      <c r="V228" s="671"/>
      <c r="W228" s="671"/>
      <c r="X228" s="671"/>
      <c r="Y228" s="671"/>
      <c r="Z228" s="671"/>
      <c r="AA228" s="671"/>
      <c r="AB228" s="671"/>
      <c r="AC228" s="671"/>
      <c r="AD228" s="671"/>
      <c r="AE228" s="671"/>
      <c r="AF228" s="671"/>
      <c r="AG228" s="671"/>
      <c r="AH228" s="671"/>
      <c r="AI228" s="671"/>
      <c r="AJ228" s="671"/>
      <c r="AK228" s="671"/>
      <c r="AL228" s="673"/>
      <c r="AM228" s="673"/>
      <c r="AN228" s="673"/>
      <c r="AO228" s="673"/>
      <c r="AP228" s="673"/>
      <c r="AQ228" s="673"/>
      <c r="AR228" s="673"/>
      <c r="AS228" s="673"/>
      <c r="AT228" s="673"/>
      <c r="AU228" s="673"/>
      <c r="AV228" s="673"/>
      <c r="AW228" s="673"/>
      <c r="AX228" s="673"/>
      <c r="AY228" s="673"/>
      <c r="AZ228" s="673"/>
      <c r="BA228" s="671"/>
      <c r="BB228" s="671"/>
      <c r="BC228" s="671"/>
      <c r="BD228" s="671"/>
      <c r="BE228" s="671"/>
      <c r="BF228" s="671"/>
      <c r="BG228" s="671"/>
      <c r="BH228" s="671"/>
      <c r="BI228" s="671"/>
      <c r="BJ228" s="671"/>
      <c r="BK228" s="671"/>
      <c r="BL228" s="671"/>
      <c r="BM228" s="671"/>
      <c r="BN228" s="671"/>
      <c r="BO228" s="671"/>
      <c r="BP228" s="671"/>
      <c r="BQ228" s="671"/>
      <c r="BR228" s="671"/>
      <c r="BS228" s="671"/>
      <c r="BT228" s="957">
        <v>0</v>
      </c>
      <c r="BU228" s="958">
        <v>0</v>
      </c>
      <c r="BV228" s="671"/>
      <c r="BW228" s="671"/>
      <c r="BX228" s="671"/>
      <c r="BY228" s="671"/>
      <c r="BZ228" s="671"/>
      <c r="CA228" s="671"/>
      <c r="CB228" s="671"/>
      <c r="CC228" s="671"/>
      <c r="CD228" s="671"/>
      <c r="CE228" s="671"/>
      <c r="CF228" s="671"/>
      <c r="CG228" s="671"/>
      <c r="CH228" s="671"/>
      <c r="CI228" s="671"/>
      <c r="CJ228" s="671"/>
      <c r="CK228" s="671"/>
      <c r="CL228" s="671"/>
      <c r="CM228" s="671"/>
      <c r="CN228" s="671"/>
      <c r="CO228" s="671"/>
      <c r="CP228" s="671"/>
      <c r="CQ228" s="671"/>
      <c r="CR228" s="671"/>
      <c r="CS228" s="671"/>
      <c r="CT228" s="671"/>
      <c r="CU228" s="671"/>
      <c r="CV228" s="671"/>
      <c r="CW228" s="671"/>
      <c r="CX228" s="671"/>
      <c r="CY228" s="671"/>
      <c r="CZ228" s="671"/>
      <c r="DA228" s="671"/>
      <c r="DB228" s="671"/>
      <c r="DC228" s="671"/>
      <c r="DD228" s="671"/>
      <c r="DE228" s="671"/>
      <c r="DF228" s="671"/>
      <c r="DG228" s="671"/>
      <c r="DH228" s="671"/>
      <c r="DI228" s="671"/>
      <c r="DJ228" s="671"/>
      <c r="DK228" s="671"/>
      <c r="DL228" s="671"/>
      <c r="DM228" s="671"/>
      <c r="DN228" s="671"/>
    </row>
    <row r="229" spans="1:118" s="9" customFormat="1" x14ac:dyDescent="0.2">
      <c r="A229" s="697"/>
      <c r="B229" s="671"/>
      <c r="C229" s="671"/>
      <c r="D229" s="671"/>
      <c r="E229" s="671"/>
      <c r="F229" s="671"/>
      <c r="G229" s="671"/>
      <c r="H229" s="671"/>
      <c r="I229" s="671"/>
      <c r="J229" s="671"/>
      <c r="K229" s="671"/>
      <c r="L229" s="671"/>
      <c r="M229" s="671"/>
      <c r="N229" s="671"/>
      <c r="O229" s="671"/>
      <c r="P229" s="671"/>
      <c r="Q229" s="671"/>
      <c r="R229" s="671"/>
      <c r="S229" s="671"/>
      <c r="T229" s="671"/>
      <c r="U229" s="671"/>
      <c r="V229" s="671"/>
      <c r="W229" s="671"/>
      <c r="X229" s="671"/>
      <c r="Y229" s="671"/>
      <c r="Z229" s="671"/>
      <c r="AA229" s="671"/>
      <c r="AB229" s="671"/>
      <c r="AC229" s="671"/>
      <c r="AD229" s="671"/>
      <c r="AE229" s="671"/>
      <c r="AF229" s="671"/>
      <c r="AG229" s="671"/>
      <c r="AH229" s="671"/>
      <c r="AI229" s="671"/>
      <c r="AJ229" s="671"/>
      <c r="AK229" s="671"/>
      <c r="AL229" s="673"/>
      <c r="AM229" s="673"/>
      <c r="AN229" s="673"/>
      <c r="AO229" s="673"/>
      <c r="AP229" s="673"/>
      <c r="AQ229" s="673"/>
      <c r="AR229" s="673"/>
      <c r="AS229" s="673"/>
      <c r="AT229" s="673"/>
      <c r="AU229" s="673"/>
      <c r="AV229" s="673"/>
      <c r="AW229" s="673"/>
      <c r="AX229" s="673"/>
      <c r="AY229" s="673"/>
      <c r="AZ229" s="673"/>
      <c r="BA229" s="671"/>
      <c r="BB229" s="671"/>
      <c r="BC229" s="671"/>
      <c r="BD229" s="671"/>
      <c r="BE229" s="671"/>
      <c r="BF229" s="671"/>
      <c r="BG229" s="671"/>
      <c r="BH229" s="671"/>
      <c r="BI229" s="671"/>
      <c r="BJ229" s="671"/>
      <c r="BK229" s="671"/>
      <c r="BL229" s="671"/>
      <c r="BM229" s="671"/>
      <c r="BN229" s="671"/>
      <c r="BO229" s="671"/>
      <c r="BP229" s="671"/>
      <c r="BQ229" s="671"/>
      <c r="BR229" s="671"/>
      <c r="BS229" s="671"/>
      <c r="BT229" s="959">
        <v>0</v>
      </c>
      <c r="BU229" s="961">
        <v>0</v>
      </c>
      <c r="BV229" s="671"/>
      <c r="BW229" s="671"/>
      <c r="BX229" s="671"/>
      <c r="BY229" s="671"/>
      <c r="BZ229" s="671"/>
      <c r="CA229" s="671"/>
      <c r="CB229" s="671"/>
      <c r="CC229" s="671"/>
      <c r="CD229" s="671"/>
      <c r="CE229" s="671"/>
      <c r="CF229" s="671"/>
      <c r="CG229" s="671"/>
      <c r="CH229" s="671"/>
      <c r="CI229" s="671"/>
      <c r="CJ229" s="671"/>
      <c r="CK229" s="671"/>
      <c r="CL229" s="671"/>
      <c r="CM229" s="671"/>
      <c r="CN229" s="671"/>
      <c r="CO229" s="671"/>
      <c r="CP229" s="671"/>
      <c r="CQ229" s="671"/>
      <c r="CR229" s="671"/>
      <c r="CS229" s="671"/>
      <c r="CT229" s="671"/>
      <c r="CU229" s="671"/>
      <c r="CV229" s="671"/>
      <c r="CW229" s="671"/>
      <c r="CX229" s="671"/>
      <c r="CY229" s="671"/>
      <c r="CZ229" s="671"/>
      <c r="DA229" s="671"/>
      <c r="DB229" s="671"/>
      <c r="DC229" s="671"/>
      <c r="DD229" s="671"/>
      <c r="DE229" s="671"/>
      <c r="DF229" s="671"/>
      <c r="DG229" s="671"/>
      <c r="DH229" s="671"/>
      <c r="DI229" s="671"/>
      <c r="DJ229" s="671"/>
      <c r="DK229" s="671"/>
      <c r="DL229" s="671"/>
      <c r="DM229" s="671"/>
      <c r="DN229" s="671"/>
    </row>
    <row r="230" spans="1:118" s="9" customFormat="1" x14ac:dyDescent="0.2">
      <c r="A230" s="697"/>
      <c r="B230" s="671"/>
      <c r="C230" s="671"/>
      <c r="D230" s="671"/>
      <c r="E230" s="671"/>
      <c r="F230" s="671"/>
      <c r="G230" s="671"/>
      <c r="H230" s="671"/>
      <c r="I230" s="671"/>
      <c r="J230" s="671"/>
      <c r="K230" s="671"/>
      <c r="L230" s="671"/>
      <c r="M230" s="671"/>
      <c r="N230" s="671"/>
      <c r="O230" s="671"/>
      <c r="P230" s="671"/>
      <c r="Q230" s="671"/>
      <c r="R230" s="671"/>
      <c r="S230" s="671"/>
      <c r="T230" s="671"/>
      <c r="U230" s="671"/>
      <c r="V230" s="671"/>
      <c r="W230" s="671"/>
      <c r="X230" s="671"/>
      <c r="Y230" s="671"/>
      <c r="Z230" s="671"/>
      <c r="AA230" s="671"/>
      <c r="AB230" s="671"/>
      <c r="AC230" s="671"/>
      <c r="AD230" s="671"/>
      <c r="AE230" s="671"/>
      <c r="AF230" s="671"/>
      <c r="AG230" s="671"/>
      <c r="AH230" s="671"/>
      <c r="AI230" s="671"/>
      <c r="AJ230" s="671"/>
      <c r="AK230" s="671"/>
      <c r="AL230" s="673"/>
      <c r="AM230" s="673"/>
      <c r="AN230" s="673"/>
      <c r="AO230" s="673"/>
      <c r="AP230" s="673"/>
      <c r="AQ230" s="673"/>
      <c r="AR230" s="673"/>
      <c r="AS230" s="673"/>
      <c r="AT230" s="673"/>
      <c r="AU230" s="673"/>
      <c r="AV230" s="673"/>
      <c r="AW230" s="673"/>
      <c r="AX230" s="673"/>
      <c r="AY230" s="673"/>
      <c r="AZ230" s="673"/>
      <c r="BA230" s="671"/>
      <c r="BB230" s="671"/>
      <c r="BC230" s="671"/>
      <c r="BD230" s="671"/>
      <c r="BE230" s="671"/>
      <c r="BF230" s="671"/>
      <c r="BG230" s="671"/>
      <c r="BH230" s="671"/>
      <c r="BI230" s="671"/>
      <c r="BJ230" s="671"/>
      <c r="BK230" s="671"/>
      <c r="BL230" s="671"/>
      <c r="BM230" s="671"/>
      <c r="BN230" s="671"/>
      <c r="BO230" s="671"/>
      <c r="BP230" s="671"/>
      <c r="BQ230" s="671"/>
      <c r="BR230" s="671"/>
      <c r="BS230" s="671"/>
      <c r="BT230" s="671"/>
      <c r="BU230" s="671"/>
      <c r="BV230" s="671"/>
      <c r="BW230" s="671"/>
      <c r="BX230" s="671"/>
      <c r="BY230" s="671"/>
      <c r="BZ230" s="671"/>
      <c r="CA230" s="671"/>
      <c r="CB230" s="671"/>
      <c r="CC230" s="671"/>
      <c r="CD230" s="671"/>
      <c r="CE230" s="671"/>
      <c r="CF230" s="671"/>
      <c r="CG230" s="671"/>
      <c r="CH230" s="671"/>
      <c r="CI230" s="671"/>
      <c r="CJ230" s="671"/>
      <c r="CK230" s="671"/>
      <c r="CL230" s="671"/>
      <c r="CM230" s="671"/>
      <c r="CN230" s="671"/>
      <c r="CO230" s="671"/>
      <c r="CP230" s="671"/>
      <c r="CQ230" s="671"/>
      <c r="CR230" s="671"/>
      <c r="CS230" s="671"/>
      <c r="CT230" s="671"/>
      <c r="CU230" s="671"/>
      <c r="CV230" s="671"/>
      <c r="CW230" s="671"/>
      <c r="CX230" s="671"/>
      <c r="CY230" s="671"/>
      <c r="CZ230" s="671"/>
      <c r="DA230" s="671"/>
      <c r="DB230" s="671"/>
      <c r="DC230" s="671"/>
      <c r="DD230" s="671"/>
      <c r="DE230" s="671"/>
      <c r="DF230" s="671"/>
      <c r="DG230" s="671"/>
      <c r="DH230" s="671"/>
      <c r="DI230" s="671"/>
      <c r="DJ230" s="671"/>
      <c r="DK230" s="671"/>
      <c r="DL230" s="671"/>
      <c r="DM230" s="671"/>
      <c r="DN230" s="671"/>
    </row>
    <row r="231" spans="1:118" s="9" customFormat="1" x14ac:dyDescent="0.2">
      <c r="A231" s="697"/>
      <c r="B231" s="671"/>
      <c r="C231" s="671"/>
      <c r="D231" s="671"/>
      <c r="E231" s="671"/>
      <c r="F231" s="671"/>
      <c r="G231" s="671"/>
      <c r="H231" s="671"/>
      <c r="I231" s="671"/>
      <c r="J231" s="671"/>
      <c r="K231" s="671"/>
      <c r="L231" s="671"/>
      <c r="M231" s="671"/>
      <c r="N231" s="671"/>
      <c r="O231" s="671"/>
      <c r="P231" s="671"/>
      <c r="Q231" s="671"/>
      <c r="R231" s="671"/>
      <c r="S231" s="671"/>
      <c r="T231" s="671"/>
      <c r="U231" s="671"/>
      <c r="V231" s="671"/>
      <c r="W231" s="671"/>
      <c r="X231" s="671"/>
      <c r="Y231" s="671"/>
      <c r="Z231" s="671"/>
      <c r="AA231" s="671"/>
      <c r="AB231" s="671"/>
      <c r="AC231" s="671"/>
      <c r="AD231" s="671"/>
      <c r="AE231" s="671"/>
      <c r="AF231" s="671"/>
      <c r="AG231" s="671"/>
      <c r="AH231" s="671"/>
      <c r="AI231" s="671"/>
      <c r="AJ231" s="671"/>
      <c r="AK231" s="671"/>
      <c r="AL231" s="673"/>
      <c r="AM231" s="673"/>
      <c r="AN231" s="673"/>
      <c r="AO231" s="673"/>
      <c r="AP231" s="673"/>
      <c r="AQ231" s="673"/>
      <c r="AR231" s="673"/>
      <c r="AS231" s="673"/>
      <c r="AT231" s="673"/>
      <c r="AU231" s="673"/>
      <c r="AV231" s="673"/>
      <c r="AW231" s="673"/>
      <c r="AX231" s="673"/>
      <c r="AY231" s="673"/>
      <c r="AZ231" s="673"/>
      <c r="BA231" s="671"/>
      <c r="BB231" s="671"/>
      <c r="BC231" s="671"/>
      <c r="BD231" s="671"/>
      <c r="BE231" s="671"/>
      <c r="BF231" s="671"/>
      <c r="BG231" s="671"/>
      <c r="BH231" s="671"/>
      <c r="BI231" s="671"/>
      <c r="BJ231" s="671"/>
      <c r="BK231" s="671"/>
      <c r="BL231" s="671"/>
      <c r="BM231" s="671"/>
      <c r="BN231" s="671"/>
      <c r="BO231" s="671"/>
      <c r="BP231" s="671"/>
      <c r="BQ231" s="671"/>
      <c r="BR231" s="671"/>
      <c r="BS231" s="671"/>
      <c r="BT231" s="671"/>
      <c r="BU231" s="671"/>
      <c r="BV231" s="671"/>
      <c r="BW231" s="671"/>
      <c r="BX231" s="671"/>
      <c r="BY231" s="671"/>
      <c r="BZ231" s="671"/>
      <c r="CA231" s="671"/>
      <c r="CB231" s="671"/>
      <c r="CC231" s="671"/>
      <c r="CD231" s="671"/>
      <c r="CE231" s="671"/>
      <c r="CF231" s="671"/>
      <c r="CG231" s="671"/>
      <c r="CH231" s="671"/>
      <c r="CI231" s="671"/>
      <c r="CJ231" s="671"/>
      <c r="CK231" s="671"/>
      <c r="CL231" s="671"/>
      <c r="CM231" s="671"/>
      <c r="CN231" s="671"/>
      <c r="CO231" s="671"/>
      <c r="CP231" s="671"/>
      <c r="CQ231" s="671"/>
      <c r="CR231" s="671"/>
      <c r="CS231" s="671"/>
      <c r="CT231" s="671"/>
      <c r="CU231" s="671"/>
      <c r="CV231" s="671"/>
      <c r="CW231" s="671"/>
      <c r="CX231" s="671"/>
      <c r="CY231" s="671"/>
      <c r="CZ231" s="671"/>
      <c r="DA231" s="671"/>
      <c r="DB231" s="671"/>
      <c r="DC231" s="671"/>
      <c r="DD231" s="671"/>
      <c r="DE231" s="671"/>
      <c r="DF231" s="671"/>
      <c r="DG231" s="671"/>
      <c r="DH231" s="671"/>
      <c r="DI231" s="671"/>
      <c r="DJ231" s="671"/>
      <c r="DK231" s="671"/>
      <c r="DL231" s="671"/>
      <c r="DM231" s="671"/>
      <c r="DN231" s="671"/>
    </row>
    <row r="232" spans="1:118" s="9" customFormat="1" x14ac:dyDescent="0.2">
      <c r="A232" s="697"/>
      <c r="B232" s="671"/>
      <c r="C232" s="671"/>
      <c r="D232" s="671"/>
      <c r="E232" s="671"/>
      <c r="F232" s="671"/>
      <c r="G232" s="671"/>
      <c r="H232" s="671"/>
      <c r="I232" s="671"/>
      <c r="J232" s="671"/>
      <c r="K232" s="671"/>
      <c r="L232" s="671"/>
      <c r="M232" s="671"/>
      <c r="N232" s="671"/>
      <c r="O232" s="671"/>
      <c r="P232" s="671"/>
      <c r="Q232" s="671"/>
      <c r="R232" s="671"/>
      <c r="S232" s="671"/>
      <c r="T232" s="671"/>
      <c r="U232" s="671"/>
      <c r="V232" s="671"/>
      <c r="W232" s="671"/>
      <c r="X232" s="671"/>
      <c r="Y232" s="671"/>
      <c r="Z232" s="671"/>
      <c r="AA232" s="671"/>
      <c r="AB232" s="671"/>
      <c r="AC232" s="671"/>
      <c r="AD232" s="671"/>
      <c r="AE232" s="671"/>
      <c r="AF232" s="671"/>
      <c r="AG232" s="671"/>
      <c r="AH232" s="671"/>
      <c r="AI232" s="671"/>
      <c r="AJ232" s="671"/>
      <c r="AK232" s="671"/>
      <c r="AL232" s="673"/>
      <c r="AM232" s="673"/>
      <c r="AN232" s="673"/>
      <c r="AO232" s="673"/>
      <c r="AP232" s="673"/>
      <c r="AQ232" s="673"/>
      <c r="AR232" s="673"/>
      <c r="AS232" s="673"/>
      <c r="AT232" s="673"/>
      <c r="AU232" s="673"/>
      <c r="AV232" s="673"/>
      <c r="AW232" s="673"/>
      <c r="AX232" s="673"/>
      <c r="AY232" s="673"/>
      <c r="AZ232" s="673"/>
      <c r="BA232" s="671"/>
      <c r="BB232" s="671"/>
      <c r="BC232" s="671"/>
      <c r="BD232" s="671"/>
      <c r="BE232" s="671"/>
      <c r="BF232" s="671"/>
      <c r="BG232" s="671"/>
      <c r="BH232" s="671"/>
      <c r="BI232" s="671"/>
      <c r="BJ232" s="671"/>
      <c r="BK232" s="671"/>
      <c r="BL232" s="671"/>
      <c r="BM232" s="671"/>
      <c r="BN232" s="671"/>
      <c r="BO232" s="671"/>
      <c r="BP232" s="671"/>
      <c r="BQ232" s="671"/>
      <c r="BR232" s="671"/>
      <c r="BS232" s="671"/>
      <c r="BT232" s="671"/>
      <c r="BU232" s="671"/>
      <c r="BV232" s="671"/>
      <c r="BW232" s="671"/>
      <c r="BX232" s="671"/>
      <c r="BY232" s="671"/>
      <c r="BZ232" s="671"/>
      <c r="CA232" s="671"/>
      <c r="CB232" s="671"/>
      <c r="CC232" s="671"/>
      <c r="CD232" s="671"/>
      <c r="CE232" s="671"/>
      <c r="CF232" s="671"/>
      <c r="CG232" s="671"/>
      <c r="CH232" s="671"/>
      <c r="CI232" s="671"/>
      <c r="CJ232" s="671"/>
      <c r="CK232" s="671"/>
      <c r="CL232" s="671"/>
      <c r="CM232" s="671"/>
      <c r="CN232" s="671"/>
      <c r="CO232" s="671"/>
      <c r="CP232" s="671"/>
      <c r="CQ232" s="671"/>
      <c r="CR232" s="671"/>
      <c r="CS232" s="671"/>
      <c r="CT232" s="671"/>
      <c r="CU232" s="671"/>
      <c r="CV232" s="671"/>
      <c r="CW232" s="671"/>
      <c r="CX232" s="671"/>
      <c r="CY232" s="671"/>
      <c r="CZ232" s="671"/>
      <c r="DA232" s="671"/>
      <c r="DB232" s="671"/>
      <c r="DC232" s="671"/>
      <c r="DD232" s="671"/>
      <c r="DE232" s="671"/>
      <c r="DF232" s="671"/>
      <c r="DG232" s="671"/>
      <c r="DH232" s="671"/>
      <c r="DI232" s="671"/>
      <c r="DJ232" s="671"/>
      <c r="DK232" s="671"/>
      <c r="DL232" s="671"/>
      <c r="DM232" s="671"/>
      <c r="DN232" s="671"/>
    </row>
    <row r="233" spans="1:118" s="9" customFormat="1" x14ac:dyDescent="0.2">
      <c r="A233" s="697"/>
      <c r="B233" s="671"/>
      <c r="C233" s="671"/>
      <c r="D233" s="671"/>
      <c r="E233" s="671"/>
      <c r="F233" s="671"/>
      <c r="G233" s="671"/>
      <c r="H233" s="671"/>
      <c r="I233" s="671"/>
      <c r="J233" s="671"/>
      <c r="K233" s="671"/>
      <c r="L233" s="671"/>
      <c r="M233" s="671"/>
      <c r="N233" s="671"/>
      <c r="O233" s="671"/>
      <c r="P233" s="671"/>
      <c r="Q233" s="671"/>
      <c r="R233" s="671"/>
      <c r="S233" s="671"/>
      <c r="T233" s="671"/>
      <c r="U233" s="671"/>
      <c r="V233" s="671"/>
      <c r="W233" s="671"/>
      <c r="X233" s="671"/>
      <c r="Y233" s="671"/>
      <c r="Z233" s="671"/>
      <c r="AA233" s="671"/>
      <c r="AB233" s="671"/>
      <c r="AC233" s="671"/>
      <c r="AD233" s="671"/>
      <c r="AE233" s="671"/>
      <c r="AF233" s="671"/>
      <c r="AG233" s="671"/>
      <c r="AH233" s="671"/>
      <c r="AI233" s="671"/>
      <c r="AJ233" s="671"/>
      <c r="AK233" s="671"/>
      <c r="AL233" s="673"/>
      <c r="AM233" s="673"/>
      <c r="AN233" s="673"/>
      <c r="AO233" s="673"/>
      <c r="AP233" s="673"/>
      <c r="AQ233" s="673"/>
      <c r="AR233" s="673"/>
      <c r="AS233" s="673"/>
      <c r="AT233" s="673"/>
      <c r="AU233" s="673"/>
      <c r="AV233" s="673"/>
      <c r="AW233" s="673"/>
      <c r="AX233" s="673"/>
      <c r="AY233" s="673"/>
      <c r="AZ233" s="673"/>
      <c r="BA233" s="671"/>
      <c r="BB233" s="671"/>
      <c r="BC233" s="671"/>
      <c r="BD233" s="671"/>
      <c r="BE233" s="671"/>
      <c r="BF233" s="671"/>
      <c r="BG233" s="671"/>
      <c r="BH233" s="671"/>
      <c r="BI233" s="671"/>
      <c r="BJ233" s="671"/>
      <c r="BK233" s="671"/>
      <c r="BL233" s="671"/>
      <c r="BM233" s="671"/>
      <c r="BN233" s="671"/>
      <c r="BO233" s="671"/>
      <c r="BP233" s="671"/>
      <c r="BQ233" s="671"/>
      <c r="BR233" s="671"/>
      <c r="BS233" s="671"/>
      <c r="BT233" s="671"/>
      <c r="BU233" s="671"/>
      <c r="BV233" s="671"/>
      <c r="BW233" s="671"/>
      <c r="BX233" s="671"/>
      <c r="BY233" s="671"/>
      <c r="BZ233" s="671"/>
      <c r="CA233" s="671"/>
      <c r="CB233" s="671"/>
      <c r="CC233" s="671"/>
      <c r="CD233" s="671"/>
      <c r="CE233" s="671"/>
      <c r="CF233" s="671"/>
      <c r="CG233" s="671"/>
      <c r="CH233" s="671"/>
      <c r="CI233" s="671"/>
      <c r="CJ233" s="671"/>
      <c r="CK233" s="671"/>
      <c r="CL233" s="671"/>
      <c r="CM233" s="671"/>
      <c r="CN233" s="671"/>
      <c r="CO233" s="671"/>
      <c r="CP233" s="671"/>
      <c r="CQ233" s="671"/>
      <c r="CR233" s="671"/>
      <c r="CS233" s="671"/>
      <c r="CT233" s="671"/>
      <c r="CU233" s="671"/>
      <c r="CV233" s="671"/>
      <c r="CW233" s="671"/>
      <c r="CX233" s="671"/>
      <c r="CY233" s="671"/>
      <c r="CZ233" s="671"/>
      <c r="DA233" s="671"/>
      <c r="DB233" s="671"/>
      <c r="DC233" s="671"/>
      <c r="DD233" s="671"/>
      <c r="DE233" s="671"/>
      <c r="DF233" s="671"/>
      <c r="DG233" s="671"/>
      <c r="DH233" s="671"/>
      <c r="DI233" s="671"/>
      <c r="DJ233" s="671"/>
      <c r="DK233" s="671"/>
      <c r="DL233" s="671"/>
      <c r="DM233" s="671"/>
      <c r="DN233" s="671"/>
    </row>
    <row r="234" spans="1:118" s="9" customFormat="1" x14ac:dyDescent="0.2">
      <c r="A234" s="697"/>
      <c r="B234" s="671"/>
      <c r="C234" s="671"/>
      <c r="D234" s="671"/>
      <c r="E234" s="671"/>
      <c r="F234" s="671"/>
      <c r="G234" s="671"/>
      <c r="H234" s="671"/>
      <c r="I234" s="671"/>
      <c r="J234" s="671"/>
      <c r="K234" s="671"/>
      <c r="L234" s="671"/>
      <c r="M234" s="671"/>
      <c r="N234" s="671"/>
      <c r="O234" s="671"/>
      <c r="P234" s="671"/>
      <c r="Q234" s="671"/>
      <c r="R234" s="671"/>
      <c r="S234" s="671"/>
      <c r="T234" s="671"/>
      <c r="U234" s="671"/>
      <c r="V234" s="671"/>
      <c r="W234" s="671"/>
      <c r="X234" s="671"/>
      <c r="Y234" s="671"/>
      <c r="Z234" s="671"/>
      <c r="AA234" s="671"/>
      <c r="AB234" s="671"/>
      <c r="AC234" s="671"/>
      <c r="AD234" s="671"/>
      <c r="AE234" s="671"/>
      <c r="AF234" s="671"/>
      <c r="AG234" s="671"/>
      <c r="AH234" s="671"/>
      <c r="AI234" s="671"/>
      <c r="AJ234" s="671"/>
      <c r="AK234" s="671"/>
      <c r="AL234" s="673"/>
      <c r="AM234" s="673"/>
      <c r="AN234" s="673"/>
      <c r="AO234" s="673"/>
      <c r="AP234" s="673"/>
      <c r="AQ234" s="673"/>
      <c r="AR234" s="673"/>
      <c r="AS234" s="673"/>
      <c r="AT234" s="673"/>
      <c r="AU234" s="673"/>
      <c r="AV234" s="673"/>
      <c r="AW234" s="673"/>
      <c r="AX234" s="673"/>
      <c r="AY234" s="673"/>
      <c r="AZ234" s="673"/>
      <c r="BA234" s="671"/>
      <c r="BB234" s="671"/>
      <c r="BC234" s="671"/>
      <c r="BD234" s="671"/>
      <c r="BE234" s="671"/>
      <c r="BF234" s="671"/>
      <c r="BG234" s="671"/>
      <c r="BH234" s="671"/>
      <c r="BI234" s="671"/>
      <c r="BJ234" s="671"/>
      <c r="BK234" s="671"/>
      <c r="BL234" s="671"/>
      <c r="BM234" s="671"/>
      <c r="BN234" s="671"/>
      <c r="BO234" s="671"/>
      <c r="BP234" s="671"/>
      <c r="BQ234" s="671"/>
      <c r="BR234" s="671"/>
      <c r="BS234" s="671"/>
      <c r="BT234" s="671"/>
      <c r="BU234" s="671"/>
      <c r="BV234" s="671"/>
      <c r="BW234" s="671"/>
      <c r="BX234" s="671"/>
      <c r="BY234" s="671"/>
      <c r="BZ234" s="671"/>
      <c r="CA234" s="671"/>
      <c r="CB234" s="671"/>
      <c r="CC234" s="671"/>
      <c r="CD234" s="671"/>
      <c r="CE234" s="671"/>
      <c r="CF234" s="671"/>
      <c r="CG234" s="671"/>
      <c r="CH234" s="671"/>
      <c r="CI234" s="671"/>
      <c r="CJ234" s="671"/>
      <c r="CK234" s="671"/>
      <c r="CL234" s="671"/>
      <c r="CM234" s="671"/>
      <c r="CN234" s="671"/>
      <c r="CO234" s="671"/>
      <c r="CP234" s="671"/>
      <c r="CQ234" s="671"/>
      <c r="CR234" s="671"/>
      <c r="CS234" s="671"/>
      <c r="CT234" s="671"/>
      <c r="CU234" s="671"/>
      <c r="CV234" s="671"/>
      <c r="CW234" s="671"/>
      <c r="CX234" s="671"/>
      <c r="CY234" s="671"/>
      <c r="CZ234" s="671"/>
      <c r="DA234" s="671"/>
      <c r="DB234" s="671"/>
      <c r="DC234" s="671"/>
      <c r="DD234" s="671"/>
      <c r="DE234" s="671"/>
      <c r="DF234" s="671"/>
      <c r="DG234" s="671"/>
      <c r="DH234" s="671"/>
      <c r="DI234" s="671"/>
      <c r="DJ234" s="671"/>
      <c r="DK234" s="671"/>
      <c r="DL234" s="671"/>
      <c r="DM234" s="671"/>
      <c r="DN234" s="671"/>
    </row>
    <row r="235" spans="1:118" s="9" customFormat="1" x14ac:dyDescent="0.2">
      <c r="A235" s="697"/>
      <c r="B235" s="671"/>
      <c r="C235" s="671"/>
      <c r="D235" s="671"/>
      <c r="E235" s="671"/>
      <c r="F235" s="671"/>
      <c r="G235" s="671"/>
      <c r="H235" s="671"/>
      <c r="I235" s="671"/>
      <c r="J235" s="671"/>
      <c r="K235" s="671"/>
      <c r="L235" s="671"/>
      <c r="M235" s="671"/>
      <c r="N235" s="671"/>
      <c r="O235" s="671"/>
      <c r="P235" s="671"/>
      <c r="Q235" s="671"/>
      <c r="R235" s="671"/>
      <c r="S235" s="671"/>
      <c r="T235" s="671"/>
      <c r="U235" s="671"/>
      <c r="V235" s="671"/>
      <c r="W235" s="671"/>
      <c r="X235" s="671"/>
      <c r="Y235" s="671"/>
      <c r="Z235" s="671"/>
      <c r="AA235" s="671"/>
      <c r="AB235" s="671"/>
      <c r="AC235" s="671"/>
      <c r="AD235" s="671"/>
      <c r="AE235" s="671"/>
      <c r="AF235" s="671"/>
      <c r="AG235" s="671"/>
      <c r="AH235" s="671"/>
      <c r="AI235" s="671"/>
      <c r="AJ235" s="671"/>
      <c r="AK235" s="671"/>
      <c r="AL235" s="673"/>
      <c r="AM235" s="673"/>
      <c r="AN235" s="673"/>
      <c r="AO235" s="673"/>
      <c r="AP235" s="673"/>
      <c r="AQ235" s="673"/>
      <c r="AR235" s="673"/>
      <c r="AS235" s="673"/>
      <c r="AT235" s="673"/>
      <c r="AU235" s="673"/>
      <c r="AV235" s="673"/>
      <c r="AW235" s="673"/>
      <c r="AX235" s="673"/>
      <c r="AY235" s="673"/>
      <c r="AZ235" s="673"/>
      <c r="BA235" s="671"/>
      <c r="BB235" s="671"/>
      <c r="BC235" s="671"/>
      <c r="BD235" s="671"/>
      <c r="BE235" s="671"/>
      <c r="BF235" s="671"/>
      <c r="BG235" s="671"/>
      <c r="BH235" s="671"/>
      <c r="BI235" s="671"/>
      <c r="BJ235" s="671"/>
      <c r="BK235" s="671"/>
      <c r="BL235" s="671"/>
      <c r="BM235" s="671"/>
      <c r="BN235" s="671"/>
      <c r="BO235" s="671"/>
      <c r="BP235" s="671"/>
      <c r="BQ235" s="671"/>
      <c r="BR235" s="671"/>
      <c r="BS235" s="671"/>
      <c r="BT235" s="671"/>
      <c r="BU235" s="671"/>
      <c r="BV235" s="671"/>
      <c r="BW235" s="671"/>
      <c r="BX235" s="671"/>
      <c r="BY235" s="671"/>
      <c r="BZ235" s="671"/>
      <c r="CA235" s="671"/>
      <c r="CB235" s="671"/>
      <c r="CC235" s="671"/>
      <c r="CD235" s="671"/>
      <c r="CE235" s="671"/>
      <c r="CF235" s="671"/>
      <c r="CG235" s="671"/>
      <c r="CH235" s="671"/>
      <c r="CI235" s="671"/>
      <c r="CJ235" s="671"/>
      <c r="CK235" s="671"/>
      <c r="CL235" s="671"/>
      <c r="CM235" s="671"/>
      <c r="CN235" s="671"/>
      <c r="CO235" s="671"/>
      <c r="CP235" s="671"/>
      <c r="CQ235" s="671"/>
      <c r="CR235" s="671"/>
      <c r="CS235" s="671"/>
      <c r="CT235" s="671"/>
      <c r="CU235" s="671"/>
      <c r="CV235" s="671"/>
      <c r="CW235" s="671"/>
      <c r="CX235" s="671"/>
      <c r="CY235" s="671"/>
      <c r="CZ235" s="671"/>
      <c r="DA235" s="671"/>
      <c r="DB235" s="671"/>
      <c r="DC235" s="671"/>
      <c r="DD235" s="671"/>
      <c r="DE235" s="671"/>
      <c r="DF235" s="671"/>
      <c r="DG235" s="671"/>
      <c r="DH235" s="671"/>
      <c r="DI235" s="671"/>
      <c r="DJ235" s="671"/>
      <c r="DK235" s="671"/>
      <c r="DL235" s="671"/>
      <c r="DM235" s="671"/>
      <c r="DN235" s="671"/>
    </row>
    <row r="236" spans="1:118" s="9" customFormat="1" x14ac:dyDescent="0.2">
      <c r="A236" s="697"/>
      <c r="B236" s="671"/>
      <c r="C236" s="671"/>
      <c r="D236" s="671"/>
      <c r="E236" s="671"/>
      <c r="F236" s="671"/>
      <c r="G236" s="671"/>
      <c r="H236" s="671"/>
      <c r="I236" s="671"/>
      <c r="J236" s="671"/>
      <c r="K236" s="671"/>
      <c r="L236" s="671"/>
      <c r="M236" s="671"/>
      <c r="N236" s="671"/>
      <c r="O236" s="671"/>
      <c r="P236" s="671"/>
      <c r="Q236" s="671"/>
      <c r="R236" s="671"/>
      <c r="S236" s="671"/>
      <c r="T236" s="671"/>
      <c r="U236" s="671"/>
      <c r="V236" s="671"/>
      <c r="W236" s="671"/>
      <c r="X236" s="671"/>
      <c r="Y236" s="671"/>
      <c r="Z236" s="671"/>
      <c r="AA236" s="671"/>
      <c r="AB236" s="671"/>
      <c r="AC236" s="671"/>
      <c r="AD236" s="671"/>
      <c r="AE236" s="671"/>
      <c r="AF236" s="671"/>
      <c r="AG236" s="671"/>
      <c r="AH236" s="671"/>
      <c r="AI236" s="671"/>
      <c r="AJ236" s="671"/>
      <c r="AK236" s="671"/>
      <c r="AL236" s="673"/>
      <c r="AM236" s="673"/>
      <c r="AN236" s="673"/>
      <c r="AO236" s="673"/>
      <c r="AP236" s="673"/>
      <c r="AQ236" s="673"/>
      <c r="AR236" s="673"/>
      <c r="AS236" s="673"/>
      <c r="AT236" s="673"/>
      <c r="AU236" s="673"/>
      <c r="AV236" s="673"/>
      <c r="AW236" s="673"/>
      <c r="AX236" s="673"/>
      <c r="AY236" s="673"/>
      <c r="AZ236" s="673"/>
      <c r="BA236" s="671"/>
      <c r="BB236" s="671"/>
      <c r="BC236" s="671"/>
      <c r="BD236" s="671"/>
      <c r="BE236" s="671"/>
      <c r="BF236" s="671"/>
      <c r="BG236" s="671"/>
      <c r="BH236" s="671"/>
      <c r="BI236" s="671"/>
      <c r="BJ236" s="671"/>
      <c r="BK236" s="671"/>
      <c r="BL236" s="671"/>
      <c r="BM236" s="671"/>
      <c r="BN236" s="671"/>
      <c r="BO236" s="671"/>
      <c r="BP236" s="671"/>
      <c r="BQ236" s="671"/>
      <c r="BR236" s="671"/>
      <c r="BS236" s="671"/>
      <c r="BT236" s="671"/>
      <c r="BU236" s="671"/>
      <c r="BV236" s="671"/>
      <c r="BW236" s="671"/>
      <c r="BX236" s="671"/>
      <c r="BY236" s="671"/>
      <c r="BZ236" s="671"/>
      <c r="CA236" s="671"/>
      <c r="CB236" s="671"/>
      <c r="CC236" s="671"/>
      <c r="CD236" s="671"/>
      <c r="CE236" s="671"/>
      <c r="CF236" s="671"/>
      <c r="CG236" s="671"/>
      <c r="CH236" s="671"/>
      <c r="CI236" s="671"/>
      <c r="CJ236" s="671"/>
      <c r="CK236" s="671"/>
      <c r="CL236" s="671"/>
      <c r="CM236" s="671"/>
      <c r="CN236" s="671"/>
      <c r="CO236" s="671"/>
      <c r="CP236" s="671"/>
      <c r="CQ236" s="671"/>
      <c r="CR236" s="671"/>
      <c r="CS236" s="671"/>
      <c r="CT236" s="671"/>
      <c r="CU236" s="671"/>
      <c r="CV236" s="671"/>
      <c r="CW236" s="671"/>
      <c r="CX236" s="671"/>
      <c r="CY236" s="671"/>
      <c r="CZ236" s="671"/>
      <c r="DA236" s="671"/>
      <c r="DB236" s="671"/>
      <c r="DC236" s="671"/>
      <c r="DD236" s="671"/>
      <c r="DE236" s="671"/>
      <c r="DF236" s="671"/>
      <c r="DG236" s="671"/>
      <c r="DH236" s="671"/>
      <c r="DI236" s="671"/>
      <c r="DJ236" s="671"/>
      <c r="DK236" s="671"/>
      <c r="DL236" s="671"/>
      <c r="DM236" s="671"/>
      <c r="DN236" s="671"/>
    </row>
    <row r="237" spans="1:118" s="9" customFormat="1" x14ac:dyDescent="0.2">
      <c r="A237" s="697"/>
      <c r="B237" s="671"/>
      <c r="C237" s="671"/>
      <c r="D237" s="671"/>
      <c r="E237" s="671"/>
      <c r="F237" s="671"/>
      <c r="G237" s="671"/>
      <c r="H237" s="671"/>
      <c r="I237" s="671"/>
      <c r="J237" s="671"/>
      <c r="K237" s="671"/>
      <c r="L237" s="671"/>
      <c r="M237" s="671"/>
      <c r="N237" s="671"/>
      <c r="O237" s="671"/>
      <c r="P237" s="671"/>
      <c r="Q237" s="671"/>
      <c r="R237" s="671"/>
      <c r="S237" s="671"/>
      <c r="T237" s="671"/>
      <c r="U237" s="671"/>
      <c r="V237" s="671"/>
      <c r="W237" s="671"/>
      <c r="X237" s="671"/>
      <c r="Y237" s="671"/>
      <c r="Z237" s="671"/>
      <c r="AA237" s="671"/>
      <c r="AB237" s="671"/>
      <c r="AC237" s="671"/>
      <c r="AD237" s="671"/>
      <c r="AE237" s="671"/>
      <c r="AF237" s="671"/>
      <c r="AG237" s="671"/>
      <c r="AH237" s="671"/>
      <c r="AI237" s="671"/>
      <c r="AJ237" s="671"/>
      <c r="AK237" s="671"/>
      <c r="AL237" s="673"/>
      <c r="AM237" s="673"/>
      <c r="AN237" s="673"/>
      <c r="AO237" s="673"/>
      <c r="AP237" s="673"/>
      <c r="AQ237" s="673"/>
      <c r="AR237" s="673"/>
      <c r="AS237" s="673"/>
      <c r="AT237" s="673"/>
      <c r="AU237" s="673"/>
      <c r="AV237" s="673"/>
      <c r="AW237" s="673"/>
      <c r="AX237" s="673"/>
      <c r="AY237" s="673"/>
      <c r="AZ237" s="673"/>
      <c r="BA237" s="671"/>
      <c r="BB237" s="671"/>
      <c r="BC237" s="671"/>
      <c r="BD237" s="671"/>
      <c r="BE237" s="671"/>
      <c r="BF237" s="671"/>
      <c r="BG237" s="671"/>
      <c r="BH237" s="671"/>
      <c r="BI237" s="671"/>
      <c r="BJ237" s="671"/>
      <c r="BK237" s="671"/>
      <c r="BL237" s="671"/>
      <c r="BM237" s="671"/>
      <c r="BN237" s="671"/>
      <c r="BO237" s="671"/>
      <c r="BP237" s="671"/>
      <c r="BQ237" s="671"/>
      <c r="BR237" s="671"/>
      <c r="BS237" s="671"/>
      <c r="BT237" s="671"/>
      <c r="BU237" s="671"/>
      <c r="BV237" s="671"/>
      <c r="BW237" s="671"/>
      <c r="BX237" s="671"/>
      <c r="BY237" s="671"/>
      <c r="BZ237" s="671"/>
      <c r="CA237" s="671"/>
      <c r="CB237" s="671"/>
      <c r="CC237" s="671"/>
      <c r="CD237" s="671"/>
      <c r="CE237" s="671"/>
      <c r="CF237" s="671"/>
      <c r="CG237" s="671"/>
      <c r="CH237" s="671"/>
      <c r="CI237" s="671"/>
      <c r="CJ237" s="671"/>
      <c r="CK237" s="671"/>
      <c r="CL237" s="671"/>
      <c r="CM237" s="671"/>
      <c r="CN237" s="671"/>
      <c r="CO237" s="671"/>
      <c r="CP237" s="671"/>
      <c r="CQ237" s="671"/>
      <c r="CR237" s="671"/>
      <c r="CS237" s="671"/>
      <c r="CT237" s="671"/>
      <c r="CU237" s="671"/>
      <c r="CV237" s="671"/>
      <c r="CW237" s="671"/>
      <c r="CX237" s="671"/>
      <c r="CY237" s="671"/>
      <c r="CZ237" s="671"/>
      <c r="DA237" s="671"/>
      <c r="DB237" s="671"/>
      <c r="DC237" s="671"/>
      <c r="DD237" s="671"/>
      <c r="DE237" s="671"/>
      <c r="DF237" s="671"/>
      <c r="DG237" s="671"/>
      <c r="DH237" s="671"/>
      <c r="DI237" s="671"/>
      <c r="DJ237" s="671"/>
      <c r="DK237" s="671"/>
      <c r="DL237" s="671"/>
      <c r="DM237" s="671"/>
      <c r="DN237" s="671"/>
    </row>
    <row r="238" spans="1:118" s="9" customFormat="1" x14ac:dyDescent="0.2">
      <c r="A238" s="697"/>
      <c r="B238" s="671"/>
      <c r="C238" s="671"/>
      <c r="D238" s="671"/>
      <c r="E238" s="671"/>
      <c r="F238" s="671"/>
      <c r="G238" s="671"/>
      <c r="H238" s="671"/>
      <c r="I238" s="671"/>
      <c r="J238" s="671"/>
      <c r="K238" s="671"/>
      <c r="L238" s="671"/>
      <c r="M238" s="671"/>
      <c r="N238" s="671"/>
      <c r="O238" s="671"/>
      <c r="P238" s="671"/>
      <c r="Q238" s="671"/>
      <c r="R238" s="671"/>
      <c r="S238" s="671"/>
      <c r="T238" s="671"/>
      <c r="U238" s="671"/>
      <c r="V238" s="671"/>
      <c r="W238" s="671"/>
      <c r="X238" s="671"/>
      <c r="Y238" s="671"/>
      <c r="Z238" s="671"/>
      <c r="AA238" s="671"/>
      <c r="AB238" s="671"/>
      <c r="AC238" s="671"/>
      <c r="AD238" s="671"/>
      <c r="AE238" s="671"/>
      <c r="AF238" s="671"/>
      <c r="AG238" s="671"/>
      <c r="AH238" s="671"/>
      <c r="AI238" s="671"/>
      <c r="AJ238" s="671"/>
      <c r="AK238" s="671"/>
      <c r="AL238" s="673"/>
      <c r="AM238" s="673"/>
      <c r="AN238" s="673"/>
      <c r="AO238" s="673"/>
      <c r="AP238" s="673"/>
      <c r="AQ238" s="673"/>
      <c r="AR238" s="673"/>
      <c r="AS238" s="673"/>
      <c r="AT238" s="673"/>
      <c r="AU238" s="673"/>
      <c r="AV238" s="673"/>
      <c r="AW238" s="673"/>
      <c r="AX238" s="673"/>
      <c r="AY238" s="673"/>
      <c r="AZ238" s="673"/>
      <c r="BA238" s="671"/>
      <c r="BB238" s="671"/>
      <c r="BC238" s="671"/>
      <c r="BD238" s="671"/>
      <c r="BE238" s="671"/>
      <c r="BF238" s="671"/>
      <c r="BG238" s="671"/>
      <c r="BH238" s="671"/>
      <c r="BI238" s="671"/>
      <c r="BJ238" s="671"/>
      <c r="BK238" s="671"/>
      <c r="BL238" s="671"/>
      <c r="BM238" s="671"/>
      <c r="BN238" s="671"/>
      <c r="BO238" s="671"/>
      <c r="BP238" s="671"/>
      <c r="BQ238" s="671"/>
      <c r="BR238" s="671"/>
      <c r="BS238" s="671"/>
      <c r="BT238" s="671"/>
      <c r="BU238" s="671"/>
      <c r="BV238" s="671"/>
      <c r="BW238" s="671"/>
      <c r="BX238" s="671"/>
      <c r="BY238" s="671"/>
      <c r="BZ238" s="671"/>
      <c r="CA238" s="671"/>
      <c r="CB238" s="671"/>
      <c r="CC238" s="671"/>
      <c r="CD238" s="671"/>
      <c r="CE238" s="671"/>
      <c r="CF238" s="671"/>
      <c r="CG238" s="671"/>
      <c r="CH238" s="671"/>
      <c r="CI238" s="671"/>
      <c r="CJ238" s="671"/>
      <c r="CK238" s="671"/>
      <c r="CL238" s="671"/>
      <c r="CM238" s="671"/>
      <c r="CN238" s="671"/>
      <c r="CO238" s="671"/>
      <c r="CP238" s="671"/>
      <c r="CQ238" s="671"/>
      <c r="CR238" s="671"/>
      <c r="CS238" s="671"/>
      <c r="CT238" s="671"/>
      <c r="CU238" s="671"/>
      <c r="CV238" s="671"/>
      <c r="CW238" s="671"/>
      <c r="CX238" s="671"/>
      <c r="CY238" s="671"/>
      <c r="CZ238" s="671"/>
      <c r="DA238" s="671"/>
      <c r="DB238" s="671"/>
      <c r="DC238" s="671"/>
      <c r="DD238" s="671"/>
      <c r="DE238" s="671"/>
      <c r="DF238" s="671"/>
      <c r="DG238" s="671"/>
      <c r="DH238" s="671"/>
      <c r="DI238" s="671"/>
      <c r="DJ238" s="671"/>
      <c r="DK238" s="671"/>
      <c r="DL238" s="671"/>
      <c r="DM238" s="671"/>
      <c r="DN238" s="671"/>
    </row>
    <row r="239" spans="1:118" s="9" customFormat="1" x14ac:dyDescent="0.2">
      <c r="A239" s="697"/>
      <c r="B239" s="671"/>
      <c r="C239" s="671"/>
      <c r="D239" s="671"/>
      <c r="E239" s="671"/>
      <c r="F239" s="671"/>
      <c r="G239" s="671"/>
      <c r="H239" s="671"/>
      <c r="I239" s="671"/>
      <c r="J239" s="671"/>
      <c r="K239" s="671"/>
      <c r="L239" s="671"/>
      <c r="M239" s="671"/>
      <c r="N239" s="671"/>
      <c r="O239" s="671"/>
      <c r="P239" s="671"/>
      <c r="Q239" s="671"/>
      <c r="R239" s="671"/>
      <c r="S239" s="671"/>
      <c r="T239" s="671"/>
      <c r="U239" s="671"/>
      <c r="V239" s="671"/>
      <c r="W239" s="671"/>
      <c r="X239" s="671"/>
      <c r="Y239" s="671"/>
      <c r="Z239" s="671"/>
      <c r="AA239" s="671"/>
      <c r="AB239" s="671"/>
      <c r="AC239" s="671"/>
      <c r="AD239" s="671"/>
      <c r="AE239" s="671"/>
      <c r="AF239" s="671"/>
      <c r="AG239" s="671"/>
      <c r="AH239" s="671"/>
      <c r="AI239" s="671"/>
      <c r="AJ239" s="671"/>
      <c r="AK239" s="671"/>
      <c r="AL239" s="673"/>
      <c r="AM239" s="673"/>
      <c r="AN239" s="673"/>
      <c r="AO239" s="673"/>
      <c r="AP239" s="673"/>
      <c r="AQ239" s="673"/>
      <c r="AR239" s="673"/>
      <c r="AS239" s="673"/>
      <c r="AT239" s="673"/>
      <c r="AU239" s="673"/>
      <c r="AV239" s="673"/>
      <c r="AW239" s="673"/>
      <c r="AX239" s="673"/>
      <c r="AY239" s="673"/>
      <c r="AZ239" s="673"/>
      <c r="BA239" s="671"/>
      <c r="BB239" s="671"/>
      <c r="BC239" s="671"/>
      <c r="BD239" s="671"/>
      <c r="BE239" s="671"/>
      <c r="BF239" s="671"/>
      <c r="BG239" s="671"/>
      <c r="BH239" s="671"/>
      <c r="BI239" s="671"/>
      <c r="BJ239" s="671"/>
      <c r="BK239" s="671"/>
      <c r="BL239" s="671"/>
      <c r="BM239" s="671"/>
      <c r="BN239" s="671"/>
      <c r="BO239" s="671"/>
      <c r="BP239" s="671"/>
      <c r="BQ239" s="671"/>
      <c r="BR239" s="671"/>
      <c r="BS239" s="671"/>
      <c r="BT239" s="671"/>
      <c r="BU239" s="671"/>
      <c r="BV239" s="671"/>
      <c r="BW239" s="671"/>
      <c r="BX239" s="671"/>
      <c r="BY239" s="671"/>
      <c r="BZ239" s="671"/>
      <c r="CA239" s="671"/>
      <c r="CB239" s="671"/>
      <c r="CC239" s="671"/>
      <c r="CD239" s="671"/>
      <c r="CE239" s="671"/>
      <c r="CF239" s="671"/>
      <c r="CG239" s="671"/>
      <c r="CH239" s="671"/>
      <c r="CI239" s="671"/>
      <c r="CJ239" s="671"/>
      <c r="CK239" s="671"/>
      <c r="CL239" s="671"/>
      <c r="CM239" s="671"/>
      <c r="CN239" s="671"/>
      <c r="CO239" s="671"/>
      <c r="CP239" s="671"/>
      <c r="CQ239" s="671"/>
      <c r="CR239" s="671"/>
      <c r="CS239" s="671"/>
      <c r="CT239" s="671"/>
      <c r="CU239" s="671"/>
      <c r="CV239" s="671"/>
      <c r="CW239" s="671"/>
      <c r="CX239" s="671"/>
      <c r="CY239" s="671"/>
      <c r="CZ239" s="671"/>
      <c r="DA239" s="671"/>
      <c r="DB239" s="671"/>
      <c r="DC239" s="671"/>
      <c r="DD239" s="671"/>
      <c r="DE239" s="671"/>
      <c r="DF239" s="671"/>
      <c r="DG239" s="671"/>
      <c r="DH239" s="671"/>
      <c r="DI239" s="671"/>
      <c r="DJ239" s="671"/>
      <c r="DK239" s="671"/>
      <c r="DL239" s="671"/>
      <c r="DM239" s="671"/>
      <c r="DN239" s="671"/>
    </row>
    <row r="240" spans="1:118" s="9" customFormat="1" x14ac:dyDescent="0.2">
      <c r="A240" s="697"/>
      <c r="B240" s="671"/>
      <c r="C240" s="671"/>
      <c r="D240" s="671"/>
      <c r="E240" s="671"/>
      <c r="F240" s="671"/>
      <c r="G240" s="671"/>
      <c r="H240" s="671"/>
      <c r="I240" s="671"/>
      <c r="J240" s="671"/>
      <c r="K240" s="671"/>
      <c r="L240" s="671"/>
      <c r="M240" s="671"/>
      <c r="N240" s="671"/>
      <c r="O240" s="671"/>
      <c r="P240" s="671"/>
      <c r="Q240" s="671"/>
      <c r="R240" s="671"/>
      <c r="S240" s="671"/>
      <c r="T240" s="671"/>
      <c r="U240" s="671"/>
      <c r="V240" s="671"/>
      <c r="W240" s="671"/>
      <c r="X240" s="671"/>
      <c r="Y240" s="671"/>
      <c r="Z240" s="671"/>
      <c r="AA240" s="671"/>
      <c r="AB240" s="671"/>
      <c r="AC240" s="671"/>
      <c r="AD240" s="671"/>
      <c r="AE240" s="671"/>
      <c r="AF240" s="671"/>
      <c r="AG240" s="671"/>
      <c r="AH240" s="671"/>
      <c r="AI240" s="671"/>
      <c r="AJ240" s="671"/>
      <c r="AK240" s="671"/>
      <c r="AL240" s="673"/>
      <c r="AM240" s="673"/>
      <c r="AN240" s="673"/>
      <c r="AO240" s="673"/>
      <c r="AP240" s="673"/>
      <c r="AQ240" s="673"/>
      <c r="AR240" s="673"/>
      <c r="AS240" s="673"/>
      <c r="AT240" s="673"/>
      <c r="AU240" s="673"/>
      <c r="AV240" s="673"/>
      <c r="AW240" s="673"/>
      <c r="AX240" s="673"/>
      <c r="AY240" s="673"/>
      <c r="AZ240" s="673"/>
      <c r="BA240" s="671"/>
      <c r="BB240" s="671"/>
      <c r="BC240" s="671"/>
      <c r="BD240" s="671"/>
      <c r="BE240" s="671"/>
      <c r="BF240" s="671"/>
      <c r="BG240" s="671"/>
      <c r="BH240" s="671"/>
      <c r="BI240" s="671"/>
      <c r="BJ240" s="671"/>
      <c r="BK240" s="671"/>
      <c r="BL240" s="671"/>
      <c r="BM240" s="671"/>
      <c r="BN240" s="671"/>
      <c r="BO240" s="671"/>
      <c r="BP240" s="671"/>
      <c r="BQ240" s="671"/>
      <c r="BR240" s="671"/>
      <c r="BS240" s="671"/>
      <c r="BT240" s="671"/>
      <c r="BU240" s="671"/>
      <c r="BV240" s="671"/>
      <c r="BW240" s="671"/>
      <c r="BX240" s="671"/>
      <c r="BY240" s="671"/>
      <c r="BZ240" s="671"/>
      <c r="CA240" s="671"/>
      <c r="CB240" s="671"/>
      <c r="CC240" s="671"/>
      <c r="CD240" s="671"/>
      <c r="CE240" s="671"/>
      <c r="CF240" s="671"/>
      <c r="CG240" s="671"/>
      <c r="CH240" s="671"/>
      <c r="CI240" s="671"/>
      <c r="CJ240" s="671"/>
      <c r="CK240" s="671"/>
      <c r="CL240" s="671"/>
      <c r="CM240" s="671"/>
      <c r="CN240" s="671"/>
      <c r="CO240" s="671"/>
      <c r="CP240" s="671"/>
      <c r="CQ240" s="671"/>
      <c r="CR240" s="671"/>
      <c r="CS240" s="671"/>
      <c r="CT240" s="671"/>
      <c r="CU240" s="671"/>
      <c r="CV240" s="671"/>
      <c r="CW240" s="671"/>
      <c r="CX240" s="671"/>
      <c r="CY240" s="671"/>
      <c r="CZ240" s="671"/>
      <c r="DA240" s="671"/>
      <c r="DB240" s="671"/>
      <c r="DC240" s="671"/>
      <c r="DD240" s="671"/>
      <c r="DE240" s="671"/>
      <c r="DF240" s="671"/>
      <c r="DG240" s="671"/>
      <c r="DH240" s="671"/>
      <c r="DI240" s="671"/>
      <c r="DJ240" s="671"/>
      <c r="DK240" s="671"/>
      <c r="DL240" s="671"/>
      <c r="DM240" s="671"/>
      <c r="DN240" s="671"/>
    </row>
    <row r="241" spans="1:118" s="9" customFormat="1" x14ac:dyDescent="0.2">
      <c r="A241" s="697"/>
      <c r="B241" s="671"/>
      <c r="C241" s="671"/>
      <c r="D241" s="671"/>
      <c r="E241" s="671"/>
      <c r="F241" s="671"/>
      <c r="G241" s="671"/>
      <c r="H241" s="671"/>
      <c r="I241" s="671"/>
      <c r="J241" s="671"/>
      <c r="K241" s="671"/>
      <c r="L241" s="671"/>
      <c r="M241" s="671"/>
      <c r="N241" s="671"/>
      <c r="O241" s="671"/>
      <c r="P241" s="671"/>
      <c r="Q241" s="671"/>
      <c r="R241" s="671"/>
      <c r="S241" s="671"/>
      <c r="T241" s="671"/>
      <c r="U241" s="671"/>
      <c r="V241" s="671"/>
      <c r="W241" s="671"/>
      <c r="X241" s="671"/>
      <c r="Y241" s="671"/>
      <c r="Z241" s="671"/>
      <c r="AA241" s="671"/>
      <c r="AB241" s="671"/>
      <c r="AC241" s="671"/>
      <c r="AD241" s="671"/>
      <c r="AE241" s="671"/>
      <c r="AF241" s="671"/>
      <c r="AG241" s="671"/>
      <c r="AH241" s="671"/>
      <c r="AI241" s="671"/>
      <c r="AJ241" s="671"/>
      <c r="AK241" s="671"/>
      <c r="AL241" s="673"/>
      <c r="AM241" s="673"/>
      <c r="AN241" s="673"/>
      <c r="AO241" s="673"/>
      <c r="AP241" s="673"/>
      <c r="AQ241" s="673"/>
      <c r="AR241" s="673"/>
      <c r="AS241" s="673"/>
      <c r="AT241" s="673"/>
      <c r="AU241" s="673"/>
      <c r="AV241" s="673"/>
      <c r="AW241" s="673"/>
      <c r="AX241" s="673"/>
      <c r="AY241" s="673"/>
      <c r="AZ241" s="673"/>
      <c r="BA241" s="671"/>
      <c r="BB241" s="671"/>
      <c r="BC241" s="671"/>
      <c r="BD241" s="671"/>
      <c r="BE241" s="671"/>
      <c r="BF241" s="671"/>
      <c r="BG241" s="671"/>
      <c r="BH241" s="671"/>
      <c r="BI241" s="671"/>
      <c r="BJ241" s="671"/>
      <c r="BK241" s="671"/>
      <c r="BL241" s="671"/>
      <c r="BM241" s="671"/>
      <c r="BN241" s="671"/>
      <c r="BO241" s="671"/>
      <c r="BP241" s="671"/>
      <c r="BQ241" s="671"/>
      <c r="BR241" s="671"/>
      <c r="BS241" s="671"/>
      <c r="BT241" s="671"/>
      <c r="BU241" s="671"/>
      <c r="BV241" s="671"/>
      <c r="BW241" s="671"/>
      <c r="BX241" s="671"/>
      <c r="BY241" s="671"/>
      <c r="BZ241" s="671"/>
      <c r="CA241" s="671"/>
      <c r="CB241" s="671"/>
      <c r="CC241" s="671"/>
      <c r="CD241" s="671"/>
      <c r="CE241" s="671"/>
      <c r="CF241" s="671"/>
      <c r="CG241" s="671"/>
      <c r="CH241" s="671"/>
      <c r="CI241" s="671"/>
      <c r="CJ241" s="671"/>
      <c r="CK241" s="671"/>
      <c r="CL241" s="671"/>
      <c r="CM241" s="671"/>
      <c r="CN241" s="671"/>
      <c r="CO241" s="671"/>
      <c r="CP241" s="671"/>
      <c r="CQ241" s="671"/>
      <c r="CR241" s="671"/>
      <c r="CS241" s="671"/>
      <c r="CT241" s="671"/>
      <c r="CU241" s="671"/>
      <c r="CV241" s="671"/>
      <c r="CW241" s="671"/>
      <c r="CX241" s="671"/>
      <c r="CY241" s="671"/>
      <c r="CZ241" s="671"/>
      <c r="DA241" s="671"/>
      <c r="DB241" s="671"/>
      <c r="DC241" s="671"/>
      <c r="DD241" s="671"/>
      <c r="DE241" s="671"/>
      <c r="DF241" s="671"/>
      <c r="DG241" s="671"/>
      <c r="DH241" s="671"/>
      <c r="DI241" s="671"/>
      <c r="DJ241" s="671"/>
      <c r="DK241" s="671"/>
      <c r="DL241" s="671"/>
      <c r="DM241" s="671"/>
      <c r="DN241" s="671"/>
    </row>
    <row r="242" spans="1:118" s="9" customFormat="1" x14ac:dyDescent="0.2">
      <c r="A242" s="697"/>
      <c r="B242" s="671"/>
      <c r="C242" s="671"/>
      <c r="D242" s="671"/>
      <c r="E242" s="671"/>
      <c r="F242" s="671"/>
      <c r="G242" s="671"/>
      <c r="H242" s="671"/>
      <c r="I242" s="671"/>
      <c r="J242" s="671"/>
      <c r="K242" s="671"/>
      <c r="L242" s="671"/>
      <c r="M242" s="671"/>
      <c r="N242" s="671"/>
      <c r="O242" s="671"/>
      <c r="P242" s="671"/>
      <c r="Q242" s="671"/>
      <c r="R242" s="671"/>
      <c r="S242" s="671"/>
      <c r="T242" s="671"/>
      <c r="U242" s="671"/>
      <c r="V242" s="671"/>
      <c r="W242" s="671"/>
      <c r="X242" s="671"/>
      <c r="Y242" s="671"/>
      <c r="Z242" s="671"/>
      <c r="AA242" s="671"/>
      <c r="AB242" s="671"/>
      <c r="AC242" s="671"/>
      <c r="AD242" s="671"/>
      <c r="AE242" s="671"/>
      <c r="AF242" s="671"/>
      <c r="AG242" s="671"/>
      <c r="AH242" s="671"/>
      <c r="AI242" s="671"/>
      <c r="AJ242" s="671"/>
      <c r="AK242" s="671"/>
      <c r="AL242" s="673"/>
      <c r="AM242" s="673"/>
      <c r="AN242" s="673"/>
      <c r="AO242" s="673"/>
      <c r="AP242" s="673"/>
      <c r="AQ242" s="673"/>
      <c r="AR242" s="673"/>
      <c r="AS242" s="673"/>
      <c r="AT242" s="673"/>
      <c r="AU242" s="673"/>
      <c r="AV242" s="673"/>
      <c r="AW242" s="673"/>
      <c r="AX242" s="673"/>
      <c r="AY242" s="673"/>
      <c r="AZ242" s="673"/>
      <c r="BA242" s="671"/>
      <c r="BB242" s="671"/>
      <c r="BC242" s="671"/>
      <c r="BD242" s="671"/>
      <c r="BE242" s="671"/>
      <c r="BF242" s="671"/>
      <c r="BG242" s="671"/>
      <c r="BH242" s="671"/>
      <c r="BI242" s="671"/>
      <c r="BJ242" s="671"/>
      <c r="BK242" s="671"/>
      <c r="BL242" s="671"/>
      <c r="BM242" s="671"/>
      <c r="BN242" s="671"/>
      <c r="BO242" s="671"/>
      <c r="BP242" s="671"/>
      <c r="BQ242" s="671"/>
      <c r="BR242" s="671"/>
      <c r="BS242" s="671"/>
      <c r="BT242" s="671"/>
      <c r="BU242" s="671"/>
      <c r="BV242" s="671"/>
      <c r="BW242" s="671"/>
      <c r="BX242" s="671"/>
      <c r="BY242" s="671"/>
      <c r="BZ242" s="671"/>
      <c r="CA242" s="671"/>
      <c r="CB242" s="671"/>
      <c r="CC242" s="671"/>
      <c r="CD242" s="671"/>
      <c r="CE242" s="671"/>
      <c r="CF242" s="671"/>
      <c r="CG242" s="671"/>
      <c r="CH242" s="671"/>
      <c r="CI242" s="671"/>
      <c r="CJ242" s="671"/>
      <c r="CK242" s="671"/>
      <c r="CL242" s="671"/>
      <c r="CM242" s="671"/>
      <c r="CN242" s="671"/>
      <c r="CO242" s="671"/>
      <c r="CP242" s="671"/>
      <c r="CQ242" s="671"/>
      <c r="CR242" s="671"/>
      <c r="CS242" s="671"/>
      <c r="CT242" s="671"/>
      <c r="CU242" s="671"/>
      <c r="CV242" s="671"/>
      <c r="CW242" s="671"/>
      <c r="CX242" s="671"/>
      <c r="CY242" s="671"/>
      <c r="CZ242" s="671"/>
      <c r="DA242" s="671"/>
      <c r="DB242" s="671"/>
      <c r="DC242" s="671"/>
      <c r="DD242" s="671"/>
      <c r="DE242" s="671"/>
      <c r="DF242" s="671"/>
      <c r="DG242" s="671"/>
      <c r="DH242" s="671"/>
      <c r="DI242" s="671"/>
      <c r="DJ242" s="671"/>
      <c r="DK242" s="671"/>
      <c r="DL242" s="671"/>
      <c r="DM242" s="671"/>
      <c r="DN242" s="671"/>
    </row>
    <row r="243" spans="1:118" s="9" customFormat="1" x14ac:dyDescent="0.2">
      <c r="A243" s="697"/>
      <c r="B243" s="671"/>
      <c r="C243" s="671"/>
      <c r="D243" s="671"/>
      <c r="E243" s="671"/>
      <c r="F243" s="671"/>
      <c r="G243" s="671"/>
      <c r="H243" s="671"/>
      <c r="I243" s="671"/>
      <c r="J243" s="671"/>
      <c r="K243" s="671"/>
      <c r="L243" s="671"/>
      <c r="M243" s="671"/>
      <c r="N243" s="671"/>
      <c r="O243" s="671"/>
      <c r="P243" s="671"/>
      <c r="Q243" s="671"/>
      <c r="R243" s="671"/>
      <c r="S243" s="671"/>
      <c r="T243" s="671"/>
      <c r="U243" s="671"/>
      <c r="V243" s="671"/>
      <c r="W243" s="671"/>
      <c r="X243" s="671"/>
      <c r="Y243" s="671"/>
      <c r="Z243" s="671"/>
      <c r="AA243" s="671"/>
      <c r="AB243" s="671"/>
      <c r="AC243" s="671"/>
      <c r="AD243" s="671"/>
      <c r="AE243" s="671"/>
      <c r="AF243" s="671"/>
      <c r="AG243" s="671"/>
      <c r="AH243" s="671"/>
      <c r="AI243" s="671"/>
      <c r="AJ243" s="671"/>
      <c r="AK243" s="671"/>
      <c r="AL243" s="671"/>
      <c r="AM243" s="671"/>
      <c r="AN243" s="671"/>
      <c r="AO243" s="671"/>
      <c r="AP243" s="671"/>
      <c r="AQ243" s="671"/>
      <c r="AR243" s="671"/>
      <c r="AS243" s="671"/>
      <c r="AT243" s="671"/>
      <c r="AU243" s="671"/>
      <c r="AV243" s="671"/>
      <c r="AW243" s="671"/>
      <c r="AX243" s="671"/>
      <c r="AY243" s="671"/>
      <c r="AZ243" s="671"/>
      <c r="BA243" s="671"/>
      <c r="BB243" s="671"/>
      <c r="BC243" s="671"/>
      <c r="BD243" s="671"/>
      <c r="BE243" s="671"/>
      <c r="BF243" s="671"/>
      <c r="BG243" s="671"/>
      <c r="BH243" s="671"/>
      <c r="BI243" s="671"/>
      <c r="BJ243" s="671"/>
      <c r="BK243" s="671"/>
      <c r="BL243" s="671"/>
      <c r="BM243" s="671"/>
      <c r="BN243" s="671"/>
      <c r="BO243" s="671"/>
      <c r="BP243" s="671"/>
      <c r="BQ243" s="671"/>
      <c r="BR243" s="671"/>
      <c r="BS243" s="671"/>
      <c r="BT243" s="671"/>
      <c r="BU243" s="671"/>
      <c r="BV243" s="671"/>
      <c r="BW243" s="671"/>
      <c r="BX243" s="671"/>
      <c r="BY243" s="671"/>
      <c r="BZ243" s="671"/>
      <c r="CA243" s="671"/>
      <c r="CB243" s="671"/>
      <c r="CC243" s="671"/>
      <c r="CD243" s="671"/>
      <c r="CE243" s="671"/>
      <c r="CF243" s="671"/>
      <c r="CG243" s="671"/>
      <c r="CH243" s="671"/>
      <c r="CI243" s="671"/>
      <c r="CJ243" s="671"/>
      <c r="CK243" s="671"/>
      <c r="CL243" s="671"/>
      <c r="CM243" s="671"/>
      <c r="CN243" s="671"/>
      <c r="CO243" s="671"/>
      <c r="CP243" s="671"/>
      <c r="CQ243" s="671"/>
      <c r="CR243" s="671"/>
      <c r="CS243" s="671"/>
      <c r="CT243" s="671"/>
      <c r="CU243" s="671"/>
      <c r="CV243" s="671"/>
      <c r="CW243" s="671"/>
      <c r="CX243" s="671"/>
      <c r="CY243" s="671"/>
      <c r="CZ243" s="671"/>
      <c r="DA243" s="671"/>
      <c r="DB243" s="671"/>
      <c r="DC243" s="671"/>
      <c r="DD243" s="671"/>
      <c r="DE243" s="671"/>
      <c r="DF243" s="671"/>
      <c r="DG243" s="671"/>
      <c r="DH243" s="671"/>
      <c r="DI243" s="671"/>
      <c r="DJ243" s="671"/>
      <c r="DK243" s="671"/>
      <c r="DL243" s="671"/>
      <c r="DM243" s="671"/>
      <c r="DN243" s="671"/>
    </row>
    <row r="244" spans="1:118" s="9" customFormat="1" x14ac:dyDescent="0.2">
      <c r="A244" s="697"/>
      <c r="B244" s="671"/>
      <c r="C244" s="671"/>
      <c r="D244" s="671"/>
      <c r="E244" s="671"/>
      <c r="F244" s="671"/>
      <c r="G244" s="671"/>
      <c r="H244" s="671"/>
      <c r="I244" s="671"/>
      <c r="J244" s="671"/>
      <c r="K244" s="671"/>
      <c r="L244" s="671"/>
      <c r="M244" s="671"/>
      <c r="N244" s="671"/>
      <c r="O244" s="671"/>
      <c r="P244" s="671"/>
      <c r="Q244" s="671"/>
      <c r="R244" s="671"/>
      <c r="S244" s="671"/>
      <c r="T244" s="671"/>
      <c r="U244" s="671"/>
      <c r="V244" s="671"/>
      <c r="W244" s="671"/>
      <c r="X244" s="671"/>
      <c r="Y244" s="671"/>
      <c r="Z244" s="671"/>
      <c r="AA244" s="671"/>
      <c r="AB244" s="671"/>
      <c r="AC244" s="671"/>
      <c r="AD244" s="671"/>
      <c r="AE244" s="671"/>
      <c r="AF244" s="671"/>
      <c r="AG244" s="671"/>
      <c r="AH244" s="671"/>
      <c r="AI244" s="671"/>
      <c r="AJ244" s="671"/>
      <c r="AK244" s="671"/>
      <c r="AL244" s="671"/>
      <c r="AM244" s="671"/>
      <c r="AN244" s="671"/>
      <c r="AO244" s="671"/>
      <c r="AP244" s="671"/>
      <c r="AQ244" s="671"/>
      <c r="AR244" s="671"/>
      <c r="AS244" s="671"/>
      <c r="AT244" s="671"/>
      <c r="AU244" s="671"/>
      <c r="AV244" s="671"/>
      <c r="AW244" s="671"/>
      <c r="AX244" s="671"/>
      <c r="AY244" s="671"/>
      <c r="AZ244" s="671"/>
      <c r="BA244" s="671"/>
      <c r="BB244" s="671"/>
      <c r="BC244" s="671"/>
      <c r="BD244" s="671"/>
      <c r="BE244" s="671"/>
      <c r="BF244" s="671"/>
      <c r="BG244" s="671"/>
      <c r="BH244" s="671"/>
      <c r="BI244" s="671"/>
      <c r="BJ244" s="671"/>
      <c r="BK244" s="671"/>
      <c r="BL244" s="671"/>
      <c r="BM244" s="671"/>
      <c r="BN244" s="671"/>
      <c r="BO244" s="671"/>
      <c r="BP244" s="671"/>
      <c r="BQ244" s="671"/>
      <c r="BR244" s="671"/>
      <c r="BS244" s="671"/>
      <c r="BT244" s="671"/>
      <c r="BU244" s="671"/>
      <c r="BV244" s="671"/>
      <c r="BW244" s="671"/>
      <c r="BX244" s="671"/>
      <c r="BY244" s="671"/>
      <c r="BZ244" s="671"/>
      <c r="CA244" s="671"/>
      <c r="CB244" s="671"/>
      <c r="CC244" s="671"/>
      <c r="CD244" s="671"/>
      <c r="CE244" s="671"/>
      <c r="CF244" s="671"/>
      <c r="CG244" s="671"/>
      <c r="CH244" s="671"/>
      <c r="CI244" s="671"/>
      <c r="CJ244" s="671"/>
      <c r="CK244" s="671"/>
      <c r="CL244" s="671"/>
      <c r="CM244" s="671"/>
      <c r="CN244" s="671"/>
      <c r="CO244" s="671"/>
      <c r="CP244" s="671"/>
      <c r="CQ244" s="671"/>
      <c r="CR244" s="671"/>
      <c r="CS244" s="671"/>
      <c r="CT244" s="671"/>
      <c r="CU244" s="671"/>
      <c r="CV244" s="671"/>
      <c r="CW244" s="671"/>
      <c r="CX244" s="671"/>
      <c r="CY244" s="671"/>
      <c r="CZ244" s="671"/>
      <c r="DA244" s="671"/>
      <c r="DB244" s="671"/>
      <c r="DC244" s="671"/>
      <c r="DD244" s="671"/>
      <c r="DE244" s="671"/>
      <c r="DF244" s="671"/>
      <c r="DG244" s="671"/>
      <c r="DH244" s="671"/>
      <c r="DI244" s="671"/>
      <c r="DJ244" s="671"/>
      <c r="DK244" s="671"/>
      <c r="DL244" s="671"/>
      <c r="DM244" s="671"/>
      <c r="DN244" s="671"/>
    </row>
    <row r="245" spans="1:118" s="9" customFormat="1" x14ac:dyDescent="0.2">
      <c r="A245" s="697"/>
      <c r="B245" s="671"/>
      <c r="C245" s="671"/>
      <c r="D245" s="671"/>
      <c r="E245" s="671"/>
      <c r="F245" s="671"/>
      <c r="G245" s="671"/>
      <c r="H245" s="671"/>
      <c r="I245" s="671"/>
      <c r="J245" s="671"/>
      <c r="K245" s="671"/>
      <c r="L245" s="671"/>
      <c r="M245" s="671"/>
      <c r="N245" s="671"/>
      <c r="O245" s="671"/>
      <c r="P245" s="671"/>
      <c r="Q245" s="671"/>
      <c r="R245" s="671"/>
      <c r="S245" s="671"/>
      <c r="T245" s="671"/>
      <c r="U245" s="671"/>
      <c r="V245" s="671"/>
      <c r="W245" s="671"/>
      <c r="X245" s="671"/>
      <c r="Y245" s="671"/>
      <c r="Z245" s="671"/>
      <c r="AA245" s="671"/>
      <c r="AB245" s="671"/>
      <c r="AC245" s="671"/>
      <c r="AD245" s="671"/>
      <c r="AE245" s="671"/>
      <c r="AF245" s="671"/>
      <c r="AG245" s="671"/>
      <c r="AH245" s="671"/>
      <c r="AI245" s="671"/>
      <c r="AJ245" s="671"/>
      <c r="AK245" s="671"/>
      <c r="AL245" s="671"/>
      <c r="AM245" s="671"/>
      <c r="AN245" s="671"/>
      <c r="AO245" s="671"/>
      <c r="AP245" s="671"/>
      <c r="AQ245" s="671"/>
      <c r="AR245" s="671"/>
      <c r="AS245" s="671"/>
      <c r="AT245" s="671"/>
      <c r="AU245" s="671"/>
      <c r="AV245" s="671"/>
      <c r="AW245" s="671"/>
      <c r="AX245" s="671"/>
      <c r="AY245" s="671"/>
      <c r="AZ245" s="671"/>
      <c r="BA245" s="671"/>
      <c r="BB245" s="671"/>
      <c r="BC245" s="671"/>
      <c r="BD245" s="671"/>
      <c r="BE245" s="671"/>
      <c r="BF245" s="671"/>
      <c r="BG245" s="671"/>
      <c r="BH245" s="671"/>
      <c r="BI245" s="671"/>
      <c r="BJ245" s="671"/>
      <c r="BK245" s="671"/>
      <c r="BL245" s="671"/>
      <c r="BM245" s="671"/>
      <c r="BN245" s="671"/>
      <c r="BO245" s="671"/>
      <c r="BP245" s="671"/>
      <c r="BQ245" s="671"/>
      <c r="BR245" s="671"/>
      <c r="BS245" s="671"/>
      <c r="BT245" s="671"/>
      <c r="BU245" s="671"/>
      <c r="BV245" s="671"/>
      <c r="BW245" s="671"/>
      <c r="BX245" s="671"/>
      <c r="BY245" s="671"/>
      <c r="BZ245" s="671"/>
      <c r="CA245" s="671"/>
      <c r="CB245" s="671"/>
      <c r="CC245" s="671"/>
      <c r="CD245" s="671"/>
      <c r="CE245" s="671"/>
      <c r="CF245" s="671"/>
      <c r="CG245" s="671"/>
      <c r="CH245" s="671"/>
      <c r="CI245" s="671"/>
      <c r="CJ245" s="671"/>
      <c r="CK245" s="671"/>
      <c r="CL245" s="671"/>
      <c r="CM245" s="671"/>
      <c r="CN245" s="671"/>
      <c r="CO245" s="671"/>
      <c r="CP245" s="671"/>
      <c r="CQ245" s="671"/>
      <c r="CR245" s="671"/>
      <c r="CS245" s="671"/>
      <c r="CT245" s="671"/>
      <c r="CU245" s="671"/>
      <c r="CV245" s="671"/>
      <c r="CW245" s="671"/>
      <c r="CX245" s="671"/>
      <c r="CY245" s="671"/>
      <c r="CZ245" s="671"/>
      <c r="DA245" s="671"/>
      <c r="DB245" s="671"/>
      <c r="DC245" s="671"/>
      <c r="DD245" s="671"/>
      <c r="DE245" s="671"/>
      <c r="DF245" s="671"/>
      <c r="DG245" s="671"/>
      <c r="DH245" s="671"/>
      <c r="DI245" s="671"/>
      <c r="DJ245" s="671"/>
      <c r="DK245" s="671"/>
      <c r="DL245" s="671"/>
      <c r="DM245" s="671"/>
      <c r="DN245" s="671"/>
    </row>
    <row r="246" spans="1:118" s="9" customFormat="1" x14ac:dyDescent="0.2">
      <c r="A246" s="697"/>
      <c r="B246" s="671"/>
      <c r="C246" s="671"/>
      <c r="D246" s="671"/>
      <c r="E246" s="671"/>
      <c r="F246" s="671"/>
      <c r="G246" s="671"/>
      <c r="H246" s="671"/>
      <c r="I246" s="671"/>
      <c r="J246" s="671"/>
      <c r="K246" s="671"/>
      <c r="L246" s="671"/>
      <c r="M246" s="671"/>
      <c r="N246" s="671"/>
      <c r="O246" s="671"/>
      <c r="P246" s="671"/>
      <c r="Q246" s="671"/>
      <c r="R246" s="671"/>
      <c r="S246" s="671"/>
      <c r="T246" s="671"/>
      <c r="U246" s="671"/>
      <c r="V246" s="671"/>
      <c r="W246" s="671"/>
      <c r="X246" s="671"/>
      <c r="Y246" s="671"/>
      <c r="Z246" s="671"/>
      <c r="AA246" s="671"/>
      <c r="AB246" s="671"/>
      <c r="AC246" s="671"/>
      <c r="AD246" s="671"/>
      <c r="AE246" s="671"/>
      <c r="AF246" s="671"/>
      <c r="AG246" s="671"/>
      <c r="AH246" s="671"/>
      <c r="AI246" s="671"/>
      <c r="AJ246" s="671"/>
      <c r="AK246" s="671"/>
      <c r="AL246" s="671"/>
      <c r="AM246" s="671"/>
      <c r="AN246" s="671"/>
      <c r="AO246" s="671"/>
      <c r="AP246" s="671"/>
      <c r="AQ246" s="671"/>
      <c r="AR246" s="671"/>
      <c r="AS246" s="671"/>
      <c r="AT246" s="671"/>
      <c r="AU246" s="671"/>
      <c r="AV246" s="671"/>
      <c r="AW246" s="671"/>
      <c r="AX246" s="671"/>
      <c r="AY246" s="671"/>
      <c r="AZ246" s="671"/>
      <c r="BA246" s="671"/>
      <c r="BB246" s="671"/>
      <c r="BC246" s="671"/>
      <c r="BD246" s="671"/>
      <c r="BE246" s="671"/>
      <c r="BF246" s="671"/>
      <c r="BG246" s="671"/>
      <c r="BH246" s="671"/>
      <c r="BI246" s="671"/>
      <c r="BJ246" s="671"/>
      <c r="BK246" s="671"/>
      <c r="BL246" s="671"/>
      <c r="BM246" s="671"/>
      <c r="BN246" s="671"/>
      <c r="BO246" s="671"/>
      <c r="BP246" s="671"/>
      <c r="BQ246" s="671"/>
      <c r="BR246" s="671"/>
      <c r="BS246" s="671"/>
      <c r="BT246" s="671"/>
      <c r="BU246" s="671"/>
      <c r="BV246" s="671"/>
      <c r="BW246" s="671"/>
      <c r="BX246" s="671"/>
      <c r="BY246" s="671"/>
      <c r="BZ246" s="671"/>
      <c r="CA246" s="671"/>
      <c r="CB246" s="671"/>
      <c r="CC246" s="671"/>
      <c r="CD246" s="671"/>
      <c r="CE246" s="671"/>
      <c r="CF246" s="671"/>
      <c r="CG246" s="671"/>
      <c r="CH246" s="671"/>
      <c r="CI246" s="671"/>
      <c r="CJ246" s="671"/>
      <c r="CK246" s="671"/>
      <c r="CL246" s="671"/>
      <c r="CM246" s="671"/>
      <c r="CN246" s="671"/>
      <c r="CO246" s="671"/>
      <c r="CP246" s="671"/>
      <c r="CQ246" s="671"/>
      <c r="CR246" s="671"/>
      <c r="CS246" s="671"/>
      <c r="CT246" s="671"/>
      <c r="CU246" s="671"/>
      <c r="CV246" s="671"/>
      <c r="CW246" s="671"/>
      <c r="CX246" s="671"/>
      <c r="CY246" s="671"/>
      <c r="CZ246" s="671"/>
      <c r="DA246" s="671"/>
      <c r="DB246" s="671"/>
      <c r="DC246" s="671"/>
      <c r="DD246" s="671"/>
      <c r="DE246" s="671"/>
      <c r="DF246" s="671"/>
      <c r="DG246" s="671"/>
      <c r="DH246" s="671"/>
      <c r="DI246" s="671"/>
      <c r="DJ246" s="671"/>
      <c r="DK246" s="671"/>
      <c r="DL246" s="671"/>
      <c r="DM246" s="671"/>
      <c r="DN246" s="671"/>
    </row>
    <row r="247" spans="1:118" s="9" customFormat="1" x14ac:dyDescent="0.2">
      <c r="A247" s="763"/>
      <c r="B247" s="671"/>
      <c r="C247" s="671"/>
      <c r="D247" s="671"/>
      <c r="E247" s="671"/>
      <c r="F247" s="671"/>
      <c r="G247" s="671"/>
      <c r="H247" s="671"/>
      <c r="I247" s="671"/>
      <c r="J247" s="671"/>
      <c r="K247" s="671"/>
      <c r="L247" s="671"/>
      <c r="M247" s="671"/>
      <c r="N247" s="671"/>
      <c r="O247" s="671"/>
      <c r="P247" s="671"/>
      <c r="Q247" s="671"/>
      <c r="R247" s="671"/>
      <c r="S247" s="671"/>
      <c r="T247" s="671"/>
      <c r="U247" s="671"/>
      <c r="V247" s="671"/>
      <c r="W247" s="671"/>
      <c r="X247" s="671"/>
      <c r="Y247" s="671"/>
      <c r="Z247" s="671"/>
      <c r="AA247" s="671"/>
      <c r="AB247" s="671"/>
      <c r="AC247" s="671"/>
      <c r="AD247" s="671"/>
      <c r="AE247" s="671"/>
      <c r="AF247" s="671"/>
      <c r="AG247" s="671"/>
      <c r="AH247" s="671"/>
      <c r="AI247" s="671"/>
      <c r="AJ247" s="671"/>
      <c r="AK247" s="671"/>
      <c r="AL247" s="671"/>
      <c r="AM247" s="671"/>
      <c r="AN247" s="671"/>
      <c r="AO247" s="671"/>
      <c r="AP247" s="671"/>
      <c r="AQ247" s="671"/>
      <c r="AR247" s="671"/>
      <c r="AS247" s="671"/>
      <c r="AT247" s="671"/>
      <c r="AU247" s="671"/>
      <c r="AV247" s="671"/>
      <c r="AW247" s="671"/>
      <c r="AX247" s="671"/>
      <c r="AY247" s="671"/>
      <c r="AZ247" s="671"/>
      <c r="BA247" s="671"/>
      <c r="BB247" s="671"/>
      <c r="BC247" s="671"/>
      <c r="BD247" s="671"/>
      <c r="BE247" s="671"/>
      <c r="BF247" s="671"/>
      <c r="BG247" s="671"/>
      <c r="BH247" s="671"/>
      <c r="BI247" s="671"/>
      <c r="BJ247" s="671"/>
      <c r="BK247" s="671"/>
      <c r="BL247" s="671"/>
      <c r="BM247" s="671"/>
      <c r="BN247" s="671"/>
      <c r="BO247" s="671"/>
      <c r="BP247" s="671"/>
      <c r="BQ247" s="671"/>
      <c r="BR247" s="671"/>
      <c r="BS247" s="671"/>
      <c r="BT247" s="671"/>
      <c r="BU247" s="671"/>
      <c r="BV247" s="671"/>
      <c r="BW247" s="671"/>
      <c r="BX247" s="671"/>
      <c r="BY247" s="671"/>
      <c r="BZ247" s="671"/>
      <c r="CA247" s="671"/>
      <c r="CB247" s="671"/>
      <c r="CC247" s="671"/>
      <c r="CD247" s="671"/>
      <c r="CE247" s="671"/>
      <c r="CF247" s="671"/>
      <c r="CG247" s="671"/>
      <c r="CH247" s="671"/>
      <c r="CI247" s="671"/>
      <c r="CJ247" s="671"/>
      <c r="CK247" s="671"/>
      <c r="CL247" s="671"/>
      <c r="CM247" s="671"/>
      <c r="CN247" s="671"/>
      <c r="CO247" s="671"/>
      <c r="CP247" s="671"/>
      <c r="CQ247" s="671"/>
      <c r="CR247" s="671"/>
      <c r="CS247" s="671"/>
      <c r="CT247" s="671"/>
      <c r="CU247" s="671"/>
      <c r="CV247" s="671"/>
      <c r="CW247" s="671"/>
      <c r="CX247" s="671"/>
      <c r="CY247" s="671"/>
      <c r="CZ247" s="671"/>
      <c r="DA247" s="671"/>
      <c r="DB247" s="671"/>
      <c r="DC247" s="671"/>
      <c r="DD247" s="671"/>
      <c r="DE247" s="671"/>
      <c r="DF247" s="671"/>
      <c r="DG247" s="671"/>
      <c r="DH247" s="671"/>
      <c r="DI247" s="671"/>
      <c r="DJ247" s="671"/>
      <c r="DK247" s="671"/>
      <c r="DL247" s="671"/>
      <c r="DM247" s="671"/>
      <c r="DN247" s="671"/>
    </row>
    <row r="248" spans="1:118" s="9" customFormat="1" x14ac:dyDescent="0.2">
      <c r="A248" s="697"/>
      <c r="B248" s="671"/>
      <c r="C248" s="671"/>
      <c r="D248" s="671"/>
      <c r="E248" s="671"/>
      <c r="F248" s="671"/>
      <c r="G248" s="671"/>
      <c r="H248" s="671"/>
      <c r="I248" s="671"/>
      <c r="J248" s="671"/>
      <c r="K248" s="671"/>
      <c r="L248" s="671"/>
      <c r="M248" s="671"/>
      <c r="N248" s="671"/>
      <c r="O248" s="671"/>
      <c r="P248" s="671"/>
      <c r="Q248" s="671"/>
      <c r="R248" s="671"/>
      <c r="S248" s="671"/>
      <c r="T248" s="671"/>
      <c r="U248" s="671"/>
      <c r="V248" s="671"/>
      <c r="W248" s="671"/>
      <c r="X248" s="671"/>
      <c r="Y248" s="671"/>
      <c r="Z248" s="671"/>
      <c r="AA248" s="671"/>
      <c r="AB248" s="671"/>
      <c r="AC248" s="671"/>
      <c r="AD248" s="671"/>
      <c r="AE248" s="671"/>
      <c r="AF248" s="671"/>
      <c r="AG248" s="671"/>
      <c r="AH248" s="671"/>
      <c r="AI248" s="671"/>
      <c r="AJ248" s="671"/>
      <c r="AK248" s="671"/>
      <c r="AL248" s="671"/>
      <c r="AM248" s="671"/>
      <c r="AN248" s="671"/>
      <c r="AO248" s="671"/>
      <c r="AP248" s="671"/>
      <c r="AQ248" s="671"/>
      <c r="AR248" s="671"/>
      <c r="AS248" s="671"/>
      <c r="AT248" s="671"/>
      <c r="AU248" s="671"/>
      <c r="AV248" s="671"/>
      <c r="AW248" s="671"/>
      <c r="AX248" s="671"/>
      <c r="AY248" s="671"/>
      <c r="AZ248" s="671"/>
      <c r="BA248" s="671"/>
      <c r="BB248" s="671"/>
      <c r="BC248" s="671"/>
      <c r="BD248" s="671"/>
      <c r="BE248" s="671"/>
      <c r="BF248" s="671"/>
      <c r="BG248" s="671"/>
      <c r="BH248" s="671"/>
      <c r="BI248" s="671"/>
      <c r="BJ248" s="671"/>
      <c r="BK248" s="671"/>
      <c r="BL248" s="671"/>
      <c r="BM248" s="671"/>
      <c r="BN248" s="671"/>
      <c r="BO248" s="671"/>
      <c r="BP248" s="671"/>
      <c r="BQ248" s="671"/>
      <c r="BR248" s="671"/>
      <c r="BS248" s="671"/>
      <c r="BT248" s="671"/>
      <c r="BU248" s="671"/>
      <c r="BV248" s="671"/>
      <c r="BW248" s="671"/>
      <c r="BX248" s="671"/>
      <c r="BY248" s="671"/>
      <c r="BZ248" s="671"/>
      <c r="CA248" s="671"/>
      <c r="CB248" s="671"/>
      <c r="CC248" s="671"/>
      <c r="CD248" s="671"/>
      <c r="CE248" s="671"/>
      <c r="CF248" s="671"/>
      <c r="CG248" s="671"/>
      <c r="CH248" s="671"/>
      <c r="CI248" s="671"/>
      <c r="CJ248" s="671"/>
      <c r="CK248" s="671"/>
      <c r="CL248" s="671"/>
      <c r="CM248" s="671"/>
      <c r="CN248" s="671"/>
      <c r="CO248" s="671"/>
      <c r="CP248" s="671"/>
      <c r="CQ248" s="671"/>
      <c r="CR248" s="671"/>
      <c r="CS248" s="671"/>
      <c r="CT248" s="671"/>
      <c r="CU248" s="671"/>
      <c r="CV248" s="671"/>
      <c r="CW248" s="671"/>
      <c r="CX248" s="671"/>
      <c r="CY248" s="671"/>
      <c r="CZ248" s="671"/>
      <c r="DA248" s="671"/>
      <c r="DB248" s="671"/>
      <c r="DC248" s="671"/>
      <c r="DD248" s="671"/>
      <c r="DE248" s="671"/>
      <c r="DF248" s="671"/>
      <c r="DG248" s="671"/>
      <c r="DH248" s="671"/>
      <c r="DI248" s="671"/>
      <c r="DJ248" s="671"/>
      <c r="DK248" s="671"/>
      <c r="DL248" s="671"/>
      <c r="DM248" s="671"/>
      <c r="DN248" s="671"/>
    </row>
    <row r="249" spans="1:118" s="9" customFormat="1" x14ac:dyDescent="0.2">
      <c r="A249" s="697"/>
      <c r="B249" s="671"/>
      <c r="C249" s="671"/>
      <c r="D249" s="671"/>
      <c r="E249" s="671"/>
      <c r="F249" s="671"/>
      <c r="G249" s="671"/>
      <c r="H249" s="671"/>
      <c r="I249" s="671"/>
      <c r="J249" s="671"/>
      <c r="K249" s="671"/>
      <c r="L249" s="671"/>
      <c r="M249" s="671"/>
      <c r="N249" s="671"/>
      <c r="O249" s="671"/>
      <c r="P249" s="671"/>
      <c r="Q249" s="671"/>
      <c r="R249" s="671"/>
      <c r="S249" s="671"/>
      <c r="T249" s="671"/>
      <c r="U249" s="671"/>
      <c r="V249" s="671"/>
      <c r="W249" s="671"/>
      <c r="X249" s="671"/>
      <c r="Y249" s="671"/>
      <c r="Z249" s="671"/>
      <c r="AA249" s="671"/>
      <c r="AB249" s="671"/>
      <c r="AC249" s="671"/>
      <c r="AD249" s="671"/>
      <c r="AE249" s="671"/>
      <c r="AF249" s="671"/>
      <c r="AG249" s="671"/>
      <c r="AH249" s="671"/>
      <c r="AI249" s="671"/>
      <c r="AJ249" s="671"/>
      <c r="AK249" s="671"/>
      <c r="AL249" s="671"/>
      <c r="AM249" s="671"/>
      <c r="AN249" s="671"/>
      <c r="AO249" s="671"/>
      <c r="AP249" s="671"/>
      <c r="AQ249" s="671"/>
      <c r="AR249" s="671"/>
      <c r="AS249" s="671"/>
      <c r="AT249" s="671"/>
      <c r="AU249" s="671"/>
      <c r="AV249" s="671"/>
      <c r="AW249" s="671"/>
      <c r="AX249" s="671"/>
      <c r="AY249" s="671"/>
      <c r="AZ249" s="671"/>
      <c r="BA249" s="671"/>
      <c r="BB249" s="671"/>
      <c r="BC249" s="671"/>
      <c r="BD249" s="671"/>
      <c r="BE249" s="671"/>
      <c r="BF249" s="671"/>
      <c r="BG249" s="671"/>
      <c r="BH249" s="671"/>
      <c r="BI249" s="671"/>
      <c r="BJ249" s="671"/>
      <c r="BK249" s="671"/>
      <c r="BL249" s="671"/>
      <c r="BM249" s="671"/>
      <c r="BN249" s="671"/>
      <c r="BO249" s="671"/>
      <c r="BP249" s="671"/>
      <c r="BQ249" s="671"/>
      <c r="BR249" s="671"/>
      <c r="BS249" s="671"/>
      <c r="BT249" s="671"/>
      <c r="BU249" s="671"/>
      <c r="BV249" s="671"/>
      <c r="BW249" s="671"/>
      <c r="BX249" s="671"/>
      <c r="BY249" s="671"/>
      <c r="BZ249" s="671"/>
      <c r="CA249" s="671"/>
      <c r="CB249" s="671"/>
      <c r="CC249" s="671"/>
      <c r="CD249" s="671"/>
      <c r="CE249" s="671"/>
      <c r="CF249" s="671"/>
      <c r="CG249" s="671"/>
      <c r="CH249" s="671"/>
      <c r="CI249" s="671"/>
      <c r="CJ249" s="671"/>
      <c r="CK249" s="671"/>
      <c r="CL249" s="671"/>
      <c r="CM249" s="671"/>
      <c r="CN249" s="671"/>
      <c r="CO249" s="671"/>
      <c r="CP249" s="671"/>
      <c r="CQ249" s="671"/>
      <c r="CR249" s="671"/>
      <c r="CS249" s="671"/>
      <c r="CT249" s="671"/>
      <c r="CU249" s="671"/>
      <c r="CV249" s="671"/>
      <c r="CW249" s="671"/>
      <c r="CX249" s="671"/>
      <c r="CY249" s="671"/>
      <c r="CZ249" s="671"/>
      <c r="DA249" s="671"/>
      <c r="DB249" s="671"/>
      <c r="DC249" s="671"/>
      <c r="DD249" s="671"/>
      <c r="DE249" s="671"/>
      <c r="DF249" s="671"/>
      <c r="DG249" s="671"/>
      <c r="DH249" s="671"/>
      <c r="DI249" s="671"/>
      <c r="DJ249" s="671"/>
      <c r="DK249" s="671"/>
      <c r="DL249" s="671"/>
      <c r="DM249" s="671"/>
      <c r="DN249" s="671"/>
    </row>
    <row r="250" spans="1:118" s="9" customFormat="1" x14ac:dyDescent="0.2">
      <c r="A250" s="697"/>
      <c r="B250" s="671"/>
      <c r="C250" s="671"/>
      <c r="D250" s="671"/>
      <c r="E250" s="671"/>
      <c r="F250" s="671"/>
      <c r="G250" s="671"/>
      <c r="H250" s="671"/>
      <c r="I250" s="671"/>
      <c r="J250" s="671"/>
      <c r="K250" s="671"/>
      <c r="L250" s="671"/>
      <c r="M250" s="671"/>
      <c r="N250" s="671"/>
      <c r="O250" s="671"/>
      <c r="P250" s="671"/>
      <c r="Q250" s="671"/>
      <c r="R250" s="671"/>
      <c r="S250" s="671"/>
      <c r="T250" s="671"/>
      <c r="U250" s="671"/>
      <c r="V250" s="671"/>
      <c r="W250" s="671"/>
      <c r="X250" s="671"/>
      <c r="Y250" s="671"/>
      <c r="Z250" s="671"/>
      <c r="AA250" s="671"/>
      <c r="AB250" s="671"/>
      <c r="AC250" s="671"/>
      <c r="AD250" s="671"/>
      <c r="AE250" s="671"/>
      <c r="AF250" s="671"/>
      <c r="AG250" s="671"/>
      <c r="AH250" s="671"/>
      <c r="AI250" s="671"/>
      <c r="AJ250" s="671"/>
      <c r="AK250" s="671"/>
      <c r="AL250" s="671"/>
      <c r="AM250" s="671"/>
      <c r="AN250" s="671"/>
      <c r="AO250" s="671"/>
      <c r="AP250" s="671"/>
      <c r="AQ250" s="671"/>
      <c r="AR250" s="671"/>
      <c r="AS250" s="671"/>
      <c r="AT250" s="671"/>
      <c r="AU250" s="671"/>
      <c r="AV250" s="671"/>
      <c r="AW250" s="671"/>
      <c r="AX250" s="671"/>
      <c r="AY250" s="671"/>
      <c r="AZ250" s="671"/>
      <c r="BA250" s="671"/>
      <c r="BB250" s="671"/>
      <c r="BC250" s="671"/>
      <c r="BD250" s="671"/>
      <c r="BE250" s="671"/>
      <c r="BF250" s="671"/>
      <c r="BG250" s="671"/>
      <c r="BH250" s="671"/>
      <c r="BI250" s="671"/>
      <c r="BJ250" s="671"/>
      <c r="BK250" s="671"/>
      <c r="BL250" s="671"/>
      <c r="BM250" s="671"/>
      <c r="BN250" s="671"/>
      <c r="BO250" s="671"/>
      <c r="BP250" s="671"/>
      <c r="BQ250" s="671"/>
      <c r="BR250" s="671"/>
      <c r="BS250" s="671"/>
      <c r="BT250" s="671"/>
      <c r="BU250" s="671"/>
      <c r="BV250" s="671"/>
      <c r="BW250" s="671"/>
      <c r="BX250" s="671"/>
      <c r="BY250" s="671"/>
      <c r="BZ250" s="671"/>
      <c r="CA250" s="671"/>
      <c r="CB250" s="671"/>
      <c r="CC250" s="671"/>
      <c r="CD250" s="671"/>
      <c r="CE250" s="671"/>
      <c r="CF250" s="671"/>
      <c r="CG250" s="671"/>
      <c r="CH250" s="671"/>
      <c r="CI250" s="671"/>
      <c r="CJ250" s="671"/>
      <c r="CK250" s="671"/>
      <c r="CL250" s="671"/>
      <c r="CM250" s="671"/>
      <c r="CN250" s="671"/>
      <c r="CO250" s="671"/>
      <c r="CP250" s="671"/>
      <c r="CQ250" s="671"/>
      <c r="CR250" s="671"/>
      <c r="CS250" s="671"/>
      <c r="CT250" s="671"/>
      <c r="CU250" s="671"/>
      <c r="CV250" s="671"/>
      <c r="CW250" s="671"/>
      <c r="CX250" s="671"/>
      <c r="CY250" s="671"/>
      <c r="CZ250" s="671"/>
      <c r="DA250" s="671"/>
      <c r="DB250" s="671"/>
      <c r="DC250" s="671"/>
      <c r="DD250" s="671"/>
      <c r="DE250" s="671"/>
      <c r="DF250" s="671"/>
      <c r="DG250" s="671"/>
      <c r="DH250" s="671"/>
      <c r="DI250" s="671"/>
      <c r="DJ250" s="671"/>
      <c r="DK250" s="671"/>
      <c r="DL250" s="671"/>
      <c r="DM250" s="671"/>
      <c r="DN250" s="671"/>
    </row>
    <row r="251" spans="1:118" s="9" customFormat="1" x14ac:dyDescent="0.2">
      <c r="A251" s="697"/>
      <c r="B251" s="671"/>
      <c r="C251" s="671"/>
      <c r="D251" s="671"/>
      <c r="E251" s="671"/>
      <c r="F251" s="671"/>
      <c r="G251" s="671"/>
      <c r="H251" s="671"/>
      <c r="I251" s="671"/>
      <c r="J251" s="671"/>
      <c r="K251" s="671"/>
      <c r="L251" s="671"/>
      <c r="M251" s="671"/>
      <c r="N251" s="671"/>
      <c r="O251" s="671"/>
      <c r="P251" s="671"/>
      <c r="Q251" s="671"/>
      <c r="R251" s="671"/>
      <c r="S251" s="671"/>
      <c r="T251" s="671"/>
      <c r="U251" s="671"/>
      <c r="V251" s="671"/>
      <c r="W251" s="671"/>
      <c r="X251" s="671"/>
      <c r="Y251" s="671"/>
      <c r="Z251" s="671"/>
      <c r="AA251" s="671"/>
      <c r="AB251" s="671"/>
      <c r="AC251" s="671"/>
      <c r="AD251" s="671"/>
      <c r="AE251" s="671"/>
      <c r="AF251" s="671"/>
      <c r="AG251" s="671"/>
      <c r="AH251" s="671"/>
      <c r="AI251" s="671"/>
      <c r="AJ251" s="671"/>
      <c r="AK251" s="671"/>
      <c r="AL251" s="671"/>
      <c r="AM251" s="671"/>
      <c r="AN251" s="671"/>
      <c r="AO251" s="671"/>
      <c r="AP251" s="671"/>
      <c r="AQ251" s="671"/>
      <c r="AR251" s="671"/>
      <c r="AS251" s="671"/>
      <c r="AT251" s="671"/>
      <c r="AU251" s="671"/>
      <c r="AV251" s="671"/>
      <c r="AW251" s="671"/>
      <c r="AX251" s="671"/>
      <c r="AY251" s="671"/>
      <c r="AZ251" s="671"/>
      <c r="BA251" s="671"/>
      <c r="BB251" s="671"/>
      <c r="BC251" s="671"/>
      <c r="BD251" s="671"/>
      <c r="BE251" s="671"/>
      <c r="BF251" s="671"/>
      <c r="BG251" s="671"/>
      <c r="BH251" s="671"/>
      <c r="BI251" s="671"/>
      <c r="BJ251" s="671"/>
      <c r="BK251" s="671"/>
      <c r="BL251" s="671"/>
      <c r="BM251" s="671"/>
      <c r="BN251" s="671"/>
      <c r="BO251" s="671"/>
      <c r="BP251" s="671"/>
      <c r="BQ251" s="671"/>
      <c r="BR251" s="671"/>
      <c r="BS251" s="671"/>
      <c r="BT251" s="671"/>
      <c r="BU251" s="671"/>
      <c r="BV251" s="671"/>
      <c r="BW251" s="671"/>
      <c r="BX251" s="671"/>
      <c r="BY251" s="671"/>
      <c r="BZ251" s="671"/>
      <c r="CA251" s="671"/>
      <c r="CB251" s="671"/>
      <c r="CC251" s="671"/>
      <c r="CD251" s="671"/>
      <c r="CE251" s="671"/>
      <c r="CF251" s="671"/>
      <c r="CG251" s="671"/>
      <c r="CH251" s="671"/>
      <c r="CI251" s="671"/>
      <c r="CJ251" s="671"/>
      <c r="CK251" s="671"/>
      <c r="CL251" s="671"/>
      <c r="CM251" s="671"/>
      <c r="CN251" s="671"/>
      <c r="CO251" s="671"/>
      <c r="CP251" s="671"/>
      <c r="CQ251" s="671"/>
      <c r="CR251" s="671"/>
      <c r="CS251" s="671"/>
      <c r="CT251" s="671"/>
      <c r="CU251" s="671"/>
      <c r="CV251" s="671"/>
      <c r="CW251" s="671"/>
      <c r="CX251" s="671"/>
      <c r="CY251" s="671"/>
      <c r="CZ251" s="671"/>
      <c r="DA251" s="671"/>
      <c r="DB251" s="671"/>
      <c r="DC251" s="671"/>
      <c r="DD251" s="671"/>
      <c r="DE251" s="671"/>
      <c r="DF251" s="671"/>
      <c r="DG251" s="671"/>
      <c r="DH251" s="671"/>
      <c r="DI251" s="671"/>
      <c r="DJ251" s="671"/>
      <c r="DK251" s="671"/>
      <c r="DL251" s="671"/>
      <c r="DM251" s="671"/>
      <c r="DN251" s="671"/>
    </row>
    <row r="252" spans="1:118" s="9" customFormat="1" x14ac:dyDescent="0.2">
      <c r="A252" s="697"/>
      <c r="B252" s="671"/>
      <c r="C252" s="671"/>
      <c r="D252" s="671"/>
      <c r="E252" s="671"/>
      <c r="F252" s="671"/>
      <c r="G252" s="671"/>
      <c r="H252" s="671"/>
      <c r="I252" s="671"/>
      <c r="J252" s="671"/>
      <c r="K252" s="671"/>
      <c r="L252" s="671"/>
      <c r="M252" s="671"/>
      <c r="N252" s="671"/>
      <c r="O252" s="671"/>
      <c r="P252" s="671"/>
      <c r="Q252" s="671"/>
      <c r="R252" s="671"/>
      <c r="S252" s="671"/>
      <c r="T252" s="671"/>
      <c r="U252" s="671"/>
      <c r="V252" s="671"/>
      <c r="W252" s="671"/>
      <c r="X252" s="671"/>
      <c r="Y252" s="671"/>
      <c r="Z252" s="671"/>
      <c r="AA252" s="671"/>
      <c r="AB252" s="671"/>
      <c r="AC252" s="671"/>
      <c r="AD252" s="671"/>
      <c r="AE252" s="671"/>
      <c r="AF252" s="671"/>
      <c r="AG252" s="671"/>
      <c r="AH252" s="671"/>
      <c r="AI252" s="671"/>
      <c r="AJ252" s="671"/>
      <c r="AK252" s="671"/>
      <c r="AL252" s="671"/>
      <c r="AM252" s="671"/>
      <c r="AN252" s="671"/>
      <c r="AO252" s="671"/>
      <c r="AP252" s="671"/>
      <c r="AQ252" s="671"/>
      <c r="AR252" s="671"/>
      <c r="AS252" s="671"/>
      <c r="AT252" s="671"/>
      <c r="AU252" s="671"/>
      <c r="AV252" s="671"/>
      <c r="AW252" s="671"/>
      <c r="AX252" s="671"/>
      <c r="AY252" s="671"/>
      <c r="AZ252" s="671"/>
      <c r="BA252" s="671"/>
      <c r="BB252" s="671"/>
      <c r="BC252" s="671"/>
      <c r="BD252" s="671"/>
      <c r="BE252" s="671"/>
      <c r="BF252" s="671"/>
      <c r="BG252" s="671"/>
      <c r="BH252" s="671"/>
      <c r="BI252" s="671"/>
      <c r="BJ252" s="671"/>
      <c r="BK252" s="671"/>
      <c r="BL252" s="671"/>
      <c r="BM252" s="671"/>
      <c r="BN252" s="671"/>
      <c r="BO252" s="671"/>
      <c r="BP252" s="671"/>
      <c r="BQ252" s="671"/>
      <c r="BR252" s="671"/>
      <c r="BS252" s="671"/>
      <c r="BT252" s="671"/>
      <c r="BU252" s="671"/>
      <c r="BV252" s="671"/>
      <c r="BW252" s="671"/>
      <c r="BX252" s="671"/>
      <c r="BY252" s="671"/>
      <c r="BZ252" s="671"/>
      <c r="CA252" s="671"/>
      <c r="CB252" s="671"/>
      <c r="CC252" s="671"/>
      <c r="CD252" s="671"/>
      <c r="CE252" s="671"/>
      <c r="CF252" s="671"/>
      <c r="CG252" s="671"/>
      <c r="CH252" s="671"/>
      <c r="CI252" s="671"/>
      <c r="CJ252" s="671"/>
      <c r="CK252" s="671"/>
      <c r="CL252" s="671"/>
      <c r="CM252" s="671"/>
      <c r="CN252" s="671"/>
      <c r="CO252" s="671"/>
      <c r="CP252" s="671"/>
      <c r="CQ252" s="671"/>
      <c r="CR252" s="671"/>
      <c r="CS252" s="671"/>
      <c r="CT252" s="671"/>
      <c r="CU252" s="671"/>
      <c r="CV252" s="671"/>
      <c r="CW252" s="671"/>
      <c r="CX252" s="671"/>
      <c r="CY252" s="671"/>
      <c r="CZ252" s="671"/>
      <c r="DA252" s="671"/>
      <c r="DB252" s="671"/>
      <c r="DC252" s="671"/>
      <c r="DD252" s="671"/>
      <c r="DE252" s="671"/>
      <c r="DF252" s="671"/>
      <c r="DG252" s="671"/>
      <c r="DH252" s="671"/>
      <c r="DI252" s="671"/>
      <c r="DJ252" s="671"/>
      <c r="DK252" s="671"/>
      <c r="DL252" s="671"/>
      <c r="DM252" s="671"/>
      <c r="DN252" s="671"/>
    </row>
    <row r="253" spans="1:118" s="9" customFormat="1" x14ac:dyDescent="0.2">
      <c r="A253" s="697"/>
      <c r="B253" s="671"/>
      <c r="C253" s="671"/>
      <c r="D253" s="671"/>
      <c r="E253" s="671"/>
      <c r="F253" s="671"/>
      <c r="G253" s="671"/>
      <c r="H253" s="671"/>
      <c r="I253" s="671"/>
      <c r="J253" s="671"/>
      <c r="K253" s="671"/>
      <c r="L253" s="765"/>
      <c r="M253" s="671"/>
      <c r="N253" s="671"/>
      <c r="O253" s="671"/>
      <c r="P253" s="671"/>
      <c r="Q253" s="671"/>
      <c r="R253" s="671"/>
      <c r="S253" s="671"/>
      <c r="T253" s="671"/>
      <c r="U253" s="671"/>
      <c r="V253" s="671"/>
      <c r="W253" s="671"/>
      <c r="X253" s="671"/>
      <c r="Y253" s="671"/>
      <c r="Z253" s="671"/>
      <c r="AA253" s="671"/>
      <c r="AB253" s="671"/>
      <c r="AC253" s="671"/>
      <c r="AD253" s="671"/>
      <c r="AE253" s="671"/>
      <c r="AF253" s="671"/>
      <c r="AG253" s="671"/>
      <c r="AH253" s="671"/>
      <c r="AI253" s="671"/>
      <c r="AJ253" s="671"/>
      <c r="AK253" s="671"/>
      <c r="AL253" s="671"/>
      <c r="AM253" s="671"/>
      <c r="AN253" s="671"/>
      <c r="AO253" s="671"/>
      <c r="AP253" s="671"/>
      <c r="AQ253" s="671"/>
      <c r="AR253" s="671"/>
      <c r="AS253" s="671"/>
      <c r="AT253" s="671"/>
      <c r="AU253" s="671"/>
      <c r="AV253" s="671"/>
      <c r="AW253" s="671"/>
      <c r="AX253" s="671"/>
      <c r="AY253" s="671"/>
      <c r="AZ253" s="671"/>
      <c r="BA253" s="671"/>
      <c r="BB253" s="671"/>
      <c r="BC253" s="671"/>
      <c r="BD253" s="671"/>
      <c r="BE253" s="671"/>
      <c r="BF253" s="671"/>
      <c r="BG253" s="671"/>
      <c r="BH253" s="671"/>
      <c r="BI253" s="671"/>
      <c r="BJ253" s="671"/>
      <c r="BK253" s="671"/>
      <c r="BL253" s="671"/>
      <c r="BM253" s="671"/>
      <c r="BN253" s="671"/>
      <c r="BO253" s="671"/>
      <c r="BP253" s="671"/>
      <c r="BQ253" s="671"/>
      <c r="BR253" s="671"/>
      <c r="BS253" s="671"/>
      <c r="BT253" s="671"/>
      <c r="BU253" s="671"/>
      <c r="BV253" s="671"/>
      <c r="BW253" s="671"/>
      <c r="BX253" s="671"/>
      <c r="BY253" s="671"/>
      <c r="BZ253" s="671"/>
      <c r="CA253" s="671"/>
      <c r="CB253" s="671"/>
      <c r="CC253" s="671"/>
      <c r="CD253" s="671"/>
      <c r="CE253" s="671"/>
      <c r="CF253" s="671"/>
      <c r="CG253" s="671"/>
      <c r="CH253" s="671"/>
      <c r="CI253" s="671"/>
      <c r="CJ253" s="671"/>
      <c r="CK253" s="671"/>
      <c r="CL253" s="671"/>
      <c r="CM253" s="671"/>
      <c r="CN253" s="671"/>
      <c r="CO253" s="671"/>
      <c r="CP253" s="671"/>
      <c r="CQ253" s="671"/>
      <c r="CR253" s="671"/>
      <c r="CS253" s="671"/>
      <c r="CT253" s="671"/>
      <c r="CU253" s="671"/>
      <c r="CV253" s="671"/>
      <c r="CW253" s="671"/>
      <c r="CX253" s="671"/>
      <c r="CY253" s="671"/>
      <c r="CZ253" s="671"/>
      <c r="DA253" s="671"/>
      <c r="DB253" s="671"/>
      <c r="DC253" s="671"/>
      <c r="DD253" s="671"/>
      <c r="DE253" s="671"/>
      <c r="DF253" s="671"/>
      <c r="DG253" s="671"/>
      <c r="DH253" s="671"/>
      <c r="DI253" s="671"/>
      <c r="DJ253" s="671"/>
      <c r="DK253" s="671"/>
      <c r="DL253" s="671"/>
      <c r="DM253" s="671"/>
      <c r="DN253" s="671"/>
    </row>
    <row r="254" spans="1:118" s="17" customFormat="1" x14ac:dyDescent="0.2">
      <c r="A254" s="947"/>
      <c r="B254" s="765"/>
      <c r="C254" s="765"/>
      <c r="D254" s="765"/>
      <c r="E254" s="765"/>
      <c r="F254" s="765"/>
      <c r="G254" s="765"/>
      <c r="H254" s="765"/>
      <c r="I254" s="765"/>
      <c r="J254" s="765"/>
      <c r="K254" s="765"/>
      <c r="L254" s="765"/>
      <c r="M254" s="765"/>
      <c r="N254" s="765"/>
      <c r="O254" s="765"/>
      <c r="P254" s="765"/>
      <c r="Q254" s="765"/>
      <c r="R254" s="765"/>
      <c r="S254" s="765"/>
      <c r="T254" s="765"/>
      <c r="U254" s="765"/>
      <c r="V254" s="690"/>
      <c r="W254" s="690"/>
      <c r="X254" s="690"/>
      <c r="Y254" s="690"/>
      <c r="Z254" s="690"/>
      <c r="AA254" s="765"/>
      <c r="AB254" s="765"/>
      <c r="AC254" s="765"/>
      <c r="AD254" s="765"/>
      <c r="AE254" s="765"/>
      <c r="AF254" s="765"/>
      <c r="AG254" s="765"/>
      <c r="AH254" s="765"/>
      <c r="AI254" s="765"/>
      <c r="AJ254" s="765"/>
      <c r="AK254" s="690"/>
      <c r="AL254" s="690"/>
      <c r="AM254" s="690"/>
      <c r="AN254" s="690"/>
      <c r="AO254" s="765"/>
      <c r="AP254" s="765"/>
      <c r="AQ254" s="765"/>
      <c r="AR254" s="765"/>
      <c r="AS254" s="765"/>
      <c r="AT254" s="765"/>
      <c r="AU254" s="765"/>
      <c r="AV254" s="765"/>
      <c r="AW254" s="765"/>
      <c r="AX254" s="765"/>
      <c r="AY254" s="765"/>
      <c r="AZ254" s="765"/>
      <c r="BA254" s="765"/>
      <c r="BB254" s="765"/>
      <c r="BC254" s="765"/>
      <c r="BD254" s="765"/>
      <c r="BE254" s="765"/>
      <c r="BF254" s="765"/>
      <c r="BG254" s="765"/>
      <c r="BH254" s="765"/>
      <c r="BI254" s="765"/>
      <c r="BJ254" s="765"/>
      <c r="BK254" s="765"/>
      <c r="BL254" s="765"/>
      <c r="BM254" s="765"/>
      <c r="BN254" s="765"/>
      <c r="BO254" s="765"/>
      <c r="BP254" s="765"/>
      <c r="BQ254" s="765"/>
      <c r="BR254" s="765"/>
      <c r="BS254" s="765"/>
      <c r="BT254" s="765"/>
      <c r="BU254" s="765"/>
      <c r="BV254" s="765"/>
      <c r="BW254" s="765"/>
      <c r="BX254" s="765"/>
      <c r="BY254" s="765"/>
      <c r="BZ254" s="765"/>
      <c r="CA254" s="765"/>
      <c r="CB254" s="765"/>
      <c r="CC254" s="765"/>
      <c r="CD254" s="765"/>
      <c r="CE254" s="765"/>
      <c r="CF254" s="765"/>
      <c r="CG254" s="765"/>
      <c r="CH254" s="765"/>
      <c r="CI254" s="765"/>
      <c r="CJ254" s="765"/>
      <c r="CK254" s="765"/>
      <c r="CL254" s="765"/>
      <c r="CM254" s="765"/>
      <c r="CN254" s="765"/>
      <c r="CO254" s="765"/>
      <c r="CP254" s="765"/>
      <c r="CQ254" s="765"/>
      <c r="CR254" s="765"/>
      <c r="CS254" s="765"/>
      <c r="CT254" s="765"/>
      <c r="CU254" s="765"/>
      <c r="CV254" s="765"/>
      <c r="CW254" s="765"/>
      <c r="CX254" s="765"/>
      <c r="CY254" s="765"/>
      <c r="CZ254" s="765"/>
      <c r="DA254" s="765"/>
      <c r="DB254" s="765"/>
      <c r="DC254" s="765"/>
      <c r="DD254" s="765"/>
      <c r="DE254" s="765"/>
      <c r="DF254" s="765"/>
      <c r="DG254" s="765"/>
      <c r="DH254" s="765"/>
      <c r="DI254" s="765"/>
      <c r="DJ254" s="765"/>
      <c r="DK254" s="765"/>
      <c r="DL254" s="765"/>
      <c r="DM254" s="765"/>
      <c r="DN254" s="765"/>
    </row>
    <row r="255" spans="1:118" s="17" customFormat="1" x14ac:dyDescent="0.2">
      <c r="A255" s="947"/>
      <c r="B255" s="765"/>
      <c r="C255" s="765"/>
      <c r="D255" s="765"/>
      <c r="E255" s="765"/>
      <c r="F255" s="765"/>
      <c r="G255" s="765"/>
      <c r="H255" s="765"/>
      <c r="I255" s="765"/>
      <c r="J255" s="765"/>
      <c r="K255" s="765"/>
      <c r="L255" s="765"/>
      <c r="M255" s="765"/>
      <c r="N255" s="765"/>
      <c r="O255" s="765"/>
      <c r="P255" s="765"/>
      <c r="Q255" s="765"/>
      <c r="R255" s="765"/>
      <c r="S255" s="765"/>
      <c r="T255" s="765"/>
      <c r="U255" s="765"/>
      <c r="V255" s="690"/>
      <c r="W255" s="690"/>
      <c r="X255" s="690"/>
      <c r="Y255" s="690"/>
      <c r="Z255" s="690"/>
      <c r="AA255" s="765"/>
      <c r="AB255" s="765"/>
      <c r="AC255" s="765"/>
      <c r="AD255" s="765"/>
      <c r="AE255" s="765"/>
      <c r="AF255" s="765"/>
      <c r="AG255" s="765"/>
      <c r="AH255" s="765"/>
      <c r="AI255" s="765"/>
      <c r="AJ255" s="765"/>
      <c r="AK255" s="690"/>
      <c r="AL255" s="690"/>
      <c r="AM255" s="690"/>
      <c r="AN255" s="690"/>
      <c r="AO255" s="765"/>
      <c r="AP255" s="765"/>
      <c r="AQ255" s="765"/>
      <c r="AR255" s="765"/>
      <c r="AS255" s="765"/>
      <c r="AT255" s="765"/>
      <c r="AU255" s="765"/>
      <c r="AV255" s="765"/>
      <c r="AW255" s="765"/>
      <c r="AX255" s="765"/>
      <c r="AY255" s="765"/>
      <c r="AZ255" s="765"/>
      <c r="BA255" s="765"/>
      <c r="BB255" s="765"/>
      <c r="BC255" s="765"/>
      <c r="BD255" s="765"/>
      <c r="BE255" s="765"/>
      <c r="BF255" s="765"/>
      <c r="BG255" s="765"/>
      <c r="BH255" s="765"/>
      <c r="BI255" s="765"/>
      <c r="BJ255" s="765"/>
      <c r="BK255" s="765"/>
      <c r="BL255" s="765"/>
      <c r="BM255" s="765"/>
      <c r="BN255" s="765"/>
      <c r="BO255" s="765"/>
      <c r="BP255" s="765"/>
      <c r="BQ255" s="765"/>
      <c r="BR255" s="765"/>
      <c r="BS255" s="765"/>
      <c r="BT255" s="765"/>
      <c r="BU255" s="765"/>
      <c r="BV255" s="765"/>
      <c r="BW255" s="765"/>
      <c r="BX255" s="765"/>
      <c r="BY255" s="765"/>
      <c r="BZ255" s="765"/>
      <c r="CA255" s="765"/>
      <c r="CB255" s="765"/>
      <c r="CC255" s="765"/>
      <c r="CD255" s="765"/>
      <c r="CE255" s="765"/>
      <c r="CF255" s="765"/>
      <c r="CG255" s="765"/>
      <c r="CH255" s="765"/>
      <c r="CI255" s="765"/>
      <c r="CJ255" s="765"/>
      <c r="CK255" s="765"/>
      <c r="CL255" s="765"/>
      <c r="CM255" s="765"/>
      <c r="CN255" s="765"/>
      <c r="CO255" s="765"/>
      <c r="CP255" s="765"/>
      <c r="CQ255" s="765"/>
      <c r="CR255" s="765"/>
      <c r="CS255" s="765"/>
      <c r="CT255" s="765"/>
      <c r="CU255" s="765"/>
      <c r="CV255" s="765"/>
      <c r="CW255" s="765"/>
      <c r="CX255" s="765"/>
      <c r="CY255" s="765"/>
      <c r="CZ255" s="765"/>
      <c r="DA255" s="765"/>
      <c r="DB255" s="765"/>
      <c r="DC255" s="765"/>
      <c r="DD255" s="765"/>
      <c r="DE255" s="765"/>
      <c r="DF255" s="765"/>
      <c r="DG255" s="765"/>
      <c r="DH255" s="765"/>
      <c r="DI255" s="765"/>
      <c r="DJ255" s="765"/>
      <c r="DK255" s="765"/>
      <c r="DL255" s="765"/>
      <c r="DM255" s="765"/>
      <c r="DN255" s="765"/>
    </row>
    <row r="256" spans="1:118" s="17" customFormat="1" x14ac:dyDescent="0.2">
      <c r="A256" s="947"/>
      <c r="B256" s="765"/>
      <c r="C256" s="765"/>
      <c r="D256" s="765"/>
      <c r="E256" s="765"/>
      <c r="F256" s="765"/>
      <c r="G256" s="765"/>
      <c r="H256" s="765"/>
      <c r="I256" s="765"/>
      <c r="J256" s="765"/>
      <c r="K256" s="765"/>
      <c r="L256" s="765"/>
      <c r="M256" s="765"/>
      <c r="N256" s="765"/>
      <c r="O256" s="765"/>
      <c r="P256" s="765"/>
      <c r="Q256" s="765"/>
      <c r="R256" s="765"/>
      <c r="S256" s="765"/>
      <c r="T256" s="765"/>
      <c r="U256" s="765"/>
      <c r="V256" s="690"/>
      <c r="W256" s="690"/>
      <c r="X256" s="690"/>
      <c r="Y256" s="690"/>
      <c r="Z256" s="690"/>
      <c r="AA256" s="765"/>
      <c r="AB256" s="765"/>
      <c r="AC256" s="765"/>
      <c r="AD256" s="765"/>
      <c r="AE256" s="765"/>
      <c r="AF256" s="765"/>
      <c r="AG256" s="765"/>
      <c r="AH256" s="765"/>
      <c r="AI256" s="765"/>
      <c r="AJ256" s="765"/>
      <c r="AK256" s="690"/>
      <c r="AL256" s="690"/>
      <c r="AM256" s="690"/>
      <c r="AN256" s="690"/>
      <c r="AO256" s="765"/>
      <c r="AP256" s="765"/>
      <c r="AQ256" s="765"/>
      <c r="AR256" s="765"/>
      <c r="AS256" s="765"/>
      <c r="AT256" s="765"/>
      <c r="AU256" s="765"/>
      <c r="AV256" s="765"/>
      <c r="AW256" s="765"/>
      <c r="AX256" s="765"/>
      <c r="AY256" s="765"/>
      <c r="AZ256" s="765"/>
      <c r="BA256" s="765"/>
      <c r="BB256" s="765"/>
      <c r="BC256" s="765"/>
      <c r="BD256" s="765"/>
      <c r="BE256" s="765"/>
      <c r="BF256" s="765"/>
      <c r="BG256" s="765"/>
      <c r="BH256" s="765"/>
      <c r="BI256" s="765"/>
      <c r="BJ256" s="765"/>
      <c r="BK256" s="765"/>
      <c r="BL256" s="765"/>
      <c r="BM256" s="765"/>
      <c r="BN256" s="765"/>
      <c r="BO256" s="765"/>
      <c r="BP256" s="765"/>
      <c r="BQ256" s="765"/>
      <c r="BR256" s="765"/>
      <c r="BS256" s="765"/>
      <c r="BT256" s="765"/>
      <c r="BU256" s="765"/>
      <c r="BV256" s="765"/>
      <c r="BW256" s="765"/>
      <c r="BX256" s="765"/>
      <c r="BY256" s="765"/>
      <c r="BZ256" s="765"/>
      <c r="CA256" s="765"/>
      <c r="CB256" s="765"/>
      <c r="CC256" s="765"/>
      <c r="CD256" s="765"/>
      <c r="CE256" s="765"/>
      <c r="CF256" s="765"/>
      <c r="CG256" s="765"/>
      <c r="CH256" s="765"/>
      <c r="CI256" s="765"/>
      <c r="CJ256" s="765"/>
      <c r="CK256" s="765"/>
      <c r="CL256" s="765"/>
      <c r="CM256" s="765"/>
      <c r="CN256" s="765"/>
      <c r="CO256" s="765"/>
      <c r="CP256" s="765"/>
      <c r="CQ256" s="765"/>
      <c r="CR256" s="765"/>
      <c r="CS256" s="765"/>
      <c r="CT256" s="765"/>
      <c r="CU256" s="765"/>
      <c r="CV256" s="765"/>
      <c r="CW256" s="765"/>
      <c r="CX256" s="765"/>
      <c r="CY256" s="765"/>
      <c r="CZ256" s="765"/>
      <c r="DA256" s="765"/>
      <c r="DB256" s="765"/>
      <c r="DC256" s="765"/>
      <c r="DD256" s="765"/>
      <c r="DE256" s="765"/>
      <c r="DF256" s="765"/>
      <c r="DG256" s="765"/>
      <c r="DH256" s="765"/>
      <c r="DI256" s="765"/>
      <c r="DJ256" s="765"/>
      <c r="DK256" s="765"/>
      <c r="DL256" s="765"/>
      <c r="DM256" s="765"/>
      <c r="DN256" s="765"/>
    </row>
    <row r="257" spans="1:118" s="17" customFormat="1" x14ac:dyDescent="0.2">
      <c r="A257" s="947"/>
      <c r="B257" s="765"/>
      <c r="C257" s="765"/>
      <c r="D257" s="765"/>
      <c r="E257" s="765"/>
      <c r="F257" s="765"/>
      <c r="G257" s="765"/>
      <c r="H257" s="765"/>
      <c r="I257" s="765"/>
      <c r="J257" s="765"/>
      <c r="K257" s="765"/>
      <c r="L257" s="765"/>
      <c r="M257" s="765"/>
      <c r="N257" s="765"/>
      <c r="O257" s="765"/>
      <c r="P257" s="765"/>
      <c r="Q257" s="765"/>
      <c r="R257" s="765"/>
      <c r="S257" s="765"/>
      <c r="T257" s="765"/>
      <c r="U257" s="765"/>
      <c r="V257" s="690"/>
      <c r="W257" s="690"/>
      <c r="X257" s="690"/>
      <c r="Y257" s="690"/>
      <c r="Z257" s="690"/>
      <c r="AA257" s="765"/>
      <c r="AB257" s="765"/>
      <c r="AC257" s="765"/>
      <c r="AD257" s="765"/>
      <c r="AE257" s="765"/>
      <c r="AF257" s="765"/>
      <c r="AG257" s="765"/>
      <c r="AH257" s="765"/>
      <c r="AI257" s="765"/>
      <c r="AJ257" s="765"/>
      <c r="AK257" s="690"/>
      <c r="AL257" s="690"/>
      <c r="AM257" s="690"/>
      <c r="AN257" s="690"/>
      <c r="AO257" s="765"/>
      <c r="AP257" s="765"/>
      <c r="AQ257" s="765"/>
      <c r="AR257" s="765"/>
      <c r="AS257" s="765"/>
      <c r="AT257" s="765"/>
      <c r="AU257" s="765"/>
      <c r="AV257" s="765"/>
      <c r="AW257" s="765"/>
      <c r="AX257" s="765"/>
      <c r="AY257" s="765"/>
      <c r="AZ257" s="765"/>
      <c r="BA257" s="765"/>
      <c r="BB257" s="765"/>
      <c r="BC257" s="765"/>
      <c r="BD257" s="765"/>
      <c r="BE257" s="765"/>
      <c r="BF257" s="765"/>
      <c r="BG257" s="765"/>
      <c r="BH257" s="765"/>
      <c r="BI257" s="765"/>
      <c r="BJ257" s="765"/>
      <c r="BK257" s="765"/>
      <c r="BL257" s="765"/>
      <c r="BM257" s="765"/>
      <c r="BN257" s="765"/>
      <c r="BO257" s="765"/>
      <c r="BP257" s="765"/>
      <c r="BQ257" s="765"/>
      <c r="BR257" s="765"/>
      <c r="BS257" s="765"/>
      <c r="BT257" s="765"/>
      <c r="BU257" s="765"/>
      <c r="BV257" s="765"/>
      <c r="BW257" s="765"/>
      <c r="BX257" s="765"/>
      <c r="BY257" s="765"/>
      <c r="BZ257" s="765"/>
      <c r="CA257" s="765"/>
      <c r="CB257" s="765"/>
      <c r="CC257" s="765"/>
      <c r="CD257" s="765"/>
      <c r="CE257" s="765"/>
      <c r="CF257" s="765"/>
      <c r="CG257" s="765"/>
      <c r="CH257" s="765"/>
      <c r="CI257" s="765"/>
      <c r="CJ257" s="765"/>
      <c r="CK257" s="765"/>
      <c r="CL257" s="765"/>
      <c r="CM257" s="765"/>
      <c r="CN257" s="765"/>
      <c r="CO257" s="765"/>
      <c r="CP257" s="765"/>
      <c r="CQ257" s="765"/>
      <c r="CR257" s="765"/>
      <c r="CS257" s="765"/>
      <c r="CT257" s="765"/>
      <c r="CU257" s="765"/>
      <c r="CV257" s="765"/>
      <c r="CW257" s="765"/>
      <c r="CX257" s="765"/>
      <c r="CY257" s="765"/>
      <c r="CZ257" s="765"/>
      <c r="DA257" s="765"/>
      <c r="DB257" s="765"/>
      <c r="DC257" s="765"/>
      <c r="DD257" s="765"/>
      <c r="DE257" s="765"/>
      <c r="DF257" s="765"/>
      <c r="DG257" s="765"/>
      <c r="DH257" s="765"/>
      <c r="DI257" s="765"/>
      <c r="DJ257" s="765"/>
      <c r="DK257" s="765"/>
      <c r="DL257" s="765"/>
      <c r="DM257" s="765"/>
      <c r="DN257" s="765"/>
    </row>
    <row r="258" spans="1:118" s="17" customFormat="1" x14ac:dyDescent="0.2">
      <c r="A258" s="947"/>
      <c r="B258" s="765"/>
      <c r="C258" s="765"/>
      <c r="D258" s="765"/>
      <c r="E258" s="765"/>
      <c r="F258" s="765"/>
      <c r="G258" s="765"/>
      <c r="H258" s="765"/>
      <c r="I258" s="765"/>
      <c r="J258" s="765"/>
      <c r="K258" s="765"/>
      <c r="L258" s="765"/>
      <c r="M258" s="765"/>
      <c r="N258" s="765"/>
      <c r="O258" s="765"/>
      <c r="P258" s="765"/>
      <c r="Q258" s="765"/>
      <c r="R258" s="765"/>
      <c r="S258" s="765"/>
      <c r="T258" s="765"/>
      <c r="U258" s="765"/>
      <c r="V258" s="690"/>
      <c r="W258" s="690"/>
      <c r="X258" s="690"/>
      <c r="Y258" s="690"/>
      <c r="Z258" s="690"/>
      <c r="AA258" s="765"/>
      <c r="AB258" s="765"/>
      <c r="AC258" s="765"/>
      <c r="AD258" s="765"/>
      <c r="AE258" s="765"/>
      <c r="AF258" s="765"/>
      <c r="AG258" s="765"/>
      <c r="AH258" s="765"/>
      <c r="AI258" s="765"/>
      <c r="AJ258" s="765"/>
      <c r="AK258" s="690"/>
      <c r="AL258" s="690"/>
      <c r="AM258" s="690"/>
      <c r="AN258" s="690"/>
      <c r="AO258" s="765"/>
      <c r="AP258" s="765"/>
      <c r="AQ258" s="765"/>
      <c r="AR258" s="765"/>
      <c r="AS258" s="765"/>
      <c r="AT258" s="765"/>
      <c r="AU258" s="765"/>
      <c r="AV258" s="765"/>
      <c r="AW258" s="765"/>
      <c r="AX258" s="765"/>
      <c r="AY258" s="765"/>
      <c r="AZ258" s="765"/>
      <c r="BA258" s="765"/>
      <c r="BB258" s="765"/>
      <c r="BC258" s="765"/>
      <c r="BD258" s="765"/>
      <c r="BE258" s="765"/>
      <c r="BF258" s="765"/>
      <c r="BG258" s="765"/>
      <c r="BH258" s="765"/>
      <c r="BI258" s="765"/>
      <c r="BJ258" s="765"/>
      <c r="BK258" s="765"/>
      <c r="BL258" s="765"/>
      <c r="BM258" s="765"/>
      <c r="BN258" s="765"/>
      <c r="BO258" s="765"/>
      <c r="BP258" s="765"/>
      <c r="BQ258" s="765"/>
      <c r="BR258" s="765"/>
      <c r="BS258" s="765"/>
      <c r="BT258" s="765"/>
      <c r="BU258" s="765"/>
      <c r="BV258" s="765"/>
      <c r="BW258" s="765"/>
      <c r="BX258" s="765"/>
      <c r="BY258" s="765"/>
      <c r="BZ258" s="765"/>
      <c r="CA258" s="765"/>
      <c r="CB258" s="765"/>
      <c r="CC258" s="765"/>
      <c r="CD258" s="765"/>
      <c r="CE258" s="765"/>
      <c r="CF258" s="765"/>
      <c r="CG258" s="765"/>
      <c r="CH258" s="765"/>
      <c r="CI258" s="765"/>
      <c r="CJ258" s="765"/>
      <c r="CK258" s="765"/>
      <c r="CL258" s="765"/>
      <c r="CM258" s="765"/>
      <c r="CN258" s="765"/>
      <c r="CO258" s="765"/>
      <c r="CP258" s="765"/>
      <c r="CQ258" s="765"/>
      <c r="CR258" s="765"/>
      <c r="CS258" s="765"/>
      <c r="CT258" s="765"/>
      <c r="CU258" s="765"/>
      <c r="CV258" s="765"/>
      <c r="CW258" s="765"/>
      <c r="CX258" s="765"/>
      <c r="CY258" s="765"/>
      <c r="CZ258" s="765"/>
      <c r="DA258" s="765"/>
      <c r="DB258" s="765"/>
      <c r="DC258" s="765"/>
      <c r="DD258" s="765"/>
      <c r="DE258" s="765"/>
      <c r="DF258" s="765"/>
      <c r="DG258" s="765"/>
      <c r="DH258" s="765"/>
      <c r="DI258" s="765"/>
      <c r="DJ258" s="765"/>
      <c r="DK258" s="765"/>
      <c r="DL258" s="765"/>
      <c r="DM258" s="765"/>
      <c r="DN258" s="765"/>
    </row>
    <row r="259" spans="1:118" s="17" customFormat="1" x14ac:dyDescent="0.2">
      <c r="A259" s="947"/>
      <c r="B259" s="765"/>
      <c r="C259" s="765"/>
      <c r="D259" s="765"/>
      <c r="E259" s="765"/>
      <c r="F259" s="765"/>
      <c r="G259" s="765"/>
      <c r="H259" s="765"/>
      <c r="I259" s="765"/>
      <c r="J259" s="765"/>
      <c r="K259" s="765"/>
      <c r="L259" s="765"/>
      <c r="M259" s="765"/>
      <c r="N259" s="765"/>
      <c r="O259" s="765"/>
      <c r="P259" s="765"/>
      <c r="Q259" s="765"/>
      <c r="R259" s="765"/>
      <c r="S259" s="765"/>
      <c r="T259" s="765"/>
      <c r="U259" s="765"/>
      <c r="V259" s="690"/>
      <c r="W259" s="690"/>
      <c r="X259" s="690"/>
      <c r="Y259" s="690"/>
      <c r="Z259" s="690"/>
      <c r="AA259" s="765"/>
      <c r="AB259" s="765"/>
      <c r="AC259" s="765"/>
      <c r="AD259" s="765"/>
      <c r="AE259" s="765"/>
      <c r="AF259" s="765"/>
      <c r="AG259" s="765"/>
      <c r="AH259" s="765"/>
      <c r="AI259" s="765"/>
      <c r="AJ259" s="765"/>
      <c r="AK259" s="690"/>
      <c r="AL259" s="690"/>
      <c r="AM259" s="690"/>
      <c r="AN259" s="690"/>
      <c r="AO259" s="765"/>
      <c r="AP259" s="765"/>
      <c r="AQ259" s="765"/>
      <c r="AR259" s="765"/>
      <c r="AS259" s="765"/>
      <c r="AT259" s="765"/>
      <c r="AU259" s="765"/>
      <c r="AV259" s="765"/>
      <c r="AW259" s="765"/>
      <c r="AX259" s="765"/>
      <c r="AY259" s="765"/>
      <c r="AZ259" s="765"/>
      <c r="BA259" s="765"/>
      <c r="BB259" s="765"/>
      <c r="BC259" s="765"/>
      <c r="BD259" s="765"/>
      <c r="BE259" s="765"/>
      <c r="BF259" s="765"/>
      <c r="BG259" s="765"/>
      <c r="BH259" s="765"/>
      <c r="BI259" s="765"/>
      <c r="BJ259" s="765"/>
      <c r="BK259" s="765"/>
      <c r="BL259" s="765"/>
      <c r="BM259" s="765"/>
      <c r="BN259" s="765"/>
      <c r="BO259" s="765"/>
      <c r="BP259" s="765"/>
      <c r="BQ259" s="765"/>
      <c r="BR259" s="765"/>
      <c r="BS259" s="765"/>
      <c r="BT259" s="765"/>
      <c r="BU259" s="765"/>
      <c r="BV259" s="765"/>
      <c r="BW259" s="765"/>
      <c r="BX259" s="765"/>
      <c r="BY259" s="765"/>
      <c r="BZ259" s="765"/>
      <c r="CA259" s="765"/>
      <c r="CB259" s="765"/>
      <c r="CC259" s="765"/>
      <c r="CD259" s="765"/>
      <c r="CE259" s="765"/>
      <c r="CF259" s="765"/>
      <c r="CG259" s="765"/>
      <c r="CH259" s="765"/>
      <c r="CI259" s="765"/>
      <c r="CJ259" s="765"/>
      <c r="CK259" s="765"/>
      <c r="CL259" s="765"/>
      <c r="CM259" s="765"/>
      <c r="CN259" s="765"/>
      <c r="CO259" s="765"/>
      <c r="CP259" s="765"/>
      <c r="CQ259" s="765"/>
      <c r="CR259" s="765"/>
      <c r="CS259" s="765"/>
      <c r="CT259" s="765"/>
      <c r="CU259" s="765"/>
      <c r="CV259" s="765"/>
      <c r="CW259" s="765"/>
      <c r="CX259" s="765"/>
      <c r="CY259" s="765"/>
      <c r="CZ259" s="765"/>
      <c r="DA259" s="765"/>
      <c r="DB259" s="765"/>
      <c r="DC259" s="765"/>
      <c r="DD259" s="765"/>
      <c r="DE259" s="765"/>
      <c r="DF259" s="765"/>
      <c r="DG259" s="765"/>
      <c r="DH259" s="765"/>
      <c r="DI259" s="765"/>
      <c r="DJ259" s="765"/>
      <c r="DK259" s="765"/>
      <c r="DL259" s="765"/>
      <c r="DM259" s="765"/>
      <c r="DN259" s="765"/>
    </row>
    <row r="260" spans="1:118" s="17" customFormat="1" x14ac:dyDescent="0.2">
      <c r="A260" s="947"/>
      <c r="B260" s="765"/>
      <c r="C260" s="765"/>
      <c r="D260" s="765"/>
      <c r="E260" s="765"/>
      <c r="F260" s="765"/>
      <c r="G260" s="765"/>
      <c r="H260" s="765"/>
      <c r="I260" s="765"/>
      <c r="J260" s="765"/>
      <c r="K260" s="765"/>
      <c r="L260" s="765"/>
      <c r="M260" s="765"/>
      <c r="N260" s="765"/>
      <c r="O260" s="765"/>
      <c r="P260" s="765"/>
      <c r="Q260" s="765"/>
      <c r="R260" s="765"/>
      <c r="S260" s="765"/>
      <c r="T260" s="765"/>
      <c r="U260" s="765"/>
      <c r="V260" s="690"/>
      <c r="W260" s="690"/>
      <c r="X260" s="690"/>
      <c r="Y260" s="690"/>
      <c r="Z260" s="690"/>
      <c r="AA260" s="765"/>
      <c r="AB260" s="765"/>
      <c r="AC260" s="765"/>
      <c r="AD260" s="765"/>
      <c r="AE260" s="765"/>
      <c r="AF260" s="765"/>
      <c r="AG260" s="765"/>
      <c r="AH260" s="765"/>
      <c r="AI260" s="765"/>
      <c r="AJ260" s="765"/>
      <c r="AK260" s="690"/>
      <c r="AL260" s="690"/>
      <c r="AM260" s="690"/>
      <c r="AN260" s="690"/>
      <c r="AO260" s="765"/>
      <c r="AP260" s="765"/>
      <c r="AQ260" s="765"/>
      <c r="AR260" s="765"/>
      <c r="AS260" s="765"/>
      <c r="AT260" s="765"/>
      <c r="AU260" s="765"/>
      <c r="AV260" s="765"/>
      <c r="AW260" s="765"/>
      <c r="AX260" s="765"/>
      <c r="AY260" s="765"/>
      <c r="AZ260" s="765"/>
      <c r="BA260" s="765"/>
      <c r="BB260" s="765"/>
      <c r="BC260" s="765"/>
      <c r="BD260" s="765"/>
      <c r="BE260" s="765"/>
      <c r="BF260" s="765"/>
      <c r="BG260" s="765"/>
      <c r="BH260" s="765"/>
      <c r="BI260" s="765"/>
      <c r="BJ260" s="765"/>
      <c r="BK260" s="765"/>
      <c r="BL260" s="765"/>
      <c r="BM260" s="765"/>
      <c r="BN260" s="765"/>
      <c r="BO260" s="765"/>
      <c r="BP260" s="765"/>
      <c r="BQ260" s="765"/>
      <c r="BR260" s="765"/>
      <c r="BS260" s="765"/>
      <c r="BT260" s="765"/>
      <c r="BU260" s="765"/>
      <c r="BV260" s="765"/>
      <c r="BW260" s="765"/>
      <c r="BX260" s="765"/>
      <c r="BY260" s="765"/>
      <c r="BZ260" s="765"/>
      <c r="CA260" s="765"/>
      <c r="CB260" s="765"/>
      <c r="CC260" s="765"/>
      <c r="CD260" s="765"/>
      <c r="CE260" s="765"/>
      <c r="CF260" s="765"/>
      <c r="CG260" s="765"/>
      <c r="CH260" s="765"/>
      <c r="CI260" s="765"/>
      <c r="CJ260" s="765"/>
      <c r="CK260" s="765"/>
      <c r="CL260" s="765"/>
      <c r="CM260" s="765"/>
      <c r="CN260" s="765"/>
      <c r="CO260" s="765"/>
      <c r="CP260" s="765"/>
      <c r="CQ260" s="765"/>
      <c r="CR260" s="765"/>
      <c r="CS260" s="765"/>
      <c r="CT260" s="765"/>
      <c r="CU260" s="765"/>
      <c r="CV260" s="765"/>
      <c r="CW260" s="765"/>
      <c r="CX260" s="765"/>
      <c r="CY260" s="765"/>
      <c r="CZ260" s="765"/>
      <c r="DA260" s="765"/>
      <c r="DB260" s="765"/>
      <c r="DC260" s="765"/>
      <c r="DD260" s="765"/>
      <c r="DE260" s="765"/>
      <c r="DF260" s="765"/>
      <c r="DG260" s="765"/>
      <c r="DH260" s="765"/>
      <c r="DI260" s="765"/>
      <c r="DJ260" s="765"/>
      <c r="DK260" s="765"/>
      <c r="DL260" s="765"/>
      <c r="DM260" s="765"/>
      <c r="DN260" s="765"/>
    </row>
    <row r="261" spans="1:118" x14ac:dyDescent="0.2">
      <c r="A261" s="664"/>
      <c r="B261" s="662"/>
      <c r="C261" s="662"/>
      <c r="D261" s="662"/>
      <c r="E261" s="662"/>
      <c r="F261" s="662"/>
      <c r="G261" s="662"/>
      <c r="H261" s="662"/>
      <c r="I261" s="662"/>
      <c r="J261" s="662"/>
      <c r="K261" s="662"/>
      <c r="L261" s="662"/>
      <c r="M261" s="662"/>
      <c r="N261" s="662"/>
      <c r="O261" s="662"/>
      <c r="P261" s="662"/>
      <c r="Q261" s="662"/>
      <c r="R261" s="662"/>
      <c r="S261" s="662"/>
      <c r="T261" s="662"/>
      <c r="U261" s="663"/>
      <c r="V261" s="660"/>
      <c r="W261" s="660"/>
      <c r="X261" s="660"/>
      <c r="Y261" s="660"/>
      <c r="Z261" s="660"/>
      <c r="AA261" s="663"/>
      <c r="AB261" s="663"/>
      <c r="AC261" s="663"/>
      <c r="AD261" s="663"/>
      <c r="AE261" s="663"/>
      <c r="AF261" s="663"/>
      <c r="AG261" s="663"/>
      <c r="AH261" s="663"/>
      <c r="AI261" s="663"/>
      <c r="AJ261" s="663"/>
      <c r="AK261" s="660"/>
      <c r="AL261" s="660"/>
      <c r="AM261" s="660"/>
      <c r="AN261" s="660"/>
      <c r="AO261" s="663"/>
      <c r="AP261" s="663"/>
      <c r="AQ261" s="663"/>
      <c r="AR261" s="663"/>
      <c r="AS261" s="663"/>
      <c r="AT261" s="663"/>
      <c r="AU261" s="663"/>
      <c r="AV261" s="663"/>
      <c r="AW261" s="663"/>
      <c r="AX261" s="663"/>
      <c r="AY261" s="663"/>
      <c r="AZ261" s="663"/>
      <c r="BA261" s="663"/>
      <c r="BB261" s="663"/>
      <c r="BC261" s="663"/>
      <c r="BD261" s="663"/>
      <c r="BE261" s="663"/>
      <c r="BF261" s="663"/>
      <c r="BG261" s="663"/>
      <c r="BH261" s="663"/>
      <c r="BI261" s="663"/>
      <c r="BJ261" s="663"/>
      <c r="BK261" s="663"/>
      <c r="BL261" s="663"/>
      <c r="BM261" s="663"/>
      <c r="BN261" s="663"/>
      <c r="BO261" s="663"/>
      <c r="BP261" s="663"/>
      <c r="BQ261" s="663"/>
      <c r="BR261" s="663"/>
      <c r="BS261" s="663"/>
      <c r="BT261" s="663"/>
      <c r="BU261" s="663"/>
      <c r="BV261" s="663"/>
      <c r="BW261" s="663"/>
      <c r="BX261" s="663"/>
      <c r="BY261" s="663"/>
      <c r="BZ261" s="663"/>
      <c r="CA261" s="663"/>
      <c r="CB261" s="663"/>
      <c r="CC261" s="663"/>
      <c r="CD261" s="663"/>
      <c r="CE261" s="663"/>
      <c r="CF261" s="663"/>
      <c r="CG261" s="663"/>
      <c r="CH261" s="663"/>
      <c r="CI261" s="663"/>
      <c r="CJ261" s="663"/>
      <c r="CK261" s="663"/>
      <c r="CL261" s="663"/>
      <c r="CM261" s="663"/>
      <c r="CN261" s="663"/>
      <c r="CO261" s="663"/>
      <c r="CP261" s="663"/>
      <c r="CQ261" s="663"/>
      <c r="CR261" s="663"/>
      <c r="CS261" s="663"/>
      <c r="CT261" s="663"/>
      <c r="CU261" s="663"/>
      <c r="CV261" s="663"/>
      <c r="CW261" s="663"/>
      <c r="CX261" s="663"/>
      <c r="CY261" s="663"/>
      <c r="CZ261" s="663"/>
      <c r="DA261" s="663"/>
      <c r="DB261" s="663"/>
      <c r="DC261" s="663"/>
      <c r="DD261" s="663"/>
      <c r="DE261" s="663"/>
      <c r="DF261" s="663"/>
      <c r="DG261" s="663"/>
      <c r="DH261" s="663"/>
      <c r="DI261" s="663"/>
      <c r="DJ261" s="663"/>
      <c r="DK261" s="663"/>
      <c r="DL261" s="663"/>
      <c r="DM261" s="663"/>
      <c r="DN261" s="663"/>
    </row>
    <row r="262" spans="1:118" x14ac:dyDescent="0.2">
      <c r="A262" s="664"/>
      <c r="B262" s="662"/>
      <c r="C262" s="662"/>
      <c r="D262" s="662"/>
      <c r="E262" s="662"/>
      <c r="F262" s="662"/>
      <c r="G262" s="662"/>
      <c r="H262" s="662"/>
      <c r="I262" s="662"/>
      <c r="J262" s="662"/>
      <c r="K262" s="662"/>
      <c r="L262" s="662"/>
      <c r="M262" s="662"/>
      <c r="N262" s="662"/>
      <c r="O262" s="662"/>
      <c r="P262" s="662"/>
      <c r="Q262" s="662"/>
      <c r="R262" s="662"/>
      <c r="S262" s="662"/>
      <c r="T262" s="662"/>
      <c r="U262" s="663"/>
      <c r="V262" s="660"/>
      <c r="W262" s="660"/>
      <c r="X262" s="660"/>
      <c r="Y262" s="660"/>
      <c r="Z262" s="660"/>
      <c r="AA262" s="663"/>
      <c r="AB262" s="663"/>
      <c r="AC262" s="663"/>
      <c r="AD262" s="663"/>
      <c r="AE262" s="663"/>
      <c r="AF262" s="663"/>
      <c r="AG262" s="663"/>
      <c r="AH262" s="663"/>
      <c r="AI262" s="663"/>
      <c r="AJ262" s="663"/>
      <c r="AK262" s="660"/>
      <c r="AL262" s="660"/>
      <c r="AM262" s="660"/>
      <c r="AN262" s="660"/>
      <c r="AO262" s="663"/>
      <c r="AP262" s="663"/>
      <c r="AQ262" s="663"/>
      <c r="AR262" s="663"/>
      <c r="AS262" s="663"/>
      <c r="AT262" s="663"/>
      <c r="AU262" s="663"/>
      <c r="AV262" s="663"/>
      <c r="AW262" s="663"/>
      <c r="AX262" s="663"/>
      <c r="AY262" s="663"/>
      <c r="AZ262" s="663"/>
      <c r="BA262" s="663"/>
      <c r="BB262" s="663"/>
      <c r="BC262" s="663"/>
      <c r="BD262" s="663"/>
      <c r="BE262" s="663"/>
      <c r="BF262" s="663"/>
      <c r="BG262" s="663"/>
      <c r="BH262" s="663"/>
      <c r="BI262" s="663"/>
      <c r="BJ262" s="663"/>
      <c r="BK262" s="663"/>
      <c r="BL262" s="663"/>
      <c r="BM262" s="663"/>
      <c r="BN262" s="663"/>
      <c r="BO262" s="663"/>
      <c r="BP262" s="663"/>
      <c r="BQ262" s="663"/>
      <c r="BR262" s="663"/>
      <c r="BS262" s="663"/>
      <c r="BT262" s="663"/>
      <c r="BU262" s="663"/>
      <c r="BV262" s="663"/>
      <c r="BW262" s="663"/>
      <c r="BX262" s="663"/>
      <c r="BY262" s="663"/>
      <c r="BZ262" s="663"/>
      <c r="CA262" s="663"/>
      <c r="CB262" s="663"/>
      <c r="CC262" s="663"/>
      <c r="CD262" s="663"/>
      <c r="CE262" s="663"/>
      <c r="CF262" s="663"/>
      <c r="CG262" s="663"/>
      <c r="CH262" s="663"/>
      <c r="CI262" s="663"/>
      <c r="CJ262" s="663"/>
      <c r="CK262" s="663"/>
      <c r="CL262" s="663"/>
      <c r="CM262" s="663"/>
      <c r="CN262" s="663"/>
      <c r="CO262" s="663"/>
      <c r="CP262" s="663"/>
      <c r="CQ262" s="663"/>
      <c r="CR262" s="663"/>
      <c r="CS262" s="663"/>
      <c r="CT262" s="663"/>
      <c r="CU262" s="663"/>
      <c r="CV262" s="663"/>
      <c r="CW262" s="663"/>
      <c r="CX262" s="663"/>
      <c r="CY262" s="663"/>
      <c r="CZ262" s="663"/>
      <c r="DA262" s="663"/>
      <c r="DB262" s="663"/>
      <c r="DC262" s="663"/>
      <c r="DD262" s="663"/>
      <c r="DE262" s="663"/>
      <c r="DF262" s="663"/>
      <c r="DG262" s="663"/>
      <c r="DH262" s="663"/>
      <c r="DI262" s="663"/>
      <c r="DJ262" s="663"/>
      <c r="DK262" s="663"/>
      <c r="DL262" s="663"/>
      <c r="DM262" s="663"/>
      <c r="DN262" s="663"/>
    </row>
    <row r="263" spans="1:118" x14ac:dyDescent="0.2">
      <c r="A263" s="664"/>
      <c r="B263" s="662"/>
      <c r="C263" s="662"/>
      <c r="D263" s="662"/>
      <c r="E263" s="662"/>
      <c r="F263" s="662"/>
      <c r="G263" s="662"/>
      <c r="H263" s="662"/>
      <c r="I263" s="662"/>
      <c r="J263" s="662"/>
      <c r="K263" s="662"/>
      <c r="L263" s="662"/>
      <c r="M263" s="662"/>
      <c r="N263" s="662"/>
      <c r="O263" s="662"/>
      <c r="P263" s="662"/>
      <c r="Q263" s="662"/>
      <c r="R263" s="662"/>
      <c r="S263" s="662"/>
      <c r="T263" s="662"/>
      <c r="U263" s="663"/>
      <c r="V263" s="660"/>
      <c r="W263" s="660"/>
      <c r="X263" s="660"/>
      <c r="Y263" s="660"/>
      <c r="Z263" s="660"/>
      <c r="AA263" s="663"/>
      <c r="AB263" s="663"/>
      <c r="AC263" s="663"/>
      <c r="AD263" s="663"/>
      <c r="AE263" s="663"/>
      <c r="AF263" s="663"/>
      <c r="AG263" s="663"/>
      <c r="AH263" s="663"/>
      <c r="AI263" s="663"/>
      <c r="AJ263" s="663"/>
      <c r="AK263" s="660"/>
      <c r="AL263" s="660"/>
      <c r="AM263" s="660"/>
      <c r="AN263" s="660"/>
      <c r="AO263" s="663"/>
      <c r="AP263" s="663"/>
      <c r="AQ263" s="663"/>
      <c r="AR263" s="663"/>
      <c r="AS263" s="663"/>
      <c r="AT263" s="663"/>
      <c r="AU263" s="663"/>
      <c r="AV263" s="663"/>
      <c r="AW263" s="663"/>
      <c r="AX263" s="663"/>
      <c r="AY263" s="663"/>
      <c r="AZ263" s="663"/>
      <c r="BA263" s="663"/>
      <c r="BB263" s="663"/>
      <c r="BC263" s="663"/>
      <c r="BD263" s="663"/>
      <c r="BE263" s="663"/>
      <c r="BF263" s="663"/>
      <c r="BG263" s="663"/>
      <c r="BH263" s="663"/>
      <c r="BI263" s="663"/>
      <c r="BJ263" s="663"/>
      <c r="BK263" s="663"/>
      <c r="BL263" s="663"/>
      <c r="BM263" s="663"/>
      <c r="BN263" s="663"/>
      <c r="BO263" s="663"/>
      <c r="BP263" s="663"/>
      <c r="BQ263" s="663"/>
      <c r="BR263" s="663"/>
      <c r="BS263" s="663"/>
      <c r="BT263" s="663"/>
      <c r="BU263" s="663"/>
      <c r="BV263" s="663"/>
      <c r="BW263" s="663"/>
      <c r="BX263" s="663"/>
      <c r="BY263" s="663"/>
      <c r="BZ263" s="663"/>
      <c r="CA263" s="663"/>
      <c r="CB263" s="663"/>
      <c r="CC263" s="663"/>
      <c r="CD263" s="663"/>
      <c r="CE263" s="663"/>
      <c r="CF263" s="663"/>
      <c r="CG263" s="663"/>
      <c r="CH263" s="663"/>
      <c r="CI263" s="663"/>
      <c r="CJ263" s="663"/>
      <c r="CK263" s="663"/>
      <c r="CL263" s="663"/>
      <c r="CM263" s="663"/>
      <c r="CN263" s="663"/>
      <c r="CO263" s="663"/>
      <c r="CP263" s="663"/>
      <c r="CQ263" s="663"/>
      <c r="CR263" s="663"/>
      <c r="CS263" s="663"/>
      <c r="CT263" s="663"/>
      <c r="CU263" s="663"/>
      <c r="CV263" s="663"/>
      <c r="CW263" s="663"/>
      <c r="CX263" s="663"/>
      <c r="CY263" s="663"/>
      <c r="CZ263" s="663"/>
      <c r="DA263" s="663"/>
      <c r="DB263" s="663"/>
      <c r="DC263" s="663"/>
      <c r="DD263" s="663"/>
      <c r="DE263" s="663"/>
      <c r="DF263" s="663"/>
      <c r="DG263" s="663"/>
      <c r="DH263" s="663"/>
      <c r="DI263" s="663"/>
      <c r="DJ263" s="663"/>
      <c r="DK263" s="663"/>
      <c r="DL263" s="663"/>
      <c r="DM263" s="663"/>
      <c r="DN263" s="663"/>
    </row>
    <row r="264" spans="1:118" x14ac:dyDescent="0.2">
      <c r="A264" s="664"/>
      <c r="B264" s="662"/>
      <c r="C264" s="662"/>
      <c r="D264" s="662"/>
      <c r="E264" s="662"/>
      <c r="F264" s="662"/>
      <c r="G264" s="662"/>
      <c r="H264" s="662"/>
      <c r="I264" s="662"/>
      <c r="J264" s="662"/>
      <c r="K264" s="662"/>
      <c r="L264" s="662"/>
      <c r="M264" s="662"/>
      <c r="N264" s="662"/>
      <c r="O264" s="662"/>
      <c r="P264" s="662"/>
      <c r="Q264" s="662"/>
      <c r="R264" s="662"/>
      <c r="S264" s="662"/>
      <c r="T264" s="662"/>
      <c r="U264" s="663"/>
      <c r="V264" s="660"/>
      <c r="W264" s="660"/>
      <c r="X264" s="660"/>
      <c r="Y264" s="660"/>
      <c r="Z264" s="660"/>
      <c r="AA264" s="663"/>
      <c r="AB264" s="663"/>
      <c r="AC264" s="663"/>
      <c r="AD264" s="663"/>
      <c r="AE264" s="663"/>
      <c r="AF264" s="663"/>
      <c r="AG264" s="663"/>
      <c r="AH264" s="663"/>
      <c r="AI264" s="663"/>
      <c r="AJ264" s="663"/>
      <c r="AK264" s="660"/>
      <c r="AL264" s="660"/>
      <c r="AM264" s="660"/>
      <c r="AN264" s="660"/>
      <c r="AO264" s="663"/>
      <c r="AP264" s="663"/>
      <c r="AQ264" s="663"/>
      <c r="AR264" s="663"/>
      <c r="AS264" s="663"/>
      <c r="AT264" s="663"/>
      <c r="AU264" s="663"/>
      <c r="AV264" s="663"/>
      <c r="AW264" s="663"/>
      <c r="AX264" s="663"/>
      <c r="AY264" s="663"/>
      <c r="AZ264" s="663"/>
      <c r="BA264" s="663"/>
      <c r="BB264" s="663"/>
      <c r="BC264" s="663"/>
      <c r="BD264" s="663"/>
      <c r="BE264" s="663"/>
      <c r="BF264" s="663"/>
      <c r="BG264" s="663"/>
      <c r="BH264" s="663"/>
      <c r="BI264" s="663"/>
      <c r="BJ264" s="663"/>
      <c r="BK264" s="663"/>
      <c r="BL264" s="663"/>
      <c r="BM264" s="663"/>
      <c r="BN264" s="663"/>
      <c r="BO264" s="663"/>
      <c r="BP264" s="663"/>
      <c r="BQ264" s="663"/>
      <c r="BR264" s="663"/>
      <c r="BS264" s="663"/>
      <c r="BT264" s="663"/>
      <c r="BU264" s="663"/>
      <c r="BV264" s="663"/>
      <c r="BW264" s="663"/>
      <c r="BX264" s="663"/>
      <c r="BY264" s="663"/>
      <c r="BZ264" s="663"/>
      <c r="CA264" s="663"/>
      <c r="CB264" s="663"/>
      <c r="CC264" s="663"/>
      <c r="CD264" s="663"/>
      <c r="CE264" s="663"/>
      <c r="CF264" s="663"/>
      <c r="CG264" s="663"/>
      <c r="CH264" s="663"/>
      <c r="CI264" s="663"/>
      <c r="CJ264" s="663"/>
      <c r="CK264" s="663"/>
      <c r="CL264" s="663"/>
      <c r="CM264" s="663"/>
      <c r="CN264" s="663"/>
      <c r="CO264" s="663"/>
      <c r="CP264" s="663"/>
      <c r="CQ264" s="663"/>
      <c r="CR264" s="663"/>
      <c r="CS264" s="663"/>
      <c r="CT264" s="663"/>
      <c r="CU264" s="663"/>
      <c r="CV264" s="663"/>
      <c r="CW264" s="663"/>
      <c r="CX264" s="663"/>
      <c r="CY264" s="663"/>
      <c r="CZ264" s="663"/>
      <c r="DA264" s="663"/>
      <c r="DB264" s="663"/>
      <c r="DC264" s="663"/>
      <c r="DD264" s="663"/>
      <c r="DE264" s="663"/>
      <c r="DF264" s="663"/>
      <c r="DG264" s="663"/>
      <c r="DH264" s="663"/>
      <c r="DI264" s="663"/>
      <c r="DJ264" s="663"/>
      <c r="DK264" s="663"/>
      <c r="DL264" s="663"/>
      <c r="DM264" s="663"/>
      <c r="DN264" s="663"/>
    </row>
    <row r="265" spans="1:118" x14ac:dyDescent="0.2">
      <c r="A265" s="664"/>
      <c r="B265" s="662"/>
      <c r="C265" s="662"/>
      <c r="D265" s="662"/>
      <c r="E265" s="662"/>
      <c r="F265" s="662"/>
      <c r="G265" s="662"/>
      <c r="H265" s="662"/>
      <c r="I265" s="662"/>
      <c r="J265" s="662"/>
      <c r="K265" s="662"/>
      <c r="L265" s="662"/>
      <c r="M265" s="662"/>
      <c r="N265" s="662"/>
      <c r="O265" s="662"/>
      <c r="P265" s="662"/>
      <c r="Q265" s="662"/>
      <c r="R265" s="662"/>
      <c r="S265" s="662"/>
      <c r="T265" s="662"/>
      <c r="U265" s="663"/>
      <c r="V265" s="660"/>
      <c r="W265" s="660"/>
      <c r="X265" s="660"/>
      <c r="Y265" s="660"/>
      <c r="Z265" s="660"/>
      <c r="AA265" s="663"/>
      <c r="AB265" s="663"/>
      <c r="AC265" s="663"/>
      <c r="AD265" s="663"/>
      <c r="AE265" s="663"/>
      <c r="AF265" s="663"/>
      <c r="AG265" s="663"/>
      <c r="AH265" s="663"/>
      <c r="AI265" s="663"/>
      <c r="AJ265" s="663"/>
      <c r="AK265" s="660"/>
      <c r="AL265" s="660"/>
      <c r="AM265" s="660"/>
      <c r="AN265" s="660"/>
      <c r="AO265" s="663"/>
      <c r="AP265" s="663"/>
      <c r="AQ265" s="663"/>
      <c r="AR265" s="663"/>
      <c r="AS265" s="663"/>
      <c r="AT265" s="663"/>
      <c r="AU265" s="663"/>
      <c r="AV265" s="663"/>
      <c r="AW265" s="663"/>
      <c r="AX265" s="663"/>
      <c r="AY265" s="663"/>
      <c r="AZ265" s="663"/>
      <c r="BA265" s="663"/>
      <c r="BB265" s="663"/>
      <c r="BC265" s="663"/>
      <c r="BD265" s="663"/>
      <c r="BE265" s="663"/>
      <c r="BF265" s="663"/>
      <c r="BG265" s="663"/>
      <c r="BH265" s="663"/>
      <c r="BI265" s="663"/>
      <c r="BJ265" s="663"/>
      <c r="BK265" s="663"/>
      <c r="BL265" s="663"/>
      <c r="BM265" s="663"/>
      <c r="BN265" s="663"/>
      <c r="BO265" s="663"/>
      <c r="BP265" s="663"/>
      <c r="BQ265" s="663"/>
      <c r="BR265" s="663"/>
      <c r="BS265" s="663"/>
      <c r="BT265" s="663"/>
      <c r="BU265" s="663"/>
      <c r="BV265" s="663"/>
      <c r="BW265" s="663"/>
      <c r="BX265" s="663"/>
      <c r="BY265" s="663"/>
      <c r="BZ265" s="663"/>
      <c r="CA265" s="663"/>
      <c r="CB265" s="663"/>
      <c r="CC265" s="663"/>
      <c r="CD265" s="663"/>
      <c r="CE265" s="663"/>
      <c r="CF265" s="663"/>
      <c r="CG265" s="663"/>
      <c r="CH265" s="663"/>
      <c r="CI265" s="663"/>
      <c r="CJ265" s="663"/>
      <c r="CK265" s="663"/>
      <c r="CL265" s="663"/>
      <c r="CM265" s="663"/>
      <c r="CN265" s="663"/>
      <c r="CO265" s="663"/>
      <c r="CP265" s="663"/>
      <c r="CQ265" s="663"/>
      <c r="CR265" s="663"/>
      <c r="CS265" s="663"/>
      <c r="CT265" s="663"/>
      <c r="CU265" s="663"/>
      <c r="CV265" s="663"/>
      <c r="CW265" s="663"/>
      <c r="CX265" s="663"/>
      <c r="CY265" s="663"/>
      <c r="CZ265" s="663"/>
      <c r="DA265" s="663"/>
      <c r="DB265" s="663"/>
      <c r="DC265" s="663"/>
      <c r="DD265" s="663"/>
      <c r="DE265" s="663"/>
      <c r="DF265" s="663"/>
      <c r="DG265" s="663"/>
      <c r="DH265" s="663"/>
      <c r="DI265" s="663"/>
      <c r="DJ265" s="663"/>
      <c r="DK265" s="663"/>
      <c r="DL265" s="663"/>
      <c r="DM265" s="663"/>
      <c r="DN265" s="663"/>
    </row>
    <row r="266" spans="1:118" x14ac:dyDescent="0.2">
      <c r="A266" s="664"/>
      <c r="B266" s="662"/>
      <c r="C266" s="662"/>
      <c r="D266" s="662"/>
      <c r="E266" s="662"/>
      <c r="F266" s="662"/>
      <c r="G266" s="662"/>
      <c r="H266" s="662"/>
      <c r="I266" s="662"/>
      <c r="J266" s="662"/>
      <c r="K266" s="662"/>
      <c r="L266" s="662"/>
      <c r="M266" s="662"/>
      <c r="N266" s="662"/>
      <c r="O266" s="662"/>
      <c r="P266" s="662"/>
      <c r="Q266" s="662"/>
      <c r="R266" s="662"/>
      <c r="S266" s="662"/>
      <c r="T266" s="662"/>
      <c r="U266" s="663"/>
      <c r="V266" s="660"/>
      <c r="W266" s="660"/>
      <c r="X266" s="660"/>
      <c r="Y266" s="660"/>
      <c r="Z266" s="660"/>
      <c r="AA266" s="663"/>
      <c r="AB266" s="663"/>
      <c r="AC266" s="663"/>
      <c r="AD266" s="663"/>
      <c r="AE266" s="663"/>
      <c r="AF266" s="663"/>
      <c r="AG266" s="663"/>
      <c r="AH266" s="663"/>
      <c r="AI266" s="663"/>
      <c r="AJ266" s="663"/>
      <c r="AK266" s="660"/>
      <c r="AL266" s="660"/>
      <c r="AM266" s="660"/>
      <c r="AN266" s="660"/>
      <c r="AO266" s="663"/>
      <c r="AP266" s="663"/>
      <c r="AQ266" s="663"/>
      <c r="AR266" s="663"/>
      <c r="AS266" s="663"/>
      <c r="AT266" s="663"/>
      <c r="AU266" s="663"/>
      <c r="AV266" s="663"/>
      <c r="AW266" s="663"/>
      <c r="AX266" s="663"/>
      <c r="AY266" s="663"/>
      <c r="AZ266" s="663"/>
      <c r="BA266" s="663"/>
      <c r="BB266" s="663"/>
      <c r="BC266" s="663"/>
      <c r="BD266" s="663"/>
      <c r="BE266" s="663"/>
      <c r="BF266" s="663"/>
      <c r="BG266" s="663"/>
      <c r="BH266" s="663"/>
      <c r="BI266" s="663"/>
      <c r="BJ266" s="663"/>
      <c r="BK266" s="663"/>
      <c r="BL266" s="663"/>
      <c r="BM266" s="663"/>
      <c r="BN266" s="663"/>
      <c r="BO266" s="663"/>
      <c r="BP266" s="663"/>
      <c r="BQ266" s="663"/>
      <c r="BR266" s="663"/>
      <c r="BS266" s="663"/>
      <c r="BT266" s="663"/>
      <c r="BU266" s="663"/>
      <c r="BV266" s="663"/>
      <c r="BW266" s="663"/>
      <c r="BX266" s="663"/>
      <c r="BY266" s="663"/>
      <c r="BZ266" s="663"/>
      <c r="CA266" s="663"/>
      <c r="CB266" s="663"/>
      <c r="CC266" s="663"/>
      <c r="CD266" s="663"/>
      <c r="CE266" s="663"/>
      <c r="CF266" s="663"/>
      <c r="CG266" s="663"/>
      <c r="CH266" s="663"/>
      <c r="CI266" s="663"/>
      <c r="CJ266" s="663"/>
      <c r="CK266" s="663"/>
      <c r="CL266" s="663"/>
      <c r="CM266" s="663"/>
      <c r="CN266" s="663"/>
      <c r="CO266" s="663"/>
      <c r="CP266" s="663"/>
      <c r="CQ266" s="663"/>
      <c r="CR266" s="663"/>
      <c r="CS266" s="663"/>
      <c r="CT266" s="663"/>
      <c r="CU266" s="663"/>
      <c r="CV266" s="663"/>
      <c r="CW266" s="663"/>
      <c r="CX266" s="663"/>
      <c r="CY266" s="663"/>
      <c r="CZ266" s="663"/>
      <c r="DA266" s="663"/>
      <c r="DB266" s="663"/>
      <c r="DC266" s="663"/>
      <c r="DD266" s="663"/>
      <c r="DE266" s="663"/>
      <c r="DF266" s="663"/>
      <c r="DG266" s="663"/>
      <c r="DH266" s="663"/>
      <c r="DI266" s="663"/>
      <c r="DJ266" s="663"/>
      <c r="DK266" s="663"/>
      <c r="DL266" s="663"/>
      <c r="DM266" s="663"/>
      <c r="DN266" s="663"/>
    </row>
    <row r="267" spans="1:118" x14ac:dyDescent="0.2">
      <c r="A267" s="664"/>
      <c r="B267" s="662"/>
      <c r="C267" s="662"/>
      <c r="D267" s="662"/>
      <c r="E267" s="662"/>
      <c r="F267" s="662"/>
      <c r="G267" s="662"/>
      <c r="H267" s="662"/>
      <c r="I267" s="662"/>
      <c r="J267" s="662"/>
      <c r="K267" s="662"/>
      <c r="L267" s="662"/>
      <c r="M267" s="662"/>
      <c r="N267" s="662"/>
      <c r="O267" s="662"/>
      <c r="P267" s="662"/>
      <c r="Q267" s="662"/>
      <c r="R267" s="662"/>
      <c r="S267" s="662"/>
      <c r="T267" s="662"/>
      <c r="U267" s="663"/>
      <c r="V267" s="660"/>
      <c r="W267" s="660"/>
      <c r="X267" s="660"/>
      <c r="Y267" s="660"/>
      <c r="Z267" s="660"/>
      <c r="AA267" s="663"/>
      <c r="AB267" s="663"/>
      <c r="AC267" s="663"/>
      <c r="AD267" s="663"/>
      <c r="AE267" s="663"/>
      <c r="AF267" s="663"/>
      <c r="AG267" s="663"/>
      <c r="AH267" s="663"/>
      <c r="AI267" s="663"/>
      <c r="AJ267" s="663"/>
      <c r="AK267" s="660"/>
      <c r="AL267" s="660"/>
      <c r="AM267" s="660"/>
      <c r="AN267" s="660"/>
      <c r="AO267" s="663"/>
      <c r="AP267" s="663"/>
      <c r="AQ267" s="663"/>
      <c r="AR267" s="663"/>
      <c r="AS267" s="663"/>
      <c r="AT267" s="663"/>
      <c r="AU267" s="663"/>
      <c r="AV267" s="663"/>
      <c r="AW267" s="663"/>
      <c r="AX267" s="663"/>
      <c r="AY267" s="663"/>
      <c r="AZ267" s="663"/>
      <c r="BA267" s="663"/>
      <c r="BB267" s="663"/>
      <c r="BC267" s="663"/>
      <c r="BD267" s="663"/>
      <c r="BE267" s="663"/>
      <c r="BF267" s="663"/>
      <c r="BG267" s="663"/>
      <c r="BH267" s="663"/>
      <c r="BI267" s="663"/>
      <c r="BJ267" s="663"/>
      <c r="BK267" s="663"/>
      <c r="BL267" s="663"/>
      <c r="BM267" s="663"/>
      <c r="BN267" s="663"/>
      <c r="BO267" s="663"/>
      <c r="BP267" s="663"/>
      <c r="BQ267" s="663"/>
      <c r="BR267" s="663"/>
      <c r="BS267" s="663"/>
      <c r="BT267" s="663"/>
      <c r="BU267" s="663"/>
      <c r="BV267" s="663"/>
      <c r="BW267" s="663"/>
      <c r="BX267" s="663"/>
      <c r="BY267" s="663"/>
      <c r="BZ267" s="663"/>
      <c r="CA267" s="663"/>
      <c r="CB267" s="663"/>
      <c r="CC267" s="663"/>
      <c r="CD267" s="663"/>
      <c r="CE267" s="663"/>
      <c r="CF267" s="663"/>
      <c r="CG267" s="663"/>
      <c r="CH267" s="663"/>
      <c r="CI267" s="663"/>
      <c r="CJ267" s="663"/>
      <c r="CK267" s="663"/>
      <c r="CL267" s="663"/>
      <c r="CM267" s="663"/>
      <c r="CN267" s="663"/>
      <c r="CO267" s="663"/>
      <c r="CP267" s="663"/>
      <c r="CQ267" s="663"/>
      <c r="CR267" s="663"/>
      <c r="CS267" s="663"/>
      <c r="CT267" s="663"/>
      <c r="CU267" s="663"/>
      <c r="CV267" s="663"/>
      <c r="CW267" s="663"/>
      <c r="CX267" s="663"/>
      <c r="CY267" s="663"/>
      <c r="CZ267" s="663"/>
      <c r="DA267" s="663"/>
      <c r="DB267" s="663"/>
      <c r="DC267" s="663"/>
      <c r="DD267" s="663"/>
      <c r="DE267" s="663"/>
      <c r="DF267" s="663"/>
      <c r="DG267" s="663"/>
      <c r="DH267" s="663"/>
      <c r="DI267" s="663"/>
      <c r="DJ267" s="663"/>
      <c r="DK267" s="663"/>
      <c r="DL267" s="663"/>
      <c r="DM267" s="663"/>
      <c r="DN267" s="663"/>
    </row>
    <row r="268" spans="1:118" x14ac:dyDescent="0.2">
      <c r="A268" s="664"/>
      <c r="B268" s="662"/>
      <c r="C268" s="662"/>
      <c r="D268" s="662"/>
      <c r="E268" s="662"/>
      <c r="F268" s="662"/>
      <c r="G268" s="662"/>
      <c r="H268" s="662"/>
      <c r="I268" s="662"/>
      <c r="J268" s="662"/>
      <c r="K268" s="662"/>
      <c r="L268" s="662"/>
      <c r="M268" s="662"/>
      <c r="N268" s="662"/>
      <c r="O268" s="662"/>
      <c r="P268" s="662"/>
      <c r="Q268" s="662"/>
      <c r="R268" s="662"/>
      <c r="S268" s="662"/>
      <c r="T268" s="662"/>
      <c r="U268" s="663"/>
      <c r="V268" s="660"/>
      <c r="W268" s="660"/>
      <c r="X268" s="660"/>
      <c r="Y268" s="660"/>
      <c r="Z268" s="660"/>
      <c r="AA268" s="663"/>
      <c r="AB268" s="663"/>
      <c r="AC268" s="663"/>
      <c r="AD268" s="663"/>
      <c r="AE268" s="663"/>
      <c r="AF268" s="663"/>
      <c r="AG268" s="663"/>
      <c r="AH268" s="663"/>
      <c r="AI268" s="663"/>
      <c r="AJ268" s="663"/>
      <c r="AK268" s="660"/>
      <c r="AL268" s="660"/>
      <c r="AM268" s="660"/>
      <c r="AN268" s="660"/>
      <c r="AO268" s="663"/>
      <c r="AP268" s="663"/>
      <c r="AQ268" s="663"/>
      <c r="AR268" s="663"/>
      <c r="AS268" s="663"/>
      <c r="AT268" s="663"/>
      <c r="AU268" s="663"/>
      <c r="AV268" s="663"/>
      <c r="AW268" s="663"/>
      <c r="AX268" s="663"/>
      <c r="AY268" s="663"/>
      <c r="AZ268" s="663"/>
      <c r="BA268" s="663"/>
      <c r="BB268" s="663"/>
      <c r="BC268" s="663"/>
      <c r="BD268" s="663"/>
      <c r="BE268" s="663"/>
      <c r="BF268" s="663"/>
      <c r="BG268" s="663"/>
      <c r="BH268" s="663"/>
      <c r="BI268" s="663"/>
      <c r="BJ268" s="663"/>
      <c r="BK268" s="663"/>
      <c r="BL268" s="663"/>
      <c r="BM268" s="663"/>
      <c r="BN268" s="663"/>
      <c r="BO268" s="663"/>
      <c r="BP268" s="663"/>
      <c r="BQ268" s="663"/>
      <c r="BR268" s="663"/>
      <c r="BS268" s="663"/>
      <c r="BT268" s="663"/>
      <c r="BU268" s="663"/>
      <c r="BV268" s="663"/>
      <c r="BW268" s="663"/>
      <c r="BX268" s="663"/>
      <c r="BY268" s="663"/>
      <c r="BZ268" s="663"/>
      <c r="CA268" s="663"/>
      <c r="CB268" s="663"/>
      <c r="CC268" s="663"/>
      <c r="CD268" s="663"/>
      <c r="CE268" s="663"/>
      <c r="CF268" s="663"/>
      <c r="CG268" s="663"/>
      <c r="CH268" s="663"/>
      <c r="CI268" s="663"/>
      <c r="CJ268" s="663"/>
      <c r="CK268" s="663"/>
      <c r="CL268" s="663"/>
      <c r="CM268" s="663"/>
      <c r="CN268" s="663"/>
      <c r="CO268" s="663"/>
      <c r="CP268" s="663"/>
      <c r="CQ268" s="663"/>
      <c r="CR268" s="663"/>
      <c r="CS268" s="663"/>
      <c r="CT268" s="663"/>
      <c r="CU268" s="663"/>
      <c r="CV268" s="663"/>
      <c r="CW268" s="663"/>
      <c r="CX268" s="663"/>
      <c r="CY268" s="663"/>
      <c r="CZ268" s="663"/>
      <c r="DA268" s="663"/>
      <c r="DB268" s="663"/>
      <c r="DC268" s="663"/>
      <c r="DD268" s="663"/>
      <c r="DE268" s="663"/>
      <c r="DF268" s="663"/>
      <c r="DG268" s="663"/>
      <c r="DH268" s="663"/>
      <c r="DI268" s="663"/>
      <c r="DJ268" s="663"/>
      <c r="DK268" s="663"/>
      <c r="DL268" s="663"/>
      <c r="DM268" s="663"/>
      <c r="DN268" s="663"/>
    </row>
    <row r="269" spans="1:118" x14ac:dyDescent="0.2">
      <c r="A269" s="664"/>
      <c r="B269" s="662"/>
      <c r="C269" s="662"/>
      <c r="D269" s="662"/>
      <c r="E269" s="662"/>
      <c r="F269" s="662"/>
      <c r="G269" s="662"/>
      <c r="H269" s="662"/>
      <c r="I269" s="662"/>
      <c r="J269" s="662"/>
      <c r="K269" s="662"/>
      <c r="L269" s="662"/>
      <c r="M269" s="662"/>
      <c r="N269" s="662"/>
      <c r="O269" s="662"/>
      <c r="P269" s="662"/>
      <c r="Q269" s="662"/>
      <c r="R269" s="662"/>
      <c r="S269" s="662"/>
      <c r="T269" s="662"/>
      <c r="U269" s="663"/>
      <c r="V269" s="660"/>
      <c r="W269" s="660"/>
      <c r="X269" s="660"/>
      <c r="Y269" s="660"/>
      <c r="Z269" s="660"/>
      <c r="AA269" s="663"/>
      <c r="AB269" s="663"/>
      <c r="AC269" s="663"/>
      <c r="AD269" s="663"/>
      <c r="AE269" s="663"/>
      <c r="AF269" s="663"/>
      <c r="AG269" s="663"/>
      <c r="AH269" s="663"/>
      <c r="AI269" s="663"/>
      <c r="AJ269" s="663"/>
      <c r="AK269" s="660"/>
      <c r="AL269" s="660"/>
      <c r="AM269" s="660"/>
      <c r="AN269" s="660"/>
      <c r="AO269" s="663"/>
      <c r="AP269" s="663"/>
      <c r="AQ269" s="663"/>
      <c r="AR269" s="663"/>
      <c r="AS269" s="663"/>
      <c r="AT269" s="663"/>
      <c r="AU269" s="663"/>
      <c r="AV269" s="663"/>
      <c r="AW269" s="663"/>
      <c r="AX269" s="663"/>
      <c r="AY269" s="663"/>
      <c r="AZ269" s="663"/>
      <c r="BA269" s="663"/>
      <c r="BB269" s="663"/>
      <c r="BC269" s="663"/>
      <c r="BD269" s="663"/>
      <c r="BE269" s="663"/>
      <c r="BF269" s="663"/>
      <c r="BG269" s="663"/>
      <c r="BH269" s="663"/>
      <c r="BI269" s="663"/>
      <c r="BJ269" s="663"/>
      <c r="BK269" s="663"/>
      <c r="BL269" s="663"/>
      <c r="BM269" s="663"/>
      <c r="BN269" s="663"/>
      <c r="BO269" s="663"/>
      <c r="BP269" s="663"/>
      <c r="BQ269" s="663"/>
      <c r="BR269" s="663"/>
      <c r="BS269" s="663"/>
      <c r="BT269" s="663"/>
      <c r="BU269" s="663"/>
      <c r="BV269" s="663"/>
      <c r="BW269" s="663"/>
      <c r="BX269" s="663"/>
      <c r="BY269" s="663"/>
      <c r="BZ269" s="663"/>
      <c r="CA269" s="663"/>
      <c r="CB269" s="663"/>
      <c r="CC269" s="663"/>
      <c r="CD269" s="663"/>
      <c r="CE269" s="663"/>
      <c r="CF269" s="663"/>
      <c r="CG269" s="663"/>
      <c r="CH269" s="663"/>
      <c r="CI269" s="663"/>
      <c r="CJ269" s="663"/>
      <c r="CK269" s="663"/>
      <c r="CL269" s="663"/>
      <c r="CM269" s="663"/>
      <c r="CN269" s="663"/>
      <c r="CO269" s="663"/>
      <c r="CP269" s="663"/>
      <c r="CQ269" s="663"/>
      <c r="CR269" s="663"/>
      <c r="CS269" s="663"/>
      <c r="CT269" s="663"/>
      <c r="CU269" s="663"/>
      <c r="CV269" s="663"/>
      <c r="CW269" s="663"/>
      <c r="CX269" s="663"/>
      <c r="CY269" s="663"/>
      <c r="CZ269" s="663"/>
      <c r="DA269" s="663"/>
      <c r="DB269" s="663"/>
      <c r="DC269" s="663"/>
      <c r="DD269" s="663"/>
      <c r="DE269" s="663"/>
      <c r="DF269" s="663"/>
      <c r="DG269" s="663"/>
      <c r="DH269" s="663"/>
      <c r="DI269" s="663"/>
      <c r="DJ269" s="663"/>
      <c r="DK269" s="663"/>
      <c r="DL269" s="663"/>
      <c r="DM269" s="663"/>
      <c r="DN269" s="663"/>
    </row>
    <row r="270" spans="1:118" x14ac:dyDescent="0.2">
      <c r="A270" s="664"/>
      <c r="B270" s="662"/>
      <c r="C270" s="662"/>
      <c r="D270" s="662"/>
      <c r="E270" s="662"/>
      <c r="F270" s="662"/>
      <c r="G270" s="662"/>
      <c r="H270" s="662"/>
      <c r="I270" s="662"/>
      <c r="J270" s="662"/>
      <c r="K270" s="662"/>
      <c r="L270" s="662"/>
      <c r="M270" s="662"/>
      <c r="N270" s="662"/>
      <c r="O270" s="662"/>
      <c r="P270" s="662"/>
      <c r="Q270" s="662"/>
      <c r="R270" s="662"/>
      <c r="S270" s="662"/>
      <c r="T270" s="662"/>
      <c r="U270" s="663"/>
      <c r="V270" s="660"/>
      <c r="W270" s="660"/>
      <c r="X270" s="660"/>
      <c r="Y270" s="660"/>
      <c r="Z270" s="660"/>
      <c r="AA270" s="663"/>
      <c r="AB270" s="663"/>
      <c r="AC270" s="663"/>
      <c r="AD270" s="663"/>
      <c r="AE270" s="663"/>
      <c r="AF270" s="663"/>
      <c r="AG270" s="663"/>
      <c r="AH270" s="663"/>
      <c r="AI270" s="663"/>
      <c r="AJ270" s="663"/>
      <c r="AK270" s="660"/>
      <c r="AL270" s="660"/>
      <c r="AM270" s="660"/>
      <c r="AN270" s="660"/>
      <c r="AO270" s="663"/>
      <c r="AP270" s="663"/>
      <c r="AQ270" s="663"/>
      <c r="AR270" s="663"/>
      <c r="AS270" s="663"/>
      <c r="AT270" s="663"/>
      <c r="AU270" s="663"/>
      <c r="AV270" s="663"/>
      <c r="AW270" s="663"/>
      <c r="AX270" s="663"/>
      <c r="AY270" s="663"/>
      <c r="AZ270" s="663"/>
      <c r="BA270" s="663"/>
      <c r="BB270" s="663"/>
      <c r="BC270" s="663"/>
      <c r="BD270" s="663"/>
      <c r="BE270" s="663"/>
      <c r="BF270" s="663"/>
      <c r="BG270" s="663"/>
      <c r="BH270" s="663"/>
      <c r="BI270" s="663"/>
      <c r="BJ270" s="663"/>
      <c r="BK270" s="663"/>
      <c r="BL270" s="663"/>
      <c r="BM270" s="663"/>
      <c r="BN270" s="663"/>
      <c r="BO270" s="663"/>
      <c r="BP270" s="663"/>
      <c r="BQ270" s="663"/>
      <c r="BR270" s="663"/>
      <c r="BS270" s="663"/>
      <c r="BT270" s="663"/>
      <c r="BU270" s="663"/>
      <c r="BV270" s="663"/>
      <c r="BW270" s="663"/>
      <c r="BX270" s="663"/>
      <c r="BY270" s="663"/>
      <c r="BZ270" s="663"/>
      <c r="CA270" s="663"/>
      <c r="CB270" s="663"/>
      <c r="CC270" s="663"/>
      <c r="CD270" s="663"/>
      <c r="CE270" s="663"/>
      <c r="CF270" s="663"/>
      <c r="CG270" s="663"/>
      <c r="CH270" s="663"/>
      <c r="CI270" s="663"/>
      <c r="CJ270" s="663"/>
      <c r="CK270" s="663"/>
      <c r="CL270" s="663"/>
      <c r="CM270" s="663"/>
      <c r="CN270" s="663"/>
      <c r="CO270" s="663"/>
      <c r="CP270" s="663"/>
      <c r="CQ270" s="663"/>
      <c r="CR270" s="663"/>
      <c r="CS270" s="663"/>
      <c r="CT270" s="663"/>
      <c r="CU270" s="663"/>
      <c r="CV270" s="663"/>
      <c r="CW270" s="663"/>
      <c r="CX270" s="663"/>
      <c r="CY270" s="663"/>
      <c r="CZ270" s="663"/>
      <c r="DA270" s="663"/>
      <c r="DB270" s="663"/>
      <c r="DC270" s="663"/>
      <c r="DD270" s="663"/>
      <c r="DE270" s="663"/>
      <c r="DF270" s="663"/>
      <c r="DG270" s="663"/>
      <c r="DH270" s="663"/>
      <c r="DI270" s="663"/>
      <c r="DJ270" s="663"/>
      <c r="DK270" s="663"/>
      <c r="DL270" s="663"/>
      <c r="DM270" s="663"/>
      <c r="DN270" s="663"/>
    </row>
    <row r="271" spans="1:118" x14ac:dyDescent="0.2">
      <c r="A271" s="664"/>
      <c r="B271" s="662"/>
      <c r="C271" s="662"/>
      <c r="D271" s="662"/>
      <c r="E271" s="662"/>
      <c r="F271" s="662"/>
      <c r="G271" s="662"/>
      <c r="H271" s="662"/>
      <c r="I271" s="662"/>
      <c r="J271" s="662"/>
      <c r="K271" s="662"/>
      <c r="L271" s="662"/>
      <c r="M271" s="662"/>
      <c r="N271" s="662"/>
      <c r="O271" s="662"/>
      <c r="P271" s="662"/>
      <c r="Q271" s="662"/>
      <c r="R271" s="662"/>
      <c r="S271" s="662"/>
      <c r="T271" s="662"/>
      <c r="U271" s="663"/>
      <c r="V271" s="660"/>
      <c r="W271" s="660"/>
      <c r="X271" s="660"/>
      <c r="Y271" s="660"/>
      <c r="Z271" s="660"/>
      <c r="AA271" s="663"/>
      <c r="AB271" s="663"/>
      <c r="AC271" s="663"/>
      <c r="AD271" s="663"/>
      <c r="AE271" s="663"/>
      <c r="AF271" s="663"/>
      <c r="AG271" s="663"/>
      <c r="AH271" s="663"/>
      <c r="AI271" s="663"/>
      <c r="AJ271" s="663"/>
      <c r="AK271" s="660"/>
      <c r="AL271" s="660"/>
      <c r="AM271" s="660"/>
      <c r="AN271" s="660"/>
      <c r="AO271" s="663"/>
      <c r="AP271" s="663"/>
      <c r="AQ271" s="663"/>
      <c r="AR271" s="663"/>
      <c r="AS271" s="663"/>
      <c r="AT271" s="663"/>
      <c r="AU271" s="663"/>
      <c r="AV271" s="663"/>
      <c r="AW271" s="663"/>
      <c r="AX271" s="663"/>
      <c r="AY271" s="663"/>
      <c r="AZ271" s="663"/>
      <c r="BA271" s="663"/>
      <c r="BB271" s="663"/>
      <c r="BC271" s="663"/>
      <c r="BD271" s="663"/>
      <c r="BE271" s="663"/>
      <c r="BF271" s="663"/>
      <c r="BG271" s="663"/>
      <c r="BH271" s="663"/>
      <c r="BI271" s="663"/>
      <c r="BJ271" s="663"/>
      <c r="BK271" s="663"/>
      <c r="BL271" s="663"/>
      <c r="BM271" s="663"/>
      <c r="BN271" s="663"/>
      <c r="BO271" s="663"/>
      <c r="BP271" s="663"/>
      <c r="BQ271" s="663"/>
      <c r="BR271" s="663"/>
      <c r="BS271" s="663"/>
      <c r="BT271" s="663"/>
      <c r="BU271" s="663"/>
      <c r="BV271" s="663"/>
      <c r="BW271" s="663"/>
      <c r="BX271" s="663"/>
      <c r="BY271" s="663"/>
      <c r="BZ271" s="663"/>
      <c r="CA271" s="663"/>
      <c r="CB271" s="663"/>
      <c r="CC271" s="663"/>
      <c r="CD271" s="663"/>
      <c r="CE271" s="663"/>
      <c r="CF271" s="663"/>
      <c r="CG271" s="663"/>
      <c r="CH271" s="663"/>
      <c r="CI271" s="663"/>
      <c r="CJ271" s="663"/>
      <c r="CK271" s="663"/>
      <c r="CL271" s="663"/>
      <c r="CM271" s="663"/>
      <c r="CN271" s="663"/>
      <c r="CO271" s="663"/>
      <c r="CP271" s="663"/>
      <c r="CQ271" s="663"/>
      <c r="CR271" s="663"/>
      <c r="CS271" s="663"/>
      <c r="CT271" s="663"/>
      <c r="CU271" s="663"/>
      <c r="CV271" s="663"/>
      <c r="CW271" s="663"/>
      <c r="CX271" s="663"/>
      <c r="CY271" s="663"/>
      <c r="CZ271" s="663"/>
      <c r="DA271" s="663"/>
      <c r="DB271" s="663"/>
      <c r="DC271" s="663"/>
      <c r="DD271" s="663"/>
      <c r="DE271" s="663"/>
      <c r="DF271" s="663"/>
      <c r="DG271" s="663"/>
      <c r="DH271" s="663"/>
      <c r="DI271" s="663"/>
      <c r="DJ271" s="663"/>
      <c r="DK271" s="663"/>
      <c r="DL271" s="663"/>
      <c r="DM271" s="663"/>
      <c r="DN271" s="663"/>
    </row>
    <row r="272" spans="1:118" x14ac:dyDescent="0.2">
      <c r="A272" s="664"/>
      <c r="B272" s="662"/>
      <c r="C272" s="662"/>
      <c r="D272" s="662"/>
      <c r="E272" s="662"/>
      <c r="F272" s="662"/>
      <c r="G272" s="662"/>
      <c r="H272" s="662"/>
      <c r="I272" s="662"/>
      <c r="J272" s="662"/>
      <c r="K272" s="662"/>
      <c r="L272" s="662"/>
      <c r="M272" s="662"/>
      <c r="N272" s="662"/>
      <c r="O272" s="662"/>
      <c r="P272" s="662"/>
      <c r="Q272" s="662"/>
      <c r="R272" s="662"/>
      <c r="S272" s="662"/>
      <c r="T272" s="662"/>
      <c r="U272" s="663"/>
      <c r="V272" s="660"/>
      <c r="W272" s="660"/>
      <c r="X272" s="660"/>
      <c r="Y272" s="660"/>
      <c r="Z272" s="660"/>
      <c r="AA272" s="663"/>
      <c r="AB272" s="663"/>
      <c r="AC272" s="663"/>
      <c r="AD272" s="663"/>
      <c r="AE272" s="663"/>
      <c r="AF272" s="663"/>
      <c r="AG272" s="663"/>
      <c r="AH272" s="663"/>
      <c r="AI272" s="663"/>
      <c r="AJ272" s="663"/>
      <c r="AK272" s="660"/>
      <c r="AL272" s="660"/>
      <c r="AM272" s="660"/>
      <c r="AN272" s="660"/>
      <c r="AO272" s="663"/>
      <c r="AP272" s="663"/>
      <c r="AQ272" s="663"/>
      <c r="AR272" s="663"/>
      <c r="AS272" s="663"/>
      <c r="AT272" s="663"/>
      <c r="AU272" s="663"/>
      <c r="AV272" s="663"/>
      <c r="AW272" s="663"/>
      <c r="AX272" s="663"/>
      <c r="AY272" s="663"/>
      <c r="AZ272" s="663"/>
      <c r="BA272" s="663"/>
      <c r="BB272" s="663"/>
      <c r="BC272" s="663"/>
      <c r="BD272" s="663"/>
      <c r="BE272" s="663"/>
      <c r="BF272" s="663"/>
      <c r="BG272" s="663"/>
      <c r="BH272" s="663"/>
      <c r="BI272" s="663"/>
      <c r="BJ272" s="663"/>
      <c r="BK272" s="663"/>
      <c r="BL272" s="663"/>
      <c r="BM272" s="663"/>
      <c r="BN272" s="663"/>
      <c r="BO272" s="663"/>
      <c r="BP272" s="663"/>
      <c r="BQ272" s="663"/>
      <c r="BR272" s="663"/>
      <c r="BS272" s="663"/>
      <c r="BT272" s="663"/>
      <c r="BU272" s="663"/>
      <c r="BV272" s="663"/>
      <c r="BW272" s="663"/>
      <c r="BX272" s="663"/>
      <c r="BY272" s="663"/>
      <c r="BZ272" s="663"/>
      <c r="CA272" s="663"/>
      <c r="CB272" s="663"/>
      <c r="CC272" s="663"/>
      <c r="CD272" s="663"/>
      <c r="CE272" s="663"/>
      <c r="CF272" s="663"/>
      <c r="CG272" s="663"/>
      <c r="CH272" s="663"/>
      <c r="CI272" s="663"/>
      <c r="CJ272" s="663"/>
      <c r="CK272" s="663"/>
      <c r="CL272" s="663"/>
      <c r="CM272" s="663"/>
      <c r="CN272" s="663"/>
      <c r="CO272" s="663"/>
      <c r="CP272" s="663"/>
      <c r="CQ272" s="663"/>
      <c r="CR272" s="663"/>
      <c r="CS272" s="663"/>
      <c r="CT272" s="663"/>
      <c r="CU272" s="663"/>
      <c r="CV272" s="663"/>
      <c r="CW272" s="663"/>
      <c r="CX272" s="663"/>
      <c r="CY272" s="663"/>
      <c r="CZ272" s="663"/>
      <c r="DA272" s="663"/>
      <c r="DB272" s="663"/>
      <c r="DC272" s="663"/>
      <c r="DD272" s="663"/>
      <c r="DE272" s="663"/>
      <c r="DF272" s="663"/>
      <c r="DG272" s="663"/>
      <c r="DH272" s="663"/>
      <c r="DI272" s="663"/>
      <c r="DJ272" s="663"/>
      <c r="DK272" s="663"/>
      <c r="DL272" s="663"/>
      <c r="DM272" s="663"/>
      <c r="DN272" s="663"/>
    </row>
    <row r="273" spans="1:118" x14ac:dyDescent="0.2">
      <c r="A273" s="664"/>
      <c r="B273" s="662"/>
      <c r="C273" s="662"/>
      <c r="D273" s="662"/>
      <c r="E273" s="662"/>
      <c r="F273" s="662"/>
      <c r="G273" s="662"/>
      <c r="H273" s="662"/>
      <c r="I273" s="662"/>
      <c r="J273" s="662"/>
      <c r="K273" s="662"/>
      <c r="L273" s="662"/>
      <c r="M273" s="662"/>
      <c r="N273" s="662"/>
      <c r="O273" s="662"/>
      <c r="P273" s="662"/>
      <c r="Q273" s="662"/>
      <c r="R273" s="662"/>
      <c r="S273" s="662"/>
      <c r="T273" s="662"/>
      <c r="U273" s="663"/>
      <c r="V273" s="660"/>
      <c r="W273" s="660"/>
      <c r="X273" s="660"/>
      <c r="Y273" s="660"/>
      <c r="Z273" s="660"/>
      <c r="AA273" s="663"/>
      <c r="AB273" s="663"/>
      <c r="AC273" s="663"/>
      <c r="AD273" s="663"/>
      <c r="AE273" s="663"/>
      <c r="AF273" s="663"/>
      <c r="AG273" s="663"/>
      <c r="AH273" s="663"/>
      <c r="AI273" s="663"/>
      <c r="AJ273" s="663"/>
      <c r="AK273" s="660"/>
      <c r="AL273" s="660"/>
      <c r="AM273" s="660"/>
      <c r="AN273" s="660"/>
      <c r="AO273" s="663"/>
      <c r="AP273" s="663"/>
      <c r="AQ273" s="663"/>
      <c r="AR273" s="663"/>
      <c r="AS273" s="663"/>
      <c r="AT273" s="663"/>
      <c r="AU273" s="663"/>
      <c r="AV273" s="663"/>
      <c r="AW273" s="663"/>
      <c r="AX273" s="663"/>
      <c r="AY273" s="663"/>
      <c r="AZ273" s="663"/>
      <c r="BA273" s="663"/>
      <c r="BB273" s="663"/>
      <c r="BC273" s="663"/>
      <c r="BD273" s="663"/>
      <c r="BE273" s="663"/>
      <c r="BF273" s="663"/>
      <c r="BG273" s="663"/>
      <c r="BH273" s="663"/>
      <c r="BI273" s="663"/>
      <c r="BJ273" s="663"/>
      <c r="BK273" s="663"/>
      <c r="BL273" s="663"/>
      <c r="BM273" s="663"/>
      <c r="BN273" s="663"/>
      <c r="BO273" s="663"/>
      <c r="BP273" s="663"/>
      <c r="BQ273" s="663"/>
      <c r="BR273" s="663"/>
      <c r="BS273" s="663"/>
      <c r="BT273" s="663"/>
      <c r="BU273" s="663"/>
      <c r="BV273" s="663"/>
      <c r="BW273" s="663"/>
      <c r="BX273" s="663"/>
      <c r="BY273" s="663"/>
      <c r="BZ273" s="663"/>
      <c r="CA273" s="663"/>
      <c r="CB273" s="663"/>
      <c r="CC273" s="663"/>
      <c r="CD273" s="663"/>
      <c r="CE273" s="663"/>
      <c r="CF273" s="663"/>
      <c r="CG273" s="663"/>
      <c r="CH273" s="663"/>
      <c r="CI273" s="663"/>
      <c r="CJ273" s="663"/>
      <c r="CK273" s="663"/>
      <c r="CL273" s="663"/>
      <c r="CM273" s="663"/>
      <c r="CN273" s="663"/>
      <c r="CO273" s="663"/>
      <c r="CP273" s="663"/>
      <c r="CQ273" s="663"/>
      <c r="CR273" s="663"/>
      <c r="CS273" s="663"/>
      <c r="CT273" s="663"/>
      <c r="CU273" s="663"/>
      <c r="CV273" s="663"/>
      <c r="CW273" s="663"/>
      <c r="CX273" s="663"/>
      <c r="CY273" s="663"/>
      <c r="CZ273" s="663"/>
      <c r="DA273" s="663"/>
      <c r="DB273" s="663"/>
      <c r="DC273" s="663"/>
      <c r="DD273" s="663"/>
      <c r="DE273" s="663"/>
      <c r="DF273" s="663"/>
      <c r="DG273" s="663"/>
      <c r="DH273" s="663"/>
      <c r="DI273" s="663"/>
      <c r="DJ273" s="663"/>
      <c r="DK273" s="663"/>
      <c r="DL273" s="663"/>
      <c r="DM273" s="663"/>
      <c r="DN273" s="663"/>
    </row>
    <row r="274" spans="1:118" x14ac:dyDescent="0.2">
      <c r="A274" s="664"/>
      <c r="B274" s="662"/>
      <c r="C274" s="662"/>
      <c r="D274" s="662"/>
      <c r="E274" s="662"/>
      <c r="F274" s="662"/>
      <c r="G274" s="662"/>
      <c r="H274" s="662"/>
      <c r="I274" s="662"/>
      <c r="J274" s="662"/>
      <c r="K274" s="662"/>
      <c r="L274" s="662"/>
      <c r="M274" s="662"/>
      <c r="N274" s="662"/>
      <c r="O274" s="662"/>
      <c r="P274" s="662"/>
      <c r="Q274" s="662"/>
      <c r="R274" s="662"/>
      <c r="S274" s="662"/>
      <c r="T274" s="662"/>
      <c r="U274" s="663"/>
      <c r="V274" s="660"/>
      <c r="W274" s="660"/>
      <c r="X274" s="660"/>
      <c r="Y274" s="660"/>
      <c r="Z274" s="660"/>
      <c r="AA274" s="663"/>
      <c r="AB274" s="663"/>
      <c r="AC274" s="663"/>
      <c r="AD274" s="663"/>
      <c r="AE274" s="663"/>
      <c r="AF274" s="663"/>
      <c r="AG274" s="663"/>
      <c r="AH274" s="663"/>
      <c r="AI274" s="663"/>
      <c r="AJ274" s="663"/>
      <c r="AK274" s="660"/>
      <c r="AL274" s="660"/>
      <c r="AM274" s="660"/>
      <c r="AN274" s="660"/>
      <c r="AO274" s="663"/>
      <c r="AP274" s="663"/>
      <c r="AQ274" s="663"/>
      <c r="AR274" s="663"/>
      <c r="AS274" s="663"/>
      <c r="AT274" s="663"/>
      <c r="AU274" s="663"/>
      <c r="AV274" s="663"/>
      <c r="AW274" s="663"/>
      <c r="AX274" s="663"/>
      <c r="AY274" s="663"/>
      <c r="AZ274" s="663"/>
      <c r="BA274" s="663"/>
      <c r="BB274" s="663"/>
      <c r="BC274" s="663"/>
      <c r="BD274" s="663"/>
      <c r="BE274" s="663"/>
      <c r="BF274" s="663"/>
      <c r="BG274" s="663"/>
      <c r="BH274" s="663"/>
      <c r="BI274" s="663"/>
      <c r="BJ274" s="663"/>
      <c r="BK274" s="663"/>
      <c r="BL274" s="663"/>
      <c r="BM274" s="663"/>
      <c r="BN274" s="663"/>
      <c r="BO274" s="663"/>
      <c r="BP274" s="663"/>
      <c r="BQ274" s="663"/>
      <c r="BR274" s="663"/>
      <c r="BS274" s="663"/>
      <c r="BT274" s="663"/>
      <c r="BU274" s="663"/>
      <c r="BV274" s="663"/>
      <c r="BW274" s="663"/>
      <c r="BX274" s="663"/>
      <c r="BY274" s="663"/>
      <c r="BZ274" s="663"/>
      <c r="CA274" s="663"/>
      <c r="CB274" s="663"/>
      <c r="CC274" s="663"/>
      <c r="CD274" s="663"/>
      <c r="CE274" s="663"/>
      <c r="CF274" s="663"/>
      <c r="CG274" s="663"/>
      <c r="CH274" s="663"/>
      <c r="CI274" s="663"/>
      <c r="CJ274" s="663"/>
      <c r="CK274" s="663"/>
      <c r="CL274" s="663"/>
      <c r="CM274" s="663"/>
      <c r="CN274" s="663"/>
      <c r="CO274" s="663"/>
      <c r="CP274" s="663"/>
      <c r="CQ274" s="663"/>
      <c r="CR274" s="663"/>
      <c r="CS274" s="663"/>
      <c r="CT274" s="663"/>
      <c r="CU274" s="663"/>
      <c r="CV274" s="663"/>
      <c r="CW274" s="663"/>
      <c r="CX274" s="663"/>
      <c r="CY274" s="663"/>
      <c r="CZ274" s="663"/>
      <c r="DA274" s="663"/>
      <c r="DB274" s="663"/>
      <c r="DC274" s="663"/>
      <c r="DD274" s="663"/>
      <c r="DE274" s="663"/>
      <c r="DF274" s="663"/>
      <c r="DG274" s="663"/>
      <c r="DH274" s="663"/>
      <c r="DI274" s="663"/>
      <c r="DJ274" s="663"/>
      <c r="DK274" s="663"/>
      <c r="DL274" s="663"/>
      <c r="DM274" s="663"/>
      <c r="DN274" s="663"/>
    </row>
    <row r="275" spans="1:118" x14ac:dyDescent="0.2">
      <c r="A275" s="664"/>
      <c r="B275" s="662"/>
      <c r="C275" s="662"/>
      <c r="D275" s="662"/>
      <c r="E275" s="662"/>
      <c r="F275" s="662"/>
      <c r="G275" s="662"/>
      <c r="H275" s="662"/>
      <c r="I275" s="662"/>
      <c r="J275" s="662"/>
      <c r="K275" s="662"/>
      <c r="L275" s="662"/>
      <c r="M275" s="662"/>
      <c r="N275" s="662"/>
      <c r="O275" s="662"/>
      <c r="P275" s="662"/>
      <c r="Q275" s="662"/>
      <c r="R275" s="662"/>
      <c r="S275" s="662"/>
      <c r="T275" s="662"/>
      <c r="U275" s="663"/>
      <c r="V275" s="660"/>
      <c r="W275" s="660"/>
      <c r="X275" s="660"/>
      <c r="Y275" s="660"/>
      <c r="Z275" s="660"/>
      <c r="AA275" s="663"/>
      <c r="AB275" s="663"/>
      <c r="AC275" s="663"/>
      <c r="AD275" s="663"/>
      <c r="AE275" s="663"/>
      <c r="AF275" s="663"/>
      <c r="AG275" s="663"/>
      <c r="AH275" s="663"/>
      <c r="AI275" s="663"/>
      <c r="AJ275" s="663"/>
      <c r="AK275" s="660"/>
      <c r="AL275" s="660"/>
      <c r="AM275" s="660"/>
      <c r="AN275" s="660"/>
      <c r="AO275" s="663"/>
      <c r="AP275" s="663"/>
      <c r="AQ275" s="663"/>
      <c r="AR275" s="663"/>
      <c r="AS275" s="663"/>
      <c r="AT275" s="663"/>
      <c r="AU275" s="663"/>
      <c r="AV275" s="663"/>
      <c r="AW275" s="663"/>
      <c r="AX275" s="663"/>
      <c r="AY275" s="663"/>
      <c r="AZ275" s="663"/>
      <c r="BA275" s="663"/>
      <c r="BB275" s="663"/>
      <c r="BC275" s="663"/>
      <c r="BD275" s="663"/>
      <c r="BE275" s="663"/>
      <c r="BF275" s="663"/>
      <c r="BG275" s="663"/>
      <c r="BH275" s="663"/>
      <c r="BI275" s="663"/>
      <c r="BJ275" s="663"/>
      <c r="BK275" s="663"/>
      <c r="BL275" s="663"/>
      <c r="BM275" s="663"/>
      <c r="BN275" s="663"/>
      <c r="BO275" s="663"/>
      <c r="BP275" s="663"/>
      <c r="BQ275" s="663"/>
      <c r="BR275" s="663"/>
      <c r="BS275" s="663"/>
      <c r="BT275" s="663"/>
      <c r="BU275" s="663"/>
      <c r="BV275" s="663"/>
      <c r="BW275" s="663"/>
      <c r="BX275" s="663"/>
      <c r="BY275" s="663"/>
      <c r="BZ275" s="663"/>
      <c r="CA275" s="663"/>
      <c r="CB275" s="663"/>
      <c r="CC275" s="663"/>
      <c r="CD275" s="663"/>
      <c r="CE275" s="663"/>
      <c r="CF275" s="663"/>
      <c r="CG275" s="663"/>
      <c r="CH275" s="663"/>
      <c r="CI275" s="663"/>
      <c r="CJ275" s="663"/>
      <c r="CK275" s="663"/>
      <c r="CL275" s="663"/>
      <c r="CM275" s="663"/>
      <c r="CN275" s="663"/>
      <c r="CO275" s="663"/>
      <c r="CP275" s="663"/>
      <c r="CQ275" s="663"/>
      <c r="CR275" s="663"/>
      <c r="CS275" s="663"/>
      <c r="CT275" s="663"/>
      <c r="CU275" s="663"/>
      <c r="CV275" s="663"/>
      <c r="CW275" s="663"/>
      <c r="CX275" s="663"/>
      <c r="CY275" s="663"/>
      <c r="CZ275" s="663"/>
      <c r="DA275" s="663"/>
      <c r="DB275" s="663"/>
      <c r="DC275" s="663"/>
      <c r="DD275" s="663"/>
      <c r="DE275" s="663"/>
      <c r="DF275" s="663"/>
      <c r="DG275" s="663"/>
      <c r="DH275" s="663"/>
      <c r="DI275" s="663"/>
      <c r="DJ275" s="663"/>
      <c r="DK275" s="663"/>
      <c r="DL275" s="663"/>
      <c r="DM275" s="663"/>
      <c r="DN275" s="663"/>
    </row>
    <row r="276" spans="1:118" x14ac:dyDescent="0.2">
      <c r="A276" s="664"/>
      <c r="B276" s="662"/>
      <c r="C276" s="662"/>
      <c r="D276" s="662"/>
      <c r="E276" s="662"/>
      <c r="F276" s="662"/>
      <c r="G276" s="662"/>
      <c r="H276" s="662"/>
      <c r="I276" s="662"/>
      <c r="J276" s="662"/>
      <c r="K276" s="662"/>
      <c r="L276" s="662"/>
      <c r="M276" s="662"/>
      <c r="N276" s="662"/>
      <c r="O276" s="662"/>
      <c r="P276" s="662"/>
      <c r="Q276" s="662"/>
      <c r="R276" s="662"/>
      <c r="S276" s="662"/>
      <c r="T276" s="662"/>
      <c r="U276" s="663"/>
      <c r="V276" s="660"/>
      <c r="W276" s="660"/>
      <c r="X276" s="660"/>
      <c r="Y276" s="660"/>
      <c r="Z276" s="660"/>
      <c r="AA276" s="663"/>
      <c r="AB276" s="663"/>
      <c r="AC276" s="663"/>
      <c r="AD276" s="663"/>
      <c r="AE276" s="663"/>
      <c r="AF276" s="663"/>
      <c r="AG276" s="663"/>
      <c r="AH276" s="663"/>
      <c r="AI276" s="663"/>
      <c r="AJ276" s="663"/>
      <c r="AK276" s="660"/>
      <c r="AL276" s="660"/>
      <c r="AM276" s="660"/>
      <c r="AN276" s="660"/>
      <c r="AO276" s="663"/>
      <c r="AP276" s="663"/>
      <c r="AQ276" s="663"/>
      <c r="AR276" s="663"/>
      <c r="AS276" s="663"/>
      <c r="AT276" s="663"/>
      <c r="AU276" s="663"/>
      <c r="AV276" s="663"/>
      <c r="AW276" s="663"/>
      <c r="AX276" s="663"/>
      <c r="AY276" s="663"/>
      <c r="AZ276" s="663"/>
      <c r="BA276" s="663"/>
      <c r="BB276" s="663"/>
      <c r="BC276" s="663"/>
      <c r="BD276" s="663"/>
      <c r="BE276" s="663"/>
      <c r="BF276" s="663"/>
      <c r="BG276" s="663"/>
      <c r="BH276" s="663"/>
      <c r="BI276" s="663"/>
      <c r="BJ276" s="663"/>
      <c r="BK276" s="663"/>
      <c r="BL276" s="663"/>
      <c r="BM276" s="663"/>
      <c r="BN276" s="663"/>
      <c r="BO276" s="663"/>
      <c r="BP276" s="663"/>
      <c r="BQ276" s="663"/>
      <c r="BR276" s="663"/>
      <c r="BS276" s="663"/>
      <c r="BT276" s="663"/>
      <c r="BU276" s="663"/>
      <c r="BV276" s="663"/>
      <c r="BW276" s="663"/>
      <c r="BX276" s="663"/>
      <c r="BY276" s="663"/>
      <c r="BZ276" s="663"/>
      <c r="CA276" s="663"/>
      <c r="CB276" s="663"/>
      <c r="CC276" s="663"/>
      <c r="CD276" s="663"/>
      <c r="CE276" s="663"/>
      <c r="CF276" s="663"/>
      <c r="CG276" s="663"/>
      <c r="CH276" s="663"/>
      <c r="CI276" s="663"/>
      <c r="CJ276" s="663"/>
      <c r="CK276" s="663"/>
      <c r="CL276" s="663"/>
      <c r="CM276" s="663"/>
      <c r="CN276" s="663"/>
      <c r="CO276" s="663"/>
      <c r="CP276" s="663"/>
      <c r="CQ276" s="663"/>
      <c r="CR276" s="663"/>
      <c r="CS276" s="663"/>
      <c r="CT276" s="663"/>
      <c r="CU276" s="663"/>
      <c r="CV276" s="663"/>
      <c r="CW276" s="663"/>
      <c r="CX276" s="663"/>
      <c r="CY276" s="663"/>
      <c r="CZ276" s="663"/>
      <c r="DA276" s="663"/>
      <c r="DB276" s="663"/>
      <c r="DC276" s="663"/>
      <c r="DD276" s="663"/>
      <c r="DE276" s="663"/>
      <c r="DF276" s="663"/>
      <c r="DG276" s="663"/>
      <c r="DH276" s="663"/>
      <c r="DI276" s="663"/>
      <c r="DJ276" s="663"/>
      <c r="DK276" s="663"/>
      <c r="DL276" s="663"/>
      <c r="DM276" s="663"/>
      <c r="DN276" s="663"/>
    </row>
    <row r="277" spans="1:118" x14ac:dyDescent="0.2">
      <c r="A277" s="664"/>
      <c r="B277" s="662"/>
      <c r="C277" s="662"/>
      <c r="D277" s="662"/>
      <c r="E277" s="662"/>
      <c r="F277" s="662"/>
      <c r="G277" s="662"/>
      <c r="H277" s="662"/>
      <c r="I277" s="662"/>
      <c r="J277" s="662"/>
      <c r="K277" s="662"/>
      <c r="L277" s="662"/>
      <c r="M277" s="662"/>
      <c r="N277" s="662"/>
      <c r="O277" s="662"/>
      <c r="P277" s="662"/>
      <c r="Q277" s="662"/>
      <c r="R277" s="662"/>
      <c r="S277" s="662"/>
      <c r="T277" s="662"/>
      <c r="U277" s="663"/>
      <c r="V277" s="660"/>
      <c r="W277" s="660"/>
      <c r="X277" s="660"/>
      <c r="Y277" s="660"/>
      <c r="Z277" s="660"/>
      <c r="AA277" s="663"/>
      <c r="AB277" s="663"/>
      <c r="AC277" s="663"/>
      <c r="AD277" s="663"/>
      <c r="AE277" s="663"/>
      <c r="AF277" s="663"/>
      <c r="AG277" s="663"/>
      <c r="AH277" s="663"/>
      <c r="AI277" s="663"/>
      <c r="AJ277" s="663"/>
      <c r="AK277" s="660"/>
      <c r="AL277" s="660"/>
      <c r="AM277" s="660"/>
      <c r="AN277" s="660"/>
      <c r="AO277" s="663"/>
      <c r="AP277" s="663"/>
      <c r="AQ277" s="663"/>
      <c r="AR277" s="663"/>
      <c r="AS277" s="663"/>
      <c r="AT277" s="663"/>
      <c r="AU277" s="663"/>
      <c r="AV277" s="663"/>
      <c r="AW277" s="663"/>
      <c r="AX277" s="663"/>
      <c r="AY277" s="663"/>
      <c r="AZ277" s="663"/>
      <c r="BA277" s="663"/>
      <c r="BB277" s="663"/>
      <c r="BC277" s="663"/>
      <c r="BD277" s="663"/>
      <c r="BE277" s="663"/>
      <c r="BF277" s="663"/>
      <c r="BG277" s="663"/>
      <c r="BH277" s="663"/>
      <c r="BI277" s="663"/>
      <c r="BJ277" s="663"/>
      <c r="BK277" s="663"/>
      <c r="BL277" s="663"/>
      <c r="BM277" s="663"/>
      <c r="BN277" s="663"/>
      <c r="BO277" s="663"/>
      <c r="BP277" s="663"/>
      <c r="BQ277" s="663"/>
      <c r="BR277" s="663"/>
      <c r="BS277" s="663"/>
      <c r="BT277" s="663"/>
      <c r="BU277" s="663"/>
      <c r="BV277" s="663"/>
      <c r="BW277" s="663"/>
      <c r="BX277" s="663"/>
      <c r="BY277" s="663"/>
      <c r="BZ277" s="663"/>
      <c r="CA277" s="663"/>
      <c r="CB277" s="663"/>
      <c r="CC277" s="663"/>
      <c r="CD277" s="663"/>
      <c r="CE277" s="663"/>
      <c r="CF277" s="663"/>
      <c r="CG277" s="663"/>
      <c r="CH277" s="663"/>
      <c r="CI277" s="663"/>
      <c r="CJ277" s="663"/>
      <c r="CK277" s="663"/>
      <c r="CL277" s="663"/>
      <c r="CM277" s="663"/>
      <c r="CN277" s="663"/>
      <c r="CO277" s="663"/>
      <c r="CP277" s="663"/>
      <c r="CQ277" s="663"/>
      <c r="CR277" s="663"/>
      <c r="CS277" s="663"/>
      <c r="CT277" s="663"/>
      <c r="CU277" s="663"/>
      <c r="CV277" s="663"/>
      <c r="CW277" s="663"/>
      <c r="CX277" s="663"/>
      <c r="CY277" s="663"/>
      <c r="CZ277" s="663"/>
      <c r="DA277" s="663"/>
      <c r="DB277" s="663"/>
      <c r="DC277" s="663"/>
      <c r="DD277" s="663"/>
      <c r="DE277" s="663"/>
      <c r="DF277" s="663"/>
      <c r="DG277" s="663"/>
      <c r="DH277" s="663"/>
      <c r="DI277" s="663"/>
      <c r="DJ277" s="663"/>
      <c r="DK277" s="663"/>
      <c r="DL277" s="663"/>
      <c r="DM277" s="663"/>
      <c r="DN277" s="663"/>
    </row>
    <row r="278" spans="1:118" x14ac:dyDescent="0.2">
      <c r="A278" s="664"/>
      <c r="B278" s="662"/>
      <c r="C278" s="662"/>
      <c r="D278" s="662"/>
      <c r="E278" s="662"/>
      <c r="F278" s="662"/>
      <c r="G278" s="662"/>
      <c r="H278" s="662"/>
      <c r="I278" s="662"/>
      <c r="J278" s="662"/>
      <c r="K278" s="662"/>
      <c r="L278" s="662"/>
      <c r="M278" s="662"/>
      <c r="N278" s="662"/>
      <c r="O278" s="662"/>
      <c r="P278" s="662"/>
      <c r="Q278" s="662"/>
      <c r="R278" s="662"/>
      <c r="S278" s="662"/>
      <c r="T278" s="662"/>
      <c r="U278" s="663"/>
      <c r="V278" s="660"/>
      <c r="W278" s="660"/>
      <c r="X278" s="660"/>
      <c r="Y278" s="660"/>
      <c r="Z278" s="660"/>
      <c r="AA278" s="663"/>
      <c r="AB278" s="663"/>
      <c r="AC278" s="663"/>
      <c r="AD278" s="663"/>
      <c r="AE278" s="663"/>
      <c r="AF278" s="663"/>
      <c r="AG278" s="663"/>
      <c r="AH278" s="663"/>
      <c r="AI278" s="663"/>
      <c r="AJ278" s="663"/>
      <c r="AK278" s="660"/>
      <c r="AL278" s="660"/>
      <c r="AM278" s="660"/>
      <c r="AN278" s="660"/>
      <c r="AO278" s="663"/>
      <c r="AP278" s="663"/>
      <c r="AQ278" s="663"/>
      <c r="AR278" s="663"/>
      <c r="AS278" s="663"/>
      <c r="AT278" s="663"/>
      <c r="AU278" s="663"/>
      <c r="AV278" s="663"/>
      <c r="AW278" s="663"/>
      <c r="AX278" s="663"/>
      <c r="AY278" s="663"/>
      <c r="AZ278" s="663"/>
      <c r="BA278" s="663"/>
      <c r="BB278" s="663"/>
      <c r="BC278" s="663"/>
      <c r="BD278" s="663"/>
      <c r="BE278" s="663"/>
      <c r="BF278" s="663"/>
      <c r="BG278" s="663"/>
      <c r="BH278" s="663"/>
      <c r="BI278" s="663"/>
      <c r="BJ278" s="663"/>
      <c r="BK278" s="663"/>
      <c r="BL278" s="663"/>
      <c r="BM278" s="663"/>
      <c r="BN278" s="663"/>
      <c r="BO278" s="663"/>
      <c r="BP278" s="663"/>
      <c r="BQ278" s="663"/>
      <c r="BR278" s="663"/>
      <c r="BS278" s="663"/>
      <c r="BT278" s="663"/>
      <c r="BU278" s="663"/>
      <c r="BV278" s="663"/>
      <c r="BW278" s="663"/>
      <c r="BX278" s="663"/>
      <c r="BY278" s="663"/>
      <c r="BZ278" s="663"/>
      <c r="CA278" s="663"/>
      <c r="CB278" s="663"/>
      <c r="CC278" s="663"/>
      <c r="CD278" s="663"/>
      <c r="CE278" s="663"/>
      <c r="CF278" s="663"/>
      <c r="CG278" s="663"/>
      <c r="CH278" s="663"/>
      <c r="CI278" s="663"/>
      <c r="CJ278" s="663"/>
      <c r="CK278" s="663"/>
      <c r="CL278" s="663"/>
      <c r="CM278" s="663"/>
      <c r="CN278" s="663"/>
      <c r="CO278" s="663"/>
      <c r="CP278" s="663"/>
      <c r="CQ278" s="663"/>
      <c r="CR278" s="663"/>
      <c r="CS278" s="663"/>
      <c r="CT278" s="663"/>
      <c r="CU278" s="663"/>
      <c r="CV278" s="663"/>
      <c r="CW278" s="663"/>
      <c r="CX278" s="663"/>
      <c r="CY278" s="663"/>
      <c r="CZ278" s="663"/>
      <c r="DA278" s="663"/>
      <c r="DB278" s="663"/>
      <c r="DC278" s="663"/>
      <c r="DD278" s="663"/>
      <c r="DE278" s="663"/>
      <c r="DF278" s="663"/>
      <c r="DG278" s="663"/>
      <c r="DH278" s="663"/>
      <c r="DI278" s="663"/>
      <c r="DJ278" s="663"/>
      <c r="DK278" s="663"/>
      <c r="DL278" s="663"/>
      <c r="DM278" s="663"/>
      <c r="DN278" s="663"/>
    </row>
    <row r="279" spans="1:118" x14ac:dyDescent="0.2">
      <c r="A279" s="664"/>
      <c r="B279" s="662"/>
      <c r="C279" s="662"/>
      <c r="D279" s="662"/>
      <c r="E279" s="662"/>
      <c r="F279" s="662"/>
      <c r="G279" s="662"/>
      <c r="H279" s="662"/>
      <c r="I279" s="662"/>
      <c r="J279" s="662"/>
      <c r="K279" s="662"/>
      <c r="L279" s="662"/>
      <c r="M279" s="662"/>
      <c r="N279" s="662"/>
      <c r="O279" s="662"/>
      <c r="P279" s="662"/>
      <c r="Q279" s="662"/>
      <c r="R279" s="662"/>
      <c r="S279" s="662"/>
      <c r="T279" s="662"/>
      <c r="U279" s="663"/>
      <c r="V279" s="660"/>
      <c r="W279" s="660"/>
      <c r="X279" s="660"/>
      <c r="Y279" s="660"/>
      <c r="Z279" s="660"/>
      <c r="AA279" s="663"/>
      <c r="AB279" s="663"/>
      <c r="AC279" s="663"/>
      <c r="AD279" s="663"/>
      <c r="AE279" s="663"/>
      <c r="AF279" s="663"/>
      <c r="AG279" s="663"/>
      <c r="AH279" s="663"/>
      <c r="AI279" s="663"/>
      <c r="AJ279" s="663"/>
      <c r="AK279" s="660"/>
      <c r="AL279" s="660"/>
      <c r="AM279" s="660"/>
      <c r="AN279" s="660"/>
      <c r="AO279" s="663"/>
      <c r="AP279" s="663"/>
      <c r="AQ279" s="663"/>
      <c r="AR279" s="663"/>
      <c r="AS279" s="663"/>
      <c r="AT279" s="663"/>
      <c r="AU279" s="663"/>
      <c r="AV279" s="663"/>
      <c r="AW279" s="663"/>
      <c r="AX279" s="663"/>
      <c r="AY279" s="663"/>
      <c r="AZ279" s="663"/>
      <c r="BA279" s="663"/>
      <c r="BB279" s="663"/>
      <c r="BC279" s="663"/>
      <c r="BD279" s="663"/>
      <c r="BE279" s="663"/>
      <c r="BF279" s="663"/>
      <c r="BG279" s="663"/>
      <c r="BH279" s="663"/>
      <c r="BI279" s="663"/>
      <c r="BJ279" s="663"/>
      <c r="BK279" s="663"/>
      <c r="BL279" s="663"/>
      <c r="BM279" s="663"/>
      <c r="BN279" s="663"/>
      <c r="BO279" s="663"/>
      <c r="BP279" s="663"/>
      <c r="BQ279" s="663"/>
      <c r="BR279" s="663"/>
      <c r="BS279" s="663"/>
      <c r="BT279" s="663"/>
      <c r="BU279" s="663"/>
      <c r="BV279" s="663"/>
      <c r="BW279" s="663"/>
      <c r="BX279" s="663"/>
      <c r="BY279" s="663"/>
      <c r="BZ279" s="663"/>
      <c r="CA279" s="663"/>
      <c r="CB279" s="663"/>
      <c r="CC279" s="663"/>
      <c r="CD279" s="663"/>
      <c r="CE279" s="663"/>
      <c r="CF279" s="663"/>
      <c r="CG279" s="663"/>
      <c r="CH279" s="663"/>
      <c r="CI279" s="663"/>
      <c r="CJ279" s="663"/>
      <c r="CK279" s="663"/>
      <c r="CL279" s="663"/>
      <c r="CM279" s="663"/>
      <c r="CN279" s="663"/>
      <c r="CO279" s="663"/>
      <c r="CP279" s="663"/>
      <c r="CQ279" s="663"/>
      <c r="CR279" s="663"/>
      <c r="CS279" s="663"/>
      <c r="CT279" s="663"/>
      <c r="CU279" s="663"/>
      <c r="CV279" s="663"/>
      <c r="CW279" s="663"/>
      <c r="CX279" s="663"/>
      <c r="CY279" s="663"/>
      <c r="CZ279" s="663"/>
      <c r="DA279" s="663"/>
      <c r="DB279" s="663"/>
      <c r="DC279" s="663"/>
      <c r="DD279" s="663"/>
      <c r="DE279" s="663"/>
      <c r="DF279" s="663"/>
      <c r="DG279" s="663"/>
      <c r="DH279" s="663"/>
      <c r="DI279" s="663"/>
      <c r="DJ279" s="663"/>
      <c r="DK279" s="663"/>
      <c r="DL279" s="663"/>
      <c r="DM279" s="663"/>
      <c r="DN279" s="663"/>
    </row>
    <row r="280" spans="1:118" x14ac:dyDescent="0.2">
      <c r="A280" s="664"/>
      <c r="B280" s="662"/>
      <c r="C280" s="662"/>
      <c r="D280" s="662"/>
      <c r="E280" s="662"/>
      <c r="F280" s="662"/>
      <c r="G280" s="662"/>
      <c r="H280" s="662"/>
      <c r="I280" s="662"/>
      <c r="J280" s="662"/>
      <c r="K280" s="662"/>
      <c r="L280" s="662"/>
      <c r="M280" s="662"/>
      <c r="N280" s="662"/>
      <c r="O280" s="662"/>
      <c r="P280" s="662"/>
      <c r="Q280" s="662"/>
      <c r="R280" s="662"/>
      <c r="S280" s="662"/>
      <c r="T280" s="662"/>
      <c r="U280" s="663"/>
      <c r="V280" s="660"/>
      <c r="W280" s="660"/>
      <c r="X280" s="660"/>
      <c r="Y280" s="660"/>
      <c r="Z280" s="660"/>
      <c r="AA280" s="663"/>
      <c r="AB280" s="663"/>
      <c r="AC280" s="663"/>
      <c r="AD280" s="663"/>
      <c r="AE280" s="663"/>
      <c r="AF280" s="663"/>
      <c r="AG280" s="663"/>
      <c r="AH280" s="663"/>
      <c r="AI280" s="663"/>
      <c r="AJ280" s="663"/>
      <c r="AK280" s="660"/>
      <c r="AL280" s="660"/>
      <c r="AM280" s="660"/>
      <c r="AN280" s="660"/>
      <c r="AO280" s="663"/>
      <c r="AP280" s="663"/>
      <c r="AQ280" s="663"/>
      <c r="AR280" s="663"/>
      <c r="AS280" s="663"/>
      <c r="AT280" s="663"/>
      <c r="AU280" s="663"/>
      <c r="AV280" s="663"/>
      <c r="AW280" s="663"/>
      <c r="AX280" s="663"/>
      <c r="AY280" s="663"/>
      <c r="AZ280" s="663"/>
      <c r="BA280" s="663"/>
      <c r="BB280" s="663"/>
      <c r="BC280" s="663"/>
      <c r="BD280" s="663"/>
      <c r="BE280" s="663"/>
      <c r="BF280" s="663"/>
      <c r="BG280" s="663"/>
      <c r="BH280" s="663"/>
      <c r="BI280" s="663"/>
      <c r="BJ280" s="663"/>
      <c r="BK280" s="663"/>
      <c r="BL280" s="663"/>
      <c r="BM280" s="663"/>
      <c r="BN280" s="663"/>
      <c r="BO280" s="663"/>
      <c r="BP280" s="663"/>
      <c r="BQ280" s="663"/>
      <c r="BR280" s="663"/>
      <c r="BS280" s="663"/>
      <c r="BT280" s="663"/>
      <c r="BU280" s="663"/>
      <c r="BV280" s="663"/>
      <c r="BW280" s="663"/>
      <c r="BX280" s="663"/>
      <c r="BY280" s="663"/>
      <c r="BZ280" s="663"/>
      <c r="CA280" s="663"/>
      <c r="CB280" s="663"/>
      <c r="CC280" s="663"/>
      <c r="CD280" s="663"/>
      <c r="CE280" s="663"/>
      <c r="CF280" s="663"/>
      <c r="CG280" s="663"/>
      <c r="CH280" s="663"/>
      <c r="CI280" s="663"/>
      <c r="CJ280" s="663"/>
      <c r="CK280" s="663"/>
      <c r="CL280" s="663"/>
      <c r="CM280" s="663"/>
      <c r="CN280" s="663"/>
      <c r="CO280" s="663"/>
      <c r="CP280" s="663"/>
      <c r="CQ280" s="663"/>
      <c r="CR280" s="663"/>
      <c r="CS280" s="663"/>
      <c r="CT280" s="663"/>
      <c r="CU280" s="663"/>
      <c r="CV280" s="663"/>
      <c r="CW280" s="663"/>
      <c r="CX280" s="663"/>
      <c r="CY280" s="663"/>
      <c r="CZ280" s="663"/>
      <c r="DA280" s="663"/>
      <c r="DB280" s="663"/>
      <c r="DC280" s="663"/>
      <c r="DD280" s="663"/>
      <c r="DE280" s="663"/>
      <c r="DF280" s="663"/>
      <c r="DG280" s="663"/>
      <c r="DH280" s="663"/>
      <c r="DI280" s="663"/>
      <c r="DJ280" s="663"/>
      <c r="DK280" s="663"/>
      <c r="DL280" s="663"/>
      <c r="DM280" s="663"/>
      <c r="DN280" s="663"/>
    </row>
    <row r="281" spans="1:118" x14ac:dyDescent="0.2">
      <c r="A281" s="664"/>
      <c r="B281" s="662"/>
      <c r="C281" s="662"/>
      <c r="D281" s="662"/>
      <c r="E281" s="662"/>
      <c r="F281" s="662"/>
      <c r="G281" s="662"/>
      <c r="H281" s="662"/>
      <c r="I281" s="662"/>
      <c r="J281" s="662"/>
      <c r="K281" s="662"/>
      <c r="L281" s="662"/>
      <c r="M281" s="662"/>
      <c r="N281" s="662"/>
      <c r="O281" s="662"/>
      <c r="P281" s="662"/>
      <c r="Q281" s="662"/>
      <c r="R281" s="662"/>
      <c r="S281" s="662"/>
      <c r="T281" s="662"/>
      <c r="U281" s="663"/>
      <c r="V281" s="660"/>
      <c r="W281" s="660"/>
      <c r="X281" s="660"/>
      <c r="Y281" s="660"/>
      <c r="Z281" s="660"/>
      <c r="AA281" s="663"/>
      <c r="AB281" s="663"/>
      <c r="AC281" s="663"/>
      <c r="AD281" s="663"/>
      <c r="AE281" s="663"/>
      <c r="AF281" s="663"/>
      <c r="AG281" s="663"/>
      <c r="AH281" s="663"/>
      <c r="AI281" s="663"/>
      <c r="AJ281" s="663"/>
      <c r="AK281" s="660"/>
      <c r="AL281" s="660"/>
      <c r="AM281" s="660"/>
      <c r="AN281" s="660"/>
      <c r="AO281" s="663"/>
      <c r="AP281" s="663"/>
      <c r="AQ281" s="663"/>
      <c r="AR281" s="663"/>
      <c r="AS281" s="663"/>
      <c r="AT281" s="663"/>
      <c r="AU281" s="663"/>
      <c r="AV281" s="663"/>
      <c r="AW281" s="663"/>
      <c r="AX281" s="663"/>
      <c r="AY281" s="663"/>
      <c r="AZ281" s="663"/>
      <c r="BA281" s="663"/>
      <c r="BB281" s="663"/>
      <c r="BC281" s="663"/>
      <c r="BD281" s="663"/>
      <c r="BE281" s="663"/>
      <c r="BF281" s="663"/>
      <c r="BG281" s="663"/>
      <c r="BH281" s="663"/>
      <c r="BI281" s="663"/>
      <c r="BJ281" s="663"/>
      <c r="BK281" s="663"/>
      <c r="BL281" s="663"/>
      <c r="BM281" s="663"/>
      <c r="BN281" s="663"/>
      <c r="BO281" s="663"/>
      <c r="BP281" s="663"/>
      <c r="BQ281" s="663"/>
      <c r="BR281" s="663"/>
      <c r="BS281" s="663"/>
      <c r="BT281" s="663"/>
      <c r="BU281" s="663"/>
      <c r="BV281" s="663"/>
      <c r="BW281" s="663"/>
      <c r="BX281" s="663"/>
      <c r="BY281" s="663"/>
      <c r="BZ281" s="663"/>
      <c r="CA281" s="663"/>
      <c r="CB281" s="663"/>
      <c r="CC281" s="663"/>
      <c r="CD281" s="663"/>
      <c r="CE281" s="663"/>
      <c r="CF281" s="663"/>
      <c r="CG281" s="663"/>
      <c r="CH281" s="663"/>
      <c r="CI281" s="663"/>
      <c r="CJ281" s="663"/>
      <c r="CK281" s="663"/>
      <c r="CL281" s="663"/>
      <c r="CM281" s="663"/>
      <c r="CN281" s="663"/>
      <c r="CO281" s="663"/>
      <c r="CP281" s="663"/>
      <c r="CQ281" s="663"/>
      <c r="CR281" s="663"/>
      <c r="CS281" s="663"/>
      <c r="CT281" s="663"/>
      <c r="CU281" s="663"/>
      <c r="CV281" s="663"/>
      <c r="CW281" s="663"/>
      <c r="CX281" s="663"/>
      <c r="CY281" s="663"/>
      <c r="CZ281" s="663"/>
      <c r="DA281" s="663"/>
      <c r="DB281" s="663"/>
      <c r="DC281" s="663"/>
      <c r="DD281" s="663"/>
      <c r="DE281" s="663"/>
      <c r="DF281" s="663"/>
      <c r="DG281" s="663"/>
      <c r="DH281" s="663"/>
      <c r="DI281" s="663"/>
      <c r="DJ281" s="663"/>
      <c r="DK281" s="663"/>
      <c r="DL281" s="663"/>
      <c r="DM281" s="663"/>
      <c r="DN281" s="663"/>
    </row>
    <row r="282" spans="1:118" x14ac:dyDescent="0.2">
      <c r="A282" s="664"/>
      <c r="B282" s="662"/>
      <c r="C282" s="662"/>
      <c r="D282" s="662"/>
      <c r="E282" s="662"/>
      <c r="F282" s="662"/>
      <c r="G282" s="662"/>
      <c r="H282" s="662"/>
      <c r="I282" s="662"/>
      <c r="J282" s="662"/>
      <c r="K282" s="662"/>
      <c r="L282" s="662"/>
      <c r="M282" s="662"/>
      <c r="N282" s="662"/>
      <c r="O282" s="662"/>
      <c r="P282" s="662"/>
      <c r="Q282" s="662"/>
      <c r="R282" s="662"/>
      <c r="S282" s="662"/>
      <c r="T282" s="662"/>
      <c r="U282" s="663"/>
      <c r="V282" s="660"/>
      <c r="W282" s="660"/>
      <c r="X282" s="660"/>
      <c r="Y282" s="660"/>
      <c r="Z282" s="660"/>
      <c r="AA282" s="663"/>
      <c r="AB282" s="663"/>
      <c r="AC282" s="663"/>
      <c r="AD282" s="663"/>
      <c r="AE282" s="663"/>
      <c r="AF282" s="663"/>
      <c r="AG282" s="663"/>
      <c r="AH282" s="663"/>
      <c r="AI282" s="663"/>
      <c r="AJ282" s="663"/>
      <c r="AK282" s="660"/>
      <c r="AL282" s="660"/>
      <c r="AM282" s="660"/>
      <c r="AN282" s="660"/>
      <c r="AO282" s="663"/>
      <c r="AP282" s="663"/>
      <c r="AQ282" s="663"/>
      <c r="AR282" s="663"/>
      <c r="AS282" s="663"/>
      <c r="AT282" s="663"/>
      <c r="AU282" s="663"/>
      <c r="AV282" s="663"/>
      <c r="AW282" s="663"/>
      <c r="AX282" s="663"/>
      <c r="AY282" s="663"/>
      <c r="AZ282" s="663"/>
      <c r="BA282" s="663"/>
      <c r="BB282" s="663"/>
      <c r="BC282" s="663"/>
      <c r="BD282" s="663"/>
      <c r="BE282" s="663"/>
      <c r="BF282" s="663"/>
      <c r="BG282" s="663"/>
      <c r="BH282" s="663"/>
      <c r="BI282" s="663"/>
      <c r="BJ282" s="663"/>
      <c r="BK282" s="663"/>
      <c r="BL282" s="663"/>
      <c r="BM282" s="663"/>
      <c r="BN282" s="663"/>
      <c r="BO282" s="663"/>
      <c r="BP282" s="663"/>
      <c r="BQ282" s="663"/>
      <c r="BR282" s="663"/>
      <c r="BS282" s="663"/>
      <c r="BT282" s="663"/>
      <c r="BU282" s="663"/>
      <c r="BV282" s="663"/>
      <c r="BW282" s="663"/>
      <c r="BX282" s="663"/>
      <c r="BY282" s="663"/>
      <c r="BZ282" s="663"/>
      <c r="CA282" s="663"/>
      <c r="CB282" s="663"/>
      <c r="CC282" s="663"/>
      <c r="CD282" s="663"/>
      <c r="CE282" s="663"/>
      <c r="CF282" s="663"/>
      <c r="CG282" s="663"/>
      <c r="CH282" s="663"/>
      <c r="CI282" s="663"/>
      <c r="CJ282" s="663"/>
      <c r="CK282" s="663"/>
      <c r="CL282" s="663"/>
      <c r="CM282" s="663"/>
      <c r="CN282" s="663"/>
      <c r="CO282" s="663"/>
      <c r="CP282" s="663"/>
      <c r="CQ282" s="663"/>
      <c r="CR282" s="663"/>
      <c r="CS282" s="663"/>
      <c r="CT282" s="663"/>
      <c r="CU282" s="663"/>
      <c r="CV282" s="663"/>
      <c r="CW282" s="663"/>
      <c r="CX282" s="663"/>
      <c r="CY282" s="663"/>
      <c r="CZ282" s="663"/>
      <c r="DA282" s="663"/>
      <c r="DB282" s="663"/>
      <c r="DC282" s="663"/>
      <c r="DD282" s="663"/>
      <c r="DE282" s="663"/>
      <c r="DF282" s="663"/>
      <c r="DG282" s="663"/>
      <c r="DH282" s="663"/>
      <c r="DI282" s="663"/>
      <c r="DJ282" s="663"/>
      <c r="DK282" s="663"/>
      <c r="DL282" s="663"/>
      <c r="DM282" s="663"/>
      <c r="DN282" s="663"/>
    </row>
    <row r="283" spans="1:118" x14ac:dyDescent="0.2">
      <c r="A283" s="664"/>
      <c r="B283" s="662"/>
      <c r="C283" s="662"/>
      <c r="D283" s="662"/>
      <c r="E283" s="662"/>
      <c r="F283" s="662"/>
      <c r="G283" s="662"/>
      <c r="H283" s="662"/>
      <c r="I283" s="662"/>
      <c r="J283" s="662"/>
      <c r="K283" s="662"/>
      <c r="L283" s="662"/>
      <c r="M283" s="662"/>
      <c r="N283" s="662"/>
      <c r="O283" s="662"/>
      <c r="P283" s="662"/>
      <c r="Q283" s="662"/>
      <c r="R283" s="662"/>
      <c r="S283" s="662"/>
      <c r="T283" s="662"/>
      <c r="U283" s="663"/>
      <c r="V283" s="660"/>
      <c r="W283" s="660"/>
      <c r="X283" s="660"/>
      <c r="Y283" s="660"/>
      <c r="Z283" s="660"/>
      <c r="AA283" s="663"/>
      <c r="AB283" s="663"/>
      <c r="AC283" s="663"/>
      <c r="AD283" s="663"/>
      <c r="AE283" s="663"/>
      <c r="AF283" s="663"/>
      <c r="AG283" s="663"/>
      <c r="AH283" s="663"/>
      <c r="AI283" s="663"/>
      <c r="AJ283" s="663"/>
      <c r="AK283" s="660"/>
      <c r="AL283" s="660"/>
      <c r="AM283" s="660"/>
      <c r="AN283" s="660"/>
      <c r="AO283" s="663"/>
      <c r="AP283" s="663"/>
      <c r="AQ283" s="663"/>
      <c r="AR283" s="663"/>
      <c r="AS283" s="663"/>
      <c r="AT283" s="663"/>
      <c r="AU283" s="663"/>
      <c r="AV283" s="663"/>
      <c r="AW283" s="663"/>
      <c r="AX283" s="663"/>
      <c r="AY283" s="663"/>
      <c r="AZ283" s="663"/>
      <c r="BA283" s="663"/>
      <c r="BB283" s="663"/>
      <c r="BC283" s="663"/>
      <c r="BD283" s="663"/>
      <c r="BE283" s="663"/>
      <c r="BF283" s="663"/>
      <c r="BG283" s="663"/>
      <c r="BH283" s="663"/>
      <c r="BI283" s="663"/>
      <c r="BJ283" s="663"/>
      <c r="BK283" s="663"/>
      <c r="BL283" s="663"/>
      <c r="BM283" s="663"/>
      <c r="BN283" s="663"/>
      <c r="BO283" s="663"/>
      <c r="BP283" s="663"/>
      <c r="BQ283" s="663"/>
      <c r="BR283" s="663"/>
      <c r="BS283" s="663"/>
      <c r="BT283" s="663"/>
      <c r="BU283" s="663"/>
      <c r="BV283" s="663"/>
      <c r="BW283" s="663"/>
      <c r="BX283" s="663"/>
      <c r="BY283" s="663"/>
      <c r="BZ283" s="663"/>
      <c r="CA283" s="663"/>
      <c r="CB283" s="663"/>
      <c r="CC283" s="663"/>
      <c r="CD283" s="663"/>
      <c r="CE283" s="663"/>
      <c r="CF283" s="663"/>
      <c r="CG283" s="663"/>
      <c r="CH283" s="663"/>
      <c r="CI283" s="663"/>
      <c r="CJ283" s="663"/>
      <c r="CK283" s="663"/>
      <c r="CL283" s="663"/>
      <c r="CM283" s="663"/>
      <c r="CN283" s="663"/>
      <c r="CO283" s="663"/>
      <c r="CP283" s="663"/>
      <c r="CQ283" s="663"/>
      <c r="CR283" s="663"/>
      <c r="CS283" s="663"/>
      <c r="CT283" s="663"/>
      <c r="CU283" s="663"/>
      <c r="CV283" s="663"/>
      <c r="CW283" s="663"/>
      <c r="CX283" s="663"/>
      <c r="CY283" s="663"/>
      <c r="CZ283" s="663"/>
      <c r="DA283" s="663"/>
      <c r="DB283" s="663"/>
      <c r="DC283" s="663"/>
      <c r="DD283" s="663"/>
      <c r="DE283" s="663"/>
      <c r="DF283" s="663"/>
      <c r="DG283" s="663"/>
      <c r="DH283" s="663"/>
      <c r="DI283" s="663"/>
      <c r="DJ283" s="663"/>
      <c r="DK283" s="663"/>
      <c r="DL283" s="663"/>
      <c r="DM283" s="663"/>
      <c r="DN283" s="663"/>
    </row>
    <row r="284" spans="1:118" x14ac:dyDescent="0.2">
      <c r="A284" s="664"/>
      <c r="B284" s="662"/>
      <c r="C284" s="662"/>
      <c r="D284" s="662"/>
      <c r="E284" s="662"/>
      <c r="F284" s="662"/>
      <c r="G284" s="662"/>
      <c r="H284" s="662"/>
      <c r="I284" s="662"/>
      <c r="J284" s="662"/>
      <c r="K284" s="662"/>
      <c r="L284" s="662"/>
      <c r="M284" s="662"/>
      <c r="N284" s="662"/>
      <c r="O284" s="662"/>
      <c r="P284" s="662"/>
      <c r="Q284" s="662"/>
      <c r="R284" s="662"/>
      <c r="S284" s="662"/>
      <c r="T284" s="662"/>
      <c r="U284" s="663"/>
      <c r="V284" s="660"/>
      <c r="W284" s="660"/>
      <c r="X284" s="660"/>
      <c r="Y284" s="660"/>
      <c r="Z284" s="660"/>
      <c r="AA284" s="663"/>
      <c r="AB284" s="663"/>
      <c r="AC284" s="663"/>
      <c r="AD284" s="663"/>
      <c r="AE284" s="663"/>
      <c r="AF284" s="663"/>
      <c r="AG284" s="663"/>
      <c r="AH284" s="663"/>
      <c r="AI284" s="663"/>
      <c r="AJ284" s="663"/>
      <c r="AK284" s="660"/>
      <c r="AL284" s="660"/>
      <c r="AM284" s="660"/>
      <c r="AN284" s="660"/>
      <c r="AO284" s="663"/>
      <c r="AP284" s="663"/>
      <c r="AQ284" s="663"/>
      <c r="AR284" s="663"/>
      <c r="AS284" s="663"/>
      <c r="AT284" s="663"/>
      <c r="AU284" s="663"/>
      <c r="AV284" s="663"/>
      <c r="AW284" s="663"/>
      <c r="AX284" s="663"/>
      <c r="AY284" s="663"/>
      <c r="AZ284" s="663"/>
      <c r="BA284" s="663"/>
      <c r="BB284" s="663"/>
      <c r="BC284" s="663"/>
      <c r="BD284" s="663"/>
      <c r="BE284" s="663"/>
      <c r="BF284" s="663"/>
      <c r="BG284" s="663"/>
      <c r="BH284" s="663"/>
      <c r="BI284" s="663"/>
      <c r="BJ284" s="663"/>
      <c r="BK284" s="663"/>
      <c r="BL284" s="663"/>
      <c r="BM284" s="663"/>
      <c r="BN284" s="663"/>
      <c r="BO284" s="663"/>
      <c r="BP284" s="663"/>
      <c r="BQ284" s="663"/>
      <c r="BR284" s="663"/>
      <c r="BS284" s="663"/>
      <c r="BT284" s="663"/>
      <c r="BU284" s="663"/>
      <c r="BV284" s="663"/>
      <c r="BW284" s="663"/>
      <c r="BX284" s="663"/>
      <c r="BY284" s="663"/>
      <c r="BZ284" s="663"/>
      <c r="CA284" s="663"/>
      <c r="CB284" s="663"/>
      <c r="CC284" s="663"/>
      <c r="CD284" s="663"/>
      <c r="CE284" s="663"/>
      <c r="CF284" s="663"/>
      <c r="CG284" s="663"/>
      <c r="CH284" s="663"/>
      <c r="CI284" s="663"/>
      <c r="CJ284" s="663"/>
      <c r="CK284" s="663"/>
      <c r="CL284" s="663"/>
      <c r="CM284" s="663"/>
      <c r="CN284" s="663"/>
      <c r="CO284" s="663"/>
      <c r="CP284" s="663"/>
      <c r="CQ284" s="663"/>
      <c r="CR284" s="663"/>
      <c r="CS284" s="663"/>
      <c r="CT284" s="663"/>
      <c r="CU284" s="663"/>
      <c r="CV284" s="663"/>
      <c r="CW284" s="663"/>
      <c r="CX284" s="663"/>
      <c r="CY284" s="663"/>
      <c r="CZ284" s="663"/>
      <c r="DA284" s="663"/>
      <c r="DB284" s="663"/>
      <c r="DC284" s="663"/>
      <c r="DD284" s="663"/>
      <c r="DE284" s="663"/>
      <c r="DF284" s="663"/>
      <c r="DG284" s="663"/>
      <c r="DH284" s="663"/>
      <c r="DI284" s="663"/>
      <c r="DJ284" s="663"/>
      <c r="DK284" s="663"/>
      <c r="DL284" s="663"/>
      <c r="DM284" s="663"/>
      <c r="DN284" s="663"/>
    </row>
    <row r="285" spans="1:118" x14ac:dyDescent="0.2">
      <c r="A285" s="664"/>
      <c r="B285" s="662"/>
      <c r="C285" s="662"/>
      <c r="D285" s="662"/>
      <c r="E285" s="662"/>
      <c r="F285" s="662"/>
      <c r="G285" s="662"/>
      <c r="H285" s="662"/>
      <c r="I285" s="662"/>
      <c r="J285" s="662"/>
      <c r="K285" s="662"/>
      <c r="L285" s="662"/>
      <c r="M285" s="662"/>
      <c r="N285" s="662"/>
      <c r="O285" s="662"/>
      <c r="P285" s="662"/>
      <c r="Q285" s="662"/>
      <c r="R285" s="662"/>
      <c r="S285" s="662"/>
      <c r="T285" s="662"/>
      <c r="U285" s="663"/>
      <c r="V285" s="660"/>
      <c r="W285" s="660"/>
      <c r="X285" s="660"/>
      <c r="Y285" s="660"/>
      <c r="Z285" s="660"/>
      <c r="AA285" s="663"/>
      <c r="AB285" s="663"/>
      <c r="AC285" s="663"/>
      <c r="AD285" s="663"/>
      <c r="AE285" s="663"/>
      <c r="AF285" s="663"/>
      <c r="AG285" s="663"/>
      <c r="AH285" s="663"/>
      <c r="AI285" s="663"/>
      <c r="AJ285" s="663"/>
      <c r="AK285" s="660"/>
      <c r="AL285" s="660"/>
      <c r="AM285" s="660"/>
      <c r="AN285" s="660"/>
      <c r="AO285" s="663"/>
      <c r="AP285" s="663"/>
      <c r="AQ285" s="663"/>
      <c r="AR285" s="663"/>
      <c r="AS285" s="663"/>
      <c r="AT285" s="663"/>
      <c r="AU285" s="663"/>
      <c r="AV285" s="663"/>
      <c r="AW285" s="663"/>
      <c r="AX285" s="663"/>
      <c r="AY285" s="663"/>
      <c r="AZ285" s="663"/>
      <c r="BA285" s="663"/>
      <c r="BB285" s="663"/>
      <c r="BC285" s="663"/>
      <c r="BD285" s="663"/>
      <c r="BE285" s="663"/>
      <c r="BF285" s="663"/>
      <c r="BG285" s="663"/>
      <c r="BH285" s="663"/>
      <c r="BI285" s="663"/>
      <c r="BJ285" s="663"/>
      <c r="BK285" s="663"/>
      <c r="BL285" s="663"/>
      <c r="BM285" s="663"/>
      <c r="BN285" s="663"/>
      <c r="BO285" s="663"/>
      <c r="BP285" s="663"/>
      <c r="BQ285" s="663"/>
      <c r="BR285" s="663"/>
      <c r="BS285" s="663"/>
      <c r="BT285" s="663"/>
      <c r="BU285" s="663"/>
      <c r="BV285" s="663"/>
      <c r="BW285" s="663"/>
      <c r="BX285" s="663"/>
      <c r="BY285" s="663"/>
      <c r="BZ285" s="663"/>
      <c r="CA285" s="663"/>
      <c r="CB285" s="663"/>
      <c r="CC285" s="663"/>
      <c r="CD285" s="663"/>
      <c r="CE285" s="663"/>
      <c r="CF285" s="663"/>
      <c r="CG285" s="663"/>
      <c r="CH285" s="663"/>
      <c r="CI285" s="663"/>
      <c r="CJ285" s="663"/>
      <c r="CK285" s="663"/>
      <c r="CL285" s="663"/>
      <c r="CM285" s="663"/>
      <c r="CN285" s="663"/>
      <c r="CO285" s="663"/>
      <c r="CP285" s="663"/>
      <c r="CQ285" s="663"/>
      <c r="CR285" s="663"/>
      <c r="CS285" s="663"/>
      <c r="CT285" s="663"/>
      <c r="CU285" s="663"/>
      <c r="CV285" s="663"/>
      <c r="CW285" s="663"/>
      <c r="CX285" s="663"/>
      <c r="CY285" s="663"/>
      <c r="CZ285" s="663"/>
      <c r="DA285" s="663"/>
      <c r="DB285" s="663"/>
      <c r="DC285" s="663"/>
      <c r="DD285" s="663"/>
      <c r="DE285" s="663"/>
      <c r="DF285" s="663"/>
      <c r="DG285" s="663"/>
      <c r="DH285" s="663"/>
      <c r="DI285" s="663"/>
      <c r="DJ285" s="663"/>
      <c r="DK285" s="663"/>
      <c r="DL285" s="663"/>
      <c r="DM285" s="663"/>
      <c r="DN285" s="663"/>
    </row>
    <row r="286" spans="1:118" x14ac:dyDescent="0.2">
      <c r="A286" s="664"/>
      <c r="B286" s="662"/>
      <c r="C286" s="662"/>
      <c r="D286" s="662"/>
      <c r="E286" s="662"/>
      <c r="F286" s="662"/>
      <c r="G286" s="662"/>
      <c r="H286" s="662"/>
      <c r="I286" s="662"/>
      <c r="J286" s="662"/>
      <c r="K286" s="662"/>
      <c r="L286" s="662"/>
      <c r="M286" s="662"/>
      <c r="N286" s="662"/>
      <c r="O286" s="662"/>
      <c r="P286" s="662"/>
      <c r="Q286" s="662"/>
      <c r="R286" s="662"/>
      <c r="S286" s="662"/>
      <c r="T286" s="662"/>
      <c r="U286" s="663"/>
      <c r="V286" s="660"/>
      <c r="W286" s="660"/>
      <c r="X286" s="660"/>
      <c r="Y286" s="660"/>
      <c r="Z286" s="660"/>
      <c r="AA286" s="663"/>
      <c r="AB286" s="663"/>
      <c r="AC286" s="663"/>
      <c r="AD286" s="663"/>
      <c r="AE286" s="663"/>
      <c r="AF286" s="663"/>
      <c r="AG286" s="663"/>
      <c r="AH286" s="663"/>
      <c r="AI286" s="663"/>
      <c r="AJ286" s="663"/>
      <c r="AK286" s="660"/>
      <c r="AL286" s="660"/>
      <c r="AM286" s="660"/>
      <c r="AN286" s="660"/>
      <c r="AO286" s="663"/>
      <c r="AP286" s="663"/>
      <c r="AQ286" s="663"/>
      <c r="AR286" s="663"/>
      <c r="AS286" s="663"/>
      <c r="AT286" s="663"/>
      <c r="AU286" s="663"/>
      <c r="AV286" s="663"/>
      <c r="AW286" s="663"/>
      <c r="AX286" s="663"/>
      <c r="AY286" s="663"/>
      <c r="AZ286" s="663"/>
      <c r="BA286" s="663"/>
      <c r="BB286" s="663"/>
      <c r="BC286" s="663"/>
      <c r="BD286" s="663"/>
      <c r="BE286" s="663"/>
      <c r="BF286" s="663"/>
      <c r="BG286" s="663"/>
      <c r="BH286" s="663"/>
      <c r="BI286" s="663"/>
      <c r="BJ286" s="663"/>
      <c r="BK286" s="663"/>
      <c r="BL286" s="663"/>
      <c r="BM286" s="663"/>
      <c r="BN286" s="663"/>
      <c r="BO286" s="663"/>
      <c r="BP286" s="663"/>
      <c r="BQ286" s="663"/>
      <c r="BR286" s="663"/>
      <c r="BS286" s="663"/>
      <c r="BT286" s="663"/>
      <c r="BU286" s="663"/>
      <c r="BV286" s="663"/>
      <c r="BW286" s="663"/>
      <c r="BX286" s="663"/>
      <c r="BY286" s="663"/>
      <c r="BZ286" s="663"/>
      <c r="CA286" s="663"/>
      <c r="CB286" s="663"/>
      <c r="CC286" s="663"/>
      <c r="CD286" s="663"/>
      <c r="CE286" s="663"/>
      <c r="CF286" s="663"/>
      <c r="CG286" s="663"/>
      <c r="CH286" s="663"/>
      <c r="CI286" s="663"/>
      <c r="CJ286" s="663"/>
      <c r="CK286" s="663"/>
      <c r="CL286" s="663"/>
      <c r="CM286" s="663"/>
      <c r="CN286" s="663"/>
      <c r="CO286" s="663"/>
      <c r="CP286" s="663"/>
      <c r="CQ286" s="663"/>
      <c r="CR286" s="663"/>
      <c r="CS286" s="663"/>
      <c r="CT286" s="663"/>
      <c r="CU286" s="663"/>
      <c r="CV286" s="663"/>
      <c r="CW286" s="663"/>
      <c r="CX286" s="663"/>
      <c r="CY286" s="663"/>
      <c r="CZ286" s="663"/>
      <c r="DA286" s="663"/>
      <c r="DB286" s="663"/>
      <c r="DC286" s="663"/>
      <c r="DD286" s="663"/>
      <c r="DE286" s="663"/>
      <c r="DF286" s="663"/>
      <c r="DG286" s="663"/>
      <c r="DH286" s="663"/>
      <c r="DI286" s="663"/>
      <c r="DJ286" s="663"/>
      <c r="DK286" s="663"/>
      <c r="DL286" s="663"/>
      <c r="DM286" s="663"/>
      <c r="DN286" s="663"/>
    </row>
    <row r="287" spans="1:118" x14ac:dyDescent="0.2">
      <c r="A287" s="664"/>
      <c r="B287" s="662"/>
      <c r="C287" s="662"/>
      <c r="D287" s="662"/>
      <c r="E287" s="662"/>
      <c r="F287" s="662"/>
      <c r="G287" s="662"/>
      <c r="H287" s="662"/>
      <c r="I287" s="662"/>
      <c r="J287" s="662"/>
      <c r="K287" s="662"/>
      <c r="L287" s="662"/>
      <c r="M287" s="662"/>
      <c r="N287" s="662"/>
      <c r="O287" s="662"/>
      <c r="P287" s="662"/>
      <c r="Q287" s="662"/>
      <c r="R287" s="662"/>
      <c r="S287" s="662"/>
      <c r="T287" s="662"/>
      <c r="U287" s="663"/>
      <c r="V287" s="660"/>
      <c r="W287" s="660"/>
      <c r="X287" s="660"/>
      <c r="Y287" s="660"/>
      <c r="Z287" s="660"/>
      <c r="AA287" s="663"/>
      <c r="AB287" s="663"/>
      <c r="AC287" s="663"/>
      <c r="AD287" s="663"/>
      <c r="AE287" s="663"/>
      <c r="AF287" s="663"/>
      <c r="AG287" s="663"/>
      <c r="AH287" s="663"/>
      <c r="AI287" s="663"/>
      <c r="AJ287" s="663"/>
      <c r="AK287" s="660"/>
      <c r="AL287" s="660"/>
      <c r="AM287" s="660"/>
      <c r="AN287" s="660"/>
      <c r="AO287" s="663"/>
      <c r="AP287" s="663"/>
      <c r="AQ287" s="663"/>
      <c r="AR287" s="663"/>
      <c r="AS287" s="663"/>
      <c r="AT287" s="663"/>
      <c r="AU287" s="663"/>
      <c r="AV287" s="663"/>
      <c r="AW287" s="663"/>
      <c r="AX287" s="663"/>
      <c r="AY287" s="663"/>
      <c r="AZ287" s="663"/>
      <c r="BA287" s="663"/>
      <c r="BB287" s="663"/>
      <c r="BC287" s="663"/>
      <c r="BD287" s="663"/>
      <c r="BE287" s="663"/>
      <c r="BF287" s="663"/>
      <c r="BG287" s="663"/>
      <c r="BH287" s="663"/>
      <c r="BI287" s="663"/>
      <c r="BJ287" s="663"/>
      <c r="BK287" s="663"/>
      <c r="BL287" s="663"/>
      <c r="BM287" s="663"/>
      <c r="BN287" s="663"/>
      <c r="BO287" s="663"/>
      <c r="BP287" s="663"/>
      <c r="BQ287" s="663"/>
      <c r="BR287" s="663"/>
      <c r="BS287" s="663"/>
      <c r="BT287" s="663"/>
      <c r="BU287" s="663"/>
      <c r="BV287" s="663"/>
      <c r="BW287" s="663"/>
      <c r="BX287" s="663"/>
      <c r="BY287" s="663"/>
      <c r="BZ287" s="663"/>
      <c r="CA287" s="663"/>
      <c r="CB287" s="663"/>
      <c r="CC287" s="663"/>
      <c r="CD287" s="663"/>
      <c r="CE287" s="663"/>
      <c r="CF287" s="663"/>
      <c r="CG287" s="663"/>
      <c r="CH287" s="663"/>
      <c r="CI287" s="663"/>
      <c r="CJ287" s="663"/>
      <c r="CK287" s="663"/>
      <c r="CL287" s="663"/>
      <c r="CM287" s="663"/>
      <c r="CN287" s="663"/>
      <c r="CO287" s="663"/>
      <c r="CP287" s="663"/>
      <c r="CQ287" s="663"/>
      <c r="CR287" s="663"/>
      <c r="CS287" s="663"/>
      <c r="CT287" s="663"/>
      <c r="CU287" s="663"/>
      <c r="CV287" s="663"/>
      <c r="CW287" s="663"/>
      <c r="CX287" s="663"/>
      <c r="CY287" s="663"/>
      <c r="CZ287" s="663"/>
      <c r="DA287" s="663"/>
      <c r="DB287" s="663"/>
      <c r="DC287" s="663"/>
      <c r="DD287" s="663"/>
      <c r="DE287" s="663"/>
      <c r="DF287" s="663"/>
      <c r="DG287" s="663"/>
      <c r="DH287" s="663"/>
      <c r="DI287" s="663"/>
      <c r="DJ287" s="663"/>
      <c r="DK287" s="663"/>
      <c r="DL287" s="663"/>
      <c r="DM287" s="663"/>
      <c r="DN287" s="663"/>
    </row>
    <row r="288" spans="1:118" x14ac:dyDescent="0.2">
      <c r="A288" s="664"/>
      <c r="B288" s="662"/>
      <c r="C288" s="662"/>
      <c r="D288" s="662"/>
      <c r="E288" s="662"/>
      <c r="F288" s="662"/>
      <c r="G288" s="662"/>
      <c r="H288" s="662"/>
      <c r="I288" s="662"/>
      <c r="J288" s="662"/>
      <c r="K288" s="662"/>
      <c r="L288" s="662"/>
      <c r="M288" s="662"/>
      <c r="N288" s="662"/>
      <c r="O288" s="662"/>
      <c r="P288" s="662"/>
      <c r="Q288" s="662"/>
      <c r="R288" s="662"/>
      <c r="S288" s="662"/>
      <c r="T288" s="662"/>
      <c r="U288" s="663"/>
      <c r="V288" s="660"/>
      <c r="W288" s="660"/>
      <c r="X288" s="660"/>
      <c r="Y288" s="660"/>
      <c r="Z288" s="660"/>
      <c r="AA288" s="663"/>
      <c r="AB288" s="663"/>
      <c r="AC288" s="663"/>
      <c r="AD288" s="663"/>
      <c r="AE288" s="663"/>
      <c r="AF288" s="663"/>
      <c r="AG288" s="663"/>
      <c r="AH288" s="663"/>
      <c r="AI288" s="663"/>
      <c r="AJ288" s="663"/>
      <c r="AK288" s="660"/>
      <c r="AL288" s="660"/>
      <c r="AM288" s="660"/>
      <c r="AN288" s="660"/>
      <c r="AO288" s="663"/>
      <c r="AP288" s="663"/>
      <c r="AQ288" s="663"/>
      <c r="AR288" s="663"/>
      <c r="AS288" s="663"/>
      <c r="AT288" s="663"/>
      <c r="AU288" s="663"/>
      <c r="AV288" s="663"/>
      <c r="AW288" s="663"/>
      <c r="AX288" s="663"/>
      <c r="AY288" s="663"/>
      <c r="AZ288" s="663"/>
      <c r="BA288" s="663"/>
      <c r="BB288" s="663"/>
      <c r="BC288" s="663"/>
      <c r="BD288" s="663"/>
      <c r="BE288" s="663"/>
      <c r="BF288" s="663"/>
      <c r="BG288" s="663"/>
      <c r="BH288" s="663"/>
      <c r="BI288" s="663"/>
      <c r="BJ288" s="663"/>
      <c r="BK288" s="663"/>
      <c r="BL288" s="663"/>
      <c r="BM288" s="663"/>
      <c r="BN288" s="663"/>
      <c r="BO288" s="663"/>
      <c r="BP288" s="663"/>
      <c r="BQ288" s="663"/>
      <c r="BR288" s="663"/>
      <c r="BS288" s="663"/>
      <c r="BT288" s="663"/>
      <c r="BU288" s="663"/>
      <c r="BV288" s="663"/>
      <c r="BW288" s="663"/>
      <c r="BX288" s="663"/>
      <c r="BY288" s="663"/>
      <c r="BZ288" s="663"/>
      <c r="CA288" s="663"/>
      <c r="CB288" s="663"/>
      <c r="CC288" s="663"/>
      <c r="CD288" s="663"/>
      <c r="CE288" s="663"/>
      <c r="CF288" s="663"/>
      <c r="CG288" s="663"/>
      <c r="CH288" s="663"/>
      <c r="CI288" s="663"/>
      <c r="CJ288" s="663"/>
      <c r="CK288" s="663"/>
      <c r="CL288" s="663"/>
      <c r="CM288" s="663"/>
      <c r="CN288" s="663"/>
      <c r="CO288" s="663"/>
      <c r="CP288" s="663"/>
      <c r="CQ288" s="663"/>
      <c r="CR288" s="663"/>
      <c r="CS288" s="663"/>
      <c r="CT288" s="663"/>
      <c r="CU288" s="663"/>
      <c r="CV288" s="663"/>
      <c r="CW288" s="663"/>
      <c r="CX288" s="663"/>
      <c r="CY288" s="663"/>
      <c r="CZ288" s="663"/>
      <c r="DA288" s="663"/>
      <c r="DB288" s="663"/>
      <c r="DC288" s="663"/>
      <c r="DD288" s="663"/>
      <c r="DE288" s="663"/>
      <c r="DF288" s="663"/>
      <c r="DG288" s="663"/>
      <c r="DH288" s="663"/>
      <c r="DI288" s="663"/>
      <c r="DJ288" s="663"/>
      <c r="DK288" s="663"/>
      <c r="DL288" s="663"/>
      <c r="DM288" s="663"/>
      <c r="DN288" s="663"/>
    </row>
    <row r="289" spans="1:118" x14ac:dyDescent="0.2">
      <c r="A289" s="664"/>
      <c r="B289" s="662"/>
      <c r="C289" s="662"/>
      <c r="D289" s="662"/>
      <c r="E289" s="662"/>
      <c r="F289" s="662"/>
      <c r="G289" s="662"/>
      <c r="H289" s="662"/>
      <c r="I289" s="662"/>
      <c r="J289" s="662"/>
      <c r="K289" s="662"/>
      <c r="L289" s="662"/>
      <c r="M289" s="662"/>
      <c r="N289" s="662"/>
      <c r="O289" s="662"/>
      <c r="P289" s="662"/>
      <c r="Q289" s="662"/>
      <c r="R289" s="662"/>
      <c r="S289" s="662"/>
      <c r="T289" s="662"/>
      <c r="U289" s="663"/>
      <c r="V289" s="660"/>
      <c r="W289" s="660"/>
      <c r="X289" s="660"/>
      <c r="Y289" s="660"/>
      <c r="Z289" s="660"/>
      <c r="AA289" s="663"/>
      <c r="AB289" s="663"/>
      <c r="AC289" s="663"/>
      <c r="AD289" s="663"/>
      <c r="AE289" s="663"/>
      <c r="AF289" s="663"/>
      <c r="AG289" s="663"/>
      <c r="AH289" s="663"/>
      <c r="AI289" s="663"/>
      <c r="AJ289" s="663"/>
      <c r="AK289" s="660"/>
      <c r="AL289" s="660"/>
      <c r="AM289" s="660"/>
      <c r="AN289" s="660"/>
      <c r="AO289" s="663"/>
      <c r="AP289" s="663"/>
      <c r="AQ289" s="663"/>
      <c r="AR289" s="663"/>
      <c r="AS289" s="663"/>
      <c r="AT289" s="663"/>
      <c r="AU289" s="663"/>
      <c r="AV289" s="663"/>
      <c r="AW289" s="663"/>
      <c r="AX289" s="663"/>
      <c r="AY289" s="663"/>
      <c r="AZ289" s="663"/>
      <c r="BA289" s="663"/>
      <c r="BB289" s="663"/>
      <c r="BC289" s="663"/>
      <c r="BD289" s="663"/>
      <c r="BE289" s="663"/>
      <c r="BF289" s="663"/>
      <c r="BG289" s="663"/>
      <c r="BH289" s="663"/>
      <c r="BI289" s="663"/>
      <c r="BJ289" s="663"/>
      <c r="BK289" s="663"/>
      <c r="BL289" s="663"/>
      <c r="BM289" s="663"/>
      <c r="BN289" s="663"/>
      <c r="BO289" s="663"/>
      <c r="BP289" s="663"/>
      <c r="BQ289" s="663"/>
      <c r="BR289" s="663"/>
      <c r="BS289" s="663"/>
      <c r="BT289" s="663"/>
      <c r="BU289" s="663"/>
      <c r="BV289" s="663"/>
      <c r="BW289" s="663"/>
      <c r="BX289" s="663"/>
      <c r="BY289" s="663"/>
      <c r="BZ289" s="663"/>
      <c r="CA289" s="663"/>
      <c r="CB289" s="663"/>
      <c r="CC289" s="663"/>
      <c r="CD289" s="663"/>
      <c r="CE289" s="663"/>
      <c r="CF289" s="663"/>
      <c r="CG289" s="663"/>
      <c r="CH289" s="663"/>
      <c r="CI289" s="663"/>
      <c r="CJ289" s="663"/>
      <c r="CK289" s="663"/>
      <c r="CL289" s="663"/>
      <c r="CM289" s="663"/>
      <c r="CN289" s="663"/>
      <c r="CO289" s="663"/>
      <c r="CP289" s="663"/>
      <c r="CQ289" s="663"/>
      <c r="CR289" s="663"/>
      <c r="CS289" s="663"/>
      <c r="CT289" s="663"/>
      <c r="CU289" s="663"/>
      <c r="CV289" s="663"/>
      <c r="CW289" s="663"/>
      <c r="CX289" s="663"/>
      <c r="CY289" s="663"/>
      <c r="CZ289" s="663"/>
      <c r="DA289" s="663"/>
      <c r="DB289" s="663"/>
      <c r="DC289" s="663"/>
      <c r="DD289" s="663"/>
      <c r="DE289" s="663"/>
      <c r="DF289" s="663"/>
      <c r="DG289" s="663"/>
      <c r="DH289" s="663"/>
      <c r="DI289" s="663"/>
      <c r="DJ289" s="663"/>
      <c r="DK289" s="663"/>
      <c r="DL289" s="663"/>
      <c r="DM289" s="663"/>
      <c r="DN289" s="663"/>
    </row>
    <row r="290" spans="1:118" x14ac:dyDescent="0.2">
      <c r="A290" s="664"/>
      <c r="B290" s="662"/>
      <c r="C290" s="662"/>
      <c r="D290" s="662"/>
      <c r="E290" s="662"/>
      <c r="F290" s="662"/>
      <c r="G290" s="662"/>
      <c r="H290" s="662"/>
      <c r="I290" s="662"/>
      <c r="J290" s="662"/>
      <c r="K290" s="662"/>
      <c r="L290" s="662"/>
      <c r="M290" s="662"/>
      <c r="N290" s="662"/>
      <c r="O290" s="662"/>
      <c r="P290" s="662"/>
      <c r="Q290" s="662"/>
      <c r="R290" s="662"/>
      <c r="S290" s="662"/>
      <c r="T290" s="662"/>
      <c r="U290" s="663"/>
      <c r="V290" s="660"/>
      <c r="W290" s="660"/>
      <c r="X290" s="660"/>
      <c r="Y290" s="660"/>
      <c r="Z290" s="660"/>
      <c r="AA290" s="663"/>
      <c r="AB290" s="663"/>
      <c r="AC290" s="663"/>
      <c r="AD290" s="663"/>
      <c r="AE290" s="663"/>
      <c r="AF290" s="663"/>
      <c r="AG290" s="663"/>
      <c r="AH290" s="663"/>
      <c r="AI290" s="663"/>
      <c r="AJ290" s="663"/>
      <c r="AK290" s="660"/>
      <c r="AL290" s="660"/>
      <c r="AM290" s="660"/>
      <c r="AN290" s="660"/>
      <c r="AO290" s="663"/>
      <c r="AP290" s="663"/>
      <c r="AQ290" s="663"/>
      <c r="AR290" s="663"/>
      <c r="AS290" s="663"/>
      <c r="AT290" s="663"/>
      <c r="AU290" s="663"/>
      <c r="AV290" s="663"/>
      <c r="AW290" s="663"/>
      <c r="AX290" s="663"/>
      <c r="AY290" s="663"/>
      <c r="AZ290" s="663"/>
      <c r="BA290" s="663"/>
      <c r="BB290" s="663"/>
      <c r="BC290" s="663"/>
      <c r="BD290" s="663"/>
      <c r="BE290" s="663"/>
      <c r="BF290" s="663"/>
      <c r="BG290" s="663"/>
      <c r="BH290" s="663"/>
      <c r="BI290" s="663"/>
      <c r="BJ290" s="663"/>
      <c r="BK290" s="663"/>
      <c r="BL290" s="663"/>
      <c r="BM290" s="663"/>
      <c r="BN290" s="663"/>
      <c r="BO290" s="663"/>
      <c r="BP290" s="663"/>
      <c r="BQ290" s="663"/>
      <c r="BR290" s="663"/>
      <c r="BS290" s="663"/>
      <c r="BT290" s="663"/>
      <c r="BU290" s="663"/>
      <c r="BV290" s="663"/>
      <c r="BW290" s="663"/>
      <c r="BX290" s="663"/>
      <c r="BY290" s="663"/>
      <c r="BZ290" s="663"/>
      <c r="CA290" s="663"/>
      <c r="CB290" s="663"/>
      <c r="CC290" s="663"/>
      <c r="CD290" s="663"/>
      <c r="CE290" s="663"/>
      <c r="CF290" s="663"/>
      <c r="CG290" s="663"/>
      <c r="CH290" s="663"/>
      <c r="CI290" s="663"/>
      <c r="CJ290" s="663"/>
      <c r="CK290" s="663"/>
      <c r="CL290" s="663"/>
      <c r="CM290" s="663"/>
      <c r="CN290" s="663"/>
      <c r="CO290" s="663"/>
      <c r="CP290" s="663"/>
      <c r="CQ290" s="663"/>
      <c r="CR290" s="663"/>
      <c r="CS290" s="663"/>
      <c r="CT290" s="663"/>
      <c r="CU290" s="663"/>
      <c r="CV290" s="663"/>
      <c r="CW290" s="663"/>
      <c r="CX290" s="663"/>
      <c r="CY290" s="663"/>
      <c r="CZ290" s="663"/>
      <c r="DA290" s="663"/>
      <c r="DB290" s="663"/>
      <c r="DC290" s="663"/>
      <c r="DD290" s="663"/>
      <c r="DE290" s="663"/>
      <c r="DF290" s="663"/>
      <c r="DG290" s="663"/>
      <c r="DH290" s="663"/>
      <c r="DI290" s="663"/>
      <c r="DJ290" s="663"/>
      <c r="DK290" s="663"/>
      <c r="DL290" s="663"/>
      <c r="DM290" s="663"/>
      <c r="DN290" s="663"/>
    </row>
    <row r="291" spans="1:118" x14ac:dyDescent="0.2">
      <c r="A291" s="664"/>
      <c r="B291" s="662"/>
      <c r="C291" s="662"/>
      <c r="D291" s="662"/>
      <c r="E291" s="662"/>
      <c r="F291" s="662"/>
      <c r="G291" s="662"/>
      <c r="H291" s="662"/>
      <c r="I291" s="662"/>
      <c r="J291" s="662"/>
      <c r="K291" s="662"/>
      <c r="L291" s="662"/>
      <c r="M291" s="662"/>
      <c r="N291" s="662"/>
      <c r="O291" s="662"/>
      <c r="P291" s="662"/>
      <c r="Q291" s="662"/>
      <c r="R291" s="662"/>
      <c r="S291" s="662"/>
      <c r="T291" s="662"/>
      <c r="U291" s="663"/>
      <c r="V291" s="660"/>
      <c r="W291" s="660"/>
      <c r="X291" s="660"/>
      <c r="Y291" s="660"/>
      <c r="Z291" s="660"/>
      <c r="AA291" s="663"/>
      <c r="AB291" s="663"/>
      <c r="AC291" s="663"/>
      <c r="AD291" s="663"/>
      <c r="AE291" s="663"/>
      <c r="AF291" s="663"/>
      <c r="AG291" s="663"/>
      <c r="AH291" s="663"/>
      <c r="AI291" s="663"/>
      <c r="AJ291" s="663"/>
      <c r="AK291" s="660"/>
      <c r="AL291" s="660"/>
      <c r="AM291" s="660"/>
      <c r="AN291" s="660"/>
      <c r="AO291" s="663"/>
      <c r="AP291" s="663"/>
      <c r="AQ291" s="663"/>
      <c r="AR291" s="663"/>
      <c r="AS291" s="663"/>
      <c r="AT291" s="663"/>
      <c r="AU291" s="663"/>
      <c r="AV291" s="663"/>
      <c r="AW291" s="663"/>
      <c r="AX291" s="663"/>
      <c r="AY291" s="663"/>
      <c r="AZ291" s="663"/>
      <c r="BA291" s="663"/>
      <c r="BB291" s="663"/>
      <c r="BC291" s="663"/>
      <c r="BD291" s="663"/>
      <c r="BE291" s="663"/>
      <c r="BF291" s="663"/>
      <c r="BG291" s="663"/>
      <c r="BH291" s="663"/>
      <c r="BI291" s="663"/>
      <c r="BJ291" s="663"/>
      <c r="BK291" s="663"/>
      <c r="BL291" s="663"/>
      <c r="BM291" s="663"/>
      <c r="BN291" s="663"/>
      <c r="BO291" s="663"/>
      <c r="BP291" s="663"/>
      <c r="BQ291" s="663"/>
      <c r="BR291" s="663"/>
      <c r="BS291" s="663"/>
      <c r="BT291" s="663"/>
      <c r="BU291" s="663"/>
      <c r="BV291" s="663"/>
      <c r="BW291" s="663"/>
      <c r="BX291" s="663"/>
      <c r="BY291" s="663"/>
      <c r="BZ291" s="663"/>
      <c r="CA291" s="663"/>
      <c r="CB291" s="663"/>
      <c r="CC291" s="663"/>
      <c r="CD291" s="663"/>
      <c r="CE291" s="663"/>
      <c r="CF291" s="663"/>
      <c r="CG291" s="663"/>
      <c r="CH291" s="663"/>
      <c r="CI291" s="663"/>
      <c r="CJ291" s="663"/>
      <c r="CK291" s="663"/>
      <c r="CL291" s="663"/>
      <c r="CM291" s="663"/>
      <c r="CN291" s="663"/>
      <c r="CO291" s="663"/>
      <c r="CP291" s="663"/>
      <c r="CQ291" s="663"/>
      <c r="CR291" s="663"/>
      <c r="CS291" s="663"/>
      <c r="CT291" s="663"/>
      <c r="CU291" s="663"/>
      <c r="CV291" s="663"/>
      <c r="CW291" s="663"/>
      <c r="CX291" s="663"/>
      <c r="CY291" s="663"/>
      <c r="CZ291" s="663"/>
      <c r="DA291" s="663"/>
      <c r="DB291" s="663"/>
      <c r="DC291" s="663"/>
      <c r="DD291" s="663"/>
      <c r="DE291" s="663"/>
      <c r="DF291" s="663"/>
      <c r="DG291" s="663"/>
      <c r="DH291" s="663"/>
      <c r="DI291" s="663"/>
      <c r="DJ291" s="663"/>
      <c r="DK291" s="663"/>
      <c r="DL291" s="663"/>
      <c r="DM291" s="663"/>
      <c r="DN291" s="663"/>
    </row>
    <row r="292" spans="1:118" x14ac:dyDescent="0.2">
      <c r="A292" s="664"/>
      <c r="B292" s="662"/>
      <c r="C292" s="662"/>
      <c r="D292" s="662"/>
      <c r="E292" s="662"/>
      <c r="F292" s="662"/>
      <c r="G292" s="662"/>
      <c r="H292" s="662"/>
      <c r="I292" s="662"/>
      <c r="J292" s="662"/>
      <c r="K292" s="662"/>
      <c r="L292" s="662"/>
      <c r="M292" s="662"/>
      <c r="N292" s="662"/>
      <c r="O292" s="662"/>
      <c r="P292" s="662"/>
      <c r="Q292" s="662"/>
      <c r="R292" s="662"/>
      <c r="S292" s="662"/>
      <c r="T292" s="662"/>
      <c r="U292" s="663"/>
      <c r="V292" s="660"/>
      <c r="W292" s="660"/>
      <c r="X292" s="660"/>
      <c r="Y292" s="660"/>
      <c r="Z292" s="660"/>
      <c r="AA292" s="663"/>
      <c r="AB292" s="663"/>
      <c r="AC292" s="663"/>
      <c r="AD292" s="663"/>
      <c r="AE292" s="663"/>
      <c r="AF292" s="663"/>
      <c r="AG292" s="663"/>
      <c r="AH292" s="663"/>
      <c r="AI292" s="663"/>
      <c r="AJ292" s="663"/>
      <c r="AK292" s="660"/>
      <c r="AL292" s="660"/>
      <c r="AM292" s="660"/>
      <c r="AN292" s="660"/>
      <c r="AO292" s="663"/>
      <c r="AP292" s="663"/>
      <c r="AQ292" s="663"/>
      <c r="AR292" s="663"/>
      <c r="AS292" s="663"/>
      <c r="AT292" s="663"/>
      <c r="AU292" s="663"/>
      <c r="AV292" s="663"/>
      <c r="AW292" s="663"/>
      <c r="AX292" s="663"/>
      <c r="AY292" s="663"/>
      <c r="AZ292" s="663"/>
      <c r="BA292" s="663"/>
      <c r="BB292" s="663"/>
      <c r="BC292" s="663"/>
      <c r="BD292" s="663"/>
      <c r="BE292" s="663"/>
      <c r="BF292" s="663"/>
      <c r="BG292" s="663"/>
      <c r="BH292" s="663"/>
      <c r="BI292" s="663"/>
      <c r="BJ292" s="663"/>
      <c r="BK292" s="663"/>
      <c r="BL292" s="663"/>
      <c r="BM292" s="663"/>
      <c r="BN292" s="663"/>
      <c r="BO292" s="663"/>
      <c r="BP292" s="663"/>
      <c r="BQ292" s="663"/>
      <c r="BR292" s="663"/>
      <c r="BS292" s="663"/>
      <c r="BT292" s="663"/>
      <c r="BU292" s="663"/>
      <c r="BV292" s="663"/>
      <c r="BW292" s="663"/>
      <c r="BX292" s="663"/>
      <c r="BY292" s="663"/>
      <c r="BZ292" s="663"/>
      <c r="CA292" s="663"/>
      <c r="CB292" s="663"/>
      <c r="CC292" s="663"/>
      <c r="CD292" s="663"/>
      <c r="CE292" s="663"/>
      <c r="CF292" s="663"/>
      <c r="CG292" s="663"/>
      <c r="CH292" s="663"/>
      <c r="CI292" s="663"/>
      <c r="CJ292" s="663"/>
      <c r="CK292" s="663"/>
      <c r="CL292" s="663"/>
      <c r="CM292" s="663"/>
      <c r="CN292" s="663"/>
      <c r="CO292" s="663"/>
      <c r="CP292" s="663"/>
      <c r="CQ292" s="663"/>
      <c r="CR292" s="663"/>
      <c r="CS292" s="663"/>
      <c r="CT292" s="663"/>
      <c r="CU292" s="663"/>
      <c r="CV292" s="663"/>
      <c r="CW292" s="663"/>
      <c r="CX292" s="663"/>
      <c r="CY292" s="663"/>
      <c r="CZ292" s="663"/>
      <c r="DA292" s="663"/>
      <c r="DB292" s="663"/>
      <c r="DC292" s="663"/>
      <c r="DD292" s="663"/>
      <c r="DE292" s="663"/>
      <c r="DF292" s="663"/>
      <c r="DG292" s="663"/>
      <c r="DH292" s="663"/>
      <c r="DI292" s="663"/>
      <c r="DJ292" s="663"/>
      <c r="DK292" s="663"/>
      <c r="DL292" s="663"/>
      <c r="DM292" s="663"/>
      <c r="DN292" s="663"/>
    </row>
    <row r="293" spans="1:118" x14ac:dyDescent="0.2">
      <c r="A293" s="664"/>
      <c r="B293" s="662"/>
      <c r="C293" s="662"/>
      <c r="D293" s="662"/>
      <c r="E293" s="662"/>
      <c r="F293" s="662"/>
      <c r="G293" s="662"/>
      <c r="H293" s="662"/>
      <c r="I293" s="662"/>
      <c r="J293" s="662"/>
      <c r="K293" s="662"/>
      <c r="L293" s="662"/>
      <c r="M293" s="662"/>
      <c r="N293" s="662"/>
      <c r="O293" s="662"/>
      <c r="P293" s="662"/>
      <c r="Q293" s="662"/>
      <c r="R293" s="662"/>
      <c r="S293" s="662"/>
      <c r="T293" s="662"/>
      <c r="U293" s="663"/>
      <c r="V293" s="660"/>
      <c r="W293" s="660"/>
      <c r="X293" s="660"/>
      <c r="Y293" s="660"/>
      <c r="Z293" s="660"/>
      <c r="AA293" s="663"/>
      <c r="AB293" s="663"/>
      <c r="AC293" s="663"/>
      <c r="AD293" s="663"/>
      <c r="AE293" s="663"/>
      <c r="AF293" s="663"/>
      <c r="AG293" s="663"/>
      <c r="AH293" s="663"/>
      <c r="AI293" s="663"/>
      <c r="AJ293" s="663"/>
      <c r="AK293" s="660"/>
      <c r="AL293" s="660"/>
      <c r="AM293" s="660"/>
      <c r="AN293" s="660"/>
      <c r="AO293" s="663"/>
      <c r="AP293" s="663"/>
      <c r="AQ293" s="663"/>
      <c r="AR293" s="663"/>
      <c r="AS293" s="663"/>
      <c r="AT293" s="663"/>
      <c r="AU293" s="663"/>
      <c r="AV293" s="663"/>
      <c r="AW293" s="663"/>
      <c r="AX293" s="663"/>
      <c r="AY293" s="663"/>
      <c r="AZ293" s="663"/>
      <c r="BA293" s="663"/>
      <c r="BB293" s="663"/>
      <c r="BC293" s="663"/>
      <c r="BD293" s="663"/>
      <c r="BE293" s="663"/>
      <c r="BF293" s="663"/>
      <c r="BG293" s="663"/>
      <c r="BH293" s="663"/>
      <c r="BI293" s="663"/>
      <c r="BJ293" s="663"/>
      <c r="BK293" s="663"/>
      <c r="BL293" s="663"/>
      <c r="BM293" s="663"/>
      <c r="BN293" s="663"/>
      <c r="BO293" s="663"/>
      <c r="BP293" s="663"/>
      <c r="BQ293" s="663"/>
      <c r="BR293" s="663"/>
      <c r="BS293" s="663"/>
      <c r="BT293" s="663"/>
      <c r="BU293" s="663"/>
      <c r="BV293" s="663"/>
      <c r="BW293" s="663"/>
      <c r="BX293" s="663"/>
      <c r="BY293" s="663"/>
      <c r="BZ293" s="663"/>
      <c r="CA293" s="663"/>
      <c r="CB293" s="663"/>
      <c r="CC293" s="663"/>
      <c r="CD293" s="663"/>
      <c r="CE293" s="663"/>
      <c r="CF293" s="663"/>
      <c r="CG293" s="663"/>
      <c r="CH293" s="663"/>
      <c r="CI293" s="663"/>
      <c r="CJ293" s="663"/>
      <c r="CK293" s="663"/>
      <c r="CL293" s="663"/>
      <c r="CM293" s="663"/>
      <c r="CN293" s="663"/>
      <c r="CO293" s="663"/>
      <c r="CP293" s="663"/>
      <c r="CQ293" s="663"/>
      <c r="CR293" s="663"/>
      <c r="CS293" s="663"/>
      <c r="CT293" s="663"/>
      <c r="CU293" s="663"/>
      <c r="CV293" s="663"/>
      <c r="CW293" s="663"/>
      <c r="CX293" s="663"/>
      <c r="CY293" s="663"/>
      <c r="CZ293" s="663"/>
      <c r="DA293" s="663"/>
      <c r="DB293" s="663"/>
      <c r="DC293" s="663"/>
      <c r="DD293" s="663"/>
      <c r="DE293" s="663"/>
      <c r="DF293" s="663"/>
      <c r="DG293" s="663"/>
      <c r="DH293" s="663"/>
      <c r="DI293" s="663"/>
      <c r="DJ293" s="663"/>
      <c r="DK293" s="663"/>
      <c r="DL293" s="663"/>
      <c r="DM293" s="663"/>
      <c r="DN293" s="663"/>
    </row>
    <row r="294" spans="1:118" x14ac:dyDescent="0.2">
      <c r="A294" s="664"/>
      <c r="B294" s="662"/>
      <c r="C294" s="662"/>
      <c r="D294" s="662"/>
      <c r="E294" s="662"/>
      <c r="F294" s="662"/>
      <c r="G294" s="662"/>
      <c r="H294" s="662"/>
      <c r="I294" s="662"/>
      <c r="J294" s="662"/>
      <c r="K294" s="662"/>
      <c r="L294" s="662"/>
      <c r="M294" s="662"/>
      <c r="N294" s="662"/>
      <c r="O294" s="662"/>
      <c r="P294" s="662"/>
      <c r="Q294" s="662"/>
      <c r="R294" s="662"/>
      <c r="S294" s="662"/>
      <c r="T294" s="662"/>
      <c r="U294" s="663"/>
      <c r="V294" s="660"/>
      <c r="W294" s="660"/>
      <c r="X294" s="660"/>
      <c r="Y294" s="660"/>
      <c r="Z294" s="660"/>
      <c r="AA294" s="663"/>
      <c r="AB294" s="663"/>
      <c r="AC294" s="663"/>
      <c r="AD294" s="663"/>
      <c r="AE294" s="663"/>
      <c r="AF294" s="663"/>
      <c r="AG294" s="663"/>
      <c r="AH294" s="663"/>
      <c r="AI294" s="663"/>
      <c r="AJ294" s="663"/>
      <c r="AK294" s="660"/>
      <c r="AL294" s="660"/>
      <c r="AM294" s="660"/>
      <c r="AN294" s="660"/>
      <c r="AO294" s="663"/>
      <c r="AP294" s="663"/>
      <c r="AQ294" s="663"/>
      <c r="AR294" s="663"/>
      <c r="AS294" s="663"/>
      <c r="AT294" s="663"/>
      <c r="AU294" s="663"/>
      <c r="AV294" s="663"/>
      <c r="AW294" s="663"/>
      <c r="AX294" s="663"/>
      <c r="AY294" s="663"/>
      <c r="AZ294" s="663"/>
      <c r="BA294" s="663"/>
      <c r="BB294" s="663"/>
      <c r="BC294" s="663"/>
      <c r="BD294" s="663"/>
      <c r="BE294" s="663"/>
      <c r="BF294" s="663"/>
      <c r="BG294" s="663"/>
      <c r="BH294" s="663"/>
      <c r="BI294" s="663"/>
      <c r="BJ294" s="663"/>
      <c r="BK294" s="663"/>
      <c r="BL294" s="663"/>
      <c r="BM294" s="663"/>
      <c r="BN294" s="663"/>
      <c r="BO294" s="663"/>
      <c r="BP294" s="663"/>
      <c r="BQ294" s="663"/>
      <c r="BR294" s="663"/>
      <c r="BS294" s="663"/>
      <c r="BT294" s="663"/>
      <c r="BU294" s="663"/>
      <c r="BV294" s="663"/>
      <c r="BW294" s="663"/>
      <c r="BX294" s="663"/>
      <c r="BY294" s="663"/>
      <c r="BZ294" s="663"/>
      <c r="CA294" s="663"/>
      <c r="CB294" s="663"/>
      <c r="CC294" s="663"/>
      <c r="CD294" s="663"/>
      <c r="CE294" s="663"/>
      <c r="CF294" s="663"/>
      <c r="CG294" s="663"/>
      <c r="CH294" s="663"/>
      <c r="CI294" s="663"/>
      <c r="CJ294" s="663"/>
      <c r="CK294" s="663"/>
      <c r="CL294" s="663"/>
      <c r="CM294" s="663"/>
      <c r="CN294" s="663"/>
      <c r="CO294" s="663"/>
      <c r="CP294" s="663"/>
      <c r="CQ294" s="663"/>
      <c r="CR294" s="663"/>
      <c r="CS294" s="663"/>
      <c r="CT294" s="663"/>
      <c r="CU294" s="663"/>
      <c r="CV294" s="663"/>
      <c r="CW294" s="663"/>
      <c r="CX294" s="663"/>
      <c r="CY294" s="663"/>
      <c r="CZ294" s="663"/>
      <c r="DA294" s="663"/>
      <c r="DB294" s="663"/>
      <c r="DC294" s="663"/>
      <c r="DD294" s="663"/>
      <c r="DE294" s="663"/>
      <c r="DF294" s="663"/>
      <c r="DG294" s="663"/>
      <c r="DH294" s="663"/>
      <c r="DI294" s="663"/>
      <c r="DJ294" s="663"/>
      <c r="DK294" s="663"/>
      <c r="DL294" s="663"/>
      <c r="DM294" s="663"/>
      <c r="DN294" s="663"/>
    </row>
    <row r="295" spans="1:118" x14ac:dyDescent="0.2">
      <c r="A295" s="664"/>
      <c r="B295" s="662"/>
      <c r="C295" s="662"/>
      <c r="D295" s="662"/>
      <c r="E295" s="662"/>
      <c r="F295" s="662"/>
      <c r="G295" s="662"/>
      <c r="H295" s="662"/>
      <c r="I295" s="662"/>
      <c r="J295" s="662"/>
      <c r="K295" s="662"/>
      <c r="L295" s="662"/>
      <c r="M295" s="662"/>
      <c r="N295" s="662"/>
      <c r="O295" s="662"/>
      <c r="P295" s="662"/>
      <c r="Q295" s="662"/>
      <c r="R295" s="662"/>
      <c r="S295" s="662"/>
      <c r="T295" s="662"/>
      <c r="U295" s="663"/>
      <c r="V295" s="660"/>
      <c r="W295" s="660"/>
      <c r="X295" s="660"/>
      <c r="Y295" s="660"/>
      <c r="Z295" s="660"/>
      <c r="AA295" s="663"/>
      <c r="AB295" s="663"/>
      <c r="AC295" s="663"/>
      <c r="AD295" s="663"/>
      <c r="AE295" s="663"/>
      <c r="AF295" s="663"/>
      <c r="AG295" s="663"/>
      <c r="AH295" s="663"/>
      <c r="AI295" s="663"/>
      <c r="AJ295" s="663"/>
      <c r="AK295" s="660"/>
      <c r="AL295" s="660"/>
      <c r="AM295" s="660"/>
      <c r="AN295" s="660"/>
      <c r="AO295" s="663"/>
      <c r="AP295" s="663"/>
      <c r="AQ295" s="663"/>
      <c r="AR295" s="663"/>
      <c r="AS295" s="663"/>
      <c r="AT295" s="663"/>
      <c r="AU295" s="663"/>
      <c r="AV295" s="663"/>
      <c r="AW295" s="663"/>
      <c r="AX295" s="663"/>
      <c r="AY295" s="663"/>
      <c r="AZ295" s="663"/>
      <c r="BA295" s="663"/>
      <c r="BB295" s="663"/>
      <c r="BC295" s="663"/>
      <c r="BD295" s="663"/>
      <c r="BE295" s="663"/>
      <c r="BF295" s="663"/>
      <c r="BG295" s="663"/>
      <c r="BH295" s="663"/>
      <c r="BI295" s="663"/>
      <c r="BJ295" s="663"/>
      <c r="BK295" s="663"/>
      <c r="BL295" s="663"/>
      <c r="BM295" s="663"/>
      <c r="BN295" s="663"/>
      <c r="BO295" s="663"/>
      <c r="BP295" s="663"/>
      <c r="BQ295" s="663"/>
      <c r="BR295" s="663"/>
      <c r="BS295" s="663"/>
      <c r="BT295" s="663"/>
      <c r="BU295" s="663"/>
      <c r="BV295" s="663"/>
      <c r="BW295" s="663"/>
      <c r="BX295" s="663"/>
      <c r="BY295" s="663"/>
      <c r="BZ295" s="663"/>
      <c r="CA295" s="663"/>
      <c r="CB295" s="663"/>
      <c r="CC295" s="663"/>
      <c r="CD295" s="663"/>
      <c r="CE295" s="663"/>
      <c r="CF295" s="663"/>
      <c r="CG295" s="663"/>
      <c r="CH295" s="663"/>
      <c r="CI295" s="663"/>
      <c r="CJ295" s="663"/>
      <c r="CK295" s="663"/>
      <c r="CL295" s="663"/>
      <c r="CM295" s="663"/>
      <c r="CN295" s="663"/>
      <c r="CO295" s="663"/>
      <c r="CP295" s="663"/>
      <c r="CQ295" s="663"/>
      <c r="CR295" s="663"/>
      <c r="CS295" s="663"/>
      <c r="CT295" s="663"/>
      <c r="CU295" s="663"/>
      <c r="CV295" s="663"/>
      <c r="CW295" s="663"/>
      <c r="CX295" s="663"/>
      <c r="CY295" s="663"/>
      <c r="CZ295" s="663"/>
      <c r="DA295" s="663"/>
      <c r="DB295" s="663"/>
      <c r="DC295" s="663"/>
      <c r="DD295" s="663"/>
      <c r="DE295" s="663"/>
      <c r="DF295" s="663"/>
      <c r="DG295" s="663"/>
      <c r="DH295" s="663"/>
      <c r="DI295" s="663"/>
      <c r="DJ295" s="663"/>
      <c r="DK295" s="663"/>
      <c r="DL295" s="663"/>
      <c r="DM295" s="663"/>
      <c r="DN295" s="663"/>
    </row>
    <row r="296" spans="1:118" x14ac:dyDescent="0.2">
      <c r="A296" s="664"/>
      <c r="B296" s="662"/>
      <c r="C296" s="662"/>
      <c r="D296" s="662"/>
      <c r="E296" s="662"/>
      <c r="F296" s="662"/>
      <c r="G296" s="662"/>
      <c r="H296" s="662"/>
      <c r="I296" s="662"/>
      <c r="J296" s="662"/>
      <c r="K296" s="662"/>
      <c r="L296" s="662"/>
      <c r="M296" s="662"/>
      <c r="N296" s="662"/>
      <c r="O296" s="662"/>
      <c r="P296" s="662"/>
      <c r="Q296" s="662"/>
      <c r="R296" s="662"/>
      <c r="S296" s="662"/>
      <c r="T296" s="662"/>
      <c r="U296" s="663"/>
      <c r="V296" s="660"/>
      <c r="W296" s="660"/>
      <c r="X296" s="660"/>
      <c r="Y296" s="660"/>
      <c r="Z296" s="660"/>
      <c r="AA296" s="663"/>
      <c r="AB296" s="663"/>
      <c r="AC296" s="663"/>
      <c r="AD296" s="663"/>
      <c r="AE296" s="663"/>
      <c r="AF296" s="663"/>
      <c r="AG296" s="663"/>
      <c r="AH296" s="663"/>
      <c r="AI296" s="663"/>
      <c r="AJ296" s="663"/>
      <c r="AK296" s="660"/>
      <c r="AL296" s="660"/>
      <c r="AM296" s="660"/>
      <c r="AN296" s="660"/>
      <c r="AO296" s="663"/>
      <c r="AP296" s="663"/>
      <c r="AQ296" s="663"/>
      <c r="AR296" s="663"/>
      <c r="AS296" s="663"/>
      <c r="AT296" s="663"/>
      <c r="AU296" s="663"/>
      <c r="AV296" s="663"/>
      <c r="AW296" s="663"/>
      <c r="AX296" s="663"/>
      <c r="AY296" s="663"/>
      <c r="AZ296" s="663"/>
      <c r="BA296" s="663"/>
      <c r="BB296" s="663"/>
      <c r="BC296" s="663"/>
      <c r="BD296" s="663"/>
      <c r="BE296" s="663"/>
      <c r="BF296" s="663"/>
      <c r="BG296" s="663"/>
      <c r="BH296" s="663"/>
      <c r="BI296" s="663"/>
      <c r="BJ296" s="663"/>
      <c r="BK296" s="663"/>
      <c r="BL296" s="663"/>
      <c r="BM296" s="663"/>
      <c r="BN296" s="663"/>
      <c r="BO296" s="663"/>
      <c r="BP296" s="663"/>
      <c r="BQ296" s="663"/>
      <c r="BR296" s="663"/>
      <c r="BS296" s="663"/>
      <c r="BT296" s="663"/>
      <c r="BU296" s="663"/>
      <c r="BV296" s="663"/>
      <c r="BW296" s="663"/>
      <c r="BX296" s="663"/>
      <c r="BY296" s="663"/>
      <c r="BZ296" s="663"/>
      <c r="CA296" s="663"/>
      <c r="CB296" s="663"/>
      <c r="CC296" s="663"/>
      <c r="CD296" s="663"/>
      <c r="CE296" s="663"/>
      <c r="CF296" s="663"/>
      <c r="CG296" s="663"/>
      <c r="CH296" s="663"/>
      <c r="CI296" s="663"/>
      <c r="CJ296" s="663"/>
      <c r="CK296" s="663"/>
      <c r="CL296" s="663"/>
      <c r="CM296" s="663"/>
      <c r="CN296" s="663"/>
      <c r="CO296" s="663"/>
      <c r="CP296" s="663"/>
      <c r="CQ296" s="663"/>
      <c r="CR296" s="663"/>
      <c r="CS296" s="663"/>
      <c r="CT296" s="663"/>
      <c r="CU296" s="663"/>
      <c r="CV296" s="663"/>
      <c r="CW296" s="663"/>
      <c r="CX296" s="663"/>
      <c r="CY296" s="663"/>
      <c r="CZ296" s="663"/>
      <c r="DA296" s="663"/>
      <c r="DB296" s="663"/>
      <c r="DC296" s="663"/>
      <c r="DD296" s="663"/>
      <c r="DE296" s="663"/>
      <c r="DF296" s="663"/>
      <c r="DG296" s="663"/>
      <c r="DH296" s="663"/>
      <c r="DI296" s="663"/>
      <c r="DJ296" s="663"/>
      <c r="DK296" s="663"/>
      <c r="DL296" s="663"/>
      <c r="DM296" s="663"/>
      <c r="DN296" s="663"/>
    </row>
    <row r="297" spans="1:118" x14ac:dyDescent="0.2">
      <c r="A297" s="664"/>
      <c r="B297" s="662"/>
      <c r="C297" s="662"/>
      <c r="D297" s="662"/>
      <c r="E297" s="662"/>
      <c r="F297" s="662"/>
      <c r="G297" s="662"/>
      <c r="H297" s="662"/>
      <c r="I297" s="662"/>
      <c r="J297" s="662"/>
      <c r="K297" s="662"/>
      <c r="L297" s="662"/>
      <c r="M297" s="662"/>
      <c r="N297" s="662"/>
      <c r="O297" s="662"/>
      <c r="P297" s="662"/>
      <c r="Q297" s="662"/>
      <c r="R297" s="662"/>
      <c r="S297" s="662"/>
      <c r="T297" s="662"/>
      <c r="U297" s="663"/>
      <c r="V297" s="660"/>
      <c r="W297" s="660"/>
      <c r="X297" s="660"/>
      <c r="Y297" s="660"/>
      <c r="Z297" s="660"/>
      <c r="AA297" s="663"/>
      <c r="AB297" s="663"/>
      <c r="AC297" s="663"/>
      <c r="AD297" s="663"/>
      <c r="AE297" s="663"/>
      <c r="AF297" s="663"/>
      <c r="AG297" s="663"/>
      <c r="AH297" s="663"/>
      <c r="AI297" s="663"/>
      <c r="AJ297" s="663"/>
      <c r="AK297" s="660"/>
      <c r="AL297" s="660"/>
      <c r="AM297" s="660"/>
      <c r="AN297" s="660"/>
      <c r="AO297" s="663"/>
      <c r="AP297" s="663"/>
      <c r="AQ297" s="663"/>
      <c r="AR297" s="663"/>
      <c r="AS297" s="663"/>
      <c r="AT297" s="663"/>
      <c r="AU297" s="663"/>
      <c r="AV297" s="663"/>
      <c r="AW297" s="663"/>
      <c r="AX297" s="663"/>
      <c r="AY297" s="663"/>
      <c r="AZ297" s="663"/>
      <c r="BA297" s="663"/>
      <c r="BB297" s="663"/>
      <c r="BC297" s="663"/>
      <c r="BD297" s="663"/>
      <c r="BE297" s="663"/>
      <c r="BF297" s="663"/>
      <c r="BG297" s="663"/>
      <c r="BH297" s="663"/>
      <c r="BI297" s="663"/>
      <c r="BJ297" s="663"/>
      <c r="BK297" s="663"/>
      <c r="BL297" s="663"/>
      <c r="BM297" s="663"/>
      <c r="BN297" s="663"/>
      <c r="BO297" s="663"/>
      <c r="BP297" s="663"/>
      <c r="BQ297" s="663"/>
      <c r="BR297" s="663"/>
      <c r="BS297" s="663"/>
      <c r="BT297" s="663"/>
      <c r="BU297" s="663"/>
      <c r="BV297" s="663"/>
      <c r="BW297" s="663"/>
      <c r="BX297" s="663"/>
      <c r="BY297" s="663"/>
      <c r="BZ297" s="663"/>
      <c r="CA297" s="663"/>
      <c r="CB297" s="663"/>
      <c r="CC297" s="663"/>
      <c r="CD297" s="663"/>
      <c r="CE297" s="663"/>
      <c r="CF297" s="663"/>
      <c r="CG297" s="663"/>
      <c r="CH297" s="663"/>
      <c r="CI297" s="663"/>
      <c r="CJ297" s="663"/>
      <c r="CK297" s="663"/>
      <c r="CL297" s="663"/>
      <c r="CM297" s="663"/>
      <c r="CN297" s="663"/>
      <c r="CO297" s="663"/>
      <c r="CP297" s="663"/>
      <c r="CQ297" s="663"/>
      <c r="CR297" s="663"/>
      <c r="CS297" s="663"/>
      <c r="CT297" s="663"/>
      <c r="CU297" s="663"/>
      <c r="CV297" s="663"/>
      <c r="CW297" s="663"/>
      <c r="CX297" s="663"/>
      <c r="CY297" s="663"/>
      <c r="CZ297" s="663"/>
      <c r="DA297" s="663"/>
      <c r="DB297" s="663"/>
      <c r="DC297" s="663"/>
      <c r="DD297" s="663"/>
      <c r="DE297" s="663"/>
      <c r="DF297" s="663"/>
      <c r="DG297" s="663"/>
      <c r="DH297" s="663"/>
      <c r="DI297" s="663"/>
      <c r="DJ297" s="663"/>
      <c r="DK297" s="663"/>
      <c r="DL297" s="663"/>
      <c r="DM297" s="663"/>
      <c r="DN297" s="663"/>
    </row>
    <row r="298" spans="1:118" x14ac:dyDescent="0.2">
      <c r="A298" s="664"/>
      <c r="B298" s="662"/>
      <c r="C298" s="662"/>
      <c r="D298" s="662"/>
      <c r="E298" s="662"/>
      <c r="F298" s="662"/>
      <c r="G298" s="662"/>
      <c r="H298" s="662"/>
      <c r="I298" s="662"/>
      <c r="J298" s="662"/>
      <c r="K298" s="662"/>
      <c r="L298" s="662"/>
      <c r="M298" s="662"/>
      <c r="N298" s="662"/>
      <c r="O298" s="662"/>
      <c r="P298" s="662"/>
      <c r="Q298" s="662"/>
      <c r="R298" s="662"/>
      <c r="S298" s="662"/>
      <c r="T298" s="662"/>
      <c r="U298" s="663"/>
      <c r="V298" s="660"/>
      <c r="W298" s="660"/>
      <c r="X298" s="660"/>
      <c r="Y298" s="660"/>
      <c r="Z298" s="660"/>
      <c r="AA298" s="663"/>
      <c r="AB298" s="663"/>
      <c r="AC298" s="663"/>
      <c r="AD298" s="663"/>
      <c r="AE298" s="663"/>
      <c r="AF298" s="663"/>
      <c r="AG298" s="663"/>
      <c r="AH298" s="663"/>
      <c r="AI298" s="663"/>
      <c r="AJ298" s="663"/>
      <c r="AK298" s="660"/>
      <c r="AL298" s="660"/>
      <c r="AM298" s="660"/>
      <c r="AN298" s="660"/>
      <c r="AO298" s="663"/>
      <c r="AP298" s="663"/>
      <c r="AQ298" s="663"/>
      <c r="AR298" s="663"/>
      <c r="AS298" s="663"/>
      <c r="AT298" s="663"/>
      <c r="AU298" s="663"/>
      <c r="AV298" s="663"/>
      <c r="AW298" s="663"/>
      <c r="AX298" s="663"/>
      <c r="AY298" s="663"/>
      <c r="AZ298" s="663"/>
      <c r="BA298" s="663"/>
      <c r="BB298" s="663"/>
      <c r="BC298" s="663"/>
      <c r="BD298" s="663"/>
      <c r="BE298" s="663"/>
      <c r="BF298" s="663"/>
      <c r="BG298" s="663"/>
      <c r="BH298" s="663"/>
      <c r="BI298" s="663"/>
      <c r="BJ298" s="663"/>
      <c r="BK298" s="663"/>
      <c r="BL298" s="663"/>
      <c r="BM298" s="663"/>
      <c r="BN298" s="663"/>
      <c r="BO298" s="663"/>
      <c r="BP298" s="663"/>
      <c r="BQ298" s="663"/>
      <c r="BR298" s="663"/>
      <c r="BS298" s="663"/>
      <c r="BT298" s="663"/>
      <c r="BU298" s="663"/>
      <c r="BV298" s="663"/>
      <c r="BW298" s="663"/>
      <c r="BX298" s="663"/>
      <c r="BY298" s="663"/>
      <c r="BZ298" s="663"/>
      <c r="CA298" s="663"/>
      <c r="CB298" s="663"/>
      <c r="CC298" s="663"/>
      <c r="CD298" s="663"/>
      <c r="CE298" s="663"/>
      <c r="CF298" s="663"/>
      <c r="CG298" s="663"/>
      <c r="CH298" s="663"/>
      <c r="CI298" s="663"/>
      <c r="CJ298" s="663"/>
      <c r="CK298" s="663"/>
      <c r="CL298" s="663"/>
      <c r="CM298" s="663"/>
      <c r="CN298" s="663"/>
      <c r="CO298" s="663"/>
      <c r="CP298" s="663"/>
      <c r="CQ298" s="663"/>
      <c r="CR298" s="663"/>
      <c r="CS298" s="663"/>
      <c r="CT298" s="663"/>
      <c r="CU298" s="663"/>
      <c r="CV298" s="663"/>
      <c r="CW298" s="663"/>
      <c r="CX298" s="663"/>
      <c r="CY298" s="663"/>
      <c r="CZ298" s="663"/>
      <c r="DA298" s="663"/>
      <c r="DB298" s="663"/>
      <c r="DC298" s="663"/>
      <c r="DD298" s="663"/>
      <c r="DE298" s="663"/>
      <c r="DF298" s="663"/>
      <c r="DG298" s="663"/>
      <c r="DH298" s="663"/>
      <c r="DI298" s="663"/>
      <c r="DJ298" s="663"/>
      <c r="DK298" s="663"/>
      <c r="DL298" s="663"/>
      <c r="DM298" s="663"/>
      <c r="DN298" s="663"/>
    </row>
    <row r="299" spans="1:118" x14ac:dyDescent="0.2">
      <c r="A299" s="664"/>
      <c r="B299" s="662"/>
      <c r="C299" s="662"/>
      <c r="D299" s="662"/>
      <c r="E299" s="662"/>
      <c r="F299" s="662"/>
      <c r="G299" s="662"/>
      <c r="H299" s="662"/>
      <c r="I299" s="662"/>
      <c r="J299" s="662"/>
      <c r="K299" s="662"/>
      <c r="L299" s="662"/>
      <c r="M299" s="662"/>
      <c r="N299" s="662"/>
      <c r="O299" s="662"/>
      <c r="P299" s="662"/>
      <c r="Q299" s="662"/>
      <c r="R299" s="662"/>
      <c r="S299" s="662"/>
      <c r="T299" s="662"/>
      <c r="U299" s="663"/>
      <c r="V299" s="660"/>
      <c r="W299" s="660"/>
      <c r="X299" s="660"/>
      <c r="Y299" s="660"/>
      <c r="Z299" s="660"/>
      <c r="AA299" s="663"/>
      <c r="AB299" s="663"/>
      <c r="AC299" s="663"/>
      <c r="AD299" s="663"/>
      <c r="AE299" s="663"/>
      <c r="AF299" s="663"/>
      <c r="AG299" s="663"/>
      <c r="AH299" s="663"/>
      <c r="AI299" s="663"/>
      <c r="AJ299" s="663"/>
      <c r="AK299" s="660"/>
      <c r="AL299" s="660"/>
      <c r="AM299" s="660"/>
      <c r="AN299" s="660"/>
      <c r="AO299" s="663"/>
      <c r="AP299" s="663"/>
      <c r="AQ299" s="663"/>
      <c r="AR299" s="663"/>
      <c r="AS299" s="663"/>
      <c r="AT299" s="663"/>
      <c r="AU299" s="663"/>
      <c r="AV299" s="663"/>
      <c r="AW299" s="663"/>
      <c r="AX299" s="663"/>
      <c r="AY299" s="663"/>
      <c r="AZ299" s="663"/>
      <c r="BA299" s="663"/>
      <c r="BB299" s="663"/>
      <c r="BC299" s="663"/>
      <c r="BD299" s="663"/>
      <c r="BE299" s="663"/>
      <c r="BF299" s="663"/>
      <c r="BG299" s="663"/>
      <c r="BH299" s="663"/>
      <c r="BI299" s="663"/>
      <c r="BJ299" s="663"/>
      <c r="BK299" s="663"/>
      <c r="BL299" s="663"/>
      <c r="BM299" s="663"/>
      <c r="BN299" s="663"/>
      <c r="BO299" s="663"/>
      <c r="BP299" s="663"/>
      <c r="BQ299" s="663"/>
      <c r="BR299" s="663"/>
      <c r="BS299" s="663"/>
      <c r="BT299" s="663"/>
      <c r="BU299" s="663"/>
      <c r="BV299" s="663"/>
      <c r="BW299" s="663"/>
      <c r="BX299" s="663"/>
      <c r="BY299" s="663"/>
      <c r="BZ299" s="663"/>
      <c r="CA299" s="663"/>
      <c r="CB299" s="663"/>
      <c r="CC299" s="663"/>
      <c r="CD299" s="663"/>
      <c r="CE299" s="663"/>
      <c r="CF299" s="663"/>
      <c r="CG299" s="663"/>
      <c r="CH299" s="663"/>
      <c r="CI299" s="663"/>
      <c r="CJ299" s="663"/>
      <c r="CK299" s="663"/>
      <c r="CL299" s="663"/>
      <c r="CM299" s="663"/>
      <c r="CN299" s="663"/>
      <c r="CO299" s="663"/>
      <c r="CP299" s="663"/>
      <c r="CQ299" s="663"/>
      <c r="CR299" s="663"/>
      <c r="CS299" s="663"/>
      <c r="CT299" s="663"/>
      <c r="CU299" s="663"/>
      <c r="CV299" s="663"/>
      <c r="CW299" s="663"/>
      <c r="CX299" s="663"/>
      <c r="CY299" s="663"/>
      <c r="CZ299" s="663"/>
      <c r="DA299" s="663"/>
      <c r="DB299" s="663"/>
      <c r="DC299" s="663"/>
      <c r="DD299" s="663"/>
      <c r="DE299" s="663"/>
      <c r="DF299" s="663"/>
      <c r="DG299" s="663"/>
      <c r="DH299" s="663"/>
      <c r="DI299" s="663"/>
      <c r="DJ299" s="663"/>
      <c r="DK299" s="663"/>
      <c r="DL299" s="663"/>
      <c r="DM299" s="663"/>
      <c r="DN299" s="663"/>
    </row>
    <row r="300" spans="1:118" ht="15" x14ac:dyDescent="0.25">
      <c r="A300" s="949">
        <v>1041</v>
      </c>
      <c r="B300" s="665"/>
      <c r="C300" s="665"/>
      <c r="D300" s="665"/>
      <c r="E300" s="665"/>
      <c r="F300" s="665"/>
      <c r="G300" s="665"/>
      <c r="H300" s="665"/>
      <c r="I300" s="665"/>
      <c r="J300" s="665"/>
      <c r="K300" s="665"/>
      <c r="L300" s="665"/>
      <c r="M300" s="665"/>
      <c r="N300" s="665"/>
      <c r="O300" s="665"/>
      <c r="P300" s="665"/>
      <c r="Q300" s="665"/>
      <c r="R300" s="665"/>
      <c r="S300" s="665"/>
      <c r="T300" s="665"/>
      <c r="U300" s="665"/>
      <c r="V300" s="665"/>
      <c r="W300" s="665"/>
      <c r="X300" s="665"/>
      <c r="Y300" s="665"/>
      <c r="Z300" s="665"/>
      <c r="AA300" s="665"/>
      <c r="AB300" s="665"/>
      <c r="AC300" s="665"/>
      <c r="AD300" s="665"/>
      <c r="AE300" s="665"/>
      <c r="AF300" s="665"/>
      <c r="AG300" s="665"/>
      <c r="AH300" s="665"/>
      <c r="AI300" s="665"/>
      <c r="AJ300" s="665"/>
      <c r="AK300" s="665"/>
      <c r="AL300" s="665"/>
      <c r="AM300" s="665"/>
      <c r="AN300" s="665"/>
      <c r="AO300" s="665"/>
      <c r="AP300" s="665"/>
      <c r="AQ300" s="665"/>
      <c r="AR300" s="665"/>
      <c r="AS300" s="665"/>
      <c r="AT300" s="665"/>
      <c r="AU300" s="665"/>
      <c r="AV300" s="665"/>
      <c r="AW300" s="665"/>
      <c r="AX300" s="665"/>
      <c r="AY300" s="665"/>
      <c r="AZ300" s="665"/>
      <c r="BA300" s="665"/>
      <c r="BB300" s="665"/>
      <c r="BC300" s="665"/>
      <c r="BD300" s="665"/>
      <c r="BE300" s="665"/>
      <c r="BF300" s="665"/>
      <c r="BG300" s="665"/>
      <c r="BH300" s="665"/>
      <c r="BI300" s="665"/>
      <c r="BJ300" s="665"/>
      <c r="BK300" s="665"/>
      <c r="BL300" s="665"/>
      <c r="BM300" s="665"/>
      <c r="BN300" s="665"/>
      <c r="BO300" s="665"/>
      <c r="BP300" s="665"/>
      <c r="BQ300" s="665"/>
      <c r="BR300" s="665"/>
      <c r="BS300" s="665"/>
      <c r="BT300" s="946">
        <v>0</v>
      </c>
      <c r="BU300" s="659"/>
      <c r="BV300" s="659"/>
      <c r="BW300" s="659"/>
      <c r="BX300" s="659"/>
      <c r="BY300" s="659"/>
      <c r="BZ300" s="659"/>
      <c r="CA300" s="659"/>
      <c r="CB300" s="659"/>
      <c r="CC300" s="659"/>
      <c r="CD300" s="659"/>
      <c r="CE300" s="659"/>
      <c r="CF300" s="659"/>
      <c r="CG300" s="659"/>
      <c r="CH300" s="659"/>
      <c r="CI300" s="659"/>
      <c r="CJ300" s="659"/>
      <c r="CK300" s="659"/>
      <c r="CL300" s="659"/>
      <c r="CM300" s="659"/>
      <c r="CN300" s="659"/>
      <c r="CO300" s="659"/>
      <c r="CP300" s="659"/>
      <c r="CQ300" s="659"/>
      <c r="CR300" s="659"/>
      <c r="CS300" s="659"/>
      <c r="CT300" s="659"/>
      <c r="CU300" s="659"/>
      <c r="CV300" s="659"/>
      <c r="CW300" s="659"/>
      <c r="CX300" s="659"/>
      <c r="CY300" s="659"/>
      <c r="CZ300" s="659"/>
      <c r="DA300" s="659"/>
      <c r="DB300" s="659"/>
      <c r="DC300" s="659"/>
      <c r="DD300" s="659"/>
      <c r="DE300" s="659"/>
      <c r="DF300" s="659"/>
      <c r="DG300" s="659"/>
      <c r="DH300" s="659"/>
      <c r="DI300" s="659"/>
      <c r="DJ300" s="659"/>
      <c r="DK300" s="659"/>
      <c r="DL300" s="659"/>
      <c r="DM300" s="659"/>
      <c r="DN300" s="659"/>
    </row>
  </sheetData>
  <mergeCells count="276">
    <mergeCell ref="A51:B51"/>
    <mergeCell ref="A52:B52"/>
    <mergeCell ref="A53:B53"/>
    <mergeCell ref="A55:B57"/>
    <mergeCell ref="C16:C17"/>
    <mergeCell ref="F178:Q178"/>
    <mergeCell ref="P179:Q179"/>
    <mergeCell ref="A189:B189"/>
    <mergeCell ref="A190:B190"/>
    <mergeCell ref="A187:B187"/>
    <mergeCell ref="A181:B181"/>
    <mergeCell ref="A182:A183"/>
    <mergeCell ref="A184:B184"/>
    <mergeCell ref="A185:B185"/>
    <mergeCell ref="A186:B186"/>
    <mergeCell ref="A188:B188"/>
    <mergeCell ref="A28:B28"/>
    <mergeCell ref="A30:B31"/>
    <mergeCell ref="A19:B19"/>
    <mergeCell ref="A20:B20"/>
    <mergeCell ref="A21:B21"/>
    <mergeCell ref="A22:B22"/>
    <mergeCell ref="A23:B23"/>
    <mergeCell ref="A24:B24"/>
    <mergeCell ref="C193:E194"/>
    <mergeCell ref="L171:L172"/>
    <mergeCell ref="J171:K171"/>
    <mergeCell ref="B144:C144"/>
    <mergeCell ref="A132:C132"/>
    <mergeCell ref="A133:C133"/>
    <mergeCell ref="D80:D81"/>
    <mergeCell ref="E80:E81"/>
    <mergeCell ref="A74:B74"/>
    <mergeCell ref="A75:B75"/>
    <mergeCell ref="A76:A77"/>
    <mergeCell ref="A78:B78"/>
    <mergeCell ref="A80:B81"/>
    <mergeCell ref="C80:C81"/>
    <mergeCell ref="A191:B191"/>
    <mergeCell ref="A96:C96"/>
    <mergeCell ref="A97:A98"/>
    <mergeCell ref="B97:C97"/>
    <mergeCell ref="B98:C98"/>
    <mergeCell ref="A102:A103"/>
    <mergeCell ref="B102:C102"/>
    <mergeCell ref="B103:C103"/>
    <mergeCell ref="B104:C104"/>
    <mergeCell ref="A112:A114"/>
    <mergeCell ref="A216:B216"/>
    <mergeCell ref="A213:B213"/>
    <mergeCell ref="A214:B214"/>
    <mergeCell ref="A215:B215"/>
    <mergeCell ref="A201:B201"/>
    <mergeCell ref="A196:B196"/>
    <mergeCell ref="A197:B197"/>
    <mergeCell ref="A198:B198"/>
    <mergeCell ref="A193:B195"/>
    <mergeCell ref="A200:B200"/>
    <mergeCell ref="A203:B205"/>
    <mergeCell ref="A208:B208"/>
    <mergeCell ref="A210:B212"/>
    <mergeCell ref="A206:B206"/>
    <mergeCell ref="A207:B207"/>
    <mergeCell ref="A6:P6"/>
    <mergeCell ref="A8:B9"/>
    <mergeCell ref="C8:C9"/>
    <mergeCell ref="D8:I8"/>
    <mergeCell ref="J8:K8"/>
    <mergeCell ref="A18:B18"/>
    <mergeCell ref="A11:B11"/>
    <mergeCell ref="A12:B12"/>
    <mergeCell ref="A13:B13"/>
    <mergeCell ref="A10:B10"/>
    <mergeCell ref="A14:B14"/>
    <mergeCell ref="A16:B17"/>
    <mergeCell ref="A25:B25"/>
    <mergeCell ref="A26:B26"/>
    <mergeCell ref="A27:B27"/>
    <mergeCell ref="C30:C31"/>
    <mergeCell ref="D30:I30"/>
    <mergeCell ref="K30:L30"/>
    <mergeCell ref="J48:K48"/>
    <mergeCell ref="A50:B50"/>
    <mergeCell ref="A39:A40"/>
    <mergeCell ref="A45:B45"/>
    <mergeCell ref="A46:B46"/>
    <mergeCell ref="A48:B49"/>
    <mergeCell ref="C48:C49"/>
    <mergeCell ref="D48:I48"/>
    <mergeCell ref="A32:B32"/>
    <mergeCell ref="A34:A38"/>
    <mergeCell ref="C55:E56"/>
    <mergeCell ref="F55:U55"/>
    <mergeCell ref="F56:G56"/>
    <mergeCell ref="H56:I56"/>
    <mergeCell ref="J56:K56"/>
    <mergeCell ref="L56:M56"/>
    <mergeCell ref="N56:O56"/>
    <mergeCell ref="P56:Q56"/>
    <mergeCell ref="W64:W65"/>
    <mergeCell ref="T64:U64"/>
    <mergeCell ref="V63:X63"/>
    <mergeCell ref="V64:V65"/>
    <mergeCell ref="R64:S64"/>
    <mergeCell ref="F63:U63"/>
    <mergeCell ref="X64:X65"/>
    <mergeCell ref="R56:S56"/>
    <mergeCell ref="T56:U56"/>
    <mergeCell ref="A66:B66"/>
    <mergeCell ref="A58:B58"/>
    <mergeCell ref="A59:A61"/>
    <mergeCell ref="A63:B65"/>
    <mergeCell ref="C63:E64"/>
    <mergeCell ref="N64:O64"/>
    <mergeCell ref="P64:Q64"/>
    <mergeCell ref="J71:J73"/>
    <mergeCell ref="D72:E72"/>
    <mergeCell ref="F72:G72"/>
    <mergeCell ref="H72:I72"/>
    <mergeCell ref="F64:G64"/>
    <mergeCell ref="H64:I64"/>
    <mergeCell ref="J64:K64"/>
    <mergeCell ref="L64:M64"/>
    <mergeCell ref="A67:A69"/>
    <mergeCell ref="A71:B73"/>
    <mergeCell ref="C71:C73"/>
    <mergeCell ref="D71:I71"/>
    <mergeCell ref="T93:T94"/>
    <mergeCell ref="U93:V93"/>
    <mergeCell ref="Q93:R93"/>
    <mergeCell ref="D93:F93"/>
    <mergeCell ref="M93:N93"/>
    <mergeCell ref="K93:L93"/>
    <mergeCell ref="O93:P93"/>
    <mergeCell ref="G93:H93"/>
    <mergeCell ref="A82:B82"/>
    <mergeCell ref="A83:B83"/>
    <mergeCell ref="A84:B84"/>
    <mergeCell ref="A85:B85"/>
    <mergeCell ref="A88:B88"/>
    <mergeCell ref="A86:B86"/>
    <mergeCell ref="A87:B87"/>
    <mergeCell ref="S93:S94"/>
    <mergeCell ref="A93:C94"/>
    <mergeCell ref="A89:B89"/>
    <mergeCell ref="A90:B90"/>
    <mergeCell ref="I93:J93"/>
    <mergeCell ref="A91:B91"/>
    <mergeCell ref="A101:C101"/>
    <mergeCell ref="A99:C99"/>
    <mergeCell ref="A100:C100"/>
    <mergeCell ref="A115:C115"/>
    <mergeCell ref="A105:C105"/>
    <mergeCell ref="B108:C108"/>
    <mergeCell ref="A106:C106"/>
    <mergeCell ref="A107:A111"/>
    <mergeCell ref="B107:C107"/>
    <mergeCell ref="B109:C109"/>
    <mergeCell ref="A121:C121"/>
    <mergeCell ref="A122:C122"/>
    <mergeCell ref="B110:C110"/>
    <mergeCell ref="B111:C111"/>
    <mergeCell ref="A123:C123"/>
    <mergeCell ref="A116:C116"/>
    <mergeCell ref="A117:C117"/>
    <mergeCell ref="A118:C118"/>
    <mergeCell ref="A119:C119"/>
    <mergeCell ref="A120:C120"/>
    <mergeCell ref="B113:C113"/>
    <mergeCell ref="B114:C114"/>
    <mergeCell ref="T126:T127"/>
    <mergeCell ref="U126:U127"/>
    <mergeCell ref="A124:C124"/>
    <mergeCell ref="A126:C127"/>
    <mergeCell ref="D126:F126"/>
    <mergeCell ref="G126:H126"/>
    <mergeCell ref="I126:J126"/>
    <mergeCell ref="K126:L12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A134:C134"/>
    <mergeCell ref="A135:A136"/>
    <mergeCell ref="B135:C135"/>
    <mergeCell ref="B136:C136"/>
    <mergeCell ref="A151:C151"/>
    <mergeCell ref="A152:C152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A145:A147"/>
    <mergeCell ref="B146:C146"/>
    <mergeCell ref="B147:C147"/>
    <mergeCell ref="A148:C148"/>
    <mergeCell ref="A149:C149"/>
    <mergeCell ref="A150:C150"/>
    <mergeCell ref="A153:C153"/>
    <mergeCell ref="A154:C154"/>
    <mergeCell ref="A157:C157"/>
    <mergeCell ref="A162:B162"/>
    <mergeCell ref="A155:C155"/>
    <mergeCell ref="A156:C156"/>
    <mergeCell ref="N165:O165"/>
    <mergeCell ref="P165:Q165"/>
    <mergeCell ref="H159:I159"/>
    <mergeCell ref="J159:K159"/>
    <mergeCell ref="H165:I165"/>
    <mergeCell ref="P159:Q159"/>
    <mergeCell ref="C165:E165"/>
    <mergeCell ref="A165:B166"/>
    <mergeCell ref="F165:G165"/>
    <mergeCell ref="F159:G159"/>
    <mergeCell ref="N159:O159"/>
    <mergeCell ref="L159:M159"/>
    <mergeCell ref="A163:B163"/>
    <mergeCell ref="C159:E159"/>
    <mergeCell ref="A159:B160"/>
    <mergeCell ref="A161:B161"/>
    <mergeCell ref="A178:B180"/>
    <mergeCell ref="R178:R180"/>
    <mergeCell ref="A173:A174"/>
    <mergeCell ref="J165:K165"/>
    <mergeCell ref="L165:M165"/>
    <mergeCell ref="R165:R166"/>
    <mergeCell ref="A167:B167"/>
    <mergeCell ref="A168:B168"/>
    <mergeCell ref="A169:B169"/>
    <mergeCell ref="A175:A176"/>
    <mergeCell ref="C178:E179"/>
    <mergeCell ref="A171:B172"/>
    <mergeCell ref="C171:C172"/>
    <mergeCell ref="D171:I171"/>
    <mergeCell ref="T178:T180"/>
    <mergeCell ref="U178:U180"/>
    <mergeCell ref="F179:G179"/>
    <mergeCell ref="H179:I179"/>
    <mergeCell ref="J179:K179"/>
    <mergeCell ref="L179:M179"/>
    <mergeCell ref="S178:S180"/>
    <mergeCell ref="N179:O179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T194:U194"/>
    <mergeCell ref="F193:U193"/>
    <mergeCell ref="N203:N205"/>
    <mergeCell ref="F204:G204"/>
    <mergeCell ref="H204:I204"/>
    <mergeCell ref="J204:K204"/>
    <mergeCell ref="L204:M204"/>
    <mergeCell ref="C203:E204"/>
    <mergeCell ref="F203:M203"/>
    <mergeCell ref="C210:E211"/>
    <mergeCell ref="F210:M210"/>
    <mergeCell ref="F211:G211"/>
    <mergeCell ref="H211:I211"/>
    <mergeCell ref="J211:K211"/>
    <mergeCell ref="L211:M21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tabSelected="1" workbookViewId="0">
      <selection activeCell="B7" sqref="B7"/>
    </sheetView>
  </sheetViews>
  <sheetFormatPr baseColWidth="10" defaultRowHeight="12.75" x14ac:dyDescent="0.2"/>
  <cols>
    <col min="1" max="1" width="22.7109375" style="947" customWidth="1"/>
    <col min="2" max="2" width="22.140625" style="765" customWidth="1"/>
    <col min="3" max="4" width="10.28515625" style="765" customWidth="1"/>
    <col min="5" max="5" width="10.85546875" style="765" customWidth="1"/>
    <col min="6" max="9" width="10.28515625" style="765" customWidth="1"/>
    <col min="10" max="10" width="11.42578125" style="765"/>
    <col min="11" max="11" width="10.28515625" style="765" customWidth="1"/>
    <col min="12" max="12" width="11" style="765" customWidth="1"/>
    <col min="13" max="13" width="13" style="765" customWidth="1"/>
    <col min="14" max="15" width="10.28515625" style="765" customWidth="1"/>
    <col min="16" max="16" width="11" style="765" customWidth="1"/>
    <col min="17" max="20" width="10.28515625" style="765" customWidth="1"/>
    <col min="21" max="21" width="10.28515625" style="663" customWidth="1"/>
    <col min="22" max="22" width="12.28515625" style="660" bestFit="1" customWidth="1"/>
    <col min="23" max="26" width="12.140625" style="660" customWidth="1"/>
    <col min="27" max="36" width="12.140625" style="663" customWidth="1"/>
    <col min="37" max="40" width="12.140625" style="660" customWidth="1"/>
    <col min="41" max="51" width="12.140625" style="663" customWidth="1"/>
    <col min="52" max="52" width="12.28515625" style="663" customWidth="1"/>
    <col min="53" max="78" width="12.140625" style="663" hidden="1" customWidth="1"/>
    <col min="79" max="93" width="12.140625" style="663" customWidth="1"/>
    <col min="94" max="118" width="11.42578125" style="663"/>
    <col min="119" max="256" width="11.42578125" style="659"/>
    <col min="257" max="257" width="22.7109375" style="659" customWidth="1"/>
    <col min="258" max="258" width="22.140625" style="659" customWidth="1"/>
    <col min="259" max="260" width="10.28515625" style="659" customWidth="1"/>
    <col min="261" max="261" width="10.85546875" style="659" customWidth="1"/>
    <col min="262" max="265" width="10.28515625" style="659" customWidth="1"/>
    <col min="266" max="266" width="11.42578125" style="659"/>
    <col min="267" max="267" width="10.28515625" style="659" customWidth="1"/>
    <col min="268" max="268" width="11" style="659" customWidth="1"/>
    <col min="269" max="269" width="13" style="659" customWidth="1"/>
    <col min="270" max="271" width="10.28515625" style="659" customWidth="1"/>
    <col min="272" max="272" width="11" style="659" customWidth="1"/>
    <col min="273" max="277" width="10.28515625" style="659" customWidth="1"/>
    <col min="278" max="278" width="12.28515625" style="659" bestFit="1" customWidth="1"/>
    <col min="279" max="307" width="12.140625" style="659" customWidth="1"/>
    <col min="308" max="308" width="12.28515625" style="659" customWidth="1"/>
    <col min="309" max="334" width="0" style="659" hidden="1" customWidth="1"/>
    <col min="335" max="349" width="12.140625" style="659" customWidth="1"/>
    <col min="350" max="512" width="11.42578125" style="659"/>
    <col min="513" max="513" width="22.7109375" style="659" customWidth="1"/>
    <col min="514" max="514" width="22.140625" style="659" customWidth="1"/>
    <col min="515" max="516" width="10.28515625" style="659" customWidth="1"/>
    <col min="517" max="517" width="10.85546875" style="659" customWidth="1"/>
    <col min="518" max="521" width="10.28515625" style="659" customWidth="1"/>
    <col min="522" max="522" width="11.42578125" style="659"/>
    <col min="523" max="523" width="10.28515625" style="659" customWidth="1"/>
    <col min="524" max="524" width="11" style="659" customWidth="1"/>
    <col min="525" max="525" width="13" style="659" customWidth="1"/>
    <col min="526" max="527" width="10.28515625" style="659" customWidth="1"/>
    <col min="528" max="528" width="11" style="659" customWidth="1"/>
    <col min="529" max="533" width="10.28515625" style="659" customWidth="1"/>
    <col min="534" max="534" width="12.28515625" style="659" bestFit="1" customWidth="1"/>
    <col min="535" max="563" width="12.140625" style="659" customWidth="1"/>
    <col min="564" max="564" width="12.28515625" style="659" customWidth="1"/>
    <col min="565" max="590" width="0" style="659" hidden="1" customWidth="1"/>
    <col min="591" max="605" width="12.140625" style="659" customWidth="1"/>
    <col min="606" max="768" width="11.42578125" style="659"/>
    <col min="769" max="769" width="22.7109375" style="659" customWidth="1"/>
    <col min="770" max="770" width="22.140625" style="659" customWidth="1"/>
    <col min="771" max="772" width="10.28515625" style="659" customWidth="1"/>
    <col min="773" max="773" width="10.85546875" style="659" customWidth="1"/>
    <col min="774" max="777" width="10.28515625" style="659" customWidth="1"/>
    <col min="778" max="778" width="11.42578125" style="659"/>
    <col min="779" max="779" width="10.28515625" style="659" customWidth="1"/>
    <col min="780" max="780" width="11" style="659" customWidth="1"/>
    <col min="781" max="781" width="13" style="659" customWidth="1"/>
    <col min="782" max="783" width="10.28515625" style="659" customWidth="1"/>
    <col min="784" max="784" width="11" style="659" customWidth="1"/>
    <col min="785" max="789" width="10.28515625" style="659" customWidth="1"/>
    <col min="790" max="790" width="12.28515625" style="659" bestFit="1" customWidth="1"/>
    <col min="791" max="819" width="12.140625" style="659" customWidth="1"/>
    <col min="820" max="820" width="12.28515625" style="659" customWidth="1"/>
    <col min="821" max="846" width="0" style="659" hidden="1" customWidth="1"/>
    <col min="847" max="861" width="12.140625" style="659" customWidth="1"/>
    <col min="862" max="1024" width="11.42578125" style="659"/>
    <col min="1025" max="1025" width="22.7109375" style="659" customWidth="1"/>
    <col min="1026" max="1026" width="22.140625" style="659" customWidth="1"/>
    <col min="1027" max="1028" width="10.28515625" style="659" customWidth="1"/>
    <col min="1029" max="1029" width="10.85546875" style="659" customWidth="1"/>
    <col min="1030" max="1033" width="10.28515625" style="659" customWidth="1"/>
    <col min="1034" max="1034" width="11.42578125" style="659"/>
    <col min="1035" max="1035" width="10.28515625" style="659" customWidth="1"/>
    <col min="1036" max="1036" width="11" style="659" customWidth="1"/>
    <col min="1037" max="1037" width="13" style="659" customWidth="1"/>
    <col min="1038" max="1039" width="10.28515625" style="659" customWidth="1"/>
    <col min="1040" max="1040" width="11" style="659" customWidth="1"/>
    <col min="1041" max="1045" width="10.28515625" style="659" customWidth="1"/>
    <col min="1046" max="1046" width="12.28515625" style="659" bestFit="1" customWidth="1"/>
    <col min="1047" max="1075" width="12.140625" style="659" customWidth="1"/>
    <col min="1076" max="1076" width="12.28515625" style="659" customWidth="1"/>
    <col min="1077" max="1102" width="0" style="659" hidden="1" customWidth="1"/>
    <col min="1103" max="1117" width="12.140625" style="659" customWidth="1"/>
    <col min="1118" max="1280" width="11.42578125" style="659"/>
    <col min="1281" max="1281" width="22.7109375" style="659" customWidth="1"/>
    <col min="1282" max="1282" width="22.140625" style="659" customWidth="1"/>
    <col min="1283" max="1284" width="10.28515625" style="659" customWidth="1"/>
    <col min="1285" max="1285" width="10.85546875" style="659" customWidth="1"/>
    <col min="1286" max="1289" width="10.28515625" style="659" customWidth="1"/>
    <col min="1290" max="1290" width="11.42578125" style="659"/>
    <col min="1291" max="1291" width="10.28515625" style="659" customWidth="1"/>
    <col min="1292" max="1292" width="11" style="659" customWidth="1"/>
    <col min="1293" max="1293" width="13" style="659" customWidth="1"/>
    <col min="1294" max="1295" width="10.28515625" style="659" customWidth="1"/>
    <col min="1296" max="1296" width="11" style="659" customWidth="1"/>
    <col min="1297" max="1301" width="10.28515625" style="659" customWidth="1"/>
    <col min="1302" max="1302" width="12.28515625" style="659" bestFit="1" customWidth="1"/>
    <col min="1303" max="1331" width="12.140625" style="659" customWidth="1"/>
    <col min="1332" max="1332" width="12.28515625" style="659" customWidth="1"/>
    <col min="1333" max="1358" width="0" style="659" hidden="1" customWidth="1"/>
    <col min="1359" max="1373" width="12.140625" style="659" customWidth="1"/>
    <col min="1374" max="1536" width="11.42578125" style="659"/>
    <col min="1537" max="1537" width="22.7109375" style="659" customWidth="1"/>
    <col min="1538" max="1538" width="22.140625" style="659" customWidth="1"/>
    <col min="1539" max="1540" width="10.28515625" style="659" customWidth="1"/>
    <col min="1541" max="1541" width="10.85546875" style="659" customWidth="1"/>
    <col min="1542" max="1545" width="10.28515625" style="659" customWidth="1"/>
    <col min="1546" max="1546" width="11.42578125" style="659"/>
    <col min="1547" max="1547" width="10.28515625" style="659" customWidth="1"/>
    <col min="1548" max="1548" width="11" style="659" customWidth="1"/>
    <col min="1549" max="1549" width="13" style="659" customWidth="1"/>
    <col min="1550" max="1551" width="10.28515625" style="659" customWidth="1"/>
    <col min="1552" max="1552" width="11" style="659" customWidth="1"/>
    <col min="1553" max="1557" width="10.28515625" style="659" customWidth="1"/>
    <col min="1558" max="1558" width="12.28515625" style="659" bestFit="1" customWidth="1"/>
    <col min="1559" max="1587" width="12.140625" style="659" customWidth="1"/>
    <col min="1588" max="1588" width="12.28515625" style="659" customWidth="1"/>
    <col min="1589" max="1614" width="0" style="659" hidden="1" customWidth="1"/>
    <col min="1615" max="1629" width="12.140625" style="659" customWidth="1"/>
    <col min="1630" max="1792" width="11.42578125" style="659"/>
    <col min="1793" max="1793" width="22.7109375" style="659" customWidth="1"/>
    <col min="1794" max="1794" width="22.140625" style="659" customWidth="1"/>
    <col min="1795" max="1796" width="10.28515625" style="659" customWidth="1"/>
    <col min="1797" max="1797" width="10.85546875" style="659" customWidth="1"/>
    <col min="1798" max="1801" width="10.28515625" style="659" customWidth="1"/>
    <col min="1802" max="1802" width="11.42578125" style="659"/>
    <col min="1803" max="1803" width="10.28515625" style="659" customWidth="1"/>
    <col min="1804" max="1804" width="11" style="659" customWidth="1"/>
    <col min="1805" max="1805" width="13" style="659" customWidth="1"/>
    <col min="1806" max="1807" width="10.28515625" style="659" customWidth="1"/>
    <col min="1808" max="1808" width="11" style="659" customWidth="1"/>
    <col min="1809" max="1813" width="10.28515625" style="659" customWidth="1"/>
    <col min="1814" max="1814" width="12.28515625" style="659" bestFit="1" customWidth="1"/>
    <col min="1815" max="1843" width="12.140625" style="659" customWidth="1"/>
    <col min="1844" max="1844" width="12.28515625" style="659" customWidth="1"/>
    <col min="1845" max="1870" width="0" style="659" hidden="1" customWidth="1"/>
    <col min="1871" max="1885" width="12.140625" style="659" customWidth="1"/>
    <col min="1886" max="2048" width="11.42578125" style="659"/>
    <col min="2049" max="2049" width="22.7109375" style="659" customWidth="1"/>
    <col min="2050" max="2050" width="22.140625" style="659" customWidth="1"/>
    <col min="2051" max="2052" width="10.28515625" style="659" customWidth="1"/>
    <col min="2053" max="2053" width="10.85546875" style="659" customWidth="1"/>
    <col min="2054" max="2057" width="10.28515625" style="659" customWidth="1"/>
    <col min="2058" max="2058" width="11.42578125" style="659"/>
    <col min="2059" max="2059" width="10.28515625" style="659" customWidth="1"/>
    <col min="2060" max="2060" width="11" style="659" customWidth="1"/>
    <col min="2061" max="2061" width="13" style="659" customWidth="1"/>
    <col min="2062" max="2063" width="10.28515625" style="659" customWidth="1"/>
    <col min="2064" max="2064" width="11" style="659" customWidth="1"/>
    <col min="2065" max="2069" width="10.28515625" style="659" customWidth="1"/>
    <col min="2070" max="2070" width="12.28515625" style="659" bestFit="1" customWidth="1"/>
    <col min="2071" max="2099" width="12.140625" style="659" customWidth="1"/>
    <col min="2100" max="2100" width="12.28515625" style="659" customWidth="1"/>
    <col min="2101" max="2126" width="0" style="659" hidden="1" customWidth="1"/>
    <col min="2127" max="2141" width="12.140625" style="659" customWidth="1"/>
    <col min="2142" max="2304" width="11.42578125" style="659"/>
    <col min="2305" max="2305" width="22.7109375" style="659" customWidth="1"/>
    <col min="2306" max="2306" width="22.140625" style="659" customWidth="1"/>
    <col min="2307" max="2308" width="10.28515625" style="659" customWidth="1"/>
    <col min="2309" max="2309" width="10.85546875" style="659" customWidth="1"/>
    <col min="2310" max="2313" width="10.28515625" style="659" customWidth="1"/>
    <col min="2314" max="2314" width="11.42578125" style="659"/>
    <col min="2315" max="2315" width="10.28515625" style="659" customWidth="1"/>
    <col min="2316" max="2316" width="11" style="659" customWidth="1"/>
    <col min="2317" max="2317" width="13" style="659" customWidth="1"/>
    <col min="2318" max="2319" width="10.28515625" style="659" customWidth="1"/>
    <col min="2320" max="2320" width="11" style="659" customWidth="1"/>
    <col min="2321" max="2325" width="10.28515625" style="659" customWidth="1"/>
    <col min="2326" max="2326" width="12.28515625" style="659" bestFit="1" customWidth="1"/>
    <col min="2327" max="2355" width="12.140625" style="659" customWidth="1"/>
    <col min="2356" max="2356" width="12.28515625" style="659" customWidth="1"/>
    <col min="2357" max="2382" width="0" style="659" hidden="1" customWidth="1"/>
    <col min="2383" max="2397" width="12.140625" style="659" customWidth="1"/>
    <col min="2398" max="2560" width="11.42578125" style="659"/>
    <col min="2561" max="2561" width="22.7109375" style="659" customWidth="1"/>
    <col min="2562" max="2562" width="22.140625" style="659" customWidth="1"/>
    <col min="2563" max="2564" width="10.28515625" style="659" customWidth="1"/>
    <col min="2565" max="2565" width="10.85546875" style="659" customWidth="1"/>
    <col min="2566" max="2569" width="10.28515625" style="659" customWidth="1"/>
    <col min="2570" max="2570" width="11.42578125" style="659"/>
    <col min="2571" max="2571" width="10.28515625" style="659" customWidth="1"/>
    <col min="2572" max="2572" width="11" style="659" customWidth="1"/>
    <col min="2573" max="2573" width="13" style="659" customWidth="1"/>
    <col min="2574" max="2575" width="10.28515625" style="659" customWidth="1"/>
    <col min="2576" max="2576" width="11" style="659" customWidth="1"/>
    <col min="2577" max="2581" width="10.28515625" style="659" customWidth="1"/>
    <col min="2582" max="2582" width="12.28515625" style="659" bestFit="1" customWidth="1"/>
    <col min="2583" max="2611" width="12.140625" style="659" customWidth="1"/>
    <col min="2612" max="2612" width="12.28515625" style="659" customWidth="1"/>
    <col min="2613" max="2638" width="0" style="659" hidden="1" customWidth="1"/>
    <col min="2639" max="2653" width="12.140625" style="659" customWidth="1"/>
    <col min="2654" max="2816" width="11.42578125" style="659"/>
    <col min="2817" max="2817" width="22.7109375" style="659" customWidth="1"/>
    <col min="2818" max="2818" width="22.140625" style="659" customWidth="1"/>
    <col min="2819" max="2820" width="10.28515625" style="659" customWidth="1"/>
    <col min="2821" max="2821" width="10.85546875" style="659" customWidth="1"/>
    <col min="2822" max="2825" width="10.28515625" style="659" customWidth="1"/>
    <col min="2826" max="2826" width="11.42578125" style="659"/>
    <col min="2827" max="2827" width="10.28515625" style="659" customWidth="1"/>
    <col min="2828" max="2828" width="11" style="659" customWidth="1"/>
    <col min="2829" max="2829" width="13" style="659" customWidth="1"/>
    <col min="2830" max="2831" width="10.28515625" style="659" customWidth="1"/>
    <col min="2832" max="2832" width="11" style="659" customWidth="1"/>
    <col min="2833" max="2837" width="10.28515625" style="659" customWidth="1"/>
    <col min="2838" max="2838" width="12.28515625" style="659" bestFit="1" customWidth="1"/>
    <col min="2839" max="2867" width="12.140625" style="659" customWidth="1"/>
    <col min="2868" max="2868" width="12.28515625" style="659" customWidth="1"/>
    <col min="2869" max="2894" width="0" style="659" hidden="1" customWidth="1"/>
    <col min="2895" max="2909" width="12.140625" style="659" customWidth="1"/>
    <col min="2910" max="3072" width="11.42578125" style="659"/>
    <col min="3073" max="3073" width="22.7109375" style="659" customWidth="1"/>
    <col min="3074" max="3074" width="22.140625" style="659" customWidth="1"/>
    <col min="3075" max="3076" width="10.28515625" style="659" customWidth="1"/>
    <col min="3077" max="3077" width="10.85546875" style="659" customWidth="1"/>
    <col min="3078" max="3081" width="10.28515625" style="659" customWidth="1"/>
    <col min="3082" max="3082" width="11.42578125" style="659"/>
    <col min="3083" max="3083" width="10.28515625" style="659" customWidth="1"/>
    <col min="3084" max="3084" width="11" style="659" customWidth="1"/>
    <col min="3085" max="3085" width="13" style="659" customWidth="1"/>
    <col min="3086" max="3087" width="10.28515625" style="659" customWidth="1"/>
    <col min="3088" max="3088" width="11" style="659" customWidth="1"/>
    <col min="3089" max="3093" width="10.28515625" style="659" customWidth="1"/>
    <col min="3094" max="3094" width="12.28515625" style="659" bestFit="1" customWidth="1"/>
    <col min="3095" max="3123" width="12.140625" style="659" customWidth="1"/>
    <col min="3124" max="3124" width="12.28515625" style="659" customWidth="1"/>
    <col min="3125" max="3150" width="0" style="659" hidden="1" customWidth="1"/>
    <col min="3151" max="3165" width="12.140625" style="659" customWidth="1"/>
    <col min="3166" max="3328" width="11.42578125" style="659"/>
    <col min="3329" max="3329" width="22.7109375" style="659" customWidth="1"/>
    <col min="3330" max="3330" width="22.140625" style="659" customWidth="1"/>
    <col min="3331" max="3332" width="10.28515625" style="659" customWidth="1"/>
    <col min="3333" max="3333" width="10.85546875" style="659" customWidth="1"/>
    <col min="3334" max="3337" width="10.28515625" style="659" customWidth="1"/>
    <col min="3338" max="3338" width="11.42578125" style="659"/>
    <col min="3339" max="3339" width="10.28515625" style="659" customWidth="1"/>
    <col min="3340" max="3340" width="11" style="659" customWidth="1"/>
    <col min="3341" max="3341" width="13" style="659" customWidth="1"/>
    <col min="3342" max="3343" width="10.28515625" style="659" customWidth="1"/>
    <col min="3344" max="3344" width="11" style="659" customWidth="1"/>
    <col min="3345" max="3349" width="10.28515625" style="659" customWidth="1"/>
    <col min="3350" max="3350" width="12.28515625" style="659" bestFit="1" customWidth="1"/>
    <col min="3351" max="3379" width="12.140625" style="659" customWidth="1"/>
    <col min="3380" max="3380" width="12.28515625" style="659" customWidth="1"/>
    <col min="3381" max="3406" width="0" style="659" hidden="1" customWidth="1"/>
    <col min="3407" max="3421" width="12.140625" style="659" customWidth="1"/>
    <col min="3422" max="3584" width="11.42578125" style="659"/>
    <col min="3585" max="3585" width="22.7109375" style="659" customWidth="1"/>
    <col min="3586" max="3586" width="22.140625" style="659" customWidth="1"/>
    <col min="3587" max="3588" width="10.28515625" style="659" customWidth="1"/>
    <col min="3589" max="3589" width="10.85546875" style="659" customWidth="1"/>
    <col min="3590" max="3593" width="10.28515625" style="659" customWidth="1"/>
    <col min="3594" max="3594" width="11.42578125" style="659"/>
    <col min="3595" max="3595" width="10.28515625" style="659" customWidth="1"/>
    <col min="3596" max="3596" width="11" style="659" customWidth="1"/>
    <col min="3597" max="3597" width="13" style="659" customWidth="1"/>
    <col min="3598" max="3599" width="10.28515625" style="659" customWidth="1"/>
    <col min="3600" max="3600" width="11" style="659" customWidth="1"/>
    <col min="3601" max="3605" width="10.28515625" style="659" customWidth="1"/>
    <col min="3606" max="3606" width="12.28515625" style="659" bestFit="1" customWidth="1"/>
    <col min="3607" max="3635" width="12.140625" style="659" customWidth="1"/>
    <col min="3636" max="3636" width="12.28515625" style="659" customWidth="1"/>
    <col min="3637" max="3662" width="0" style="659" hidden="1" customWidth="1"/>
    <col min="3663" max="3677" width="12.140625" style="659" customWidth="1"/>
    <col min="3678" max="3840" width="11.42578125" style="659"/>
    <col min="3841" max="3841" width="22.7109375" style="659" customWidth="1"/>
    <col min="3842" max="3842" width="22.140625" style="659" customWidth="1"/>
    <col min="3843" max="3844" width="10.28515625" style="659" customWidth="1"/>
    <col min="3845" max="3845" width="10.85546875" style="659" customWidth="1"/>
    <col min="3846" max="3849" width="10.28515625" style="659" customWidth="1"/>
    <col min="3850" max="3850" width="11.42578125" style="659"/>
    <col min="3851" max="3851" width="10.28515625" style="659" customWidth="1"/>
    <col min="3852" max="3852" width="11" style="659" customWidth="1"/>
    <col min="3853" max="3853" width="13" style="659" customWidth="1"/>
    <col min="3854" max="3855" width="10.28515625" style="659" customWidth="1"/>
    <col min="3856" max="3856" width="11" style="659" customWidth="1"/>
    <col min="3857" max="3861" width="10.28515625" style="659" customWidth="1"/>
    <col min="3862" max="3862" width="12.28515625" style="659" bestFit="1" customWidth="1"/>
    <col min="3863" max="3891" width="12.140625" style="659" customWidth="1"/>
    <col min="3892" max="3892" width="12.28515625" style="659" customWidth="1"/>
    <col min="3893" max="3918" width="0" style="659" hidden="1" customWidth="1"/>
    <col min="3919" max="3933" width="12.140625" style="659" customWidth="1"/>
    <col min="3934" max="4096" width="11.42578125" style="659"/>
    <col min="4097" max="4097" width="22.7109375" style="659" customWidth="1"/>
    <col min="4098" max="4098" width="22.140625" style="659" customWidth="1"/>
    <col min="4099" max="4100" width="10.28515625" style="659" customWidth="1"/>
    <col min="4101" max="4101" width="10.85546875" style="659" customWidth="1"/>
    <col min="4102" max="4105" width="10.28515625" style="659" customWidth="1"/>
    <col min="4106" max="4106" width="11.42578125" style="659"/>
    <col min="4107" max="4107" width="10.28515625" style="659" customWidth="1"/>
    <col min="4108" max="4108" width="11" style="659" customWidth="1"/>
    <col min="4109" max="4109" width="13" style="659" customWidth="1"/>
    <col min="4110" max="4111" width="10.28515625" style="659" customWidth="1"/>
    <col min="4112" max="4112" width="11" style="659" customWidth="1"/>
    <col min="4113" max="4117" width="10.28515625" style="659" customWidth="1"/>
    <col min="4118" max="4118" width="12.28515625" style="659" bestFit="1" customWidth="1"/>
    <col min="4119" max="4147" width="12.140625" style="659" customWidth="1"/>
    <col min="4148" max="4148" width="12.28515625" style="659" customWidth="1"/>
    <col min="4149" max="4174" width="0" style="659" hidden="1" customWidth="1"/>
    <col min="4175" max="4189" width="12.140625" style="659" customWidth="1"/>
    <col min="4190" max="4352" width="11.42578125" style="659"/>
    <col min="4353" max="4353" width="22.7109375" style="659" customWidth="1"/>
    <col min="4354" max="4354" width="22.140625" style="659" customWidth="1"/>
    <col min="4355" max="4356" width="10.28515625" style="659" customWidth="1"/>
    <col min="4357" max="4357" width="10.85546875" style="659" customWidth="1"/>
    <col min="4358" max="4361" width="10.28515625" style="659" customWidth="1"/>
    <col min="4362" max="4362" width="11.42578125" style="659"/>
    <col min="4363" max="4363" width="10.28515625" style="659" customWidth="1"/>
    <col min="4364" max="4364" width="11" style="659" customWidth="1"/>
    <col min="4365" max="4365" width="13" style="659" customWidth="1"/>
    <col min="4366" max="4367" width="10.28515625" style="659" customWidth="1"/>
    <col min="4368" max="4368" width="11" style="659" customWidth="1"/>
    <col min="4369" max="4373" width="10.28515625" style="659" customWidth="1"/>
    <col min="4374" max="4374" width="12.28515625" style="659" bestFit="1" customWidth="1"/>
    <col min="4375" max="4403" width="12.140625" style="659" customWidth="1"/>
    <col min="4404" max="4404" width="12.28515625" style="659" customWidth="1"/>
    <col min="4405" max="4430" width="0" style="659" hidden="1" customWidth="1"/>
    <col min="4431" max="4445" width="12.140625" style="659" customWidth="1"/>
    <col min="4446" max="4608" width="11.42578125" style="659"/>
    <col min="4609" max="4609" width="22.7109375" style="659" customWidth="1"/>
    <col min="4610" max="4610" width="22.140625" style="659" customWidth="1"/>
    <col min="4611" max="4612" width="10.28515625" style="659" customWidth="1"/>
    <col min="4613" max="4613" width="10.85546875" style="659" customWidth="1"/>
    <col min="4614" max="4617" width="10.28515625" style="659" customWidth="1"/>
    <col min="4618" max="4618" width="11.42578125" style="659"/>
    <col min="4619" max="4619" width="10.28515625" style="659" customWidth="1"/>
    <col min="4620" max="4620" width="11" style="659" customWidth="1"/>
    <col min="4621" max="4621" width="13" style="659" customWidth="1"/>
    <col min="4622" max="4623" width="10.28515625" style="659" customWidth="1"/>
    <col min="4624" max="4624" width="11" style="659" customWidth="1"/>
    <col min="4625" max="4629" width="10.28515625" style="659" customWidth="1"/>
    <col min="4630" max="4630" width="12.28515625" style="659" bestFit="1" customWidth="1"/>
    <col min="4631" max="4659" width="12.140625" style="659" customWidth="1"/>
    <col min="4660" max="4660" width="12.28515625" style="659" customWidth="1"/>
    <col min="4661" max="4686" width="0" style="659" hidden="1" customWidth="1"/>
    <col min="4687" max="4701" width="12.140625" style="659" customWidth="1"/>
    <col min="4702" max="4864" width="11.42578125" style="659"/>
    <col min="4865" max="4865" width="22.7109375" style="659" customWidth="1"/>
    <col min="4866" max="4866" width="22.140625" style="659" customWidth="1"/>
    <col min="4867" max="4868" width="10.28515625" style="659" customWidth="1"/>
    <col min="4869" max="4869" width="10.85546875" style="659" customWidth="1"/>
    <col min="4870" max="4873" width="10.28515625" style="659" customWidth="1"/>
    <col min="4874" max="4874" width="11.42578125" style="659"/>
    <col min="4875" max="4875" width="10.28515625" style="659" customWidth="1"/>
    <col min="4876" max="4876" width="11" style="659" customWidth="1"/>
    <col min="4877" max="4877" width="13" style="659" customWidth="1"/>
    <col min="4878" max="4879" width="10.28515625" style="659" customWidth="1"/>
    <col min="4880" max="4880" width="11" style="659" customWidth="1"/>
    <col min="4881" max="4885" width="10.28515625" style="659" customWidth="1"/>
    <col min="4886" max="4886" width="12.28515625" style="659" bestFit="1" customWidth="1"/>
    <col min="4887" max="4915" width="12.140625" style="659" customWidth="1"/>
    <col min="4916" max="4916" width="12.28515625" style="659" customWidth="1"/>
    <col min="4917" max="4942" width="0" style="659" hidden="1" customWidth="1"/>
    <col min="4943" max="4957" width="12.140625" style="659" customWidth="1"/>
    <col min="4958" max="5120" width="11.42578125" style="659"/>
    <col min="5121" max="5121" width="22.7109375" style="659" customWidth="1"/>
    <col min="5122" max="5122" width="22.140625" style="659" customWidth="1"/>
    <col min="5123" max="5124" width="10.28515625" style="659" customWidth="1"/>
    <col min="5125" max="5125" width="10.85546875" style="659" customWidth="1"/>
    <col min="5126" max="5129" width="10.28515625" style="659" customWidth="1"/>
    <col min="5130" max="5130" width="11.42578125" style="659"/>
    <col min="5131" max="5131" width="10.28515625" style="659" customWidth="1"/>
    <col min="5132" max="5132" width="11" style="659" customWidth="1"/>
    <col min="5133" max="5133" width="13" style="659" customWidth="1"/>
    <col min="5134" max="5135" width="10.28515625" style="659" customWidth="1"/>
    <col min="5136" max="5136" width="11" style="659" customWidth="1"/>
    <col min="5137" max="5141" width="10.28515625" style="659" customWidth="1"/>
    <col min="5142" max="5142" width="12.28515625" style="659" bestFit="1" customWidth="1"/>
    <col min="5143" max="5171" width="12.140625" style="659" customWidth="1"/>
    <col min="5172" max="5172" width="12.28515625" style="659" customWidth="1"/>
    <col min="5173" max="5198" width="0" style="659" hidden="1" customWidth="1"/>
    <col min="5199" max="5213" width="12.140625" style="659" customWidth="1"/>
    <col min="5214" max="5376" width="11.42578125" style="659"/>
    <col min="5377" max="5377" width="22.7109375" style="659" customWidth="1"/>
    <col min="5378" max="5378" width="22.140625" style="659" customWidth="1"/>
    <col min="5379" max="5380" width="10.28515625" style="659" customWidth="1"/>
    <col min="5381" max="5381" width="10.85546875" style="659" customWidth="1"/>
    <col min="5382" max="5385" width="10.28515625" style="659" customWidth="1"/>
    <col min="5386" max="5386" width="11.42578125" style="659"/>
    <col min="5387" max="5387" width="10.28515625" style="659" customWidth="1"/>
    <col min="5388" max="5388" width="11" style="659" customWidth="1"/>
    <col min="5389" max="5389" width="13" style="659" customWidth="1"/>
    <col min="5390" max="5391" width="10.28515625" style="659" customWidth="1"/>
    <col min="5392" max="5392" width="11" style="659" customWidth="1"/>
    <col min="5393" max="5397" width="10.28515625" style="659" customWidth="1"/>
    <col min="5398" max="5398" width="12.28515625" style="659" bestFit="1" customWidth="1"/>
    <col min="5399" max="5427" width="12.140625" style="659" customWidth="1"/>
    <col min="5428" max="5428" width="12.28515625" style="659" customWidth="1"/>
    <col min="5429" max="5454" width="0" style="659" hidden="1" customWidth="1"/>
    <col min="5455" max="5469" width="12.140625" style="659" customWidth="1"/>
    <col min="5470" max="5632" width="11.42578125" style="659"/>
    <col min="5633" max="5633" width="22.7109375" style="659" customWidth="1"/>
    <col min="5634" max="5634" width="22.140625" style="659" customWidth="1"/>
    <col min="5635" max="5636" width="10.28515625" style="659" customWidth="1"/>
    <col min="5637" max="5637" width="10.85546875" style="659" customWidth="1"/>
    <col min="5638" max="5641" width="10.28515625" style="659" customWidth="1"/>
    <col min="5642" max="5642" width="11.42578125" style="659"/>
    <col min="5643" max="5643" width="10.28515625" style="659" customWidth="1"/>
    <col min="5644" max="5644" width="11" style="659" customWidth="1"/>
    <col min="5645" max="5645" width="13" style="659" customWidth="1"/>
    <col min="5646" max="5647" width="10.28515625" style="659" customWidth="1"/>
    <col min="5648" max="5648" width="11" style="659" customWidth="1"/>
    <col min="5649" max="5653" width="10.28515625" style="659" customWidth="1"/>
    <col min="5654" max="5654" width="12.28515625" style="659" bestFit="1" customWidth="1"/>
    <col min="5655" max="5683" width="12.140625" style="659" customWidth="1"/>
    <col min="5684" max="5684" width="12.28515625" style="659" customWidth="1"/>
    <col min="5685" max="5710" width="0" style="659" hidden="1" customWidth="1"/>
    <col min="5711" max="5725" width="12.140625" style="659" customWidth="1"/>
    <col min="5726" max="5888" width="11.42578125" style="659"/>
    <col min="5889" max="5889" width="22.7109375" style="659" customWidth="1"/>
    <col min="5890" max="5890" width="22.140625" style="659" customWidth="1"/>
    <col min="5891" max="5892" width="10.28515625" style="659" customWidth="1"/>
    <col min="5893" max="5893" width="10.85546875" style="659" customWidth="1"/>
    <col min="5894" max="5897" width="10.28515625" style="659" customWidth="1"/>
    <col min="5898" max="5898" width="11.42578125" style="659"/>
    <col min="5899" max="5899" width="10.28515625" style="659" customWidth="1"/>
    <col min="5900" max="5900" width="11" style="659" customWidth="1"/>
    <col min="5901" max="5901" width="13" style="659" customWidth="1"/>
    <col min="5902" max="5903" width="10.28515625" style="659" customWidth="1"/>
    <col min="5904" max="5904" width="11" style="659" customWidth="1"/>
    <col min="5905" max="5909" width="10.28515625" style="659" customWidth="1"/>
    <col min="5910" max="5910" width="12.28515625" style="659" bestFit="1" customWidth="1"/>
    <col min="5911" max="5939" width="12.140625" style="659" customWidth="1"/>
    <col min="5940" max="5940" width="12.28515625" style="659" customWidth="1"/>
    <col min="5941" max="5966" width="0" style="659" hidden="1" customWidth="1"/>
    <col min="5967" max="5981" width="12.140625" style="659" customWidth="1"/>
    <col min="5982" max="6144" width="11.42578125" style="659"/>
    <col min="6145" max="6145" width="22.7109375" style="659" customWidth="1"/>
    <col min="6146" max="6146" width="22.140625" style="659" customWidth="1"/>
    <col min="6147" max="6148" width="10.28515625" style="659" customWidth="1"/>
    <col min="6149" max="6149" width="10.85546875" style="659" customWidth="1"/>
    <col min="6150" max="6153" width="10.28515625" style="659" customWidth="1"/>
    <col min="6154" max="6154" width="11.42578125" style="659"/>
    <col min="6155" max="6155" width="10.28515625" style="659" customWidth="1"/>
    <col min="6156" max="6156" width="11" style="659" customWidth="1"/>
    <col min="6157" max="6157" width="13" style="659" customWidth="1"/>
    <col min="6158" max="6159" width="10.28515625" style="659" customWidth="1"/>
    <col min="6160" max="6160" width="11" style="659" customWidth="1"/>
    <col min="6161" max="6165" width="10.28515625" style="659" customWidth="1"/>
    <col min="6166" max="6166" width="12.28515625" style="659" bestFit="1" customWidth="1"/>
    <col min="6167" max="6195" width="12.140625" style="659" customWidth="1"/>
    <col min="6196" max="6196" width="12.28515625" style="659" customWidth="1"/>
    <col min="6197" max="6222" width="0" style="659" hidden="1" customWidth="1"/>
    <col min="6223" max="6237" width="12.140625" style="659" customWidth="1"/>
    <col min="6238" max="6400" width="11.42578125" style="659"/>
    <col min="6401" max="6401" width="22.7109375" style="659" customWidth="1"/>
    <col min="6402" max="6402" width="22.140625" style="659" customWidth="1"/>
    <col min="6403" max="6404" width="10.28515625" style="659" customWidth="1"/>
    <col min="6405" max="6405" width="10.85546875" style="659" customWidth="1"/>
    <col min="6406" max="6409" width="10.28515625" style="659" customWidth="1"/>
    <col min="6410" max="6410" width="11.42578125" style="659"/>
    <col min="6411" max="6411" width="10.28515625" style="659" customWidth="1"/>
    <col min="6412" max="6412" width="11" style="659" customWidth="1"/>
    <col min="6413" max="6413" width="13" style="659" customWidth="1"/>
    <col min="6414" max="6415" width="10.28515625" style="659" customWidth="1"/>
    <col min="6416" max="6416" width="11" style="659" customWidth="1"/>
    <col min="6417" max="6421" width="10.28515625" style="659" customWidth="1"/>
    <col min="6422" max="6422" width="12.28515625" style="659" bestFit="1" customWidth="1"/>
    <col min="6423" max="6451" width="12.140625" style="659" customWidth="1"/>
    <col min="6452" max="6452" width="12.28515625" style="659" customWidth="1"/>
    <col min="6453" max="6478" width="0" style="659" hidden="1" customWidth="1"/>
    <col min="6479" max="6493" width="12.140625" style="659" customWidth="1"/>
    <col min="6494" max="6656" width="11.42578125" style="659"/>
    <col min="6657" max="6657" width="22.7109375" style="659" customWidth="1"/>
    <col min="6658" max="6658" width="22.140625" style="659" customWidth="1"/>
    <col min="6659" max="6660" width="10.28515625" style="659" customWidth="1"/>
    <col min="6661" max="6661" width="10.85546875" style="659" customWidth="1"/>
    <col min="6662" max="6665" width="10.28515625" style="659" customWidth="1"/>
    <col min="6666" max="6666" width="11.42578125" style="659"/>
    <col min="6667" max="6667" width="10.28515625" style="659" customWidth="1"/>
    <col min="6668" max="6668" width="11" style="659" customWidth="1"/>
    <col min="6669" max="6669" width="13" style="659" customWidth="1"/>
    <col min="6670" max="6671" width="10.28515625" style="659" customWidth="1"/>
    <col min="6672" max="6672" width="11" style="659" customWidth="1"/>
    <col min="6673" max="6677" width="10.28515625" style="659" customWidth="1"/>
    <col min="6678" max="6678" width="12.28515625" style="659" bestFit="1" customWidth="1"/>
    <col min="6679" max="6707" width="12.140625" style="659" customWidth="1"/>
    <col min="6708" max="6708" width="12.28515625" style="659" customWidth="1"/>
    <col min="6709" max="6734" width="0" style="659" hidden="1" customWidth="1"/>
    <col min="6735" max="6749" width="12.140625" style="659" customWidth="1"/>
    <col min="6750" max="6912" width="11.42578125" style="659"/>
    <col min="6913" max="6913" width="22.7109375" style="659" customWidth="1"/>
    <col min="6914" max="6914" width="22.140625" style="659" customWidth="1"/>
    <col min="6915" max="6916" width="10.28515625" style="659" customWidth="1"/>
    <col min="6917" max="6917" width="10.85546875" style="659" customWidth="1"/>
    <col min="6918" max="6921" width="10.28515625" style="659" customWidth="1"/>
    <col min="6922" max="6922" width="11.42578125" style="659"/>
    <col min="6923" max="6923" width="10.28515625" style="659" customWidth="1"/>
    <col min="6924" max="6924" width="11" style="659" customWidth="1"/>
    <col min="6925" max="6925" width="13" style="659" customWidth="1"/>
    <col min="6926" max="6927" width="10.28515625" style="659" customWidth="1"/>
    <col min="6928" max="6928" width="11" style="659" customWidth="1"/>
    <col min="6929" max="6933" width="10.28515625" style="659" customWidth="1"/>
    <col min="6934" max="6934" width="12.28515625" style="659" bestFit="1" customWidth="1"/>
    <col min="6935" max="6963" width="12.140625" style="659" customWidth="1"/>
    <col min="6964" max="6964" width="12.28515625" style="659" customWidth="1"/>
    <col min="6965" max="6990" width="0" style="659" hidden="1" customWidth="1"/>
    <col min="6991" max="7005" width="12.140625" style="659" customWidth="1"/>
    <col min="7006" max="7168" width="11.42578125" style="659"/>
    <col min="7169" max="7169" width="22.7109375" style="659" customWidth="1"/>
    <col min="7170" max="7170" width="22.140625" style="659" customWidth="1"/>
    <col min="7171" max="7172" width="10.28515625" style="659" customWidth="1"/>
    <col min="7173" max="7173" width="10.85546875" style="659" customWidth="1"/>
    <col min="7174" max="7177" width="10.28515625" style="659" customWidth="1"/>
    <col min="7178" max="7178" width="11.42578125" style="659"/>
    <col min="7179" max="7179" width="10.28515625" style="659" customWidth="1"/>
    <col min="7180" max="7180" width="11" style="659" customWidth="1"/>
    <col min="7181" max="7181" width="13" style="659" customWidth="1"/>
    <col min="7182" max="7183" width="10.28515625" style="659" customWidth="1"/>
    <col min="7184" max="7184" width="11" style="659" customWidth="1"/>
    <col min="7185" max="7189" width="10.28515625" style="659" customWidth="1"/>
    <col min="7190" max="7190" width="12.28515625" style="659" bestFit="1" customWidth="1"/>
    <col min="7191" max="7219" width="12.140625" style="659" customWidth="1"/>
    <col min="7220" max="7220" width="12.28515625" style="659" customWidth="1"/>
    <col min="7221" max="7246" width="0" style="659" hidden="1" customWidth="1"/>
    <col min="7247" max="7261" width="12.140625" style="659" customWidth="1"/>
    <col min="7262" max="7424" width="11.42578125" style="659"/>
    <col min="7425" max="7425" width="22.7109375" style="659" customWidth="1"/>
    <col min="7426" max="7426" width="22.140625" style="659" customWidth="1"/>
    <col min="7427" max="7428" width="10.28515625" style="659" customWidth="1"/>
    <col min="7429" max="7429" width="10.85546875" style="659" customWidth="1"/>
    <col min="7430" max="7433" width="10.28515625" style="659" customWidth="1"/>
    <col min="7434" max="7434" width="11.42578125" style="659"/>
    <col min="7435" max="7435" width="10.28515625" style="659" customWidth="1"/>
    <col min="7436" max="7436" width="11" style="659" customWidth="1"/>
    <col min="7437" max="7437" width="13" style="659" customWidth="1"/>
    <col min="7438" max="7439" width="10.28515625" style="659" customWidth="1"/>
    <col min="7440" max="7440" width="11" style="659" customWidth="1"/>
    <col min="7441" max="7445" width="10.28515625" style="659" customWidth="1"/>
    <col min="7446" max="7446" width="12.28515625" style="659" bestFit="1" customWidth="1"/>
    <col min="7447" max="7475" width="12.140625" style="659" customWidth="1"/>
    <col min="7476" max="7476" width="12.28515625" style="659" customWidth="1"/>
    <col min="7477" max="7502" width="0" style="659" hidden="1" customWidth="1"/>
    <col min="7503" max="7517" width="12.140625" style="659" customWidth="1"/>
    <col min="7518" max="7680" width="11.42578125" style="659"/>
    <col min="7681" max="7681" width="22.7109375" style="659" customWidth="1"/>
    <col min="7682" max="7682" width="22.140625" style="659" customWidth="1"/>
    <col min="7683" max="7684" width="10.28515625" style="659" customWidth="1"/>
    <col min="7685" max="7685" width="10.85546875" style="659" customWidth="1"/>
    <col min="7686" max="7689" width="10.28515625" style="659" customWidth="1"/>
    <col min="7690" max="7690" width="11.42578125" style="659"/>
    <col min="7691" max="7691" width="10.28515625" style="659" customWidth="1"/>
    <col min="7692" max="7692" width="11" style="659" customWidth="1"/>
    <col min="7693" max="7693" width="13" style="659" customWidth="1"/>
    <col min="7694" max="7695" width="10.28515625" style="659" customWidth="1"/>
    <col min="7696" max="7696" width="11" style="659" customWidth="1"/>
    <col min="7697" max="7701" width="10.28515625" style="659" customWidth="1"/>
    <col min="7702" max="7702" width="12.28515625" style="659" bestFit="1" customWidth="1"/>
    <col min="7703" max="7731" width="12.140625" style="659" customWidth="1"/>
    <col min="7732" max="7732" width="12.28515625" style="659" customWidth="1"/>
    <col min="7733" max="7758" width="0" style="659" hidden="1" customWidth="1"/>
    <col min="7759" max="7773" width="12.140625" style="659" customWidth="1"/>
    <col min="7774" max="7936" width="11.42578125" style="659"/>
    <col min="7937" max="7937" width="22.7109375" style="659" customWidth="1"/>
    <col min="7938" max="7938" width="22.140625" style="659" customWidth="1"/>
    <col min="7939" max="7940" width="10.28515625" style="659" customWidth="1"/>
    <col min="7941" max="7941" width="10.85546875" style="659" customWidth="1"/>
    <col min="7942" max="7945" width="10.28515625" style="659" customWidth="1"/>
    <col min="7946" max="7946" width="11.42578125" style="659"/>
    <col min="7947" max="7947" width="10.28515625" style="659" customWidth="1"/>
    <col min="7948" max="7948" width="11" style="659" customWidth="1"/>
    <col min="7949" max="7949" width="13" style="659" customWidth="1"/>
    <col min="7950" max="7951" width="10.28515625" style="659" customWidth="1"/>
    <col min="7952" max="7952" width="11" style="659" customWidth="1"/>
    <col min="7953" max="7957" width="10.28515625" style="659" customWidth="1"/>
    <col min="7958" max="7958" width="12.28515625" style="659" bestFit="1" customWidth="1"/>
    <col min="7959" max="7987" width="12.140625" style="659" customWidth="1"/>
    <col min="7988" max="7988" width="12.28515625" style="659" customWidth="1"/>
    <col min="7989" max="8014" width="0" style="659" hidden="1" customWidth="1"/>
    <col min="8015" max="8029" width="12.140625" style="659" customWidth="1"/>
    <col min="8030" max="8192" width="11.42578125" style="659"/>
    <col min="8193" max="8193" width="22.7109375" style="659" customWidth="1"/>
    <col min="8194" max="8194" width="22.140625" style="659" customWidth="1"/>
    <col min="8195" max="8196" width="10.28515625" style="659" customWidth="1"/>
    <col min="8197" max="8197" width="10.85546875" style="659" customWidth="1"/>
    <col min="8198" max="8201" width="10.28515625" style="659" customWidth="1"/>
    <col min="8202" max="8202" width="11.42578125" style="659"/>
    <col min="8203" max="8203" width="10.28515625" style="659" customWidth="1"/>
    <col min="8204" max="8204" width="11" style="659" customWidth="1"/>
    <col min="8205" max="8205" width="13" style="659" customWidth="1"/>
    <col min="8206" max="8207" width="10.28515625" style="659" customWidth="1"/>
    <col min="8208" max="8208" width="11" style="659" customWidth="1"/>
    <col min="8209" max="8213" width="10.28515625" style="659" customWidth="1"/>
    <col min="8214" max="8214" width="12.28515625" style="659" bestFit="1" customWidth="1"/>
    <col min="8215" max="8243" width="12.140625" style="659" customWidth="1"/>
    <col min="8244" max="8244" width="12.28515625" style="659" customWidth="1"/>
    <col min="8245" max="8270" width="0" style="659" hidden="1" customWidth="1"/>
    <col min="8271" max="8285" width="12.140625" style="659" customWidth="1"/>
    <col min="8286" max="8448" width="11.42578125" style="659"/>
    <col min="8449" max="8449" width="22.7109375" style="659" customWidth="1"/>
    <col min="8450" max="8450" width="22.140625" style="659" customWidth="1"/>
    <col min="8451" max="8452" width="10.28515625" style="659" customWidth="1"/>
    <col min="8453" max="8453" width="10.85546875" style="659" customWidth="1"/>
    <col min="8454" max="8457" width="10.28515625" style="659" customWidth="1"/>
    <col min="8458" max="8458" width="11.42578125" style="659"/>
    <col min="8459" max="8459" width="10.28515625" style="659" customWidth="1"/>
    <col min="8460" max="8460" width="11" style="659" customWidth="1"/>
    <col min="8461" max="8461" width="13" style="659" customWidth="1"/>
    <col min="8462" max="8463" width="10.28515625" style="659" customWidth="1"/>
    <col min="8464" max="8464" width="11" style="659" customWidth="1"/>
    <col min="8465" max="8469" width="10.28515625" style="659" customWidth="1"/>
    <col min="8470" max="8470" width="12.28515625" style="659" bestFit="1" customWidth="1"/>
    <col min="8471" max="8499" width="12.140625" style="659" customWidth="1"/>
    <col min="8500" max="8500" width="12.28515625" style="659" customWidth="1"/>
    <col min="8501" max="8526" width="0" style="659" hidden="1" customWidth="1"/>
    <col min="8527" max="8541" width="12.140625" style="659" customWidth="1"/>
    <col min="8542" max="8704" width="11.42578125" style="659"/>
    <col min="8705" max="8705" width="22.7109375" style="659" customWidth="1"/>
    <col min="8706" max="8706" width="22.140625" style="659" customWidth="1"/>
    <col min="8707" max="8708" width="10.28515625" style="659" customWidth="1"/>
    <col min="8709" max="8709" width="10.85546875" style="659" customWidth="1"/>
    <col min="8710" max="8713" width="10.28515625" style="659" customWidth="1"/>
    <col min="8714" max="8714" width="11.42578125" style="659"/>
    <col min="8715" max="8715" width="10.28515625" style="659" customWidth="1"/>
    <col min="8716" max="8716" width="11" style="659" customWidth="1"/>
    <col min="8717" max="8717" width="13" style="659" customWidth="1"/>
    <col min="8718" max="8719" width="10.28515625" style="659" customWidth="1"/>
    <col min="8720" max="8720" width="11" style="659" customWidth="1"/>
    <col min="8721" max="8725" width="10.28515625" style="659" customWidth="1"/>
    <col min="8726" max="8726" width="12.28515625" style="659" bestFit="1" customWidth="1"/>
    <col min="8727" max="8755" width="12.140625" style="659" customWidth="1"/>
    <col min="8756" max="8756" width="12.28515625" style="659" customWidth="1"/>
    <col min="8757" max="8782" width="0" style="659" hidden="1" customWidth="1"/>
    <col min="8783" max="8797" width="12.140625" style="659" customWidth="1"/>
    <col min="8798" max="8960" width="11.42578125" style="659"/>
    <col min="8961" max="8961" width="22.7109375" style="659" customWidth="1"/>
    <col min="8962" max="8962" width="22.140625" style="659" customWidth="1"/>
    <col min="8963" max="8964" width="10.28515625" style="659" customWidth="1"/>
    <col min="8965" max="8965" width="10.85546875" style="659" customWidth="1"/>
    <col min="8966" max="8969" width="10.28515625" style="659" customWidth="1"/>
    <col min="8970" max="8970" width="11.42578125" style="659"/>
    <col min="8971" max="8971" width="10.28515625" style="659" customWidth="1"/>
    <col min="8972" max="8972" width="11" style="659" customWidth="1"/>
    <col min="8973" max="8973" width="13" style="659" customWidth="1"/>
    <col min="8974" max="8975" width="10.28515625" style="659" customWidth="1"/>
    <col min="8976" max="8976" width="11" style="659" customWidth="1"/>
    <col min="8977" max="8981" width="10.28515625" style="659" customWidth="1"/>
    <col min="8982" max="8982" width="12.28515625" style="659" bestFit="1" customWidth="1"/>
    <col min="8983" max="9011" width="12.140625" style="659" customWidth="1"/>
    <col min="9012" max="9012" width="12.28515625" style="659" customWidth="1"/>
    <col min="9013" max="9038" width="0" style="659" hidden="1" customWidth="1"/>
    <col min="9039" max="9053" width="12.140625" style="659" customWidth="1"/>
    <col min="9054" max="9216" width="11.42578125" style="659"/>
    <col min="9217" max="9217" width="22.7109375" style="659" customWidth="1"/>
    <col min="9218" max="9218" width="22.140625" style="659" customWidth="1"/>
    <col min="9219" max="9220" width="10.28515625" style="659" customWidth="1"/>
    <col min="9221" max="9221" width="10.85546875" style="659" customWidth="1"/>
    <col min="9222" max="9225" width="10.28515625" style="659" customWidth="1"/>
    <col min="9226" max="9226" width="11.42578125" style="659"/>
    <col min="9227" max="9227" width="10.28515625" style="659" customWidth="1"/>
    <col min="9228" max="9228" width="11" style="659" customWidth="1"/>
    <col min="9229" max="9229" width="13" style="659" customWidth="1"/>
    <col min="9230" max="9231" width="10.28515625" style="659" customWidth="1"/>
    <col min="9232" max="9232" width="11" style="659" customWidth="1"/>
    <col min="9233" max="9237" width="10.28515625" style="659" customWidth="1"/>
    <col min="9238" max="9238" width="12.28515625" style="659" bestFit="1" customWidth="1"/>
    <col min="9239" max="9267" width="12.140625" style="659" customWidth="1"/>
    <col min="9268" max="9268" width="12.28515625" style="659" customWidth="1"/>
    <col min="9269" max="9294" width="0" style="659" hidden="1" customWidth="1"/>
    <col min="9295" max="9309" width="12.140625" style="659" customWidth="1"/>
    <col min="9310" max="9472" width="11.42578125" style="659"/>
    <col min="9473" max="9473" width="22.7109375" style="659" customWidth="1"/>
    <col min="9474" max="9474" width="22.140625" style="659" customWidth="1"/>
    <col min="9475" max="9476" width="10.28515625" style="659" customWidth="1"/>
    <col min="9477" max="9477" width="10.85546875" style="659" customWidth="1"/>
    <col min="9478" max="9481" width="10.28515625" style="659" customWidth="1"/>
    <col min="9482" max="9482" width="11.42578125" style="659"/>
    <col min="9483" max="9483" width="10.28515625" style="659" customWidth="1"/>
    <col min="9484" max="9484" width="11" style="659" customWidth="1"/>
    <col min="9485" max="9485" width="13" style="659" customWidth="1"/>
    <col min="9486" max="9487" width="10.28515625" style="659" customWidth="1"/>
    <col min="9488" max="9488" width="11" style="659" customWidth="1"/>
    <col min="9489" max="9493" width="10.28515625" style="659" customWidth="1"/>
    <col min="9494" max="9494" width="12.28515625" style="659" bestFit="1" customWidth="1"/>
    <col min="9495" max="9523" width="12.140625" style="659" customWidth="1"/>
    <col min="9524" max="9524" width="12.28515625" style="659" customWidth="1"/>
    <col min="9525" max="9550" width="0" style="659" hidden="1" customWidth="1"/>
    <col min="9551" max="9565" width="12.140625" style="659" customWidth="1"/>
    <col min="9566" max="9728" width="11.42578125" style="659"/>
    <col min="9729" max="9729" width="22.7109375" style="659" customWidth="1"/>
    <col min="9730" max="9730" width="22.140625" style="659" customWidth="1"/>
    <col min="9731" max="9732" width="10.28515625" style="659" customWidth="1"/>
    <col min="9733" max="9733" width="10.85546875" style="659" customWidth="1"/>
    <col min="9734" max="9737" width="10.28515625" style="659" customWidth="1"/>
    <col min="9738" max="9738" width="11.42578125" style="659"/>
    <col min="9739" max="9739" width="10.28515625" style="659" customWidth="1"/>
    <col min="9740" max="9740" width="11" style="659" customWidth="1"/>
    <col min="9741" max="9741" width="13" style="659" customWidth="1"/>
    <col min="9742" max="9743" width="10.28515625" style="659" customWidth="1"/>
    <col min="9744" max="9744" width="11" style="659" customWidth="1"/>
    <col min="9745" max="9749" width="10.28515625" style="659" customWidth="1"/>
    <col min="9750" max="9750" width="12.28515625" style="659" bestFit="1" customWidth="1"/>
    <col min="9751" max="9779" width="12.140625" style="659" customWidth="1"/>
    <col min="9780" max="9780" width="12.28515625" style="659" customWidth="1"/>
    <col min="9781" max="9806" width="0" style="659" hidden="1" customWidth="1"/>
    <col min="9807" max="9821" width="12.140625" style="659" customWidth="1"/>
    <col min="9822" max="9984" width="11.42578125" style="659"/>
    <col min="9985" max="9985" width="22.7109375" style="659" customWidth="1"/>
    <col min="9986" max="9986" width="22.140625" style="659" customWidth="1"/>
    <col min="9987" max="9988" width="10.28515625" style="659" customWidth="1"/>
    <col min="9989" max="9989" width="10.85546875" style="659" customWidth="1"/>
    <col min="9990" max="9993" width="10.28515625" style="659" customWidth="1"/>
    <col min="9994" max="9994" width="11.42578125" style="659"/>
    <col min="9995" max="9995" width="10.28515625" style="659" customWidth="1"/>
    <col min="9996" max="9996" width="11" style="659" customWidth="1"/>
    <col min="9997" max="9997" width="13" style="659" customWidth="1"/>
    <col min="9998" max="9999" width="10.28515625" style="659" customWidth="1"/>
    <col min="10000" max="10000" width="11" style="659" customWidth="1"/>
    <col min="10001" max="10005" width="10.28515625" style="659" customWidth="1"/>
    <col min="10006" max="10006" width="12.28515625" style="659" bestFit="1" customWidth="1"/>
    <col min="10007" max="10035" width="12.140625" style="659" customWidth="1"/>
    <col min="10036" max="10036" width="12.28515625" style="659" customWidth="1"/>
    <col min="10037" max="10062" width="0" style="659" hidden="1" customWidth="1"/>
    <col min="10063" max="10077" width="12.140625" style="659" customWidth="1"/>
    <col min="10078" max="10240" width="11.42578125" style="659"/>
    <col min="10241" max="10241" width="22.7109375" style="659" customWidth="1"/>
    <col min="10242" max="10242" width="22.140625" style="659" customWidth="1"/>
    <col min="10243" max="10244" width="10.28515625" style="659" customWidth="1"/>
    <col min="10245" max="10245" width="10.85546875" style="659" customWidth="1"/>
    <col min="10246" max="10249" width="10.28515625" style="659" customWidth="1"/>
    <col min="10250" max="10250" width="11.42578125" style="659"/>
    <col min="10251" max="10251" width="10.28515625" style="659" customWidth="1"/>
    <col min="10252" max="10252" width="11" style="659" customWidth="1"/>
    <col min="10253" max="10253" width="13" style="659" customWidth="1"/>
    <col min="10254" max="10255" width="10.28515625" style="659" customWidth="1"/>
    <col min="10256" max="10256" width="11" style="659" customWidth="1"/>
    <col min="10257" max="10261" width="10.28515625" style="659" customWidth="1"/>
    <col min="10262" max="10262" width="12.28515625" style="659" bestFit="1" customWidth="1"/>
    <col min="10263" max="10291" width="12.140625" style="659" customWidth="1"/>
    <col min="10292" max="10292" width="12.28515625" style="659" customWidth="1"/>
    <col min="10293" max="10318" width="0" style="659" hidden="1" customWidth="1"/>
    <col min="10319" max="10333" width="12.140625" style="659" customWidth="1"/>
    <col min="10334" max="10496" width="11.42578125" style="659"/>
    <col min="10497" max="10497" width="22.7109375" style="659" customWidth="1"/>
    <col min="10498" max="10498" width="22.140625" style="659" customWidth="1"/>
    <col min="10499" max="10500" width="10.28515625" style="659" customWidth="1"/>
    <col min="10501" max="10501" width="10.85546875" style="659" customWidth="1"/>
    <col min="10502" max="10505" width="10.28515625" style="659" customWidth="1"/>
    <col min="10506" max="10506" width="11.42578125" style="659"/>
    <col min="10507" max="10507" width="10.28515625" style="659" customWidth="1"/>
    <col min="10508" max="10508" width="11" style="659" customWidth="1"/>
    <col min="10509" max="10509" width="13" style="659" customWidth="1"/>
    <col min="10510" max="10511" width="10.28515625" style="659" customWidth="1"/>
    <col min="10512" max="10512" width="11" style="659" customWidth="1"/>
    <col min="10513" max="10517" width="10.28515625" style="659" customWidth="1"/>
    <col min="10518" max="10518" width="12.28515625" style="659" bestFit="1" customWidth="1"/>
    <col min="10519" max="10547" width="12.140625" style="659" customWidth="1"/>
    <col min="10548" max="10548" width="12.28515625" style="659" customWidth="1"/>
    <col min="10549" max="10574" width="0" style="659" hidden="1" customWidth="1"/>
    <col min="10575" max="10589" width="12.140625" style="659" customWidth="1"/>
    <col min="10590" max="10752" width="11.42578125" style="659"/>
    <col min="10753" max="10753" width="22.7109375" style="659" customWidth="1"/>
    <col min="10754" max="10754" width="22.140625" style="659" customWidth="1"/>
    <col min="10755" max="10756" width="10.28515625" style="659" customWidth="1"/>
    <col min="10757" max="10757" width="10.85546875" style="659" customWidth="1"/>
    <col min="10758" max="10761" width="10.28515625" style="659" customWidth="1"/>
    <col min="10762" max="10762" width="11.42578125" style="659"/>
    <col min="10763" max="10763" width="10.28515625" style="659" customWidth="1"/>
    <col min="10764" max="10764" width="11" style="659" customWidth="1"/>
    <col min="10765" max="10765" width="13" style="659" customWidth="1"/>
    <col min="10766" max="10767" width="10.28515625" style="659" customWidth="1"/>
    <col min="10768" max="10768" width="11" style="659" customWidth="1"/>
    <col min="10769" max="10773" width="10.28515625" style="659" customWidth="1"/>
    <col min="10774" max="10774" width="12.28515625" style="659" bestFit="1" customWidth="1"/>
    <col min="10775" max="10803" width="12.140625" style="659" customWidth="1"/>
    <col min="10804" max="10804" width="12.28515625" style="659" customWidth="1"/>
    <col min="10805" max="10830" width="0" style="659" hidden="1" customWidth="1"/>
    <col min="10831" max="10845" width="12.140625" style="659" customWidth="1"/>
    <col min="10846" max="11008" width="11.42578125" style="659"/>
    <col min="11009" max="11009" width="22.7109375" style="659" customWidth="1"/>
    <col min="11010" max="11010" width="22.140625" style="659" customWidth="1"/>
    <col min="11011" max="11012" width="10.28515625" style="659" customWidth="1"/>
    <col min="11013" max="11013" width="10.85546875" style="659" customWidth="1"/>
    <col min="11014" max="11017" width="10.28515625" style="659" customWidth="1"/>
    <col min="11018" max="11018" width="11.42578125" style="659"/>
    <col min="11019" max="11019" width="10.28515625" style="659" customWidth="1"/>
    <col min="11020" max="11020" width="11" style="659" customWidth="1"/>
    <col min="11021" max="11021" width="13" style="659" customWidth="1"/>
    <col min="11022" max="11023" width="10.28515625" style="659" customWidth="1"/>
    <col min="11024" max="11024" width="11" style="659" customWidth="1"/>
    <col min="11025" max="11029" width="10.28515625" style="659" customWidth="1"/>
    <col min="11030" max="11030" width="12.28515625" style="659" bestFit="1" customWidth="1"/>
    <col min="11031" max="11059" width="12.140625" style="659" customWidth="1"/>
    <col min="11060" max="11060" width="12.28515625" style="659" customWidth="1"/>
    <col min="11061" max="11086" width="0" style="659" hidden="1" customWidth="1"/>
    <col min="11087" max="11101" width="12.140625" style="659" customWidth="1"/>
    <col min="11102" max="11264" width="11.42578125" style="659"/>
    <col min="11265" max="11265" width="22.7109375" style="659" customWidth="1"/>
    <col min="11266" max="11266" width="22.140625" style="659" customWidth="1"/>
    <col min="11267" max="11268" width="10.28515625" style="659" customWidth="1"/>
    <col min="11269" max="11269" width="10.85546875" style="659" customWidth="1"/>
    <col min="11270" max="11273" width="10.28515625" style="659" customWidth="1"/>
    <col min="11274" max="11274" width="11.42578125" style="659"/>
    <col min="11275" max="11275" width="10.28515625" style="659" customWidth="1"/>
    <col min="11276" max="11276" width="11" style="659" customWidth="1"/>
    <col min="11277" max="11277" width="13" style="659" customWidth="1"/>
    <col min="11278" max="11279" width="10.28515625" style="659" customWidth="1"/>
    <col min="11280" max="11280" width="11" style="659" customWidth="1"/>
    <col min="11281" max="11285" width="10.28515625" style="659" customWidth="1"/>
    <col min="11286" max="11286" width="12.28515625" style="659" bestFit="1" customWidth="1"/>
    <col min="11287" max="11315" width="12.140625" style="659" customWidth="1"/>
    <col min="11316" max="11316" width="12.28515625" style="659" customWidth="1"/>
    <col min="11317" max="11342" width="0" style="659" hidden="1" customWidth="1"/>
    <col min="11343" max="11357" width="12.140625" style="659" customWidth="1"/>
    <col min="11358" max="11520" width="11.42578125" style="659"/>
    <col min="11521" max="11521" width="22.7109375" style="659" customWidth="1"/>
    <col min="11522" max="11522" width="22.140625" style="659" customWidth="1"/>
    <col min="11523" max="11524" width="10.28515625" style="659" customWidth="1"/>
    <col min="11525" max="11525" width="10.85546875" style="659" customWidth="1"/>
    <col min="11526" max="11529" width="10.28515625" style="659" customWidth="1"/>
    <col min="11530" max="11530" width="11.42578125" style="659"/>
    <col min="11531" max="11531" width="10.28515625" style="659" customWidth="1"/>
    <col min="11532" max="11532" width="11" style="659" customWidth="1"/>
    <col min="11533" max="11533" width="13" style="659" customWidth="1"/>
    <col min="11534" max="11535" width="10.28515625" style="659" customWidth="1"/>
    <col min="11536" max="11536" width="11" style="659" customWidth="1"/>
    <col min="11537" max="11541" width="10.28515625" style="659" customWidth="1"/>
    <col min="11542" max="11542" width="12.28515625" style="659" bestFit="1" customWidth="1"/>
    <col min="11543" max="11571" width="12.140625" style="659" customWidth="1"/>
    <col min="11572" max="11572" width="12.28515625" style="659" customWidth="1"/>
    <col min="11573" max="11598" width="0" style="659" hidden="1" customWidth="1"/>
    <col min="11599" max="11613" width="12.140625" style="659" customWidth="1"/>
    <col min="11614" max="11776" width="11.42578125" style="659"/>
    <col min="11777" max="11777" width="22.7109375" style="659" customWidth="1"/>
    <col min="11778" max="11778" width="22.140625" style="659" customWidth="1"/>
    <col min="11779" max="11780" width="10.28515625" style="659" customWidth="1"/>
    <col min="11781" max="11781" width="10.85546875" style="659" customWidth="1"/>
    <col min="11782" max="11785" width="10.28515625" style="659" customWidth="1"/>
    <col min="11786" max="11786" width="11.42578125" style="659"/>
    <col min="11787" max="11787" width="10.28515625" style="659" customWidth="1"/>
    <col min="11788" max="11788" width="11" style="659" customWidth="1"/>
    <col min="11789" max="11789" width="13" style="659" customWidth="1"/>
    <col min="11790" max="11791" width="10.28515625" style="659" customWidth="1"/>
    <col min="11792" max="11792" width="11" style="659" customWidth="1"/>
    <col min="11793" max="11797" width="10.28515625" style="659" customWidth="1"/>
    <col min="11798" max="11798" width="12.28515625" style="659" bestFit="1" customWidth="1"/>
    <col min="11799" max="11827" width="12.140625" style="659" customWidth="1"/>
    <col min="11828" max="11828" width="12.28515625" style="659" customWidth="1"/>
    <col min="11829" max="11854" width="0" style="659" hidden="1" customWidth="1"/>
    <col min="11855" max="11869" width="12.140625" style="659" customWidth="1"/>
    <col min="11870" max="12032" width="11.42578125" style="659"/>
    <col min="12033" max="12033" width="22.7109375" style="659" customWidth="1"/>
    <col min="12034" max="12034" width="22.140625" style="659" customWidth="1"/>
    <col min="12035" max="12036" width="10.28515625" style="659" customWidth="1"/>
    <col min="12037" max="12037" width="10.85546875" style="659" customWidth="1"/>
    <col min="12038" max="12041" width="10.28515625" style="659" customWidth="1"/>
    <col min="12042" max="12042" width="11.42578125" style="659"/>
    <col min="12043" max="12043" width="10.28515625" style="659" customWidth="1"/>
    <col min="12044" max="12044" width="11" style="659" customWidth="1"/>
    <col min="12045" max="12045" width="13" style="659" customWidth="1"/>
    <col min="12046" max="12047" width="10.28515625" style="659" customWidth="1"/>
    <col min="12048" max="12048" width="11" style="659" customWidth="1"/>
    <col min="12049" max="12053" width="10.28515625" style="659" customWidth="1"/>
    <col min="12054" max="12054" width="12.28515625" style="659" bestFit="1" customWidth="1"/>
    <col min="12055" max="12083" width="12.140625" style="659" customWidth="1"/>
    <col min="12084" max="12084" width="12.28515625" style="659" customWidth="1"/>
    <col min="12085" max="12110" width="0" style="659" hidden="1" customWidth="1"/>
    <col min="12111" max="12125" width="12.140625" style="659" customWidth="1"/>
    <col min="12126" max="12288" width="11.42578125" style="659"/>
    <col min="12289" max="12289" width="22.7109375" style="659" customWidth="1"/>
    <col min="12290" max="12290" width="22.140625" style="659" customWidth="1"/>
    <col min="12291" max="12292" width="10.28515625" style="659" customWidth="1"/>
    <col min="12293" max="12293" width="10.85546875" style="659" customWidth="1"/>
    <col min="12294" max="12297" width="10.28515625" style="659" customWidth="1"/>
    <col min="12298" max="12298" width="11.42578125" style="659"/>
    <col min="12299" max="12299" width="10.28515625" style="659" customWidth="1"/>
    <col min="12300" max="12300" width="11" style="659" customWidth="1"/>
    <col min="12301" max="12301" width="13" style="659" customWidth="1"/>
    <col min="12302" max="12303" width="10.28515625" style="659" customWidth="1"/>
    <col min="12304" max="12304" width="11" style="659" customWidth="1"/>
    <col min="12305" max="12309" width="10.28515625" style="659" customWidth="1"/>
    <col min="12310" max="12310" width="12.28515625" style="659" bestFit="1" customWidth="1"/>
    <col min="12311" max="12339" width="12.140625" style="659" customWidth="1"/>
    <col min="12340" max="12340" width="12.28515625" style="659" customWidth="1"/>
    <col min="12341" max="12366" width="0" style="659" hidden="1" customWidth="1"/>
    <col min="12367" max="12381" width="12.140625" style="659" customWidth="1"/>
    <col min="12382" max="12544" width="11.42578125" style="659"/>
    <col min="12545" max="12545" width="22.7109375" style="659" customWidth="1"/>
    <col min="12546" max="12546" width="22.140625" style="659" customWidth="1"/>
    <col min="12547" max="12548" width="10.28515625" style="659" customWidth="1"/>
    <col min="12549" max="12549" width="10.85546875" style="659" customWidth="1"/>
    <col min="12550" max="12553" width="10.28515625" style="659" customWidth="1"/>
    <col min="12554" max="12554" width="11.42578125" style="659"/>
    <col min="12555" max="12555" width="10.28515625" style="659" customWidth="1"/>
    <col min="12556" max="12556" width="11" style="659" customWidth="1"/>
    <col min="12557" max="12557" width="13" style="659" customWidth="1"/>
    <col min="12558" max="12559" width="10.28515625" style="659" customWidth="1"/>
    <col min="12560" max="12560" width="11" style="659" customWidth="1"/>
    <col min="12561" max="12565" width="10.28515625" style="659" customWidth="1"/>
    <col min="12566" max="12566" width="12.28515625" style="659" bestFit="1" customWidth="1"/>
    <col min="12567" max="12595" width="12.140625" style="659" customWidth="1"/>
    <col min="12596" max="12596" width="12.28515625" style="659" customWidth="1"/>
    <col min="12597" max="12622" width="0" style="659" hidden="1" customWidth="1"/>
    <col min="12623" max="12637" width="12.140625" style="659" customWidth="1"/>
    <col min="12638" max="12800" width="11.42578125" style="659"/>
    <col min="12801" max="12801" width="22.7109375" style="659" customWidth="1"/>
    <col min="12802" max="12802" width="22.140625" style="659" customWidth="1"/>
    <col min="12803" max="12804" width="10.28515625" style="659" customWidth="1"/>
    <col min="12805" max="12805" width="10.85546875" style="659" customWidth="1"/>
    <col min="12806" max="12809" width="10.28515625" style="659" customWidth="1"/>
    <col min="12810" max="12810" width="11.42578125" style="659"/>
    <col min="12811" max="12811" width="10.28515625" style="659" customWidth="1"/>
    <col min="12812" max="12812" width="11" style="659" customWidth="1"/>
    <col min="12813" max="12813" width="13" style="659" customWidth="1"/>
    <col min="12814" max="12815" width="10.28515625" style="659" customWidth="1"/>
    <col min="12816" max="12816" width="11" style="659" customWidth="1"/>
    <col min="12817" max="12821" width="10.28515625" style="659" customWidth="1"/>
    <col min="12822" max="12822" width="12.28515625" style="659" bestFit="1" customWidth="1"/>
    <col min="12823" max="12851" width="12.140625" style="659" customWidth="1"/>
    <col min="12852" max="12852" width="12.28515625" style="659" customWidth="1"/>
    <col min="12853" max="12878" width="0" style="659" hidden="1" customWidth="1"/>
    <col min="12879" max="12893" width="12.140625" style="659" customWidth="1"/>
    <col min="12894" max="13056" width="11.42578125" style="659"/>
    <col min="13057" max="13057" width="22.7109375" style="659" customWidth="1"/>
    <col min="13058" max="13058" width="22.140625" style="659" customWidth="1"/>
    <col min="13059" max="13060" width="10.28515625" style="659" customWidth="1"/>
    <col min="13061" max="13061" width="10.85546875" style="659" customWidth="1"/>
    <col min="13062" max="13065" width="10.28515625" style="659" customWidth="1"/>
    <col min="13066" max="13066" width="11.42578125" style="659"/>
    <col min="13067" max="13067" width="10.28515625" style="659" customWidth="1"/>
    <col min="13068" max="13068" width="11" style="659" customWidth="1"/>
    <col min="13069" max="13069" width="13" style="659" customWidth="1"/>
    <col min="13070" max="13071" width="10.28515625" style="659" customWidth="1"/>
    <col min="13072" max="13072" width="11" style="659" customWidth="1"/>
    <col min="13073" max="13077" width="10.28515625" style="659" customWidth="1"/>
    <col min="13078" max="13078" width="12.28515625" style="659" bestFit="1" customWidth="1"/>
    <col min="13079" max="13107" width="12.140625" style="659" customWidth="1"/>
    <col min="13108" max="13108" width="12.28515625" style="659" customWidth="1"/>
    <col min="13109" max="13134" width="0" style="659" hidden="1" customWidth="1"/>
    <col min="13135" max="13149" width="12.140625" style="659" customWidth="1"/>
    <col min="13150" max="13312" width="11.42578125" style="659"/>
    <col min="13313" max="13313" width="22.7109375" style="659" customWidth="1"/>
    <col min="13314" max="13314" width="22.140625" style="659" customWidth="1"/>
    <col min="13315" max="13316" width="10.28515625" style="659" customWidth="1"/>
    <col min="13317" max="13317" width="10.85546875" style="659" customWidth="1"/>
    <col min="13318" max="13321" width="10.28515625" style="659" customWidth="1"/>
    <col min="13322" max="13322" width="11.42578125" style="659"/>
    <col min="13323" max="13323" width="10.28515625" style="659" customWidth="1"/>
    <col min="13324" max="13324" width="11" style="659" customWidth="1"/>
    <col min="13325" max="13325" width="13" style="659" customWidth="1"/>
    <col min="13326" max="13327" width="10.28515625" style="659" customWidth="1"/>
    <col min="13328" max="13328" width="11" style="659" customWidth="1"/>
    <col min="13329" max="13333" width="10.28515625" style="659" customWidth="1"/>
    <col min="13334" max="13334" width="12.28515625" style="659" bestFit="1" customWidth="1"/>
    <col min="13335" max="13363" width="12.140625" style="659" customWidth="1"/>
    <col min="13364" max="13364" width="12.28515625" style="659" customWidth="1"/>
    <col min="13365" max="13390" width="0" style="659" hidden="1" customWidth="1"/>
    <col min="13391" max="13405" width="12.140625" style="659" customWidth="1"/>
    <col min="13406" max="13568" width="11.42578125" style="659"/>
    <col min="13569" max="13569" width="22.7109375" style="659" customWidth="1"/>
    <col min="13570" max="13570" width="22.140625" style="659" customWidth="1"/>
    <col min="13571" max="13572" width="10.28515625" style="659" customWidth="1"/>
    <col min="13573" max="13573" width="10.85546875" style="659" customWidth="1"/>
    <col min="13574" max="13577" width="10.28515625" style="659" customWidth="1"/>
    <col min="13578" max="13578" width="11.42578125" style="659"/>
    <col min="13579" max="13579" width="10.28515625" style="659" customWidth="1"/>
    <col min="13580" max="13580" width="11" style="659" customWidth="1"/>
    <col min="13581" max="13581" width="13" style="659" customWidth="1"/>
    <col min="13582" max="13583" width="10.28515625" style="659" customWidth="1"/>
    <col min="13584" max="13584" width="11" style="659" customWidth="1"/>
    <col min="13585" max="13589" width="10.28515625" style="659" customWidth="1"/>
    <col min="13590" max="13590" width="12.28515625" style="659" bestFit="1" customWidth="1"/>
    <col min="13591" max="13619" width="12.140625" style="659" customWidth="1"/>
    <col min="13620" max="13620" width="12.28515625" style="659" customWidth="1"/>
    <col min="13621" max="13646" width="0" style="659" hidden="1" customWidth="1"/>
    <col min="13647" max="13661" width="12.140625" style="659" customWidth="1"/>
    <col min="13662" max="13824" width="11.42578125" style="659"/>
    <col min="13825" max="13825" width="22.7109375" style="659" customWidth="1"/>
    <col min="13826" max="13826" width="22.140625" style="659" customWidth="1"/>
    <col min="13827" max="13828" width="10.28515625" style="659" customWidth="1"/>
    <col min="13829" max="13829" width="10.85546875" style="659" customWidth="1"/>
    <col min="13830" max="13833" width="10.28515625" style="659" customWidth="1"/>
    <col min="13834" max="13834" width="11.42578125" style="659"/>
    <col min="13835" max="13835" width="10.28515625" style="659" customWidth="1"/>
    <col min="13836" max="13836" width="11" style="659" customWidth="1"/>
    <col min="13837" max="13837" width="13" style="659" customWidth="1"/>
    <col min="13838" max="13839" width="10.28515625" style="659" customWidth="1"/>
    <col min="13840" max="13840" width="11" style="659" customWidth="1"/>
    <col min="13841" max="13845" width="10.28515625" style="659" customWidth="1"/>
    <col min="13846" max="13846" width="12.28515625" style="659" bestFit="1" customWidth="1"/>
    <col min="13847" max="13875" width="12.140625" style="659" customWidth="1"/>
    <col min="13876" max="13876" width="12.28515625" style="659" customWidth="1"/>
    <col min="13877" max="13902" width="0" style="659" hidden="1" customWidth="1"/>
    <col min="13903" max="13917" width="12.140625" style="659" customWidth="1"/>
    <col min="13918" max="14080" width="11.42578125" style="659"/>
    <col min="14081" max="14081" width="22.7109375" style="659" customWidth="1"/>
    <col min="14082" max="14082" width="22.140625" style="659" customWidth="1"/>
    <col min="14083" max="14084" width="10.28515625" style="659" customWidth="1"/>
    <col min="14085" max="14085" width="10.85546875" style="659" customWidth="1"/>
    <col min="14086" max="14089" width="10.28515625" style="659" customWidth="1"/>
    <col min="14090" max="14090" width="11.42578125" style="659"/>
    <col min="14091" max="14091" width="10.28515625" style="659" customWidth="1"/>
    <col min="14092" max="14092" width="11" style="659" customWidth="1"/>
    <col min="14093" max="14093" width="13" style="659" customWidth="1"/>
    <col min="14094" max="14095" width="10.28515625" style="659" customWidth="1"/>
    <col min="14096" max="14096" width="11" style="659" customWidth="1"/>
    <col min="14097" max="14101" width="10.28515625" style="659" customWidth="1"/>
    <col min="14102" max="14102" width="12.28515625" style="659" bestFit="1" customWidth="1"/>
    <col min="14103" max="14131" width="12.140625" style="659" customWidth="1"/>
    <col min="14132" max="14132" width="12.28515625" style="659" customWidth="1"/>
    <col min="14133" max="14158" width="0" style="659" hidden="1" customWidth="1"/>
    <col min="14159" max="14173" width="12.140625" style="659" customWidth="1"/>
    <col min="14174" max="14336" width="11.42578125" style="659"/>
    <col min="14337" max="14337" width="22.7109375" style="659" customWidth="1"/>
    <col min="14338" max="14338" width="22.140625" style="659" customWidth="1"/>
    <col min="14339" max="14340" width="10.28515625" style="659" customWidth="1"/>
    <col min="14341" max="14341" width="10.85546875" style="659" customWidth="1"/>
    <col min="14342" max="14345" width="10.28515625" style="659" customWidth="1"/>
    <col min="14346" max="14346" width="11.42578125" style="659"/>
    <col min="14347" max="14347" width="10.28515625" style="659" customWidth="1"/>
    <col min="14348" max="14348" width="11" style="659" customWidth="1"/>
    <col min="14349" max="14349" width="13" style="659" customWidth="1"/>
    <col min="14350" max="14351" width="10.28515625" style="659" customWidth="1"/>
    <col min="14352" max="14352" width="11" style="659" customWidth="1"/>
    <col min="14353" max="14357" width="10.28515625" style="659" customWidth="1"/>
    <col min="14358" max="14358" width="12.28515625" style="659" bestFit="1" customWidth="1"/>
    <col min="14359" max="14387" width="12.140625" style="659" customWidth="1"/>
    <col min="14388" max="14388" width="12.28515625" style="659" customWidth="1"/>
    <col min="14389" max="14414" width="0" style="659" hidden="1" customWidth="1"/>
    <col min="14415" max="14429" width="12.140625" style="659" customWidth="1"/>
    <col min="14430" max="14592" width="11.42578125" style="659"/>
    <col min="14593" max="14593" width="22.7109375" style="659" customWidth="1"/>
    <col min="14594" max="14594" width="22.140625" style="659" customWidth="1"/>
    <col min="14595" max="14596" width="10.28515625" style="659" customWidth="1"/>
    <col min="14597" max="14597" width="10.85546875" style="659" customWidth="1"/>
    <col min="14598" max="14601" width="10.28515625" style="659" customWidth="1"/>
    <col min="14602" max="14602" width="11.42578125" style="659"/>
    <col min="14603" max="14603" width="10.28515625" style="659" customWidth="1"/>
    <col min="14604" max="14604" width="11" style="659" customWidth="1"/>
    <col min="14605" max="14605" width="13" style="659" customWidth="1"/>
    <col min="14606" max="14607" width="10.28515625" style="659" customWidth="1"/>
    <col min="14608" max="14608" width="11" style="659" customWidth="1"/>
    <col min="14609" max="14613" width="10.28515625" style="659" customWidth="1"/>
    <col min="14614" max="14614" width="12.28515625" style="659" bestFit="1" customWidth="1"/>
    <col min="14615" max="14643" width="12.140625" style="659" customWidth="1"/>
    <col min="14644" max="14644" width="12.28515625" style="659" customWidth="1"/>
    <col min="14645" max="14670" width="0" style="659" hidden="1" customWidth="1"/>
    <col min="14671" max="14685" width="12.140625" style="659" customWidth="1"/>
    <col min="14686" max="14848" width="11.42578125" style="659"/>
    <col min="14849" max="14849" width="22.7109375" style="659" customWidth="1"/>
    <col min="14850" max="14850" width="22.140625" style="659" customWidth="1"/>
    <col min="14851" max="14852" width="10.28515625" style="659" customWidth="1"/>
    <col min="14853" max="14853" width="10.85546875" style="659" customWidth="1"/>
    <col min="14854" max="14857" width="10.28515625" style="659" customWidth="1"/>
    <col min="14858" max="14858" width="11.42578125" style="659"/>
    <col min="14859" max="14859" width="10.28515625" style="659" customWidth="1"/>
    <col min="14860" max="14860" width="11" style="659" customWidth="1"/>
    <col min="14861" max="14861" width="13" style="659" customWidth="1"/>
    <col min="14862" max="14863" width="10.28515625" style="659" customWidth="1"/>
    <col min="14864" max="14864" width="11" style="659" customWidth="1"/>
    <col min="14865" max="14869" width="10.28515625" style="659" customWidth="1"/>
    <col min="14870" max="14870" width="12.28515625" style="659" bestFit="1" customWidth="1"/>
    <col min="14871" max="14899" width="12.140625" style="659" customWidth="1"/>
    <col min="14900" max="14900" width="12.28515625" style="659" customWidth="1"/>
    <col min="14901" max="14926" width="0" style="659" hidden="1" customWidth="1"/>
    <col min="14927" max="14941" width="12.140625" style="659" customWidth="1"/>
    <col min="14942" max="15104" width="11.42578125" style="659"/>
    <col min="15105" max="15105" width="22.7109375" style="659" customWidth="1"/>
    <col min="15106" max="15106" width="22.140625" style="659" customWidth="1"/>
    <col min="15107" max="15108" width="10.28515625" style="659" customWidth="1"/>
    <col min="15109" max="15109" width="10.85546875" style="659" customWidth="1"/>
    <col min="15110" max="15113" width="10.28515625" style="659" customWidth="1"/>
    <col min="15114" max="15114" width="11.42578125" style="659"/>
    <col min="15115" max="15115" width="10.28515625" style="659" customWidth="1"/>
    <col min="15116" max="15116" width="11" style="659" customWidth="1"/>
    <col min="15117" max="15117" width="13" style="659" customWidth="1"/>
    <col min="15118" max="15119" width="10.28515625" style="659" customWidth="1"/>
    <col min="15120" max="15120" width="11" style="659" customWidth="1"/>
    <col min="15121" max="15125" width="10.28515625" style="659" customWidth="1"/>
    <col min="15126" max="15126" width="12.28515625" style="659" bestFit="1" customWidth="1"/>
    <col min="15127" max="15155" width="12.140625" style="659" customWidth="1"/>
    <col min="15156" max="15156" width="12.28515625" style="659" customWidth="1"/>
    <col min="15157" max="15182" width="0" style="659" hidden="1" customWidth="1"/>
    <col min="15183" max="15197" width="12.140625" style="659" customWidth="1"/>
    <col min="15198" max="15360" width="11.42578125" style="659"/>
    <col min="15361" max="15361" width="22.7109375" style="659" customWidth="1"/>
    <col min="15362" max="15362" width="22.140625" style="659" customWidth="1"/>
    <col min="15363" max="15364" width="10.28515625" style="659" customWidth="1"/>
    <col min="15365" max="15365" width="10.85546875" style="659" customWidth="1"/>
    <col min="15366" max="15369" width="10.28515625" style="659" customWidth="1"/>
    <col min="15370" max="15370" width="11.42578125" style="659"/>
    <col min="15371" max="15371" width="10.28515625" style="659" customWidth="1"/>
    <col min="15372" max="15372" width="11" style="659" customWidth="1"/>
    <col min="15373" max="15373" width="13" style="659" customWidth="1"/>
    <col min="15374" max="15375" width="10.28515625" style="659" customWidth="1"/>
    <col min="15376" max="15376" width="11" style="659" customWidth="1"/>
    <col min="15377" max="15381" width="10.28515625" style="659" customWidth="1"/>
    <col min="15382" max="15382" width="12.28515625" style="659" bestFit="1" customWidth="1"/>
    <col min="15383" max="15411" width="12.140625" style="659" customWidth="1"/>
    <col min="15412" max="15412" width="12.28515625" style="659" customWidth="1"/>
    <col min="15413" max="15438" width="0" style="659" hidden="1" customWidth="1"/>
    <col min="15439" max="15453" width="12.140625" style="659" customWidth="1"/>
    <col min="15454" max="15616" width="11.42578125" style="659"/>
    <col min="15617" max="15617" width="22.7109375" style="659" customWidth="1"/>
    <col min="15618" max="15618" width="22.140625" style="659" customWidth="1"/>
    <col min="15619" max="15620" width="10.28515625" style="659" customWidth="1"/>
    <col min="15621" max="15621" width="10.85546875" style="659" customWidth="1"/>
    <col min="15622" max="15625" width="10.28515625" style="659" customWidth="1"/>
    <col min="15626" max="15626" width="11.42578125" style="659"/>
    <col min="15627" max="15627" width="10.28515625" style="659" customWidth="1"/>
    <col min="15628" max="15628" width="11" style="659" customWidth="1"/>
    <col min="15629" max="15629" width="13" style="659" customWidth="1"/>
    <col min="15630" max="15631" width="10.28515625" style="659" customWidth="1"/>
    <col min="15632" max="15632" width="11" style="659" customWidth="1"/>
    <col min="15633" max="15637" width="10.28515625" style="659" customWidth="1"/>
    <col min="15638" max="15638" width="12.28515625" style="659" bestFit="1" customWidth="1"/>
    <col min="15639" max="15667" width="12.140625" style="659" customWidth="1"/>
    <col min="15668" max="15668" width="12.28515625" style="659" customWidth="1"/>
    <col min="15669" max="15694" width="0" style="659" hidden="1" customWidth="1"/>
    <col min="15695" max="15709" width="12.140625" style="659" customWidth="1"/>
    <col min="15710" max="15872" width="11.42578125" style="659"/>
    <col min="15873" max="15873" width="22.7109375" style="659" customWidth="1"/>
    <col min="15874" max="15874" width="22.140625" style="659" customWidth="1"/>
    <col min="15875" max="15876" width="10.28515625" style="659" customWidth="1"/>
    <col min="15877" max="15877" width="10.85546875" style="659" customWidth="1"/>
    <col min="15878" max="15881" width="10.28515625" style="659" customWidth="1"/>
    <col min="15882" max="15882" width="11.42578125" style="659"/>
    <col min="15883" max="15883" width="10.28515625" style="659" customWidth="1"/>
    <col min="15884" max="15884" width="11" style="659" customWidth="1"/>
    <col min="15885" max="15885" width="13" style="659" customWidth="1"/>
    <col min="15886" max="15887" width="10.28515625" style="659" customWidth="1"/>
    <col min="15888" max="15888" width="11" style="659" customWidth="1"/>
    <col min="15889" max="15893" width="10.28515625" style="659" customWidth="1"/>
    <col min="15894" max="15894" width="12.28515625" style="659" bestFit="1" customWidth="1"/>
    <col min="15895" max="15923" width="12.140625" style="659" customWidth="1"/>
    <col min="15924" max="15924" width="12.28515625" style="659" customWidth="1"/>
    <col min="15925" max="15950" width="0" style="659" hidden="1" customWidth="1"/>
    <col min="15951" max="15965" width="12.140625" style="659" customWidth="1"/>
    <col min="15966" max="16128" width="11.42578125" style="659"/>
    <col min="16129" max="16129" width="22.7109375" style="659" customWidth="1"/>
    <col min="16130" max="16130" width="22.140625" style="659" customWidth="1"/>
    <col min="16131" max="16132" width="10.28515625" style="659" customWidth="1"/>
    <col min="16133" max="16133" width="10.85546875" style="659" customWidth="1"/>
    <col min="16134" max="16137" width="10.28515625" style="659" customWidth="1"/>
    <col min="16138" max="16138" width="11.42578125" style="659"/>
    <col min="16139" max="16139" width="10.28515625" style="659" customWidth="1"/>
    <col min="16140" max="16140" width="11" style="659" customWidth="1"/>
    <col min="16141" max="16141" width="13" style="659" customWidth="1"/>
    <col min="16142" max="16143" width="10.28515625" style="659" customWidth="1"/>
    <col min="16144" max="16144" width="11" style="659" customWidth="1"/>
    <col min="16145" max="16149" width="10.28515625" style="659" customWidth="1"/>
    <col min="16150" max="16150" width="12.28515625" style="659" bestFit="1" customWidth="1"/>
    <col min="16151" max="16179" width="12.140625" style="659" customWidth="1"/>
    <col min="16180" max="16180" width="12.28515625" style="659" customWidth="1"/>
    <col min="16181" max="16206" width="0" style="659" hidden="1" customWidth="1"/>
    <col min="16207" max="16221" width="12.140625" style="659" customWidth="1"/>
    <col min="16222" max="16384" width="11.42578125" style="659"/>
  </cols>
  <sheetData>
    <row r="1" spans="1:100" s="671" customFormat="1" ht="12.75" customHeight="1" x14ac:dyDescent="0.2">
      <c r="A1" s="938" t="s">
        <v>0</v>
      </c>
      <c r="B1" s="670"/>
      <c r="C1" s="670"/>
      <c r="D1" s="670"/>
      <c r="E1" s="670"/>
      <c r="F1" s="670"/>
      <c r="G1" s="670"/>
      <c r="H1" s="670"/>
      <c r="I1" s="670"/>
      <c r="J1" s="670"/>
      <c r="K1" s="670"/>
      <c r="M1" s="675"/>
    </row>
    <row r="2" spans="1:100" s="671" customFormat="1" ht="12.75" customHeight="1" x14ac:dyDescent="0.2">
      <c r="A2" s="938" t="str">
        <f>CONCATENATE("COMUNA: ",[3]NOMBRE!B2," - ","( ",[3]NOMBRE!C2,[3]NOMBRE!D2,[3]NOMBRE!E2,[3]NOMBRE!F2,[3]NOMBRE!G2," )")</f>
        <v>COMUNA: LINARES  - ( 07401 )</v>
      </c>
      <c r="B2" s="670"/>
      <c r="C2" s="670"/>
      <c r="D2" s="670"/>
      <c r="E2" s="670"/>
      <c r="F2" s="670"/>
      <c r="G2" s="670"/>
      <c r="H2" s="670"/>
      <c r="I2" s="670"/>
      <c r="J2" s="670"/>
      <c r="K2" s="670"/>
      <c r="M2" s="675"/>
    </row>
    <row r="3" spans="1:100" s="671" customFormat="1" ht="12.75" customHeight="1" x14ac:dyDescent="0.2">
      <c r="A3" s="938" t="str">
        <f>CONCATENATE("ESTABLECIMIENTO: ",[3]NOMBRE!B3," - ","( ",[3]NOMBRE!C3,[3]NOMBRE!D3,[3]NOMBRE!E3,[3]NOMBRE!F3,[3]NOMBRE!G3," )")</f>
        <v>ESTABLECIMIENTO: HOSPITAL DE LINARES  - ( 16108 )</v>
      </c>
      <c r="B3" s="670"/>
      <c r="C3" s="670"/>
      <c r="D3" s="672"/>
      <c r="E3" s="670"/>
      <c r="F3" s="670"/>
      <c r="G3" s="670"/>
      <c r="H3" s="670"/>
      <c r="I3" s="670"/>
      <c r="J3" s="670"/>
      <c r="K3" s="670"/>
      <c r="M3" s="675"/>
    </row>
    <row r="4" spans="1:100" s="671" customFormat="1" ht="12.75" customHeight="1" x14ac:dyDescent="0.2">
      <c r="A4" s="938" t="str">
        <f>CONCATENATE("MES: ",[3]NOMBRE!B6," - ","( ",[3]NOMBRE!C6,[3]NOMBRE!D6," )")</f>
        <v>MES: MAYO - ( 05 )</v>
      </c>
      <c r="B4" s="670"/>
      <c r="C4" s="670"/>
      <c r="D4" s="670"/>
      <c r="E4" s="670"/>
      <c r="F4" s="670"/>
      <c r="G4" s="670"/>
      <c r="H4" s="670"/>
      <c r="I4" s="670"/>
      <c r="J4" s="670"/>
      <c r="K4" s="670"/>
      <c r="M4" s="675"/>
    </row>
    <row r="5" spans="1:100" s="671" customFormat="1" ht="12.75" customHeight="1" x14ac:dyDescent="0.2">
      <c r="A5" s="669" t="str">
        <f>CONCATENATE("AÑO: ",[3]NOMBRE!B7)</f>
        <v>AÑO: 2013</v>
      </c>
      <c r="B5" s="670"/>
      <c r="C5" s="670"/>
      <c r="D5" s="670"/>
      <c r="E5" s="670"/>
      <c r="F5" s="670"/>
      <c r="G5" s="670"/>
      <c r="H5" s="670"/>
      <c r="I5" s="670"/>
      <c r="J5" s="670"/>
      <c r="K5" s="670"/>
      <c r="M5" s="675"/>
    </row>
    <row r="6" spans="1:100" s="673" customFormat="1" ht="39.950000000000003" customHeight="1" x14ac:dyDescent="0.2">
      <c r="A6" s="1197" t="s">
        <v>1</v>
      </c>
      <c r="B6" s="1197"/>
      <c r="C6" s="1197"/>
      <c r="D6" s="1197"/>
      <c r="E6" s="1197"/>
      <c r="F6" s="1197"/>
      <c r="G6" s="1197"/>
      <c r="H6" s="1197"/>
      <c r="I6" s="1197"/>
      <c r="J6" s="1197"/>
      <c r="K6" s="1197"/>
      <c r="L6" s="1197"/>
      <c r="M6" s="1197"/>
      <c r="N6" s="1197"/>
      <c r="O6" s="1197"/>
      <c r="P6" s="1197"/>
      <c r="Q6" s="691"/>
      <c r="R6" s="691"/>
      <c r="S6" s="691"/>
      <c r="T6" s="691"/>
      <c r="U6" s="691"/>
      <c r="V6" s="691"/>
      <c r="W6" s="706"/>
    </row>
    <row r="7" spans="1:100" s="673" customFormat="1" ht="45" customHeight="1" x14ac:dyDescent="0.2">
      <c r="A7" s="761" t="s">
        <v>2</v>
      </c>
      <c r="B7" s="668"/>
      <c r="C7" s="668"/>
      <c r="D7" s="778"/>
      <c r="E7" s="666"/>
      <c r="F7" s="671"/>
      <c r="G7" s="671"/>
      <c r="H7" s="671"/>
      <c r="I7" s="670"/>
      <c r="J7" s="707"/>
      <c r="K7" s="707"/>
      <c r="L7" s="707"/>
      <c r="M7" s="707"/>
      <c r="N7" s="707"/>
      <c r="O7" s="707"/>
      <c r="P7" s="707"/>
      <c r="Q7" s="707"/>
      <c r="R7" s="707"/>
      <c r="S7" s="707"/>
      <c r="T7" s="707"/>
      <c r="U7" s="707"/>
      <c r="V7" s="707"/>
      <c r="W7" s="707"/>
    </row>
    <row r="8" spans="1:100" s="676" customFormat="1" x14ac:dyDescent="0.2">
      <c r="A8" s="1187" t="s">
        <v>3</v>
      </c>
      <c r="B8" s="1188"/>
      <c r="C8" s="1052" t="s">
        <v>4</v>
      </c>
      <c r="D8" s="1173" t="s">
        <v>5</v>
      </c>
      <c r="E8" s="1174"/>
      <c r="F8" s="1174"/>
      <c r="G8" s="1174"/>
      <c r="H8" s="1174"/>
      <c r="I8" s="1175"/>
      <c r="J8" s="1176"/>
      <c r="K8" s="1176"/>
      <c r="L8" s="709"/>
      <c r="M8" s="670"/>
      <c r="N8" s="670"/>
      <c r="O8" s="670"/>
      <c r="P8" s="670"/>
      <c r="Q8" s="670"/>
      <c r="R8" s="670"/>
      <c r="S8" s="670"/>
      <c r="T8" s="670"/>
      <c r="U8" s="670"/>
      <c r="V8" s="670"/>
      <c r="W8" s="673"/>
      <c r="X8" s="673"/>
      <c r="Y8" s="673"/>
      <c r="Z8" s="673"/>
      <c r="AA8" s="673"/>
      <c r="AB8" s="673"/>
      <c r="AC8" s="673"/>
      <c r="AD8" s="673"/>
      <c r="AE8" s="673"/>
      <c r="AF8" s="673"/>
      <c r="AG8" s="673"/>
      <c r="AH8" s="673"/>
      <c r="AI8" s="673"/>
      <c r="AJ8" s="673"/>
      <c r="AK8" s="673"/>
      <c r="AL8" s="673"/>
      <c r="AM8" s="673"/>
      <c r="AN8" s="673"/>
      <c r="AO8" s="673"/>
      <c r="AP8" s="686"/>
      <c r="AQ8" s="686"/>
      <c r="AR8" s="686"/>
      <c r="AS8" s="686"/>
      <c r="AT8" s="686"/>
      <c r="AU8" s="686"/>
      <c r="AV8" s="686"/>
      <c r="AW8" s="686"/>
      <c r="AX8" s="686"/>
      <c r="AY8" s="686"/>
      <c r="AZ8" s="686"/>
      <c r="BA8" s="686"/>
      <c r="BB8" s="686"/>
      <c r="BC8" s="686"/>
      <c r="BD8" s="686"/>
      <c r="BE8" s="686"/>
      <c r="BF8" s="686"/>
      <c r="BG8" s="686"/>
      <c r="BH8" s="686"/>
      <c r="BI8" s="686"/>
      <c r="BJ8" s="686"/>
      <c r="BK8" s="686"/>
      <c r="BL8" s="686"/>
      <c r="BM8" s="686"/>
      <c r="BN8" s="686"/>
      <c r="BO8" s="686"/>
      <c r="BP8" s="686"/>
      <c r="BQ8" s="686"/>
      <c r="BR8" s="686"/>
      <c r="BS8" s="686"/>
      <c r="BT8" s="686"/>
      <c r="BU8" s="686"/>
      <c r="BV8" s="686"/>
      <c r="BW8" s="686"/>
      <c r="BX8" s="686"/>
      <c r="BY8" s="686"/>
      <c r="BZ8" s="686"/>
      <c r="CA8" s="686"/>
      <c r="CB8" s="686"/>
      <c r="CC8" s="686"/>
      <c r="CD8" s="686"/>
      <c r="CE8" s="686"/>
      <c r="CF8" s="686"/>
      <c r="CG8" s="686"/>
      <c r="CH8" s="686"/>
      <c r="CI8" s="686"/>
      <c r="CJ8" s="686"/>
      <c r="CK8" s="686"/>
      <c r="CL8" s="686"/>
      <c r="CM8" s="686"/>
      <c r="CN8" s="686"/>
      <c r="CO8" s="686"/>
      <c r="CP8" s="686"/>
      <c r="CQ8" s="686"/>
      <c r="CR8" s="686"/>
      <c r="CS8" s="686"/>
      <c r="CT8" s="686"/>
      <c r="CU8" s="686"/>
    </row>
    <row r="9" spans="1:100" s="765" customFormat="1" ht="27.75" customHeight="1" x14ac:dyDescent="0.15">
      <c r="A9" s="1189"/>
      <c r="B9" s="1190"/>
      <c r="C9" s="1054"/>
      <c r="D9" s="701" t="s">
        <v>6</v>
      </c>
      <c r="E9" s="678" t="s">
        <v>7</v>
      </c>
      <c r="F9" s="678" t="s">
        <v>8</v>
      </c>
      <c r="G9" s="678" t="s">
        <v>9</v>
      </c>
      <c r="H9" s="678" t="s">
        <v>10</v>
      </c>
      <c r="I9" s="679" t="s">
        <v>11</v>
      </c>
      <c r="J9" s="986"/>
      <c r="K9" s="986"/>
      <c r="L9" s="986"/>
      <c r="M9" s="709"/>
      <c r="N9" s="670"/>
      <c r="O9" s="670"/>
      <c r="P9" s="670"/>
      <c r="Q9" s="670"/>
      <c r="R9" s="670"/>
      <c r="S9" s="670"/>
      <c r="T9" s="670"/>
      <c r="U9" s="670"/>
      <c r="V9" s="670"/>
      <c r="W9" s="670"/>
      <c r="X9" s="671"/>
      <c r="Y9" s="671"/>
      <c r="Z9" s="671"/>
      <c r="AA9" s="671"/>
      <c r="AB9" s="671"/>
      <c r="AC9" s="671"/>
      <c r="AD9" s="671"/>
      <c r="AE9" s="671"/>
      <c r="AF9" s="671"/>
      <c r="AG9" s="671"/>
      <c r="AH9" s="671"/>
      <c r="AI9" s="671"/>
      <c r="AJ9" s="671"/>
      <c r="AK9" s="671"/>
      <c r="AL9" s="671"/>
      <c r="AM9" s="671"/>
      <c r="AN9" s="671"/>
      <c r="AO9" s="671"/>
      <c r="AP9" s="690"/>
      <c r="AQ9" s="690"/>
      <c r="AR9" s="690"/>
      <c r="AS9" s="690"/>
      <c r="AT9" s="690"/>
      <c r="AU9" s="690"/>
      <c r="AV9" s="690"/>
      <c r="AW9" s="690"/>
      <c r="AX9" s="690"/>
      <c r="AY9" s="690"/>
      <c r="AZ9" s="690"/>
      <c r="BA9" s="690"/>
      <c r="BB9" s="690"/>
      <c r="BC9" s="690"/>
      <c r="BD9" s="690"/>
      <c r="BE9" s="690"/>
      <c r="BF9" s="690"/>
      <c r="BG9" s="690"/>
      <c r="BH9" s="690"/>
      <c r="BI9" s="690"/>
      <c r="BJ9" s="690"/>
      <c r="BK9" s="690"/>
      <c r="BL9" s="690"/>
      <c r="BM9" s="690"/>
      <c r="BN9" s="690"/>
      <c r="BO9" s="690"/>
      <c r="BP9" s="690"/>
      <c r="BQ9" s="690"/>
      <c r="BR9" s="690"/>
      <c r="BS9" s="690"/>
      <c r="BT9" s="690"/>
      <c r="BU9" s="690"/>
      <c r="BV9" s="690"/>
      <c r="BW9" s="690"/>
      <c r="BX9" s="690"/>
      <c r="BY9" s="690"/>
      <c r="BZ9" s="690"/>
      <c r="CA9" s="690"/>
      <c r="CB9" s="690"/>
      <c r="CC9" s="690"/>
      <c r="CD9" s="690"/>
      <c r="CE9" s="690"/>
      <c r="CF9" s="690"/>
      <c r="CG9" s="690"/>
      <c r="CH9" s="690"/>
      <c r="CI9" s="690"/>
      <c r="CJ9" s="690"/>
      <c r="CK9" s="690"/>
      <c r="CL9" s="690"/>
      <c r="CM9" s="690"/>
      <c r="CN9" s="690"/>
      <c r="CO9" s="690"/>
      <c r="CP9" s="690"/>
      <c r="CQ9" s="690"/>
      <c r="CR9" s="690"/>
      <c r="CS9" s="690"/>
      <c r="CT9" s="690"/>
      <c r="CU9" s="690"/>
      <c r="CV9" s="690"/>
    </row>
    <row r="10" spans="1:100" s="765" customFormat="1" ht="15.95" customHeight="1" x14ac:dyDescent="0.15">
      <c r="A10" s="1198" t="s">
        <v>12</v>
      </c>
      <c r="B10" s="1199"/>
      <c r="C10" s="845">
        <f>SUM(D10:I10)</f>
        <v>0</v>
      </c>
      <c r="D10" s="811"/>
      <c r="E10" s="812"/>
      <c r="F10" s="812"/>
      <c r="G10" s="812"/>
      <c r="H10" s="812"/>
      <c r="I10" s="830"/>
      <c r="J10" s="939" t="str">
        <f>$BA10&amp;""&amp;BB10</f>
        <v/>
      </c>
      <c r="K10" s="670"/>
      <c r="L10" s="670"/>
      <c r="M10" s="670"/>
      <c r="N10" s="670"/>
      <c r="O10" s="670"/>
      <c r="P10" s="670"/>
      <c r="Q10" s="671"/>
      <c r="R10" s="671"/>
      <c r="S10" s="671"/>
      <c r="T10" s="671"/>
      <c r="U10" s="671"/>
      <c r="V10" s="671"/>
      <c r="W10" s="671"/>
      <c r="X10" s="671"/>
      <c r="Y10" s="671"/>
      <c r="Z10" s="671"/>
      <c r="AA10" s="671"/>
      <c r="AB10" s="671"/>
      <c r="AC10" s="671"/>
      <c r="AD10" s="671"/>
      <c r="AE10" s="671"/>
      <c r="AF10" s="671"/>
      <c r="AG10" s="671"/>
      <c r="AH10" s="671"/>
      <c r="AI10" s="671"/>
      <c r="AJ10" s="671"/>
      <c r="AK10" s="671"/>
      <c r="AP10" s="690"/>
      <c r="AQ10" s="690"/>
      <c r="AR10" s="690"/>
      <c r="AS10" s="690"/>
      <c r="AT10" s="690"/>
      <c r="AU10" s="690"/>
      <c r="AV10" s="690"/>
      <c r="AW10" s="690"/>
      <c r="AX10" s="690"/>
      <c r="AY10" s="690"/>
      <c r="AZ10" s="690"/>
      <c r="BA10" s="767" t="str">
        <f>IF($C10&gt;=[3]A03!$C82,"","Total Gestantes Ingresadas debe ser MAYOR o IGUAL que el Total de Aplicaciones a Gestantes REM A03 Sección G")</f>
        <v/>
      </c>
      <c r="BB10" s="767" t="str">
        <f>IF($C10&gt;=[3]A03!$C85,"","Total Gestantes ingresadas a control prenatal debe ser MAYOR o IGUAL que el Total de Evaluaciones a Gestantes de REM A03 Sección H")</f>
        <v/>
      </c>
      <c r="BC10" s="671"/>
      <c r="BD10" s="671"/>
      <c r="BE10" s="690"/>
      <c r="BF10" s="690"/>
      <c r="BG10" s="690"/>
      <c r="BH10" s="690"/>
      <c r="BI10" s="690"/>
      <c r="BJ10" s="690"/>
      <c r="BK10" s="690"/>
      <c r="BL10" s="690"/>
      <c r="BM10" s="690"/>
      <c r="BN10" s="690"/>
      <c r="BO10" s="690"/>
      <c r="BP10" s="690"/>
      <c r="BQ10" s="690"/>
      <c r="BR10" s="690"/>
      <c r="BS10" s="690"/>
      <c r="BT10" s="945">
        <f>IF($C10&lt;$C11,1,0)</f>
        <v>0</v>
      </c>
      <c r="BU10" s="945">
        <f>IF($C10&gt;=[3]A03!$C82,0,1)</f>
        <v>0</v>
      </c>
      <c r="BV10" s="690"/>
      <c r="BW10" s="690"/>
      <c r="BX10" s="690"/>
      <c r="BY10" s="690"/>
      <c r="BZ10" s="690"/>
      <c r="CA10" s="690"/>
      <c r="CB10" s="690"/>
      <c r="CC10" s="690"/>
      <c r="CD10" s="690"/>
      <c r="CE10" s="690"/>
      <c r="CF10" s="690"/>
      <c r="CG10" s="690"/>
      <c r="CH10" s="690"/>
      <c r="CI10" s="690"/>
      <c r="CJ10" s="690"/>
      <c r="CK10" s="690"/>
      <c r="CL10" s="690"/>
      <c r="CM10" s="690"/>
      <c r="CN10" s="690"/>
      <c r="CO10" s="690"/>
      <c r="CP10" s="690"/>
      <c r="CQ10" s="690"/>
      <c r="CR10" s="690"/>
      <c r="CS10" s="690"/>
      <c r="CT10" s="690"/>
      <c r="CU10" s="690"/>
      <c r="CV10" s="690"/>
    </row>
    <row r="11" spans="1:100" s="765" customFormat="1" ht="15.95" customHeight="1" x14ac:dyDescent="0.15">
      <c r="A11" s="1034" t="s">
        <v>13</v>
      </c>
      <c r="B11" s="1034"/>
      <c r="C11" s="798">
        <f>SUM(D11:I11)</f>
        <v>0</v>
      </c>
      <c r="D11" s="799"/>
      <c r="E11" s="800"/>
      <c r="F11" s="800"/>
      <c r="G11" s="800"/>
      <c r="H11" s="800"/>
      <c r="I11" s="794"/>
      <c r="J11" s="766" t="str">
        <f>+$BA11</f>
        <v/>
      </c>
      <c r="K11" s="670"/>
      <c r="L11" s="670"/>
      <c r="M11" s="670"/>
      <c r="N11" s="670"/>
      <c r="O11" s="670"/>
      <c r="P11" s="670"/>
      <c r="Q11" s="671"/>
      <c r="R11" s="671"/>
      <c r="S11" s="671"/>
      <c r="T11" s="671"/>
      <c r="U11" s="671"/>
      <c r="V11" s="671"/>
      <c r="W11" s="671"/>
      <c r="X11" s="671"/>
      <c r="Y11" s="671"/>
      <c r="Z11" s="671"/>
      <c r="AA11" s="671"/>
      <c r="AB11" s="671"/>
      <c r="AC11" s="671"/>
      <c r="AD11" s="671"/>
      <c r="AE11" s="671"/>
      <c r="AF11" s="671"/>
      <c r="AG11" s="671"/>
      <c r="AH11" s="671"/>
      <c r="AI11" s="671"/>
      <c r="AJ11" s="671"/>
      <c r="AK11" s="671"/>
      <c r="AP11" s="671"/>
      <c r="AQ11" s="671"/>
      <c r="AS11" s="690"/>
      <c r="AT11" s="690"/>
      <c r="AU11" s="690"/>
      <c r="AV11" s="690"/>
      <c r="AW11" s="690"/>
      <c r="AX11" s="690"/>
      <c r="AY11" s="690"/>
      <c r="AZ11" s="690"/>
      <c r="BA11" s="767" t="str">
        <f>IF($C10&lt;$C11," Total Gestantes es menor que primigestas","")</f>
        <v/>
      </c>
      <c r="BE11" s="690"/>
      <c r="BF11" s="690"/>
      <c r="BG11" s="690"/>
      <c r="BH11" s="690"/>
      <c r="BI11" s="690"/>
      <c r="BJ11" s="690"/>
      <c r="BK11" s="690"/>
      <c r="BL11" s="690"/>
      <c r="BM11" s="690"/>
      <c r="BN11" s="690"/>
      <c r="BO11" s="690"/>
      <c r="BP11" s="690"/>
      <c r="BQ11" s="690"/>
      <c r="BR11" s="690"/>
      <c r="BS11" s="690"/>
      <c r="BT11" s="945">
        <f>IF($C10&lt;$C12,1,0)</f>
        <v>0</v>
      </c>
      <c r="BU11" s="945">
        <f>IF($C10&gt;=[3]A03!$C85,0,1)</f>
        <v>0</v>
      </c>
      <c r="BV11" s="690"/>
      <c r="BW11" s="690"/>
      <c r="BX11" s="690"/>
      <c r="BY11" s="690"/>
      <c r="BZ11" s="690"/>
      <c r="CA11" s="690"/>
      <c r="CB11" s="690"/>
      <c r="CC11" s="690"/>
      <c r="CD11" s="690"/>
      <c r="CE11" s="690"/>
      <c r="CF11" s="690"/>
      <c r="CG11" s="690"/>
      <c r="CH11" s="690"/>
      <c r="CI11" s="690"/>
      <c r="CJ11" s="690"/>
      <c r="CK11" s="690"/>
      <c r="CL11" s="690"/>
      <c r="CM11" s="690"/>
      <c r="CN11" s="690"/>
      <c r="CO11" s="690"/>
      <c r="CP11" s="690"/>
      <c r="CQ11" s="690"/>
      <c r="CR11" s="690"/>
      <c r="CS11" s="690"/>
      <c r="CT11" s="690"/>
      <c r="CU11" s="690"/>
      <c r="CV11" s="690"/>
    </row>
    <row r="12" spans="1:100" s="765" customFormat="1" ht="22.5" customHeight="1" x14ac:dyDescent="0.15">
      <c r="A12" s="1191" t="s">
        <v>14</v>
      </c>
      <c r="B12" s="1192"/>
      <c r="C12" s="798">
        <f>SUM(D12:I12)</f>
        <v>0</v>
      </c>
      <c r="D12" s="799"/>
      <c r="E12" s="800"/>
      <c r="F12" s="800"/>
      <c r="G12" s="800"/>
      <c r="H12" s="800"/>
      <c r="I12" s="794"/>
      <c r="J12" s="939" t="str">
        <f>$BA12</f>
        <v/>
      </c>
      <c r="K12" s="670"/>
      <c r="L12" s="670"/>
      <c r="M12" s="670"/>
      <c r="N12" s="670"/>
      <c r="O12" s="670"/>
      <c r="P12" s="670"/>
      <c r="Q12" s="671"/>
      <c r="R12" s="671"/>
      <c r="S12" s="671"/>
      <c r="T12" s="671"/>
      <c r="U12" s="671"/>
      <c r="V12" s="671"/>
      <c r="W12" s="671"/>
      <c r="X12" s="671"/>
      <c r="Y12" s="671"/>
      <c r="Z12" s="671"/>
      <c r="AA12" s="671"/>
      <c r="AB12" s="671"/>
      <c r="AC12" s="671"/>
      <c r="AD12" s="671"/>
      <c r="AE12" s="671"/>
      <c r="AF12" s="671"/>
      <c r="AG12" s="671"/>
      <c r="AH12" s="671"/>
      <c r="AI12" s="671"/>
      <c r="AJ12" s="671"/>
      <c r="AK12" s="671"/>
      <c r="AP12" s="671"/>
      <c r="AQ12" s="671"/>
      <c r="AR12" s="671"/>
      <c r="AS12" s="690"/>
      <c r="AT12" s="690"/>
      <c r="AU12" s="690"/>
      <c r="AV12" s="690"/>
      <c r="AW12" s="690"/>
      <c r="AX12" s="690"/>
      <c r="AY12" s="690"/>
      <c r="AZ12" s="690"/>
      <c r="BA12" s="767" t="str">
        <f>IF($C10&lt;$C12," Total Gestantes es menor que gestantes ingresadas antes de las 14 semanas","")</f>
        <v/>
      </c>
      <c r="BC12" s="690"/>
      <c r="BE12" s="690"/>
      <c r="BF12" s="690"/>
      <c r="BG12" s="690"/>
      <c r="BH12" s="690"/>
      <c r="BI12" s="690"/>
      <c r="BJ12" s="690"/>
      <c r="BK12" s="690"/>
      <c r="BL12" s="690"/>
      <c r="BM12" s="690"/>
      <c r="BN12" s="690"/>
      <c r="BO12" s="690"/>
      <c r="BP12" s="690"/>
      <c r="BQ12" s="690"/>
      <c r="BR12" s="690"/>
      <c r="BS12" s="690"/>
      <c r="BT12" s="690"/>
      <c r="BU12" s="690"/>
      <c r="BV12" s="690"/>
      <c r="BW12" s="690"/>
      <c r="BX12" s="690"/>
      <c r="BY12" s="690"/>
      <c r="BZ12" s="690"/>
      <c r="CA12" s="690"/>
      <c r="CB12" s="690"/>
      <c r="CC12" s="690"/>
      <c r="CD12" s="690"/>
      <c r="CE12" s="690"/>
      <c r="CF12" s="690"/>
      <c r="CG12" s="690"/>
      <c r="CH12" s="690"/>
      <c r="CI12" s="690"/>
      <c r="CJ12" s="690"/>
      <c r="CK12" s="690"/>
      <c r="CL12" s="690"/>
      <c r="CM12" s="690"/>
      <c r="CN12" s="690"/>
      <c r="CO12" s="690"/>
      <c r="CP12" s="690"/>
      <c r="CQ12" s="690"/>
      <c r="CR12" s="690"/>
      <c r="CS12" s="690"/>
      <c r="CT12" s="690"/>
      <c r="CU12" s="690"/>
      <c r="CV12" s="690"/>
    </row>
    <row r="13" spans="1:100" s="765" customFormat="1" ht="24" customHeight="1" x14ac:dyDescent="0.15">
      <c r="A13" s="1191" t="s">
        <v>15</v>
      </c>
      <c r="B13" s="1192"/>
      <c r="C13" s="798">
        <f>SUM(D13:I13)</f>
        <v>0</v>
      </c>
      <c r="D13" s="799"/>
      <c r="E13" s="800"/>
      <c r="F13" s="800"/>
      <c r="G13" s="800"/>
      <c r="H13" s="800"/>
      <c r="I13" s="794"/>
      <c r="J13" s="670"/>
      <c r="K13" s="670"/>
      <c r="L13" s="670"/>
      <c r="M13" s="670"/>
      <c r="N13" s="670"/>
      <c r="O13" s="670"/>
      <c r="P13" s="670"/>
      <c r="Q13" s="671"/>
      <c r="R13" s="671"/>
      <c r="S13" s="671"/>
      <c r="T13" s="671"/>
      <c r="U13" s="671"/>
      <c r="V13" s="671"/>
      <c r="W13" s="671"/>
      <c r="X13" s="671"/>
      <c r="Y13" s="671"/>
      <c r="Z13" s="671"/>
      <c r="AA13" s="671"/>
      <c r="AB13" s="671"/>
      <c r="AC13" s="671"/>
      <c r="AD13" s="671"/>
      <c r="AE13" s="671"/>
      <c r="AF13" s="671"/>
      <c r="AG13" s="671"/>
      <c r="AH13" s="671"/>
      <c r="AI13" s="671"/>
      <c r="AJ13" s="671"/>
      <c r="AK13" s="671"/>
      <c r="AL13" s="671"/>
      <c r="AM13" s="671"/>
      <c r="AN13" s="671"/>
      <c r="AO13" s="671"/>
      <c r="AP13" s="690"/>
      <c r="AQ13" s="690"/>
      <c r="AR13" s="690"/>
      <c r="AS13" s="690"/>
      <c r="AT13" s="690"/>
      <c r="AU13" s="690"/>
      <c r="AV13" s="690"/>
      <c r="AW13" s="690"/>
      <c r="AX13" s="690"/>
      <c r="AY13" s="690"/>
      <c r="AZ13" s="690"/>
      <c r="BA13" s="690"/>
      <c r="BB13" s="690"/>
      <c r="BC13" s="690"/>
      <c r="BD13" s="690"/>
      <c r="BE13" s="690"/>
      <c r="BF13" s="690"/>
      <c r="BG13" s="690"/>
      <c r="BH13" s="690"/>
      <c r="BI13" s="690"/>
      <c r="BJ13" s="690"/>
      <c r="BK13" s="690"/>
      <c r="BL13" s="690"/>
      <c r="BM13" s="690"/>
      <c r="BN13" s="690"/>
      <c r="BO13" s="690"/>
      <c r="BP13" s="690"/>
      <c r="BQ13" s="690"/>
      <c r="BR13" s="690"/>
      <c r="BS13" s="690"/>
      <c r="BT13" s="690"/>
      <c r="BU13" s="690"/>
      <c r="BV13" s="690"/>
      <c r="BW13" s="690"/>
      <c r="BX13" s="690"/>
      <c r="BY13" s="690"/>
      <c r="BZ13" s="690"/>
      <c r="CA13" s="690"/>
      <c r="CB13" s="690"/>
      <c r="CC13" s="690"/>
      <c r="CD13" s="690"/>
      <c r="CE13" s="690"/>
      <c r="CF13" s="690"/>
      <c r="CG13" s="690"/>
      <c r="CH13" s="690"/>
      <c r="CI13" s="690"/>
      <c r="CJ13" s="690"/>
      <c r="CK13" s="690"/>
      <c r="CL13" s="690"/>
      <c r="CM13" s="690"/>
      <c r="CN13" s="690"/>
      <c r="CO13" s="690"/>
      <c r="CP13" s="690"/>
      <c r="CQ13" s="690"/>
      <c r="CR13" s="690"/>
      <c r="CS13" s="690"/>
      <c r="CT13" s="690"/>
      <c r="CU13" s="690"/>
      <c r="CV13" s="690"/>
    </row>
    <row r="14" spans="1:100" s="765" customFormat="1" ht="18" customHeight="1" x14ac:dyDescent="0.15">
      <c r="A14" s="1193" t="s">
        <v>16</v>
      </c>
      <c r="B14" s="1194"/>
      <c r="C14" s="801">
        <f>SUM(D14:I14)</f>
        <v>0</v>
      </c>
      <c r="D14" s="802"/>
      <c r="E14" s="803"/>
      <c r="F14" s="803"/>
      <c r="G14" s="803"/>
      <c r="H14" s="803"/>
      <c r="I14" s="805"/>
      <c r="J14" s="670"/>
      <c r="K14" s="670"/>
      <c r="L14" s="670"/>
      <c r="M14" s="670"/>
      <c r="N14" s="670"/>
      <c r="O14" s="670"/>
      <c r="P14" s="670"/>
      <c r="Q14" s="671"/>
      <c r="R14" s="671"/>
      <c r="S14" s="671"/>
      <c r="T14" s="671"/>
      <c r="U14" s="671"/>
      <c r="V14" s="671"/>
      <c r="W14" s="671"/>
      <c r="X14" s="671"/>
      <c r="Y14" s="671"/>
      <c r="Z14" s="671"/>
      <c r="AA14" s="671"/>
      <c r="AB14" s="671"/>
      <c r="AC14" s="671"/>
      <c r="AD14" s="671"/>
      <c r="AE14" s="671"/>
      <c r="AF14" s="671"/>
      <c r="AG14" s="671"/>
      <c r="AH14" s="671"/>
      <c r="AI14" s="671"/>
      <c r="AJ14" s="671"/>
      <c r="AK14" s="671"/>
      <c r="AL14" s="671"/>
      <c r="AM14" s="671"/>
      <c r="AN14" s="671"/>
      <c r="AO14" s="671"/>
      <c r="AP14" s="690"/>
      <c r="AQ14" s="690"/>
      <c r="AR14" s="690"/>
      <c r="AS14" s="690"/>
      <c r="AT14" s="690"/>
      <c r="AU14" s="690"/>
      <c r="AV14" s="690"/>
      <c r="AW14" s="690"/>
      <c r="AX14" s="690"/>
      <c r="AY14" s="690"/>
      <c r="AZ14" s="690"/>
      <c r="BA14" s="690"/>
      <c r="BB14" s="690"/>
      <c r="BC14" s="690"/>
      <c r="BD14" s="690"/>
      <c r="BE14" s="690"/>
      <c r="BF14" s="690"/>
      <c r="BG14" s="690"/>
      <c r="BH14" s="690"/>
      <c r="BI14" s="690"/>
      <c r="BJ14" s="690"/>
      <c r="BK14" s="690"/>
      <c r="BL14" s="690"/>
      <c r="BM14" s="690"/>
      <c r="BN14" s="690"/>
      <c r="BO14" s="690"/>
      <c r="BP14" s="690"/>
      <c r="BQ14" s="690"/>
      <c r="BR14" s="690"/>
      <c r="BS14" s="690"/>
      <c r="BT14" s="690"/>
      <c r="BU14" s="690"/>
      <c r="BV14" s="690"/>
      <c r="BW14" s="690"/>
      <c r="BX14" s="690"/>
      <c r="BY14" s="690"/>
      <c r="BZ14" s="690"/>
      <c r="CA14" s="690"/>
      <c r="CB14" s="690"/>
      <c r="CC14" s="690"/>
      <c r="CD14" s="690"/>
      <c r="CE14" s="690"/>
      <c r="CF14" s="690"/>
      <c r="CG14" s="690"/>
      <c r="CH14" s="690"/>
      <c r="CI14" s="690"/>
      <c r="CJ14" s="690"/>
      <c r="CK14" s="690"/>
      <c r="CL14" s="690"/>
      <c r="CM14" s="690"/>
      <c r="CN14" s="690"/>
      <c r="CO14" s="690"/>
      <c r="CP14" s="690"/>
      <c r="CQ14" s="690"/>
      <c r="CR14" s="690"/>
      <c r="CS14" s="690"/>
      <c r="CT14" s="690"/>
      <c r="CU14" s="690"/>
      <c r="CV14" s="690"/>
    </row>
    <row r="15" spans="1:100" s="688" customFormat="1" ht="30" customHeight="1" x14ac:dyDescent="0.2">
      <c r="A15" s="710" t="s">
        <v>17</v>
      </c>
      <c r="B15" s="674"/>
      <c r="C15" s="674"/>
      <c r="D15" s="674"/>
      <c r="E15" s="710"/>
      <c r="F15" s="710"/>
      <c r="G15" s="710"/>
      <c r="H15" s="674"/>
      <c r="I15" s="674"/>
      <c r="J15" s="674"/>
      <c r="K15" s="674"/>
      <c r="L15" s="674"/>
      <c r="M15" s="674"/>
      <c r="N15" s="674"/>
      <c r="O15" s="671"/>
      <c r="P15" s="671"/>
      <c r="Q15" s="671"/>
      <c r="R15" s="671"/>
      <c r="S15" s="671"/>
      <c r="T15" s="671"/>
      <c r="U15" s="671"/>
      <c r="V15" s="671"/>
      <c r="W15" s="671"/>
      <c r="X15" s="671"/>
      <c r="Y15" s="671"/>
      <c r="Z15" s="671"/>
      <c r="AA15" s="671"/>
      <c r="AB15" s="671"/>
      <c r="AC15" s="671"/>
      <c r="AD15" s="671"/>
      <c r="AE15" s="671"/>
      <c r="AF15" s="671"/>
      <c r="AG15" s="671"/>
      <c r="AH15" s="671"/>
      <c r="AI15" s="671"/>
      <c r="AJ15" s="671"/>
      <c r="AK15" s="671"/>
      <c r="AL15" s="671"/>
      <c r="AM15" s="671"/>
      <c r="AN15" s="671"/>
      <c r="AO15" s="671"/>
      <c r="AP15" s="671"/>
      <c r="AQ15" s="671"/>
      <c r="AR15" s="671"/>
      <c r="AS15" s="671"/>
      <c r="AT15" s="671"/>
      <c r="AU15" s="671"/>
      <c r="AV15" s="671"/>
      <c r="AW15" s="671"/>
      <c r="AX15" s="671"/>
      <c r="AY15" s="671"/>
    </row>
    <row r="16" spans="1:100" s="765" customFormat="1" ht="18" customHeight="1" x14ac:dyDescent="0.15">
      <c r="A16" s="1009" t="s">
        <v>18</v>
      </c>
      <c r="B16" s="1010"/>
      <c r="C16" s="1195" t="s">
        <v>19</v>
      </c>
      <c r="D16" s="693"/>
      <c r="E16" s="671"/>
      <c r="F16" s="671"/>
      <c r="G16" s="671"/>
      <c r="H16" s="671"/>
      <c r="I16" s="671"/>
      <c r="J16" s="671"/>
      <c r="K16" s="671"/>
      <c r="L16" s="671"/>
      <c r="M16" s="671"/>
      <c r="N16" s="671"/>
      <c r="O16" s="671"/>
      <c r="P16" s="671"/>
      <c r="Q16" s="671"/>
      <c r="R16" s="671"/>
      <c r="S16" s="671"/>
      <c r="T16" s="671"/>
      <c r="U16" s="671"/>
      <c r="V16" s="671"/>
      <c r="W16" s="671"/>
      <c r="X16" s="671"/>
      <c r="Y16" s="671"/>
      <c r="Z16" s="671"/>
      <c r="AA16" s="671"/>
      <c r="AB16" s="671"/>
      <c r="AC16" s="671"/>
      <c r="AD16" s="671"/>
      <c r="AE16" s="671"/>
      <c r="AF16" s="690"/>
      <c r="AG16" s="690"/>
      <c r="AH16" s="690"/>
      <c r="AI16" s="690"/>
      <c r="AJ16" s="690"/>
      <c r="AK16" s="690"/>
      <c r="AL16" s="690"/>
      <c r="AM16" s="690"/>
      <c r="AN16" s="690"/>
      <c r="AO16" s="690"/>
      <c r="AP16" s="690"/>
      <c r="AQ16" s="690"/>
      <c r="AR16" s="690"/>
      <c r="AS16" s="690"/>
      <c r="AT16" s="690"/>
      <c r="AU16" s="690"/>
      <c r="AV16" s="690"/>
      <c r="AW16" s="690"/>
      <c r="AX16" s="690"/>
      <c r="AY16" s="690"/>
      <c r="AZ16" s="690"/>
      <c r="BA16" s="690"/>
      <c r="BB16" s="690"/>
      <c r="BC16" s="690"/>
      <c r="BD16" s="690"/>
      <c r="BE16" s="690"/>
      <c r="BF16" s="690"/>
      <c r="BG16" s="690"/>
      <c r="BH16" s="690"/>
      <c r="BI16" s="690"/>
      <c r="BJ16" s="690"/>
      <c r="BK16" s="690"/>
      <c r="BL16" s="690"/>
      <c r="BM16" s="690"/>
      <c r="BN16" s="690"/>
      <c r="BO16" s="690"/>
      <c r="BP16" s="690"/>
      <c r="BQ16" s="690"/>
      <c r="BR16" s="690"/>
    </row>
    <row r="17" spans="1:101" s="765" customFormat="1" ht="18" customHeight="1" x14ac:dyDescent="0.15">
      <c r="A17" s="1013"/>
      <c r="B17" s="1014"/>
      <c r="C17" s="1196"/>
      <c r="D17" s="693"/>
      <c r="E17" s="671"/>
      <c r="F17" s="671"/>
      <c r="G17" s="671"/>
      <c r="H17" s="671"/>
      <c r="I17" s="671"/>
      <c r="J17" s="671"/>
      <c r="K17" s="671"/>
      <c r="L17" s="671"/>
      <c r="M17" s="671"/>
      <c r="N17" s="671"/>
      <c r="O17" s="671"/>
      <c r="P17" s="671"/>
      <c r="Q17" s="671"/>
      <c r="R17" s="671"/>
      <c r="S17" s="671"/>
      <c r="T17" s="671"/>
      <c r="U17" s="671"/>
      <c r="V17" s="671"/>
      <c r="W17" s="671"/>
      <c r="X17" s="671"/>
      <c r="Y17" s="671"/>
      <c r="Z17" s="671"/>
      <c r="AA17" s="671"/>
      <c r="AB17" s="671"/>
      <c r="AC17" s="671"/>
      <c r="AD17" s="671"/>
      <c r="AE17" s="671"/>
      <c r="AF17" s="690"/>
      <c r="AG17" s="690"/>
      <c r="AH17" s="690"/>
      <c r="AI17" s="690"/>
      <c r="AJ17" s="690"/>
      <c r="AK17" s="690"/>
      <c r="AL17" s="690"/>
      <c r="AM17" s="690"/>
      <c r="AN17" s="690"/>
      <c r="AO17" s="690"/>
      <c r="AP17" s="690"/>
      <c r="AQ17" s="690"/>
      <c r="AR17" s="690"/>
      <c r="AS17" s="690"/>
      <c r="AT17" s="690"/>
      <c r="AU17" s="690"/>
      <c r="AV17" s="690"/>
      <c r="AW17" s="690"/>
      <c r="AX17" s="690"/>
      <c r="AY17" s="690"/>
      <c r="AZ17" s="690"/>
      <c r="BA17" s="690"/>
      <c r="BB17" s="690"/>
      <c r="BC17" s="690"/>
      <c r="BD17" s="690"/>
      <c r="BE17" s="690"/>
      <c r="BF17" s="690"/>
      <c r="BG17" s="690"/>
      <c r="BH17" s="690"/>
      <c r="BI17" s="690"/>
      <c r="BJ17" s="690"/>
      <c r="BK17" s="690"/>
      <c r="BL17" s="690"/>
      <c r="BM17" s="690"/>
      <c r="BN17" s="690"/>
      <c r="BO17" s="690"/>
      <c r="BP17" s="690"/>
      <c r="BQ17" s="690"/>
      <c r="BR17" s="690"/>
    </row>
    <row r="18" spans="1:101" s="765" customFormat="1" ht="15.75" customHeight="1" x14ac:dyDescent="0.15">
      <c r="A18" s="1200" t="s">
        <v>20</v>
      </c>
      <c r="B18" s="1201"/>
      <c r="C18" s="790">
        <v>182</v>
      </c>
      <c r="D18" s="939" t="str">
        <f>$BA18</f>
        <v/>
      </c>
      <c r="E18" s="671"/>
      <c r="F18" s="671"/>
      <c r="G18" s="671"/>
      <c r="H18" s="671"/>
      <c r="I18" s="671"/>
      <c r="J18" s="671"/>
      <c r="K18" s="671"/>
      <c r="L18" s="671"/>
      <c r="M18" s="671"/>
      <c r="N18" s="671"/>
      <c r="O18" s="671"/>
      <c r="P18" s="671"/>
      <c r="Q18" s="671"/>
      <c r="R18" s="671"/>
      <c r="S18" s="671"/>
      <c r="T18" s="671"/>
      <c r="U18" s="671"/>
      <c r="V18" s="671"/>
      <c r="W18" s="671"/>
      <c r="X18" s="671"/>
      <c r="Y18" s="671"/>
      <c r="Z18" s="671"/>
      <c r="AA18" s="671"/>
      <c r="AB18" s="671"/>
      <c r="AC18" s="671"/>
      <c r="AD18" s="671"/>
      <c r="AE18" s="671"/>
      <c r="AF18" s="690"/>
      <c r="AG18" s="690"/>
      <c r="AH18" s="690"/>
      <c r="AI18" s="690"/>
      <c r="AJ18" s="690"/>
      <c r="AK18" s="690"/>
      <c r="AL18" s="690"/>
      <c r="AM18" s="690"/>
      <c r="AN18" s="690"/>
      <c r="AO18" s="690"/>
      <c r="AP18" s="690"/>
      <c r="AQ18" s="690"/>
      <c r="AR18" s="690"/>
      <c r="AS18" s="690"/>
      <c r="AT18" s="690"/>
      <c r="AU18" s="690"/>
      <c r="AV18" s="690"/>
      <c r="AW18" s="690"/>
      <c r="AX18" s="690"/>
      <c r="AY18" s="690"/>
      <c r="AZ18" s="690"/>
      <c r="BA18" s="767" t="str">
        <f>IF(AND(SUM($C19:$C28)&lt;&gt;0,OR($C18&lt;=0)),"No  olvide registrar el número de gestantes ingresadas. ","")</f>
        <v/>
      </c>
      <c r="BB18" s="690"/>
      <c r="BC18" s="690"/>
      <c r="BD18" s="690"/>
      <c r="BE18" s="690"/>
      <c r="BF18" s="690"/>
      <c r="BG18" s="690"/>
      <c r="BH18" s="690"/>
      <c r="BI18" s="690"/>
      <c r="BJ18" s="690"/>
      <c r="BK18" s="690"/>
      <c r="BL18" s="690"/>
      <c r="BM18" s="690"/>
      <c r="BN18" s="690"/>
      <c r="BO18" s="690"/>
      <c r="BP18" s="690"/>
      <c r="BQ18" s="690"/>
      <c r="BR18" s="690"/>
      <c r="BT18" s="945">
        <f>IF(AND(SUM($C19:$C28)&lt;&gt;0,OR($C18&lt;=0)),1,0)</f>
        <v>0</v>
      </c>
    </row>
    <row r="19" spans="1:101" s="765" customFormat="1" ht="18" customHeight="1" x14ac:dyDescent="0.15">
      <c r="A19" s="1202" t="s">
        <v>21</v>
      </c>
      <c r="B19" s="1203"/>
      <c r="C19" s="790">
        <v>8</v>
      </c>
      <c r="D19" s="670"/>
      <c r="E19" s="670"/>
      <c r="F19" s="671"/>
      <c r="G19" s="671"/>
      <c r="H19" s="671"/>
      <c r="I19" s="671"/>
      <c r="J19" s="671"/>
      <c r="K19" s="671"/>
      <c r="L19" s="671"/>
      <c r="M19" s="671"/>
      <c r="N19" s="671"/>
      <c r="O19" s="671"/>
      <c r="P19" s="671"/>
      <c r="Q19" s="671"/>
      <c r="R19" s="671"/>
      <c r="S19" s="671"/>
      <c r="T19" s="671"/>
      <c r="U19" s="671"/>
      <c r="V19" s="671"/>
      <c r="W19" s="671"/>
      <c r="X19" s="671"/>
      <c r="Y19" s="671"/>
      <c r="Z19" s="671"/>
      <c r="AA19" s="671"/>
      <c r="AB19" s="671"/>
      <c r="AC19" s="671"/>
      <c r="AD19" s="671"/>
      <c r="AE19" s="671"/>
      <c r="AF19" s="690"/>
      <c r="AG19" s="690"/>
      <c r="AH19" s="690"/>
      <c r="AI19" s="690"/>
      <c r="AJ19" s="690"/>
      <c r="AK19" s="690"/>
      <c r="AL19" s="690"/>
      <c r="AM19" s="690"/>
      <c r="AN19" s="690"/>
      <c r="AO19" s="690"/>
      <c r="AP19" s="690"/>
      <c r="AQ19" s="690"/>
      <c r="AR19" s="690"/>
      <c r="AS19" s="690"/>
      <c r="AT19" s="690"/>
      <c r="AU19" s="690"/>
      <c r="AV19" s="690"/>
      <c r="AW19" s="690"/>
      <c r="AX19" s="690"/>
      <c r="AY19" s="690"/>
      <c r="AZ19" s="690"/>
      <c r="BA19" s="985"/>
      <c r="BB19" s="690"/>
      <c r="BC19" s="690"/>
      <c r="BD19" s="690"/>
      <c r="BE19" s="690"/>
      <c r="BF19" s="690"/>
      <c r="BG19" s="690"/>
      <c r="BH19" s="690"/>
      <c r="BI19" s="690"/>
      <c r="BJ19" s="690"/>
      <c r="BK19" s="690"/>
      <c r="BL19" s="690"/>
      <c r="BM19" s="690"/>
      <c r="BN19" s="690"/>
      <c r="BO19" s="690"/>
      <c r="BP19" s="690"/>
      <c r="BQ19" s="690"/>
      <c r="BR19" s="690"/>
    </row>
    <row r="20" spans="1:101" s="765" customFormat="1" ht="18" customHeight="1" x14ac:dyDescent="0.15">
      <c r="A20" s="1181" t="s">
        <v>22</v>
      </c>
      <c r="B20" s="1182"/>
      <c r="C20" s="797"/>
      <c r="D20" s="670"/>
      <c r="E20" s="670"/>
      <c r="F20" s="671"/>
      <c r="G20" s="671"/>
      <c r="H20" s="671"/>
      <c r="I20" s="671"/>
      <c r="J20" s="671"/>
      <c r="K20" s="671"/>
      <c r="L20" s="671"/>
      <c r="M20" s="671"/>
      <c r="N20" s="671"/>
      <c r="O20" s="671"/>
      <c r="P20" s="671"/>
      <c r="Q20" s="671"/>
      <c r="R20" s="671"/>
      <c r="S20" s="671"/>
      <c r="T20" s="671"/>
      <c r="U20" s="671"/>
      <c r="V20" s="671"/>
      <c r="W20" s="671"/>
      <c r="X20" s="671"/>
      <c r="Y20" s="671"/>
      <c r="Z20" s="671"/>
      <c r="AA20" s="671"/>
      <c r="AB20" s="671"/>
      <c r="AC20" s="671"/>
      <c r="AD20" s="671"/>
      <c r="AE20" s="671"/>
      <c r="AF20" s="690"/>
      <c r="AG20" s="690"/>
      <c r="AH20" s="690"/>
      <c r="AI20" s="690"/>
      <c r="AJ20" s="690"/>
      <c r="AK20" s="690"/>
      <c r="AL20" s="690"/>
      <c r="AM20" s="690"/>
      <c r="AN20" s="690"/>
      <c r="AO20" s="690"/>
      <c r="AP20" s="690"/>
      <c r="AQ20" s="690"/>
      <c r="AR20" s="690"/>
      <c r="AS20" s="690"/>
      <c r="AT20" s="690"/>
      <c r="AU20" s="690"/>
      <c r="AV20" s="690"/>
      <c r="AW20" s="690"/>
      <c r="AX20" s="690"/>
      <c r="AY20" s="690"/>
      <c r="AZ20" s="690"/>
      <c r="BA20" s="690"/>
      <c r="BB20" s="690"/>
      <c r="BC20" s="690"/>
      <c r="BD20" s="690"/>
      <c r="BE20" s="690"/>
      <c r="BF20" s="690"/>
      <c r="BG20" s="690"/>
      <c r="BH20" s="690"/>
      <c r="BI20" s="690"/>
      <c r="BJ20" s="690"/>
      <c r="BK20" s="690"/>
      <c r="BL20" s="690"/>
      <c r="BM20" s="690"/>
      <c r="BN20" s="690"/>
      <c r="BO20" s="690"/>
      <c r="BP20" s="690"/>
      <c r="BQ20" s="690"/>
      <c r="BR20" s="690"/>
    </row>
    <row r="21" spans="1:101" s="765" customFormat="1" ht="18" customHeight="1" x14ac:dyDescent="0.15">
      <c r="A21" s="1181" t="s">
        <v>23</v>
      </c>
      <c r="B21" s="1182"/>
      <c r="C21" s="791">
        <v>38</v>
      </c>
      <c r="D21" s="670"/>
      <c r="E21" s="670"/>
      <c r="F21" s="671"/>
      <c r="G21" s="671"/>
      <c r="H21" s="671"/>
      <c r="I21" s="671"/>
      <c r="J21" s="671"/>
      <c r="K21" s="671"/>
      <c r="L21" s="671"/>
      <c r="M21" s="671"/>
      <c r="N21" s="671"/>
      <c r="O21" s="671"/>
      <c r="P21" s="671"/>
      <c r="Q21" s="671"/>
      <c r="R21" s="671"/>
      <c r="S21" s="671"/>
      <c r="T21" s="671"/>
      <c r="U21" s="671"/>
      <c r="V21" s="671"/>
      <c r="W21" s="671"/>
      <c r="X21" s="671"/>
      <c r="Y21" s="671"/>
      <c r="Z21" s="671"/>
      <c r="AA21" s="671"/>
      <c r="AB21" s="671"/>
      <c r="AC21" s="671"/>
      <c r="AD21" s="671"/>
      <c r="AE21" s="671"/>
      <c r="AF21" s="690"/>
      <c r="AG21" s="690"/>
      <c r="AH21" s="690"/>
      <c r="AI21" s="690"/>
      <c r="AJ21" s="690"/>
      <c r="AK21" s="690"/>
      <c r="AL21" s="690"/>
      <c r="AM21" s="690"/>
      <c r="AN21" s="690"/>
      <c r="AO21" s="690"/>
      <c r="AP21" s="690"/>
      <c r="AQ21" s="690"/>
      <c r="AR21" s="690"/>
      <c r="AS21" s="690"/>
      <c r="AT21" s="690"/>
      <c r="AU21" s="690"/>
      <c r="AV21" s="690"/>
      <c r="AW21" s="690"/>
      <c r="AX21" s="690"/>
      <c r="AY21" s="690"/>
      <c r="AZ21" s="690"/>
      <c r="BA21" s="690"/>
      <c r="BB21" s="690"/>
      <c r="BC21" s="690"/>
      <c r="BD21" s="690"/>
      <c r="BE21" s="690"/>
      <c r="BF21" s="690"/>
      <c r="BG21" s="690"/>
      <c r="BH21" s="690"/>
      <c r="BI21" s="690"/>
      <c r="BJ21" s="690"/>
      <c r="BK21" s="690"/>
      <c r="BL21" s="690"/>
      <c r="BM21" s="690"/>
      <c r="BN21" s="690"/>
      <c r="BO21" s="690"/>
      <c r="BP21" s="690"/>
      <c r="BQ21" s="690"/>
      <c r="BR21" s="690"/>
    </row>
    <row r="22" spans="1:101" s="765" customFormat="1" ht="18" customHeight="1" x14ac:dyDescent="0.15">
      <c r="A22" s="1181" t="s">
        <v>24</v>
      </c>
      <c r="B22" s="1182"/>
      <c r="C22" s="791">
        <v>4</v>
      </c>
      <c r="D22" s="670"/>
      <c r="E22" s="670"/>
      <c r="F22" s="671"/>
      <c r="G22" s="671"/>
      <c r="H22" s="671"/>
      <c r="I22" s="671"/>
      <c r="J22" s="671"/>
      <c r="K22" s="671"/>
      <c r="L22" s="671"/>
      <c r="M22" s="671"/>
      <c r="N22" s="671"/>
      <c r="O22" s="671"/>
      <c r="P22" s="671"/>
      <c r="Q22" s="671"/>
      <c r="R22" s="671"/>
      <c r="S22" s="671"/>
      <c r="T22" s="671"/>
      <c r="U22" s="671"/>
      <c r="V22" s="671"/>
      <c r="W22" s="671"/>
      <c r="X22" s="671"/>
      <c r="Y22" s="671"/>
      <c r="Z22" s="671"/>
      <c r="AA22" s="671"/>
      <c r="AB22" s="671"/>
      <c r="AC22" s="671"/>
      <c r="AD22" s="671"/>
      <c r="AE22" s="671"/>
      <c r="AF22" s="690"/>
      <c r="AG22" s="690"/>
      <c r="AH22" s="690"/>
      <c r="AI22" s="690"/>
      <c r="AJ22" s="690"/>
      <c r="AK22" s="690"/>
      <c r="AL22" s="690"/>
      <c r="AM22" s="690"/>
      <c r="AN22" s="690"/>
      <c r="AO22" s="690"/>
      <c r="AP22" s="690"/>
      <c r="AQ22" s="690"/>
      <c r="AR22" s="690"/>
      <c r="AS22" s="690"/>
      <c r="AT22" s="690"/>
      <c r="AU22" s="690"/>
      <c r="AV22" s="690"/>
      <c r="AW22" s="690"/>
      <c r="AX22" s="690"/>
      <c r="AY22" s="690"/>
      <c r="AZ22" s="690"/>
      <c r="BA22" s="690"/>
      <c r="BB22" s="690"/>
      <c r="BC22" s="690"/>
      <c r="BD22" s="690"/>
      <c r="BE22" s="690"/>
      <c r="BF22" s="690"/>
      <c r="BG22" s="690"/>
      <c r="BH22" s="690"/>
      <c r="BI22" s="690"/>
      <c r="BJ22" s="690"/>
      <c r="BK22" s="690"/>
      <c r="BL22" s="690"/>
      <c r="BM22" s="690"/>
      <c r="BN22" s="690"/>
      <c r="BO22" s="690"/>
      <c r="BP22" s="690"/>
      <c r="BQ22" s="690"/>
      <c r="BR22" s="690"/>
    </row>
    <row r="23" spans="1:101" s="765" customFormat="1" ht="18" customHeight="1" x14ac:dyDescent="0.15">
      <c r="A23" s="1181" t="s">
        <v>25</v>
      </c>
      <c r="B23" s="1182"/>
      <c r="C23" s="791"/>
      <c r="D23" s="671"/>
      <c r="E23" s="671"/>
      <c r="F23" s="671"/>
      <c r="G23" s="671"/>
      <c r="H23" s="671"/>
      <c r="I23" s="671"/>
      <c r="J23" s="671"/>
      <c r="K23" s="671"/>
      <c r="L23" s="671"/>
      <c r="M23" s="671"/>
      <c r="N23" s="671"/>
      <c r="O23" s="671"/>
      <c r="P23" s="671"/>
      <c r="Q23" s="671"/>
      <c r="R23" s="671"/>
      <c r="S23" s="671"/>
      <c r="T23" s="671"/>
      <c r="U23" s="671"/>
      <c r="V23" s="671"/>
      <c r="W23" s="671"/>
      <c r="X23" s="671"/>
      <c r="Y23" s="671"/>
      <c r="Z23" s="671"/>
      <c r="AA23" s="671"/>
      <c r="AB23" s="671"/>
      <c r="AC23" s="671"/>
      <c r="AD23" s="671"/>
      <c r="AE23" s="671"/>
      <c r="AF23" s="690"/>
      <c r="AG23" s="690"/>
      <c r="AH23" s="690"/>
      <c r="AI23" s="690"/>
      <c r="AJ23" s="690"/>
      <c r="AK23" s="690"/>
      <c r="AL23" s="690"/>
      <c r="AM23" s="690"/>
      <c r="AN23" s="690"/>
      <c r="AO23" s="690"/>
      <c r="AP23" s="690"/>
      <c r="AQ23" s="690"/>
      <c r="AR23" s="690"/>
      <c r="AS23" s="690"/>
      <c r="AT23" s="690"/>
      <c r="AU23" s="690"/>
      <c r="AV23" s="690"/>
      <c r="AW23" s="690"/>
      <c r="AX23" s="690"/>
      <c r="AY23" s="690"/>
      <c r="AZ23" s="690"/>
      <c r="BA23" s="690"/>
      <c r="BB23" s="690"/>
      <c r="BC23" s="690"/>
      <c r="BD23" s="690"/>
      <c r="BE23" s="690"/>
      <c r="BF23" s="690"/>
      <c r="BG23" s="690"/>
      <c r="BH23" s="690"/>
      <c r="BI23" s="690"/>
      <c r="BJ23" s="690"/>
      <c r="BK23" s="690"/>
      <c r="BL23" s="690"/>
      <c r="BM23" s="690"/>
      <c r="BN23" s="690"/>
      <c r="BO23" s="690"/>
      <c r="BP23" s="690"/>
      <c r="BQ23" s="690"/>
      <c r="BR23" s="690"/>
    </row>
    <row r="24" spans="1:101" s="765" customFormat="1" ht="18" customHeight="1" x14ac:dyDescent="0.15">
      <c r="A24" s="1181" t="s">
        <v>26</v>
      </c>
      <c r="B24" s="1182"/>
      <c r="C24" s="797">
        <v>1</v>
      </c>
      <c r="D24" s="671"/>
      <c r="E24" s="671"/>
      <c r="F24" s="671"/>
      <c r="G24" s="671"/>
      <c r="H24" s="671"/>
      <c r="I24" s="671"/>
      <c r="J24" s="671"/>
      <c r="K24" s="671"/>
      <c r="L24" s="671"/>
      <c r="M24" s="671"/>
      <c r="N24" s="671"/>
      <c r="O24" s="671"/>
      <c r="P24" s="671"/>
      <c r="Q24" s="671"/>
      <c r="R24" s="671"/>
      <c r="S24" s="671"/>
      <c r="T24" s="671"/>
      <c r="U24" s="671"/>
      <c r="V24" s="671"/>
      <c r="W24" s="671"/>
      <c r="X24" s="671"/>
      <c r="Y24" s="671"/>
      <c r="Z24" s="671"/>
      <c r="AA24" s="671"/>
      <c r="AB24" s="671"/>
      <c r="AC24" s="671"/>
      <c r="AD24" s="671"/>
      <c r="AE24" s="671"/>
      <c r="AF24" s="690"/>
      <c r="AG24" s="690"/>
      <c r="AH24" s="690"/>
      <c r="AI24" s="690"/>
      <c r="AJ24" s="690"/>
      <c r="AK24" s="690"/>
      <c r="AL24" s="690"/>
      <c r="AM24" s="690"/>
      <c r="AN24" s="690"/>
      <c r="AO24" s="690"/>
      <c r="AP24" s="690"/>
      <c r="AQ24" s="690"/>
      <c r="AR24" s="690"/>
      <c r="AS24" s="690"/>
      <c r="AT24" s="690"/>
      <c r="AU24" s="690"/>
      <c r="AV24" s="690"/>
      <c r="AW24" s="690"/>
      <c r="AX24" s="690"/>
      <c r="AY24" s="690"/>
      <c r="AZ24" s="690"/>
      <c r="BA24" s="690"/>
      <c r="BB24" s="690"/>
      <c r="BC24" s="690"/>
      <c r="BD24" s="690"/>
      <c r="BE24" s="690"/>
      <c r="BF24" s="690"/>
      <c r="BG24" s="690"/>
      <c r="BH24" s="690"/>
      <c r="BI24" s="690"/>
      <c r="BJ24" s="690"/>
      <c r="BK24" s="690"/>
      <c r="BL24" s="690"/>
      <c r="BM24" s="690"/>
      <c r="BN24" s="690"/>
      <c r="BO24" s="690"/>
      <c r="BP24" s="690"/>
      <c r="BQ24" s="690"/>
      <c r="BR24" s="690"/>
    </row>
    <row r="25" spans="1:101" s="765" customFormat="1" ht="18" customHeight="1" x14ac:dyDescent="0.15">
      <c r="A25" s="1181" t="s">
        <v>27</v>
      </c>
      <c r="B25" s="1182"/>
      <c r="C25" s="791">
        <v>23</v>
      </c>
      <c r="D25" s="671"/>
      <c r="E25" s="671"/>
      <c r="F25" s="671"/>
      <c r="G25" s="671"/>
      <c r="H25" s="671"/>
      <c r="I25" s="671"/>
      <c r="J25" s="671"/>
      <c r="K25" s="671"/>
      <c r="L25" s="671"/>
      <c r="M25" s="671"/>
      <c r="N25" s="671"/>
      <c r="O25" s="671"/>
      <c r="P25" s="671"/>
      <c r="Q25" s="671"/>
      <c r="R25" s="671"/>
      <c r="S25" s="671"/>
      <c r="T25" s="671"/>
      <c r="U25" s="671"/>
      <c r="V25" s="671"/>
      <c r="W25" s="671"/>
      <c r="X25" s="671"/>
      <c r="Y25" s="671"/>
      <c r="Z25" s="671"/>
      <c r="AA25" s="671"/>
      <c r="AB25" s="671"/>
      <c r="AC25" s="671"/>
      <c r="AD25" s="671"/>
      <c r="AE25" s="671"/>
      <c r="AF25" s="690"/>
      <c r="AG25" s="690"/>
      <c r="AH25" s="690"/>
      <c r="AI25" s="690"/>
      <c r="AJ25" s="690"/>
      <c r="AK25" s="690"/>
      <c r="AL25" s="690"/>
      <c r="AM25" s="690"/>
      <c r="AN25" s="690"/>
      <c r="AO25" s="690"/>
      <c r="AP25" s="690"/>
      <c r="AQ25" s="690"/>
      <c r="AR25" s="690"/>
      <c r="AS25" s="690"/>
      <c r="AT25" s="690"/>
      <c r="AU25" s="690"/>
      <c r="AV25" s="690"/>
      <c r="AW25" s="690"/>
      <c r="AX25" s="690"/>
      <c r="AY25" s="690"/>
      <c r="AZ25" s="690"/>
      <c r="BA25" s="690"/>
      <c r="BB25" s="690"/>
      <c r="BC25" s="690"/>
      <c r="BD25" s="690"/>
      <c r="BE25" s="690"/>
      <c r="BF25" s="690"/>
      <c r="BG25" s="690"/>
      <c r="BH25" s="690"/>
      <c r="BI25" s="690"/>
      <c r="BJ25" s="690"/>
      <c r="BK25" s="690"/>
      <c r="BL25" s="690"/>
      <c r="BM25" s="690"/>
      <c r="BN25" s="690"/>
      <c r="BO25" s="690"/>
      <c r="BP25" s="690"/>
      <c r="BQ25" s="690"/>
      <c r="BR25" s="690"/>
    </row>
    <row r="26" spans="1:101" s="765" customFormat="1" ht="18" customHeight="1" x14ac:dyDescent="0.15">
      <c r="A26" s="1181" t="s">
        <v>28</v>
      </c>
      <c r="B26" s="1182"/>
      <c r="C26" s="791">
        <v>20</v>
      </c>
      <c r="D26" s="671"/>
      <c r="E26" s="671"/>
      <c r="F26" s="671"/>
      <c r="G26" s="671"/>
      <c r="H26" s="671"/>
      <c r="I26" s="671"/>
      <c r="J26" s="671"/>
      <c r="K26" s="671"/>
      <c r="L26" s="671"/>
      <c r="M26" s="671"/>
      <c r="N26" s="671"/>
      <c r="O26" s="671"/>
      <c r="P26" s="671"/>
      <c r="Q26" s="671"/>
      <c r="R26" s="671"/>
      <c r="S26" s="671"/>
      <c r="T26" s="671"/>
      <c r="U26" s="671"/>
      <c r="V26" s="671"/>
      <c r="W26" s="671"/>
      <c r="X26" s="671"/>
      <c r="Y26" s="671"/>
      <c r="Z26" s="671"/>
      <c r="AA26" s="671"/>
      <c r="AB26" s="671"/>
      <c r="AC26" s="671"/>
      <c r="AD26" s="671"/>
      <c r="AE26" s="671"/>
      <c r="AF26" s="690"/>
      <c r="AG26" s="690"/>
      <c r="AH26" s="690"/>
      <c r="AI26" s="690"/>
      <c r="AJ26" s="690"/>
      <c r="AK26" s="690"/>
      <c r="AL26" s="690"/>
      <c r="AM26" s="690"/>
      <c r="AN26" s="690"/>
      <c r="AO26" s="690"/>
      <c r="AP26" s="690"/>
      <c r="AQ26" s="690"/>
      <c r="AR26" s="690"/>
      <c r="AS26" s="690"/>
      <c r="AT26" s="690"/>
      <c r="AU26" s="690"/>
      <c r="AV26" s="690"/>
      <c r="AW26" s="690"/>
      <c r="AX26" s="690"/>
      <c r="AY26" s="690"/>
      <c r="AZ26" s="690"/>
      <c r="BA26" s="690"/>
      <c r="BB26" s="690"/>
      <c r="BC26" s="690"/>
      <c r="BD26" s="690"/>
      <c r="BE26" s="690"/>
      <c r="BF26" s="690"/>
      <c r="BG26" s="690"/>
      <c r="BH26" s="690"/>
      <c r="BI26" s="690"/>
      <c r="BJ26" s="690"/>
      <c r="BK26" s="690"/>
      <c r="BL26" s="690"/>
      <c r="BM26" s="690"/>
      <c r="BN26" s="690"/>
      <c r="BO26" s="690"/>
      <c r="BP26" s="690"/>
      <c r="BQ26" s="690"/>
      <c r="BR26" s="690"/>
    </row>
    <row r="27" spans="1:101" s="765" customFormat="1" ht="18" customHeight="1" x14ac:dyDescent="0.15">
      <c r="A27" s="1183" t="s">
        <v>29</v>
      </c>
      <c r="B27" s="1184"/>
      <c r="C27" s="792">
        <v>2</v>
      </c>
      <c r="D27" s="671"/>
      <c r="E27" s="671"/>
      <c r="F27" s="671"/>
      <c r="G27" s="671"/>
      <c r="H27" s="671"/>
      <c r="I27" s="671"/>
      <c r="J27" s="671"/>
      <c r="K27" s="671"/>
      <c r="L27" s="671"/>
      <c r="M27" s="671"/>
      <c r="N27" s="671"/>
      <c r="O27" s="671"/>
      <c r="P27" s="671"/>
      <c r="Q27" s="671"/>
      <c r="R27" s="671"/>
      <c r="S27" s="671"/>
      <c r="T27" s="671"/>
      <c r="U27" s="671"/>
      <c r="V27" s="671"/>
      <c r="W27" s="671"/>
      <c r="X27" s="671"/>
      <c r="Y27" s="671"/>
      <c r="Z27" s="671"/>
      <c r="AA27" s="671"/>
      <c r="AB27" s="671"/>
      <c r="AC27" s="671"/>
      <c r="AD27" s="671"/>
      <c r="AE27" s="671"/>
      <c r="AF27" s="690"/>
      <c r="AG27" s="690"/>
      <c r="AH27" s="690"/>
      <c r="AI27" s="690"/>
      <c r="AJ27" s="690"/>
      <c r="AK27" s="690"/>
      <c r="AL27" s="690"/>
      <c r="AM27" s="690"/>
      <c r="AN27" s="690"/>
      <c r="AO27" s="690"/>
      <c r="AP27" s="690"/>
      <c r="AQ27" s="690"/>
      <c r="AR27" s="690"/>
      <c r="AS27" s="690"/>
      <c r="AT27" s="690"/>
      <c r="AU27" s="690"/>
      <c r="AV27" s="690"/>
      <c r="AW27" s="690"/>
      <c r="AX27" s="690"/>
      <c r="AY27" s="690"/>
      <c r="AZ27" s="690"/>
      <c r="BA27" s="690"/>
      <c r="BB27" s="690"/>
      <c r="BC27" s="690"/>
      <c r="BD27" s="690"/>
      <c r="BE27" s="690"/>
      <c r="BF27" s="690"/>
      <c r="BG27" s="690"/>
      <c r="BH27" s="690"/>
      <c r="BI27" s="690"/>
      <c r="BJ27" s="690"/>
      <c r="BK27" s="690"/>
      <c r="BL27" s="690"/>
      <c r="BM27" s="690"/>
      <c r="BN27" s="690"/>
      <c r="BO27" s="690"/>
      <c r="BP27" s="690"/>
      <c r="BQ27" s="690"/>
      <c r="BR27" s="690"/>
    </row>
    <row r="28" spans="1:101" s="765" customFormat="1" ht="18" customHeight="1" x14ac:dyDescent="0.15">
      <c r="A28" s="1185" t="s">
        <v>30</v>
      </c>
      <c r="B28" s="1186"/>
      <c r="C28" s="793">
        <v>86</v>
      </c>
      <c r="D28" s="671"/>
      <c r="E28" s="671"/>
      <c r="F28" s="671"/>
      <c r="G28" s="671"/>
      <c r="H28" s="671"/>
      <c r="I28" s="671"/>
      <c r="J28" s="671"/>
      <c r="K28" s="671"/>
      <c r="L28" s="671"/>
      <c r="M28" s="671"/>
      <c r="N28" s="671"/>
      <c r="O28" s="671"/>
      <c r="P28" s="671"/>
      <c r="Q28" s="671"/>
      <c r="R28" s="671"/>
      <c r="S28" s="671"/>
      <c r="T28" s="671"/>
      <c r="U28" s="671"/>
      <c r="V28" s="671"/>
      <c r="W28" s="671"/>
      <c r="X28" s="671"/>
      <c r="Y28" s="671"/>
      <c r="Z28" s="671"/>
      <c r="AA28" s="671"/>
      <c r="AB28" s="671"/>
      <c r="AC28" s="671"/>
      <c r="AD28" s="671"/>
      <c r="AE28" s="671"/>
      <c r="AF28" s="690"/>
      <c r="AG28" s="690"/>
      <c r="AH28" s="690"/>
      <c r="AI28" s="690"/>
      <c r="AJ28" s="690"/>
      <c r="AK28" s="690"/>
      <c r="AL28" s="690"/>
      <c r="AM28" s="690"/>
      <c r="AN28" s="690"/>
      <c r="AO28" s="690"/>
      <c r="AP28" s="690"/>
      <c r="AQ28" s="690"/>
      <c r="AR28" s="690"/>
      <c r="AS28" s="690"/>
      <c r="AT28" s="690"/>
      <c r="AU28" s="690"/>
      <c r="AV28" s="690"/>
      <c r="AW28" s="690"/>
      <c r="AX28" s="690"/>
      <c r="AY28" s="690"/>
      <c r="AZ28" s="690"/>
      <c r="BA28" s="690"/>
      <c r="BB28" s="690"/>
      <c r="BC28" s="690"/>
      <c r="BD28" s="690"/>
      <c r="BE28" s="690"/>
      <c r="BF28" s="690"/>
      <c r="BG28" s="690"/>
      <c r="BH28" s="690"/>
      <c r="BI28" s="690"/>
      <c r="BJ28" s="690"/>
      <c r="BK28" s="690"/>
      <c r="BL28" s="690"/>
      <c r="BM28" s="690"/>
      <c r="BN28" s="690"/>
      <c r="BO28" s="690"/>
      <c r="BP28" s="690"/>
      <c r="BQ28" s="690"/>
      <c r="BR28" s="690"/>
    </row>
    <row r="29" spans="1:101" s="673" customFormat="1" ht="30" customHeight="1" x14ac:dyDescent="0.2">
      <c r="A29" s="761" t="s">
        <v>31</v>
      </c>
      <c r="B29" s="711"/>
      <c r="C29" s="712"/>
      <c r="D29" s="705"/>
      <c r="E29" s="713"/>
      <c r="F29" s="714"/>
      <c r="G29" s="670"/>
      <c r="H29" s="670"/>
      <c r="I29" s="670"/>
      <c r="J29" s="670"/>
      <c r="K29" s="670"/>
      <c r="L29" s="670"/>
      <c r="M29" s="670"/>
      <c r="N29" s="670"/>
      <c r="O29" s="670"/>
      <c r="P29" s="670"/>
    </row>
    <row r="30" spans="1:101" s="676" customFormat="1" x14ac:dyDescent="0.2">
      <c r="A30" s="1187" t="s">
        <v>32</v>
      </c>
      <c r="B30" s="1188"/>
      <c r="C30" s="1052" t="s">
        <v>4</v>
      </c>
      <c r="D30" s="1173" t="s">
        <v>5</v>
      </c>
      <c r="E30" s="1174"/>
      <c r="F30" s="1174"/>
      <c r="G30" s="1174"/>
      <c r="H30" s="1174"/>
      <c r="I30" s="1175"/>
      <c r="J30" s="986"/>
      <c r="K30" s="1176"/>
      <c r="L30" s="1176"/>
      <c r="M30" s="709"/>
      <c r="N30" s="670"/>
      <c r="O30" s="670"/>
      <c r="P30" s="670"/>
      <c r="Q30" s="670"/>
      <c r="R30" s="670"/>
      <c r="S30" s="670"/>
      <c r="T30" s="670"/>
      <c r="U30" s="670"/>
      <c r="V30" s="670"/>
      <c r="W30" s="670"/>
      <c r="X30" s="673"/>
      <c r="Y30" s="673"/>
      <c r="Z30" s="673"/>
      <c r="AA30" s="673"/>
      <c r="AB30" s="673"/>
      <c r="AC30" s="673"/>
      <c r="AD30" s="673"/>
      <c r="AE30" s="673"/>
      <c r="AF30" s="673"/>
      <c r="AG30" s="673"/>
      <c r="AH30" s="673"/>
      <c r="AI30" s="673"/>
      <c r="AJ30" s="673"/>
      <c r="AK30" s="673"/>
      <c r="AL30" s="673"/>
      <c r="AM30" s="673"/>
      <c r="AN30" s="673"/>
      <c r="AO30" s="673"/>
      <c r="AP30" s="673"/>
      <c r="AQ30" s="686"/>
      <c r="AR30" s="686"/>
      <c r="AS30" s="686"/>
      <c r="AT30" s="686"/>
      <c r="AU30" s="686"/>
      <c r="AV30" s="686"/>
      <c r="AW30" s="686"/>
      <c r="AX30" s="686"/>
      <c r="AY30" s="686"/>
      <c r="AZ30" s="686"/>
      <c r="BA30" s="686"/>
      <c r="BB30" s="686"/>
      <c r="BC30" s="686"/>
      <c r="BD30" s="686"/>
      <c r="BE30" s="686"/>
      <c r="BF30" s="686"/>
      <c r="BG30" s="686"/>
      <c r="BH30" s="686"/>
      <c r="BI30" s="686"/>
      <c r="BJ30" s="686"/>
      <c r="BK30" s="686"/>
      <c r="BL30" s="686"/>
      <c r="BM30" s="686"/>
      <c r="BN30" s="686"/>
      <c r="BO30" s="686"/>
      <c r="BP30" s="686"/>
      <c r="BQ30" s="686"/>
      <c r="BR30" s="686"/>
      <c r="BS30" s="686"/>
      <c r="BT30" s="686"/>
      <c r="BU30" s="686"/>
      <c r="BV30" s="686"/>
      <c r="BW30" s="686"/>
      <c r="BX30" s="686"/>
      <c r="BY30" s="686"/>
      <c r="BZ30" s="686"/>
      <c r="CA30" s="686"/>
      <c r="CB30" s="686"/>
      <c r="CC30" s="686"/>
      <c r="CD30" s="686"/>
      <c r="CE30" s="686"/>
      <c r="CF30" s="686"/>
      <c r="CG30" s="686"/>
      <c r="CH30" s="686"/>
      <c r="CI30" s="686"/>
      <c r="CJ30" s="686"/>
      <c r="CK30" s="686"/>
      <c r="CL30" s="686"/>
      <c r="CM30" s="686"/>
      <c r="CN30" s="686"/>
      <c r="CO30" s="686"/>
      <c r="CP30" s="686"/>
      <c r="CQ30" s="686"/>
      <c r="CR30" s="686"/>
      <c r="CS30" s="686"/>
      <c r="CT30" s="686"/>
      <c r="CU30" s="686"/>
      <c r="CV30" s="686"/>
    </row>
    <row r="31" spans="1:101" s="765" customFormat="1" ht="21" x14ac:dyDescent="0.15">
      <c r="A31" s="1189"/>
      <c r="B31" s="1190"/>
      <c r="C31" s="1054"/>
      <c r="D31" s="701" t="s">
        <v>6</v>
      </c>
      <c r="E31" s="678" t="s">
        <v>7</v>
      </c>
      <c r="F31" s="678" t="s">
        <v>8</v>
      </c>
      <c r="G31" s="678" t="s">
        <v>9</v>
      </c>
      <c r="H31" s="678" t="s">
        <v>10</v>
      </c>
      <c r="I31" s="679" t="s">
        <v>11</v>
      </c>
      <c r="J31" s="715"/>
      <c r="K31" s="986"/>
      <c r="L31" s="986"/>
      <c r="M31" s="986"/>
      <c r="N31" s="709"/>
      <c r="O31" s="670"/>
      <c r="P31" s="670"/>
      <c r="Q31" s="670"/>
      <c r="R31" s="670"/>
      <c r="S31" s="670"/>
      <c r="T31" s="670"/>
      <c r="U31" s="670"/>
      <c r="V31" s="670"/>
      <c r="W31" s="670"/>
      <c r="X31" s="670"/>
      <c r="Y31" s="671"/>
      <c r="Z31" s="671"/>
      <c r="AA31" s="671"/>
      <c r="AB31" s="671"/>
      <c r="AC31" s="671"/>
      <c r="AD31" s="671"/>
      <c r="AE31" s="671"/>
      <c r="AF31" s="671"/>
      <c r="AG31" s="671"/>
      <c r="AH31" s="671"/>
      <c r="AI31" s="671"/>
      <c r="AJ31" s="671"/>
      <c r="AK31" s="671"/>
      <c r="AL31" s="671"/>
      <c r="AM31" s="671"/>
      <c r="AN31" s="671"/>
      <c r="AO31" s="671"/>
      <c r="AP31" s="671"/>
      <c r="AQ31" s="690"/>
      <c r="AR31" s="690"/>
      <c r="AS31" s="690"/>
      <c r="AT31" s="690"/>
      <c r="AU31" s="690"/>
      <c r="AV31" s="690"/>
      <c r="AW31" s="690"/>
      <c r="AX31" s="690"/>
      <c r="AY31" s="690"/>
      <c r="AZ31" s="690"/>
      <c r="BA31" s="690"/>
      <c r="BB31" s="690"/>
      <c r="BC31" s="690"/>
      <c r="BD31" s="690"/>
      <c r="BE31" s="690"/>
      <c r="BF31" s="690"/>
      <c r="BG31" s="690"/>
      <c r="BH31" s="690"/>
      <c r="BI31" s="690"/>
      <c r="BJ31" s="690"/>
      <c r="BK31" s="690"/>
      <c r="BL31" s="690"/>
      <c r="BM31" s="690"/>
      <c r="BN31" s="690"/>
      <c r="BO31" s="690"/>
      <c r="BP31" s="690"/>
      <c r="BQ31" s="690"/>
      <c r="BR31" s="690"/>
      <c r="BS31" s="690"/>
      <c r="BT31" s="690"/>
      <c r="BU31" s="690"/>
      <c r="BV31" s="690"/>
      <c r="BW31" s="690"/>
      <c r="BX31" s="690"/>
      <c r="BY31" s="690"/>
      <c r="BZ31" s="690"/>
      <c r="CA31" s="690"/>
      <c r="CB31" s="690"/>
      <c r="CC31" s="690"/>
      <c r="CD31" s="690"/>
      <c r="CE31" s="690"/>
      <c r="CF31" s="690"/>
      <c r="CG31" s="690"/>
      <c r="CH31" s="690"/>
      <c r="CI31" s="690"/>
      <c r="CJ31" s="690"/>
      <c r="CK31" s="690"/>
      <c r="CL31" s="690"/>
      <c r="CM31" s="690"/>
      <c r="CN31" s="690"/>
      <c r="CO31" s="690"/>
      <c r="CP31" s="690"/>
      <c r="CQ31" s="690"/>
      <c r="CR31" s="690"/>
      <c r="CS31" s="690"/>
      <c r="CT31" s="690"/>
      <c r="CU31" s="690"/>
      <c r="CV31" s="690"/>
      <c r="CW31" s="690"/>
    </row>
    <row r="32" spans="1:101" s="765" customFormat="1" ht="15.95" customHeight="1" x14ac:dyDescent="0.15">
      <c r="A32" s="1015" t="s">
        <v>33</v>
      </c>
      <c r="B32" s="1015"/>
      <c r="C32" s="824">
        <f t="shared" ref="C32:C40" si="0">SUM(D32:I32)</f>
        <v>0</v>
      </c>
      <c r="D32" s="825">
        <f t="shared" ref="D32:I32" si="1">SUM(D33:D40)</f>
        <v>0</v>
      </c>
      <c r="E32" s="826">
        <f t="shared" si="1"/>
        <v>0</v>
      </c>
      <c r="F32" s="826">
        <f t="shared" si="1"/>
        <v>0</v>
      </c>
      <c r="G32" s="826">
        <f t="shared" si="1"/>
        <v>0</v>
      </c>
      <c r="H32" s="826">
        <f t="shared" si="1"/>
        <v>0</v>
      </c>
      <c r="I32" s="827">
        <f t="shared" si="1"/>
        <v>0</v>
      </c>
      <c r="J32" s="670"/>
      <c r="K32" s="670"/>
      <c r="L32" s="670"/>
      <c r="M32" s="670"/>
      <c r="N32" s="670"/>
      <c r="O32" s="670"/>
      <c r="P32" s="670"/>
      <c r="Q32" s="670"/>
      <c r="R32" s="670"/>
      <c r="S32" s="670"/>
      <c r="T32" s="670"/>
      <c r="U32" s="670"/>
      <c r="V32" s="670"/>
      <c r="W32" s="670"/>
      <c r="X32" s="670"/>
      <c r="Y32" s="671"/>
      <c r="Z32" s="671"/>
      <c r="AA32" s="671"/>
      <c r="AB32" s="671"/>
      <c r="AC32" s="671"/>
      <c r="AD32" s="671"/>
      <c r="AE32" s="671"/>
      <c r="AF32" s="671"/>
      <c r="AG32" s="671"/>
      <c r="AH32" s="671"/>
      <c r="AI32" s="671"/>
      <c r="AJ32" s="671"/>
      <c r="AK32" s="671"/>
      <c r="AL32" s="671"/>
      <c r="AM32" s="671"/>
      <c r="AN32" s="671"/>
      <c r="AO32" s="671"/>
      <c r="AP32" s="671"/>
      <c r="AQ32" s="690"/>
      <c r="AR32" s="690"/>
      <c r="AS32" s="690"/>
      <c r="AT32" s="690"/>
      <c r="AU32" s="690"/>
      <c r="AV32" s="690"/>
      <c r="AW32" s="690"/>
      <c r="AX32" s="690"/>
      <c r="AY32" s="690"/>
      <c r="AZ32" s="690"/>
      <c r="BA32" s="690"/>
      <c r="BB32" s="690"/>
      <c r="BC32" s="690"/>
      <c r="BD32" s="690"/>
      <c r="BE32" s="690"/>
      <c r="BF32" s="690"/>
      <c r="BG32" s="690"/>
      <c r="BH32" s="690"/>
      <c r="BI32" s="690"/>
      <c r="BJ32" s="690"/>
      <c r="BK32" s="690"/>
      <c r="BL32" s="690"/>
      <c r="BM32" s="690"/>
      <c r="BN32" s="690"/>
      <c r="BO32" s="690"/>
      <c r="BP32" s="690"/>
      <c r="BQ32" s="690"/>
      <c r="BR32" s="690"/>
      <c r="BS32" s="690"/>
      <c r="BT32" s="690"/>
      <c r="BU32" s="690"/>
      <c r="BV32" s="690"/>
      <c r="BW32" s="690"/>
      <c r="BX32" s="690"/>
      <c r="BY32" s="690"/>
      <c r="BZ32" s="690"/>
      <c r="CA32" s="690"/>
      <c r="CB32" s="690"/>
      <c r="CC32" s="690"/>
      <c r="CD32" s="690"/>
      <c r="CE32" s="690"/>
      <c r="CF32" s="690"/>
      <c r="CG32" s="690"/>
      <c r="CH32" s="690"/>
      <c r="CI32" s="690"/>
      <c r="CJ32" s="690"/>
      <c r="CK32" s="690"/>
      <c r="CL32" s="690"/>
      <c r="CM32" s="690"/>
      <c r="CN32" s="690"/>
      <c r="CO32" s="690"/>
      <c r="CP32" s="690"/>
      <c r="CQ32" s="690"/>
      <c r="CR32" s="690"/>
      <c r="CS32" s="690"/>
      <c r="CT32" s="690"/>
      <c r="CU32" s="690"/>
      <c r="CV32" s="690"/>
      <c r="CW32" s="690"/>
    </row>
    <row r="33" spans="1:101" s="765" customFormat="1" ht="15.95" customHeight="1" x14ac:dyDescent="0.15">
      <c r="A33" s="716" t="s">
        <v>34</v>
      </c>
      <c r="B33" s="717"/>
      <c r="C33" s="824">
        <f t="shared" si="0"/>
        <v>0</v>
      </c>
      <c r="D33" s="848"/>
      <c r="E33" s="849"/>
      <c r="F33" s="849"/>
      <c r="G33" s="849"/>
      <c r="H33" s="849"/>
      <c r="I33" s="850"/>
      <c r="J33" s="670"/>
      <c r="K33" s="670"/>
      <c r="L33" s="670"/>
      <c r="M33" s="670"/>
      <c r="N33" s="670"/>
      <c r="O33" s="670"/>
      <c r="P33" s="670"/>
      <c r="Q33" s="670"/>
      <c r="R33" s="670"/>
      <c r="S33" s="670"/>
      <c r="T33" s="670"/>
      <c r="U33" s="670"/>
      <c r="V33" s="670"/>
      <c r="W33" s="670"/>
      <c r="X33" s="670"/>
      <c r="Y33" s="671"/>
      <c r="Z33" s="671"/>
      <c r="AA33" s="671"/>
      <c r="AB33" s="671"/>
      <c r="AC33" s="671"/>
      <c r="AD33" s="671"/>
      <c r="AE33" s="671"/>
      <c r="AF33" s="671"/>
      <c r="AG33" s="671"/>
      <c r="AH33" s="671"/>
      <c r="AI33" s="671"/>
      <c r="AJ33" s="671"/>
      <c r="AK33" s="671"/>
      <c r="AL33" s="671"/>
      <c r="AM33" s="671"/>
      <c r="AN33" s="671"/>
      <c r="AO33" s="671"/>
      <c r="AP33" s="671"/>
      <c r="AQ33" s="690"/>
      <c r="AR33" s="690"/>
      <c r="AS33" s="690"/>
      <c r="AT33" s="690"/>
      <c r="AU33" s="690"/>
      <c r="AV33" s="690"/>
      <c r="AW33" s="690"/>
      <c r="AX33" s="690"/>
      <c r="AY33" s="690"/>
      <c r="AZ33" s="690"/>
      <c r="BA33" s="690"/>
      <c r="BB33" s="690"/>
      <c r="BC33" s="690"/>
      <c r="BD33" s="690"/>
      <c r="BE33" s="690"/>
      <c r="BF33" s="690"/>
      <c r="BG33" s="690"/>
      <c r="BH33" s="690"/>
      <c r="BI33" s="690"/>
      <c r="BJ33" s="690"/>
      <c r="BK33" s="690"/>
      <c r="BL33" s="690"/>
      <c r="BM33" s="690"/>
      <c r="BN33" s="690"/>
      <c r="BO33" s="690"/>
      <c r="BP33" s="690"/>
      <c r="BQ33" s="690"/>
      <c r="BR33" s="690"/>
      <c r="BS33" s="690"/>
      <c r="BT33" s="690"/>
      <c r="BU33" s="690"/>
      <c r="BV33" s="690"/>
      <c r="BW33" s="690"/>
      <c r="BX33" s="690"/>
      <c r="BY33" s="690"/>
      <c r="BZ33" s="690"/>
      <c r="CA33" s="690"/>
      <c r="CB33" s="690"/>
      <c r="CC33" s="690"/>
      <c r="CD33" s="690"/>
      <c r="CE33" s="690"/>
      <c r="CF33" s="690"/>
      <c r="CG33" s="690"/>
      <c r="CH33" s="690"/>
      <c r="CI33" s="690"/>
      <c r="CJ33" s="690"/>
      <c r="CK33" s="690"/>
      <c r="CL33" s="690"/>
      <c r="CM33" s="690"/>
      <c r="CN33" s="690"/>
      <c r="CO33" s="690"/>
      <c r="CP33" s="690"/>
      <c r="CQ33" s="690"/>
      <c r="CR33" s="690"/>
      <c r="CS33" s="690"/>
      <c r="CT33" s="690"/>
      <c r="CU33" s="690"/>
      <c r="CV33" s="690"/>
      <c r="CW33" s="690"/>
    </row>
    <row r="34" spans="1:101" s="765" customFormat="1" ht="15.95" customHeight="1" x14ac:dyDescent="0.15">
      <c r="A34" s="1177" t="s">
        <v>35</v>
      </c>
      <c r="B34" s="718" t="s">
        <v>36</v>
      </c>
      <c r="C34" s="861">
        <f t="shared" si="0"/>
        <v>0</v>
      </c>
      <c r="D34" s="831"/>
      <c r="E34" s="832"/>
      <c r="F34" s="832"/>
      <c r="G34" s="832"/>
      <c r="H34" s="832"/>
      <c r="I34" s="833"/>
      <c r="J34" s="670"/>
      <c r="K34" s="670"/>
      <c r="L34" s="670"/>
      <c r="M34" s="670"/>
      <c r="N34" s="670"/>
      <c r="O34" s="670"/>
      <c r="P34" s="670"/>
      <c r="Q34" s="670"/>
      <c r="R34" s="670"/>
      <c r="S34" s="670"/>
      <c r="T34" s="670"/>
      <c r="U34" s="670"/>
      <c r="V34" s="670"/>
      <c r="W34" s="670"/>
      <c r="X34" s="670"/>
      <c r="Y34" s="671"/>
      <c r="Z34" s="671"/>
      <c r="AA34" s="671"/>
      <c r="AB34" s="671"/>
      <c r="AC34" s="671"/>
      <c r="AD34" s="671"/>
      <c r="AE34" s="671"/>
      <c r="AF34" s="671"/>
      <c r="AG34" s="671"/>
      <c r="AH34" s="671"/>
      <c r="AI34" s="671"/>
      <c r="AJ34" s="671"/>
      <c r="AK34" s="671"/>
      <c r="AL34" s="671"/>
      <c r="AM34" s="671"/>
      <c r="AN34" s="671"/>
      <c r="AO34" s="671"/>
      <c r="AP34" s="671"/>
      <c r="AQ34" s="690"/>
      <c r="AR34" s="690"/>
      <c r="AS34" s="690"/>
      <c r="AT34" s="690"/>
      <c r="AU34" s="690"/>
      <c r="AV34" s="690"/>
      <c r="AW34" s="690"/>
      <c r="AX34" s="690"/>
      <c r="AY34" s="690"/>
      <c r="AZ34" s="690"/>
      <c r="BA34" s="690"/>
      <c r="BB34" s="690"/>
      <c r="BC34" s="690"/>
      <c r="BD34" s="690"/>
      <c r="BE34" s="690"/>
      <c r="BF34" s="690"/>
      <c r="BG34" s="690"/>
      <c r="BH34" s="690"/>
      <c r="BI34" s="690"/>
      <c r="BJ34" s="690"/>
      <c r="BK34" s="690"/>
      <c r="BL34" s="690"/>
      <c r="BM34" s="690"/>
      <c r="BN34" s="690"/>
      <c r="BO34" s="690"/>
      <c r="BP34" s="690"/>
      <c r="BQ34" s="690"/>
      <c r="BR34" s="690"/>
      <c r="BS34" s="690"/>
      <c r="BT34" s="690"/>
      <c r="BU34" s="690"/>
      <c r="BV34" s="690"/>
      <c r="BW34" s="690"/>
      <c r="BX34" s="690"/>
      <c r="BY34" s="690"/>
      <c r="BZ34" s="690"/>
      <c r="CA34" s="690"/>
      <c r="CB34" s="690"/>
      <c r="CC34" s="690"/>
      <c r="CD34" s="690"/>
      <c r="CE34" s="690"/>
      <c r="CF34" s="690"/>
      <c r="CG34" s="690"/>
      <c r="CH34" s="690"/>
      <c r="CI34" s="690"/>
      <c r="CJ34" s="690"/>
      <c r="CK34" s="690"/>
      <c r="CL34" s="690"/>
      <c r="CM34" s="690"/>
      <c r="CN34" s="690"/>
      <c r="CO34" s="690"/>
      <c r="CP34" s="690"/>
      <c r="CQ34" s="690"/>
      <c r="CR34" s="690"/>
      <c r="CS34" s="690"/>
      <c r="CT34" s="690"/>
      <c r="CU34" s="690"/>
      <c r="CV34" s="690"/>
      <c r="CW34" s="690"/>
    </row>
    <row r="35" spans="1:101" s="765" customFormat="1" ht="15.95" customHeight="1" x14ac:dyDescent="0.15">
      <c r="A35" s="1178"/>
      <c r="B35" s="719" t="s">
        <v>37</v>
      </c>
      <c r="C35" s="807">
        <f t="shared" si="0"/>
        <v>0</v>
      </c>
      <c r="D35" s="799"/>
      <c r="E35" s="800"/>
      <c r="F35" s="800"/>
      <c r="G35" s="800"/>
      <c r="H35" s="800"/>
      <c r="I35" s="794"/>
      <c r="J35" s="670"/>
      <c r="K35" s="670"/>
      <c r="L35" s="670"/>
      <c r="M35" s="670"/>
      <c r="N35" s="670"/>
      <c r="O35" s="670"/>
      <c r="P35" s="670"/>
      <c r="Q35" s="670"/>
      <c r="R35" s="670"/>
      <c r="S35" s="670"/>
      <c r="T35" s="670"/>
      <c r="U35" s="670"/>
      <c r="V35" s="670"/>
      <c r="W35" s="670"/>
      <c r="X35" s="670"/>
      <c r="Y35" s="671"/>
      <c r="Z35" s="671"/>
      <c r="AA35" s="671"/>
      <c r="AB35" s="671"/>
      <c r="AC35" s="671"/>
      <c r="AD35" s="671"/>
      <c r="AE35" s="671"/>
      <c r="AF35" s="671"/>
      <c r="AG35" s="671"/>
      <c r="AH35" s="671"/>
      <c r="AI35" s="671"/>
      <c r="AJ35" s="671"/>
      <c r="AK35" s="671"/>
      <c r="AL35" s="671"/>
      <c r="AM35" s="671"/>
      <c r="AN35" s="671"/>
      <c r="AO35" s="671"/>
      <c r="AP35" s="671"/>
      <c r="AQ35" s="690"/>
      <c r="AR35" s="690"/>
      <c r="AS35" s="690"/>
      <c r="AT35" s="690"/>
      <c r="AU35" s="690"/>
      <c r="AV35" s="690"/>
      <c r="AW35" s="690"/>
      <c r="AX35" s="690"/>
      <c r="AY35" s="690"/>
      <c r="AZ35" s="690"/>
      <c r="BA35" s="690"/>
      <c r="BB35" s="690"/>
      <c r="BC35" s="690"/>
      <c r="BD35" s="690"/>
      <c r="BE35" s="690"/>
      <c r="BF35" s="690"/>
      <c r="BG35" s="690"/>
      <c r="BH35" s="690"/>
      <c r="BI35" s="690"/>
      <c r="BJ35" s="690"/>
      <c r="BK35" s="690"/>
      <c r="BL35" s="690"/>
      <c r="BM35" s="690"/>
      <c r="BN35" s="690"/>
      <c r="BO35" s="690"/>
      <c r="BP35" s="690"/>
      <c r="BQ35" s="690"/>
      <c r="BR35" s="690"/>
      <c r="BS35" s="690"/>
      <c r="BT35" s="690"/>
      <c r="BU35" s="690"/>
      <c r="BV35" s="690"/>
      <c r="BW35" s="690"/>
      <c r="BX35" s="690"/>
      <c r="BY35" s="690"/>
      <c r="BZ35" s="690"/>
      <c r="CA35" s="690"/>
      <c r="CB35" s="690"/>
      <c r="CC35" s="690"/>
      <c r="CD35" s="690"/>
      <c r="CE35" s="690"/>
      <c r="CF35" s="690"/>
      <c r="CG35" s="690"/>
      <c r="CH35" s="690"/>
      <c r="CI35" s="690"/>
      <c r="CJ35" s="690"/>
      <c r="CK35" s="690"/>
      <c r="CL35" s="690"/>
      <c r="CM35" s="690"/>
      <c r="CN35" s="690"/>
      <c r="CO35" s="690"/>
      <c r="CP35" s="690"/>
      <c r="CQ35" s="690"/>
      <c r="CR35" s="690"/>
      <c r="CS35" s="690"/>
      <c r="CT35" s="690"/>
      <c r="CU35" s="690"/>
      <c r="CV35" s="690"/>
      <c r="CW35" s="690"/>
    </row>
    <row r="36" spans="1:101" s="765" customFormat="1" ht="15.95" customHeight="1" x14ac:dyDescent="0.15">
      <c r="A36" s="1178"/>
      <c r="B36" s="719" t="s">
        <v>38</v>
      </c>
      <c r="C36" s="807">
        <f t="shared" si="0"/>
        <v>0</v>
      </c>
      <c r="D36" s="799"/>
      <c r="E36" s="800"/>
      <c r="F36" s="800"/>
      <c r="G36" s="800"/>
      <c r="H36" s="800"/>
      <c r="I36" s="794"/>
      <c r="J36" s="670"/>
      <c r="K36" s="670"/>
      <c r="L36" s="670"/>
      <c r="M36" s="670"/>
      <c r="N36" s="670"/>
      <c r="O36" s="670"/>
      <c r="P36" s="670"/>
      <c r="Q36" s="670"/>
      <c r="R36" s="670"/>
      <c r="S36" s="670"/>
      <c r="T36" s="670"/>
      <c r="U36" s="670"/>
      <c r="V36" s="670"/>
      <c r="W36" s="670"/>
      <c r="X36" s="670"/>
      <c r="Y36" s="671"/>
      <c r="Z36" s="671"/>
      <c r="AA36" s="671"/>
      <c r="AB36" s="671"/>
      <c r="AC36" s="671"/>
      <c r="AD36" s="671"/>
      <c r="AE36" s="671"/>
      <c r="AF36" s="671"/>
      <c r="AG36" s="671"/>
      <c r="AH36" s="671"/>
      <c r="AI36" s="671"/>
      <c r="AJ36" s="671"/>
      <c r="AK36" s="671"/>
      <c r="AL36" s="671"/>
      <c r="AM36" s="671"/>
      <c r="AN36" s="671"/>
      <c r="AO36" s="671"/>
      <c r="AP36" s="671"/>
      <c r="AQ36" s="690"/>
      <c r="AR36" s="690"/>
      <c r="AS36" s="690"/>
      <c r="AT36" s="690"/>
      <c r="AU36" s="690"/>
      <c r="AV36" s="690"/>
      <c r="AW36" s="690"/>
      <c r="AX36" s="690"/>
      <c r="AY36" s="690"/>
      <c r="AZ36" s="690"/>
      <c r="BA36" s="690"/>
      <c r="BB36" s="690"/>
      <c r="BC36" s="690"/>
      <c r="BD36" s="690"/>
      <c r="BE36" s="690"/>
      <c r="BF36" s="690"/>
      <c r="BG36" s="690"/>
      <c r="BH36" s="690"/>
      <c r="BI36" s="690"/>
      <c r="BJ36" s="690"/>
      <c r="BK36" s="690"/>
      <c r="BL36" s="690"/>
      <c r="BM36" s="690"/>
      <c r="BN36" s="690"/>
      <c r="BO36" s="690"/>
      <c r="BP36" s="690"/>
      <c r="BQ36" s="690"/>
      <c r="BR36" s="690"/>
      <c r="BS36" s="690"/>
      <c r="BT36" s="690"/>
      <c r="BU36" s="690"/>
      <c r="BV36" s="690"/>
      <c r="BW36" s="690"/>
      <c r="BX36" s="690"/>
      <c r="BY36" s="690"/>
      <c r="BZ36" s="690"/>
      <c r="CA36" s="690"/>
      <c r="CB36" s="690"/>
      <c r="CC36" s="690"/>
      <c r="CD36" s="690"/>
      <c r="CE36" s="690"/>
      <c r="CF36" s="690"/>
      <c r="CG36" s="690"/>
      <c r="CH36" s="690"/>
      <c r="CI36" s="690"/>
      <c r="CJ36" s="690"/>
      <c r="CK36" s="690"/>
      <c r="CL36" s="690"/>
      <c r="CM36" s="690"/>
      <c r="CN36" s="690"/>
      <c r="CO36" s="690"/>
      <c r="CP36" s="690"/>
      <c r="CQ36" s="690"/>
      <c r="CR36" s="690"/>
      <c r="CS36" s="690"/>
      <c r="CT36" s="690"/>
      <c r="CU36" s="690"/>
      <c r="CV36" s="690"/>
      <c r="CW36" s="690"/>
    </row>
    <row r="37" spans="1:101" s="765" customFormat="1" ht="15.95" customHeight="1" x14ac:dyDescent="0.15">
      <c r="A37" s="1179"/>
      <c r="B37" s="719" t="s">
        <v>39</v>
      </c>
      <c r="C37" s="815">
        <f t="shared" si="0"/>
        <v>0</v>
      </c>
      <c r="D37" s="816"/>
      <c r="E37" s="817"/>
      <c r="F37" s="817"/>
      <c r="G37" s="817"/>
      <c r="H37" s="817"/>
      <c r="I37" s="795"/>
      <c r="J37" s="670"/>
      <c r="K37" s="670"/>
      <c r="L37" s="670"/>
      <c r="M37" s="670"/>
      <c r="N37" s="670"/>
      <c r="O37" s="670"/>
      <c r="P37" s="670"/>
      <c r="Q37" s="670"/>
      <c r="R37" s="670"/>
      <c r="S37" s="670"/>
      <c r="T37" s="670"/>
      <c r="U37" s="670"/>
      <c r="V37" s="670"/>
      <c r="W37" s="670"/>
      <c r="X37" s="670"/>
      <c r="Y37" s="671"/>
      <c r="Z37" s="671"/>
      <c r="AA37" s="671"/>
      <c r="AB37" s="671"/>
      <c r="AC37" s="671"/>
      <c r="AD37" s="671"/>
      <c r="AE37" s="671"/>
      <c r="AF37" s="671"/>
      <c r="AG37" s="671"/>
      <c r="AH37" s="671"/>
      <c r="AI37" s="671"/>
      <c r="AJ37" s="671"/>
      <c r="AK37" s="671"/>
      <c r="AL37" s="671"/>
      <c r="AM37" s="671"/>
      <c r="AN37" s="671"/>
      <c r="AO37" s="671"/>
      <c r="AP37" s="671"/>
      <c r="AQ37" s="690"/>
      <c r="AR37" s="690"/>
      <c r="AS37" s="690"/>
      <c r="AT37" s="690"/>
      <c r="AU37" s="690"/>
      <c r="AV37" s="690"/>
      <c r="AW37" s="690"/>
      <c r="AX37" s="690"/>
      <c r="AY37" s="690"/>
      <c r="AZ37" s="690"/>
      <c r="BA37" s="690"/>
      <c r="BB37" s="690"/>
      <c r="BC37" s="690"/>
      <c r="BD37" s="690"/>
      <c r="BE37" s="690"/>
      <c r="BF37" s="690"/>
      <c r="BG37" s="690"/>
      <c r="BH37" s="690"/>
      <c r="BI37" s="690"/>
      <c r="BJ37" s="690"/>
      <c r="BK37" s="690"/>
      <c r="BL37" s="690"/>
      <c r="BM37" s="690"/>
      <c r="BN37" s="690"/>
      <c r="BO37" s="690"/>
      <c r="BP37" s="690"/>
      <c r="BQ37" s="690"/>
      <c r="BR37" s="690"/>
      <c r="BS37" s="690"/>
      <c r="BT37" s="690"/>
      <c r="BU37" s="690"/>
      <c r="BV37" s="690"/>
      <c r="BW37" s="690"/>
      <c r="BX37" s="690"/>
      <c r="BY37" s="690"/>
      <c r="BZ37" s="690"/>
      <c r="CA37" s="690"/>
      <c r="CB37" s="690"/>
      <c r="CC37" s="690"/>
      <c r="CD37" s="690"/>
      <c r="CE37" s="690"/>
      <c r="CF37" s="690"/>
      <c r="CG37" s="690"/>
      <c r="CH37" s="690"/>
      <c r="CI37" s="690"/>
      <c r="CJ37" s="690"/>
      <c r="CK37" s="690"/>
      <c r="CL37" s="690"/>
      <c r="CM37" s="690"/>
      <c r="CN37" s="690"/>
      <c r="CO37" s="690"/>
      <c r="CP37" s="690"/>
      <c r="CQ37" s="690"/>
      <c r="CR37" s="690"/>
      <c r="CS37" s="690"/>
      <c r="CT37" s="690"/>
      <c r="CU37" s="690"/>
      <c r="CV37" s="690"/>
      <c r="CW37" s="690"/>
    </row>
    <row r="38" spans="1:101" s="765" customFormat="1" ht="15.95" customHeight="1" x14ac:dyDescent="0.15">
      <c r="A38" s="1179"/>
      <c r="B38" s="720" t="s">
        <v>40</v>
      </c>
      <c r="C38" s="815">
        <f t="shared" si="0"/>
        <v>0</v>
      </c>
      <c r="D38" s="816"/>
      <c r="E38" s="817"/>
      <c r="F38" s="817"/>
      <c r="G38" s="817"/>
      <c r="H38" s="817"/>
      <c r="I38" s="795"/>
      <c r="J38" s="670"/>
      <c r="K38" s="670"/>
      <c r="L38" s="670"/>
      <c r="M38" s="670"/>
      <c r="N38" s="670"/>
      <c r="O38" s="670"/>
      <c r="P38" s="670"/>
      <c r="Q38" s="670"/>
      <c r="R38" s="670"/>
      <c r="S38" s="670"/>
      <c r="T38" s="670"/>
      <c r="U38" s="670"/>
      <c r="V38" s="670"/>
      <c r="W38" s="670"/>
      <c r="X38" s="670"/>
      <c r="Y38" s="671"/>
      <c r="Z38" s="671"/>
      <c r="AA38" s="671"/>
      <c r="AB38" s="671"/>
      <c r="AC38" s="671"/>
      <c r="AD38" s="671"/>
      <c r="AE38" s="671"/>
      <c r="AF38" s="671"/>
      <c r="AG38" s="671"/>
      <c r="AH38" s="671"/>
      <c r="AI38" s="671"/>
      <c r="AJ38" s="671"/>
      <c r="AK38" s="671"/>
      <c r="AL38" s="671"/>
      <c r="AM38" s="671"/>
      <c r="AN38" s="671"/>
      <c r="AO38" s="671"/>
      <c r="AP38" s="671"/>
      <c r="AQ38" s="690"/>
      <c r="AR38" s="690"/>
      <c r="AS38" s="690"/>
      <c r="AT38" s="690"/>
      <c r="AU38" s="690"/>
      <c r="AV38" s="690"/>
      <c r="AW38" s="690"/>
      <c r="AX38" s="690"/>
      <c r="AY38" s="690"/>
      <c r="AZ38" s="690"/>
      <c r="BA38" s="690"/>
      <c r="BB38" s="690"/>
      <c r="BC38" s="690"/>
      <c r="BD38" s="690"/>
      <c r="BE38" s="690"/>
      <c r="BF38" s="690"/>
      <c r="BG38" s="690"/>
      <c r="BH38" s="690"/>
      <c r="BI38" s="690"/>
      <c r="BJ38" s="690"/>
      <c r="BK38" s="690"/>
      <c r="BL38" s="690"/>
      <c r="BM38" s="690"/>
      <c r="BN38" s="690"/>
      <c r="BO38" s="690"/>
      <c r="BP38" s="690"/>
      <c r="BQ38" s="690"/>
      <c r="BR38" s="690"/>
      <c r="BS38" s="690"/>
      <c r="BT38" s="690"/>
      <c r="BU38" s="690"/>
      <c r="BV38" s="690"/>
      <c r="BW38" s="690"/>
      <c r="BX38" s="690"/>
      <c r="BY38" s="690"/>
      <c r="BZ38" s="690"/>
      <c r="CA38" s="690"/>
      <c r="CB38" s="690"/>
      <c r="CC38" s="690"/>
      <c r="CD38" s="690"/>
      <c r="CE38" s="690"/>
      <c r="CF38" s="690"/>
      <c r="CG38" s="690"/>
      <c r="CH38" s="690"/>
      <c r="CI38" s="690"/>
      <c r="CJ38" s="690"/>
      <c r="CK38" s="690"/>
      <c r="CL38" s="690"/>
      <c r="CM38" s="690"/>
      <c r="CN38" s="690"/>
      <c r="CO38" s="690"/>
      <c r="CP38" s="690"/>
      <c r="CQ38" s="690"/>
      <c r="CR38" s="690"/>
      <c r="CS38" s="690"/>
      <c r="CT38" s="690"/>
      <c r="CU38" s="690"/>
      <c r="CV38" s="690"/>
      <c r="CW38" s="690"/>
    </row>
    <row r="39" spans="1:101" s="765" customFormat="1" ht="15.95" customHeight="1" x14ac:dyDescent="0.15">
      <c r="A39" s="1177" t="s">
        <v>41</v>
      </c>
      <c r="B39" s="721" t="s">
        <v>42</v>
      </c>
      <c r="C39" s="806">
        <f t="shared" si="0"/>
        <v>0</v>
      </c>
      <c r="D39" s="811"/>
      <c r="E39" s="812"/>
      <c r="F39" s="812"/>
      <c r="G39" s="812"/>
      <c r="H39" s="812"/>
      <c r="I39" s="830"/>
      <c r="J39" s="670"/>
      <c r="K39" s="670"/>
      <c r="L39" s="670"/>
      <c r="M39" s="670"/>
      <c r="N39" s="670"/>
      <c r="O39" s="670"/>
      <c r="P39" s="670"/>
      <c r="Q39" s="670"/>
      <c r="R39" s="670"/>
      <c r="S39" s="670"/>
      <c r="T39" s="670"/>
      <c r="U39" s="670"/>
      <c r="V39" s="670"/>
      <c r="W39" s="670"/>
      <c r="X39" s="670"/>
      <c r="Y39" s="671"/>
      <c r="Z39" s="671"/>
      <c r="AA39" s="671"/>
      <c r="AB39" s="671"/>
      <c r="AC39" s="671"/>
      <c r="AD39" s="671"/>
      <c r="AE39" s="671"/>
      <c r="AF39" s="671"/>
      <c r="AG39" s="671"/>
      <c r="AH39" s="671"/>
      <c r="AI39" s="671"/>
      <c r="AJ39" s="671"/>
      <c r="AK39" s="671"/>
      <c r="AL39" s="671"/>
      <c r="AM39" s="671"/>
      <c r="AN39" s="671"/>
      <c r="AO39" s="671"/>
      <c r="AP39" s="671"/>
      <c r="AQ39" s="690"/>
      <c r="AR39" s="690"/>
      <c r="AS39" s="690"/>
      <c r="AT39" s="690"/>
      <c r="AU39" s="690"/>
      <c r="AV39" s="690"/>
      <c r="AW39" s="690"/>
      <c r="AX39" s="690"/>
      <c r="AY39" s="690"/>
      <c r="AZ39" s="690"/>
      <c r="BA39" s="690"/>
      <c r="BB39" s="690"/>
      <c r="BC39" s="690"/>
      <c r="BD39" s="690"/>
      <c r="BE39" s="690"/>
      <c r="BF39" s="690"/>
      <c r="BG39" s="690"/>
      <c r="BH39" s="690"/>
      <c r="BI39" s="690"/>
      <c r="BJ39" s="690"/>
      <c r="BK39" s="690"/>
      <c r="BL39" s="690"/>
      <c r="BM39" s="690"/>
      <c r="BN39" s="690"/>
      <c r="BO39" s="690"/>
      <c r="BP39" s="690"/>
      <c r="BQ39" s="690"/>
      <c r="BR39" s="690"/>
      <c r="BS39" s="690"/>
      <c r="BT39" s="690"/>
      <c r="BU39" s="690"/>
      <c r="BV39" s="690"/>
      <c r="BW39" s="690"/>
      <c r="BX39" s="690"/>
      <c r="BY39" s="690"/>
      <c r="BZ39" s="690"/>
      <c r="CA39" s="690"/>
      <c r="CB39" s="690"/>
      <c r="CC39" s="690"/>
      <c r="CD39" s="690"/>
      <c r="CE39" s="690"/>
      <c r="CF39" s="690"/>
      <c r="CG39" s="690"/>
      <c r="CH39" s="690"/>
      <c r="CI39" s="690"/>
      <c r="CJ39" s="690"/>
      <c r="CK39" s="690"/>
      <c r="CL39" s="690"/>
      <c r="CM39" s="690"/>
      <c r="CN39" s="690"/>
      <c r="CO39" s="690"/>
      <c r="CP39" s="690"/>
      <c r="CQ39" s="690"/>
      <c r="CR39" s="690"/>
      <c r="CS39" s="690"/>
      <c r="CT39" s="690"/>
      <c r="CU39" s="690"/>
      <c r="CV39" s="690"/>
      <c r="CW39" s="690"/>
    </row>
    <row r="40" spans="1:101" s="765" customFormat="1" ht="15.95" customHeight="1" x14ac:dyDescent="0.15">
      <c r="A40" s="1180"/>
      <c r="B40" s="722" t="s">
        <v>43</v>
      </c>
      <c r="C40" s="808">
        <f t="shared" si="0"/>
        <v>0</v>
      </c>
      <c r="D40" s="802"/>
      <c r="E40" s="803"/>
      <c r="F40" s="803"/>
      <c r="G40" s="803"/>
      <c r="H40" s="803"/>
      <c r="I40" s="805"/>
      <c r="J40" s="670"/>
      <c r="K40" s="670"/>
      <c r="L40" s="670"/>
      <c r="M40" s="670"/>
      <c r="N40" s="670"/>
      <c r="O40" s="670"/>
      <c r="P40" s="670"/>
      <c r="Q40" s="670"/>
      <c r="R40" s="670"/>
      <c r="S40" s="670"/>
      <c r="T40" s="670"/>
      <c r="U40" s="670"/>
      <c r="V40" s="670"/>
      <c r="W40" s="670"/>
      <c r="X40" s="670"/>
      <c r="Y40" s="671"/>
      <c r="Z40" s="671"/>
      <c r="AA40" s="671"/>
      <c r="AB40" s="671"/>
      <c r="AC40" s="671"/>
      <c r="AD40" s="671"/>
      <c r="AE40" s="671"/>
      <c r="AF40" s="671"/>
      <c r="AG40" s="671"/>
      <c r="AH40" s="671"/>
      <c r="AI40" s="671"/>
      <c r="AJ40" s="671"/>
      <c r="AK40" s="671"/>
      <c r="AL40" s="671"/>
      <c r="AM40" s="671"/>
      <c r="AN40" s="671"/>
      <c r="AO40" s="671"/>
      <c r="AP40" s="671"/>
      <c r="AQ40" s="690"/>
      <c r="AR40" s="690"/>
      <c r="AS40" s="690"/>
      <c r="AT40" s="690"/>
      <c r="AU40" s="690"/>
      <c r="AV40" s="690"/>
      <c r="AW40" s="690"/>
      <c r="AX40" s="690"/>
      <c r="AY40" s="690"/>
      <c r="AZ40" s="690"/>
      <c r="BA40" s="690"/>
      <c r="BB40" s="690"/>
      <c r="BC40" s="690"/>
      <c r="BD40" s="690"/>
      <c r="BE40" s="690"/>
      <c r="BF40" s="690"/>
      <c r="BG40" s="690"/>
      <c r="BH40" s="690"/>
      <c r="BI40" s="690"/>
      <c r="BJ40" s="690"/>
      <c r="BK40" s="690"/>
      <c r="BL40" s="690"/>
      <c r="BM40" s="690"/>
      <c r="BN40" s="690"/>
      <c r="BO40" s="690"/>
      <c r="BP40" s="690"/>
      <c r="BQ40" s="690"/>
      <c r="BR40" s="690"/>
      <c r="BS40" s="690"/>
      <c r="BT40" s="690"/>
      <c r="BU40" s="690"/>
      <c r="BV40" s="690"/>
      <c r="BW40" s="690"/>
      <c r="BX40" s="690"/>
      <c r="BY40" s="690"/>
      <c r="BZ40" s="690"/>
      <c r="CA40" s="690"/>
      <c r="CB40" s="690"/>
      <c r="CC40" s="690"/>
      <c r="CD40" s="690"/>
      <c r="CE40" s="690"/>
      <c r="CF40" s="690"/>
      <c r="CG40" s="690"/>
      <c r="CH40" s="690"/>
      <c r="CI40" s="690"/>
      <c r="CJ40" s="690"/>
      <c r="CK40" s="690"/>
      <c r="CL40" s="690"/>
      <c r="CM40" s="690"/>
      <c r="CN40" s="690"/>
      <c r="CO40" s="690"/>
      <c r="CP40" s="690"/>
      <c r="CQ40" s="690"/>
      <c r="CR40" s="690"/>
      <c r="CS40" s="690"/>
      <c r="CT40" s="690"/>
      <c r="CU40" s="690"/>
      <c r="CV40" s="690"/>
      <c r="CW40" s="690"/>
    </row>
    <row r="41" spans="1:101" s="673" customFormat="1" ht="30" customHeight="1" x14ac:dyDescent="0.2">
      <c r="A41" s="723" t="s">
        <v>44</v>
      </c>
      <c r="B41" s="688"/>
      <c r="C41" s="688"/>
      <c r="D41" s="688"/>
      <c r="E41" s="688"/>
      <c r="F41" s="688"/>
      <c r="G41" s="688"/>
      <c r="H41" s="707"/>
      <c r="I41" s="688"/>
      <c r="J41" s="688"/>
      <c r="K41" s="688"/>
      <c r="L41" s="688"/>
      <c r="M41" s="688"/>
      <c r="N41" s="688"/>
      <c r="O41" s="688"/>
      <c r="P41" s="688"/>
      <c r="Q41" s="688"/>
      <c r="R41" s="688"/>
      <c r="S41" s="670"/>
      <c r="T41" s="670"/>
      <c r="U41" s="688"/>
      <c r="V41" s="688"/>
      <c r="W41" s="688"/>
    </row>
    <row r="42" spans="1:101" s="676" customFormat="1" ht="17.100000000000001" customHeight="1" x14ac:dyDescent="0.2">
      <c r="A42" s="692" t="s">
        <v>45</v>
      </c>
      <c r="B42" s="997" t="s">
        <v>46</v>
      </c>
      <c r="C42" s="986"/>
      <c r="D42" s="986"/>
      <c r="E42" s="986"/>
      <c r="F42" s="986"/>
      <c r="G42" s="671"/>
      <c r="H42" s="671"/>
      <c r="I42" s="671"/>
      <c r="J42" s="671"/>
      <c r="K42" s="671"/>
      <c r="L42" s="671"/>
      <c r="M42" s="671"/>
      <c r="N42" s="671"/>
      <c r="O42" s="671"/>
      <c r="P42" s="671"/>
      <c r="Q42" s="671"/>
      <c r="R42" s="671"/>
      <c r="S42" s="670"/>
      <c r="T42" s="670"/>
      <c r="U42" s="671"/>
      <c r="V42" s="671"/>
      <c r="W42" s="671"/>
      <c r="X42" s="673"/>
      <c r="Y42" s="673"/>
      <c r="Z42" s="673"/>
      <c r="AA42" s="673"/>
      <c r="AB42" s="673"/>
      <c r="AC42" s="673"/>
      <c r="AD42" s="673"/>
      <c r="AE42" s="673"/>
      <c r="AF42" s="673"/>
      <c r="AG42" s="673"/>
      <c r="AH42" s="673"/>
      <c r="AI42" s="673"/>
      <c r="AJ42" s="673"/>
      <c r="AK42" s="673"/>
      <c r="AL42" s="673"/>
      <c r="AM42" s="673"/>
      <c r="AN42" s="673"/>
      <c r="AO42" s="673"/>
      <c r="AP42" s="673"/>
      <c r="AQ42" s="673"/>
      <c r="AR42" s="673"/>
      <c r="AS42" s="673"/>
      <c r="AT42" s="673"/>
      <c r="AU42" s="673"/>
      <c r="AV42" s="673"/>
      <c r="AW42" s="673"/>
      <c r="AX42" s="673"/>
      <c r="AY42" s="673"/>
      <c r="AZ42" s="673"/>
      <c r="BA42" s="673"/>
      <c r="BB42" s="673"/>
      <c r="BC42" s="673"/>
      <c r="BD42" s="673"/>
      <c r="BE42" s="686"/>
      <c r="BF42" s="686"/>
      <c r="BG42" s="686"/>
      <c r="BH42" s="686"/>
      <c r="BI42" s="686"/>
      <c r="BJ42" s="686"/>
      <c r="BK42" s="686"/>
      <c r="BL42" s="686"/>
      <c r="BM42" s="686"/>
      <c r="BN42" s="686"/>
      <c r="BO42" s="686"/>
      <c r="BP42" s="686"/>
      <c r="BQ42" s="686"/>
      <c r="BR42" s="686"/>
      <c r="BS42" s="686"/>
      <c r="BT42" s="686"/>
      <c r="BU42" s="686"/>
      <c r="BV42" s="686"/>
      <c r="BW42" s="686"/>
      <c r="BX42" s="686"/>
      <c r="BY42" s="686"/>
      <c r="BZ42" s="686"/>
      <c r="CA42" s="686"/>
      <c r="CB42" s="686"/>
      <c r="CC42" s="686"/>
      <c r="CD42" s="686"/>
      <c r="CE42" s="686"/>
      <c r="CF42" s="686"/>
      <c r="CG42" s="686"/>
      <c r="CH42" s="686"/>
      <c r="CI42" s="686"/>
      <c r="CJ42" s="686"/>
      <c r="CK42" s="686"/>
      <c r="CL42" s="686"/>
      <c r="CM42" s="686"/>
      <c r="CN42" s="686"/>
      <c r="CO42" s="686"/>
      <c r="CP42" s="686"/>
      <c r="CQ42" s="686"/>
      <c r="CR42" s="686"/>
      <c r="CS42" s="686"/>
      <c r="CT42" s="686"/>
      <c r="CU42" s="686"/>
      <c r="CV42" s="686"/>
    </row>
    <row r="43" spans="1:101" s="676" customFormat="1" ht="15.95" customHeight="1" x14ac:dyDescent="0.2">
      <c r="A43" s="993" t="s">
        <v>47</v>
      </c>
      <c r="B43" s="851"/>
      <c r="C43" s="703"/>
      <c r="D43" s="671"/>
      <c r="E43" s="671"/>
      <c r="F43" s="671"/>
      <c r="G43" s="671"/>
      <c r="H43" s="671"/>
      <c r="I43" s="671"/>
      <c r="J43" s="671"/>
      <c r="K43" s="671"/>
      <c r="L43" s="671"/>
      <c r="M43" s="671"/>
      <c r="N43" s="671"/>
      <c r="O43" s="671"/>
      <c r="P43" s="671"/>
      <c r="Q43" s="671"/>
      <c r="R43" s="671"/>
      <c r="S43" s="670"/>
      <c r="T43" s="670"/>
      <c r="U43" s="671"/>
      <c r="V43" s="671"/>
      <c r="W43" s="671"/>
      <c r="X43" s="673"/>
      <c r="Y43" s="673"/>
      <c r="Z43" s="673"/>
      <c r="AA43" s="673"/>
      <c r="AB43" s="673"/>
      <c r="AC43" s="673"/>
      <c r="AD43" s="673"/>
      <c r="AE43" s="673"/>
      <c r="AF43" s="673"/>
      <c r="AG43" s="673"/>
      <c r="AH43" s="673"/>
      <c r="AI43" s="673"/>
      <c r="AJ43" s="673"/>
      <c r="AK43" s="673"/>
      <c r="AL43" s="673"/>
      <c r="AM43" s="673"/>
      <c r="AN43" s="673"/>
      <c r="AO43" s="673"/>
      <c r="AP43" s="673"/>
      <c r="AQ43" s="673"/>
      <c r="AR43" s="673"/>
      <c r="AS43" s="673"/>
      <c r="AT43" s="673"/>
      <c r="AU43" s="673"/>
      <c r="AV43" s="673"/>
      <c r="AW43" s="673"/>
      <c r="AX43" s="673"/>
      <c r="AY43" s="673"/>
      <c r="AZ43" s="673"/>
      <c r="BA43" s="673"/>
      <c r="BB43" s="673"/>
      <c r="BC43" s="673"/>
      <c r="BD43" s="673"/>
      <c r="BE43" s="686"/>
      <c r="BF43" s="686"/>
      <c r="BG43" s="686"/>
      <c r="BH43" s="686"/>
      <c r="BI43" s="686"/>
      <c r="BJ43" s="686"/>
      <c r="BK43" s="686"/>
      <c r="BL43" s="686"/>
      <c r="BM43" s="686"/>
      <c r="BN43" s="686"/>
      <c r="BO43" s="686"/>
      <c r="BP43" s="686"/>
      <c r="BQ43" s="686"/>
      <c r="BR43" s="686"/>
      <c r="BS43" s="686"/>
      <c r="BT43" s="686"/>
      <c r="BU43" s="686"/>
      <c r="BV43" s="686"/>
      <c r="BW43" s="686"/>
      <c r="BX43" s="686"/>
      <c r="BY43" s="686"/>
      <c r="BZ43" s="686"/>
      <c r="CA43" s="686"/>
      <c r="CB43" s="686"/>
      <c r="CC43" s="686"/>
      <c r="CD43" s="686"/>
      <c r="CE43" s="686"/>
      <c r="CF43" s="686"/>
      <c r="CG43" s="686"/>
      <c r="CH43" s="686"/>
      <c r="CI43" s="686"/>
      <c r="CJ43" s="686"/>
      <c r="CK43" s="686"/>
      <c r="CL43" s="686"/>
      <c r="CM43" s="686"/>
      <c r="CN43" s="686"/>
      <c r="CO43" s="686"/>
      <c r="CP43" s="686"/>
      <c r="CQ43" s="686"/>
      <c r="CR43" s="686"/>
      <c r="CS43" s="686"/>
      <c r="CT43" s="686"/>
      <c r="CU43" s="686"/>
      <c r="CV43" s="686"/>
    </row>
    <row r="44" spans="1:101" s="676" customFormat="1" ht="30" customHeight="1" x14ac:dyDescent="0.2">
      <c r="A44" s="725" t="s">
        <v>48</v>
      </c>
      <c r="B44" s="726"/>
      <c r="C44" s="727"/>
      <c r="D44" s="727"/>
      <c r="E44" s="727"/>
      <c r="F44" s="707"/>
      <c r="G44" s="688"/>
      <c r="H44" s="688"/>
      <c r="I44" s="707"/>
      <c r="J44" s="707"/>
      <c r="K44" s="707"/>
      <c r="L44" s="707"/>
      <c r="M44" s="707"/>
      <c r="N44" s="707"/>
      <c r="O44" s="707"/>
      <c r="P44" s="707"/>
      <c r="Q44" s="707"/>
      <c r="R44" s="707"/>
      <c r="S44" s="707"/>
      <c r="T44" s="707"/>
      <c r="U44" s="707"/>
      <c r="V44" s="707"/>
      <c r="W44" s="707"/>
      <c r="X44" s="673"/>
      <c r="Y44" s="673"/>
      <c r="Z44" s="673"/>
      <c r="AA44" s="673"/>
      <c r="AB44" s="673"/>
      <c r="AC44" s="673"/>
      <c r="AD44" s="673"/>
      <c r="AE44" s="673"/>
      <c r="AF44" s="673"/>
      <c r="AG44" s="673"/>
      <c r="AH44" s="673"/>
      <c r="AI44" s="673"/>
      <c r="AJ44" s="673"/>
      <c r="AK44" s="673"/>
      <c r="AL44" s="673"/>
      <c r="AM44" s="673"/>
      <c r="AN44" s="673"/>
      <c r="AO44" s="673"/>
      <c r="AP44" s="673"/>
      <c r="AQ44" s="673"/>
      <c r="AR44" s="673"/>
      <c r="AS44" s="673"/>
      <c r="AT44" s="673"/>
      <c r="AU44" s="673"/>
      <c r="AV44" s="673"/>
      <c r="AW44" s="673"/>
      <c r="AX44" s="673"/>
      <c r="AY44" s="673"/>
      <c r="AZ44" s="673"/>
      <c r="BA44" s="673"/>
      <c r="BB44" s="673"/>
      <c r="BC44" s="673"/>
      <c r="BD44" s="673"/>
      <c r="BE44" s="686"/>
      <c r="BF44" s="686"/>
      <c r="BG44" s="686"/>
      <c r="BH44" s="686"/>
      <c r="BI44" s="686"/>
      <c r="BJ44" s="686"/>
      <c r="BK44" s="686"/>
      <c r="BL44" s="686"/>
      <c r="BM44" s="686"/>
      <c r="BN44" s="686"/>
      <c r="BO44" s="686"/>
      <c r="BP44" s="686"/>
      <c r="BQ44" s="686"/>
      <c r="BR44" s="686"/>
      <c r="BS44" s="686"/>
      <c r="BT44" s="686"/>
      <c r="BU44" s="686"/>
      <c r="BV44" s="686"/>
      <c r="BW44" s="686"/>
      <c r="BX44" s="686"/>
      <c r="BY44" s="686"/>
      <c r="BZ44" s="686"/>
      <c r="CA44" s="686"/>
      <c r="CB44" s="686"/>
      <c r="CC44" s="686"/>
      <c r="CD44" s="686"/>
      <c r="CE44" s="686"/>
      <c r="CF44" s="686"/>
      <c r="CG44" s="686"/>
      <c r="CH44" s="686"/>
      <c r="CI44" s="686"/>
      <c r="CJ44" s="686"/>
      <c r="CK44" s="686"/>
      <c r="CL44" s="686"/>
      <c r="CM44" s="686"/>
      <c r="CN44" s="686"/>
      <c r="CO44" s="686"/>
      <c r="CP44" s="686"/>
      <c r="CQ44" s="686"/>
      <c r="CR44" s="686"/>
      <c r="CS44" s="686"/>
      <c r="CT44" s="686"/>
      <c r="CU44" s="686"/>
      <c r="CV44" s="686"/>
    </row>
    <row r="45" spans="1:101" s="765" customFormat="1" ht="17.100000000000001" customHeight="1" x14ac:dyDescent="0.15">
      <c r="A45" s="1074" t="s">
        <v>49</v>
      </c>
      <c r="B45" s="1075"/>
      <c r="C45" s="997" t="s">
        <v>46</v>
      </c>
      <c r="D45" s="701" t="s">
        <v>50</v>
      </c>
      <c r="E45" s="728" t="s">
        <v>51</v>
      </c>
      <c r="F45" s="666"/>
      <c r="G45" s="670"/>
      <c r="H45" s="671"/>
      <c r="I45" s="670"/>
      <c r="J45" s="670"/>
      <c r="K45" s="670"/>
      <c r="L45" s="670"/>
      <c r="M45" s="670"/>
      <c r="N45" s="670"/>
      <c r="O45" s="670"/>
      <c r="P45" s="670"/>
      <c r="Q45" s="670"/>
      <c r="R45" s="670"/>
      <c r="S45" s="670"/>
      <c r="T45" s="670"/>
      <c r="U45" s="670"/>
      <c r="V45" s="670"/>
      <c r="W45" s="670"/>
      <c r="X45" s="671"/>
      <c r="Y45" s="671"/>
      <c r="Z45" s="671"/>
      <c r="AA45" s="671"/>
      <c r="AB45" s="671"/>
      <c r="AC45" s="671"/>
      <c r="AD45" s="671"/>
      <c r="AE45" s="671"/>
      <c r="AF45" s="671"/>
      <c r="AG45" s="671"/>
      <c r="AH45" s="671"/>
      <c r="AI45" s="671"/>
      <c r="AJ45" s="671"/>
      <c r="AK45" s="671"/>
      <c r="AL45" s="671"/>
      <c r="AM45" s="671"/>
      <c r="AN45" s="671"/>
      <c r="AO45" s="671"/>
      <c r="AP45" s="671"/>
      <c r="AQ45" s="671"/>
      <c r="AR45" s="671"/>
      <c r="AS45" s="671"/>
      <c r="AT45" s="671"/>
      <c r="AU45" s="671"/>
      <c r="AV45" s="671"/>
      <c r="AW45" s="671"/>
      <c r="AX45" s="671"/>
      <c r="AY45" s="671"/>
      <c r="AZ45" s="671"/>
      <c r="BA45" s="671"/>
      <c r="BB45" s="671"/>
      <c r="BC45" s="671"/>
      <c r="BD45" s="671"/>
      <c r="BE45" s="690"/>
      <c r="BF45" s="690"/>
      <c r="BG45" s="690"/>
      <c r="BH45" s="690"/>
      <c r="BI45" s="690"/>
      <c r="BJ45" s="690"/>
      <c r="BK45" s="690"/>
      <c r="BL45" s="690"/>
      <c r="BM45" s="690"/>
      <c r="BN45" s="690"/>
      <c r="BO45" s="690"/>
      <c r="BP45" s="690"/>
      <c r="BQ45" s="690"/>
      <c r="BR45" s="690"/>
      <c r="BS45" s="690"/>
      <c r="BT45" s="690"/>
      <c r="BU45" s="690"/>
      <c r="BV45" s="690"/>
      <c r="BW45" s="690"/>
      <c r="BX45" s="690"/>
      <c r="BY45" s="690"/>
      <c r="BZ45" s="690"/>
      <c r="CA45" s="690"/>
      <c r="CB45" s="690"/>
      <c r="CC45" s="690"/>
      <c r="CD45" s="690"/>
      <c r="CE45" s="690"/>
      <c r="CF45" s="690"/>
      <c r="CG45" s="690"/>
      <c r="CH45" s="690"/>
      <c r="CI45" s="690"/>
      <c r="CJ45" s="690"/>
      <c r="CK45" s="690"/>
      <c r="CL45" s="690"/>
      <c r="CM45" s="690"/>
      <c r="CN45" s="690"/>
      <c r="CO45" s="690"/>
      <c r="CP45" s="690"/>
      <c r="CQ45" s="690"/>
      <c r="CR45" s="690"/>
      <c r="CS45" s="690"/>
      <c r="CT45" s="690"/>
      <c r="CU45" s="690"/>
      <c r="CV45" s="690"/>
    </row>
    <row r="46" spans="1:101" s="765" customFormat="1" ht="15.95" customHeight="1" x14ac:dyDescent="0.15">
      <c r="A46" s="1148" t="s">
        <v>52</v>
      </c>
      <c r="B46" s="1149"/>
      <c r="C46" s="824">
        <f>SUM(D46:E46)</f>
        <v>0</v>
      </c>
      <c r="D46" s="848"/>
      <c r="E46" s="850"/>
      <c r="F46" s="769" t="str">
        <f>BA46</f>
        <v/>
      </c>
      <c r="G46" s="766"/>
      <c r="H46" s="671"/>
      <c r="I46" s="670"/>
      <c r="J46" s="670"/>
      <c r="K46" s="670"/>
      <c r="L46" s="670"/>
      <c r="M46" s="670"/>
      <c r="N46" s="670"/>
      <c r="O46" s="670"/>
      <c r="P46" s="670"/>
      <c r="Q46" s="670"/>
      <c r="R46" s="670"/>
      <c r="S46" s="670"/>
      <c r="T46" s="670"/>
      <c r="U46" s="670"/>
      <c r="V46" s="670"/>
      <c r="W46" s="670"/>
      <c r="X46" s="671"/>
      <c r="Y46" s="671"/>
      <c r="Z46" s="671"/>
      <c r="AA46" s="671"/>
      <c r="AB46" s="671"/>
      <c r="AC46" s="671"/>
      <c r="AD46" s="671"/>
      <c r="AE46" s="671"/>
      <c r="AF46" s="671"/>
      <c r="AG46" s="671"/>
      <c r="AH46" s="671"/>
      <c r="AI46" s="671"/>
      <c r="AJ46" s="671"/>
      <c r="AK46" s="671"/>
      <c r="AQ46" s="671"/>
      <c r="AR46" s="671"/>
      <c r="AS46" s="671"/>
      <c r="AT46" s="671"/>
      <c r="AU46" s="671"/>
      <c r="AV46" s="671"/>
      <c r="AW46" s="671"/>
      <c r="AX46" s="671"/>
      <c r="AY46" s="690"/>
      <c r="AZ46" s="690"/>
      <c r="BA46" s="767" t="str">
        <f>IF(AND(([3]A01!$C16+[3]A01!$C17+[3]A01!$C18+[3]A01!$C19+[3]A01!$D29+[3]A01!$D30+[3]A01!$D31)&lt;&gt;0,C46=0),"Si hubo Controles (Control Diada,Control Ciclo Vital menores de 1 mes ), NO olvide registrar el Ingreso a Control de Salud de los respectivos RN","")</f>
        <v/>
      </c>
      <c r="BB46" s="671"/>
      <c r="BC46" s="671"/>
      <c r="BD46" s="671"/>
      <c r="BE46" s="671"/>
      <c r="BF46" s="690"/>
      <c r="BG46" s="690"/>
      <c r="BH46" s="690"/>
      <c r="BI46" s="690"/>
      <c r="BJ46" s="690"/>
      <c r="BK46" s="690"/>
      <c r="BL46" s="690"/>
      <c r="BM46" s="690"/>
      <c r="BN46" s="690"/>
      <c r="BO46" s="690"/>
      <c r="BP46" s="690"/>
      <c r="BQ46" s="690"/>
      <c r="BR46" s="690"/>
      <c r="BS46" s="690"/>
      <c r="BT46" s="945">
        <f>IF(AND(([3]A01!$C16+[3]A01!$C17+[3]A01!$C18+[3]A01!$C19+[3]A01!$D29+[3]A01!$D30+[3]A01!$D31)&lt;&gt;0,C46=0),1,0)</f>
        <v>0</v>
      </c>
      <c r="BU46" s="690"/>
      <c r="BV46" s="690"/>
      <c r="BW46" s="690"/>
      <c r="BX46" s="690"/>
      <c r="BY46" s="690"/>
      <c r="BZ46" s="690"/>
      <c r="CA46" s="690"/>
      <c r="CB46" s="690"/>
      <c r="CC46" s="690"/>
      <c r="CD46" s="690"/>
      <c r="CE46" s="690"/>
      <c r="CF46" s="690"/>
      <c r="CG46" s="690"/>
      <c r="CH46" s="690"/>
      <c r="CI46" s="690"/>
      <c r="CJ46" s="690"/>
      <c r="CK46" s="690"/>
      <c r="CL46" s="690"/>
      <c r="CM46" s="690"/>
      <c r="CN46" s="690"/>
      <c r="CO46" s="690"/>
      <c r="CP46" s="690"/>
      <c r="CQ46" s="690"/>
      <c r="CR46" s="690"/>
      <c r="CS46" s="690"/>
      <c r="CT46" s="690"/>
      <c r="CU46" s="690"/>
      <c r="CV46" s="690"/>
    </row>
    <row r="47" spans="1:101" s="673" customFormat="1" ht="30" customHeight="1" x14ac:dyDescent="0.2">
      <c r="A47" s="723" t="s">
        <v>53</v>
      </c>
      <c r="B47" s="727"/>
      <c r="C47" s="727"/>
      <c r="D47" s="727"/>
      <c r="E47" s="727"/>
      <c r="F47" s="707"/>
      <c r="G47" s="688"/>
      <c r="H47" s="688"/>
      <c r="I47" s="707"/>
      <c r="J47" s="707"/>
      <c r="K47" s="707"/>
      <c r="L47" s="707"/>
      <c r="M47" s="707"/>
      <c r="N47" s="707"/>
      <c r="O47" s="707"/>
      <c r="P47" s="707"/>
      <c r="Q47" s="707"/>
      <c r="R47" s="707"/>
      <c r="S47" s="707"/>
      <c r="T47" s="707"/>
      <c r="U47" s="707"/>
      <c r="V47" s="707"/>
      <c r="W47" s="707"/>
    </row>
    <row r="48" spans="1:101" s="696" customFormat="1" ht="10.5" x14ac:dyDescent="0.15">
      <c r="A48" s="1146" t="s">
        <v>54</v>
      </c>
      <c r="B48" s="1023"/>
      <c r="C48" s="1072" t="s">
        <v>55</v>
      </c>
      <c r="D48" s="1016" t="s">
        <v>56</v>
      </c>
      <c r="E48" s="1017"/>
      <c r="F48" s="1017"/>
      <c r="G48" s="1017"/>
      <c r="H48" s="1017"/>
      <c r="I48" s="1018"/>
      <c r="J48" s="1026" t="s">
        <v>57</v>
      </c>
      <c r="K48" s="1027"/>
      <c r="L48" s="940"/>
      <c r="M48" s="695"/>
      <c r="N48" s="695"/>
      <c r="O48" s="682"/>
      <c r="P48" s="682"/>
      <c r="Q48" s="682"/>
      <c r="R48" s="682"/>
      <c r="S48" s="682"/>
      <c r="T48" s="682"/>
      <c r="U48" s="682"/>
      <c r="V48" s="682"/>
      <c r="W48" s="682"/>
      <c r="X48" s="682"/>
      <c r="Y48" s="682"/>
      <c r="Z48" s="682"/>
      <c r="AA48" s="682"/>
      <c r="AB48" s="682"/>
      <c r="AC48" s="682"/>
      <c r="AD48" s="682"/>
      <c r="AE48" s="682"/>
      <c r="AF48" s="682"/>
      <c r="AG48" s="682"/>
      <c r="AH48" s="682"/>
      <c r="AI48" s="682"/>
      <c r="AJ48" s="682"/>
      <c r="AK48" s="682"/>
      <c r="AQ48" s="682"/>
      <c r="AR48" s="682"/>
      <c r="AS48" s="682"/>
      <c r="AT48" s="682"/>
      <c r="AU48" s="682"/>
      <c r="AV48" s="682"/>
      <c r="AW48" s="682"/>
      <c r="AX48" s="682"/>
      <c r="AY48" s="671"/>
      <c r="AZ48" s="682"/>
      <c r="BA48" s="682"/>
      <c r="BB48" s="682"/>
      <c r="BC48" s="682"/>
      <c r="BD48" s="682"/>
      <c r="BE48" s="682"/>
    </row>
    <row r="49" spans="1:118" s="696" customFormat="1" ht="22.5" customHeight="1" x14ac:dyDescent="0.15">
      <c r="A49" s="1147"/>
      <c r="B49" s="1025"/>
      <c r="C49" s="1073"/>
      <c r="D49" s="677" t="s">
        <v>58</v>
      </c>
      <c r="E49" s="683" t="s">
        <v>59</v>
      </c>
      <c r="F49" s="683" t="s">
        <v>60</v>
      </c>
      <c r="G49" s="683" t="s">
        <v>61</v>
      </c>
      <c r="H49" s="698" t="s">
        <v>62</v>
      </c>
      <c r="I49" s="699" t="s">
        <v>63</v>
      </c>
      <c r="J49" s="677" t="s">
        <v>43</v>
      </c>
      <c r="K49" s="699" t="s">
        <v>64</v>
      </c>
      <c r="L49" s="940"/>
      <c r="M49" s="695"/>
      <c r="N49" s="695"/>
      <c r="O49" s="682"/>
      <c r="P49" s="682"/>
      <c r="Q49" s="682"/>
      <c r="R49" s="682"/>
      <c r="S49" s="682"/>
      <c r="T49" s="682"/>
      <c r="U49" s="682"/>
      <c r="V49" s="682"/>
      <c r="W49" s="682"/>
      <c r="X49" s="682"/>
      <c r="Y49" s="682"/>
      <c r="Z49" s="682"/>
      <c r="AA49" s="682"/>
      <c r="AB49" s="682"/>
      <c r="AC49" s="682"/>
      <c r="AD49" s="682"/>
      <c r="AE49" s="682"/>
      <c r="AF49" s="682"/>
      <c r="AG49" s="682"/>
      <c r="AH49" s="682"/>
      <c r="AI49" s="682"/>
      <c r="AJ49" s="682"/>
      <c r="AK49" s="682"/>
      <c r="AQ49" s="682"/>
      <c r="AR49" s="682"/>
      <c r="AS49" s="682"/>
      <c r="AT49" s="682"/>
      <c r="AU49" s="682"/>
      <c r="AV49" s="682"/>
      <c r="AW49" s="682"/>
      <c r="AX49" s="682"/>
      <c r="AY49" s="671"/>
      <c r="AZ49" s="682"/>
      <c r="BA49" s="682"/>
      <c r="BB49" s="682"/>
      <c r="BC49" s="682"/>
      <c r="BD49" s="682"/>
      <c r="BE49" s="682"/>
    </row>
    <row r="50" spans="1:118" s="696" customFormat="1" ht="15.95" customHeight="1" x14ac:dyDescent="0.15">
      <c r="A50" s="1167" t="s">
        <v>65</v>
      </c>
      <c r="B50" s="1168"/>
      <c r="C50" s="806">
        <f>SUM(D50:I50)</f>
        <v>0</v>
      </c>
      <c r="D50" s="811"/>
      <c r="E50" s="838"/>
      <c r="F50" s="812"/>
      <c r="G50" s="812"/>
      <c r="H50" s="820"/>
      <c r="I50" s="830"/>
      <c r="J50" s="811"/>
      <c r="K50" s="830"/>
      <c r="L50" s="939" t="str">
        <f>$BA50&amp;" "&amp;$BB50&amp;" "&amp;$BC50&amp;" "&amp;$BD50&amp;" "&amp;$BE50&amp;" "&amp;$BF50</f>
        <v xml:space="preserve">     </v>
      </c>
      <c r="M50" s="695"/>
      <c r="N50" s="695"/>
      <c r="O50" s="682"/>
      <c r="P50" s="682"/>
      <c r="Q50" s="682"/>
      <c r="R50" s="682"/>
      <c r="S50" s="682"/>
      <c r="T50" s="682"/>
      <c r="U50" s="682"/>
      <c r="V50" s="682"/>
      <c r="W50" s="682"/>
      <c r="X50" s="671"/>
      <c r="Y50" s="671"/>
      <c r="Z50" s="671"/>
      <c r="AA50" s="671"/>
      <c r="AB50" s="682"/>
      <c r="AC50" s="682"/>
      <c r="AD50" s="671"/>
      <c r="AE50" s="682"/>
      <c r="AF50" s="682"/>
      <c r="AG50" s="682"/>
      <c r="AH50" s="682"/>
      <c r="AI50" s="682"/>
      <c r="AJ50" s="682"/>
      <c r="AK50" s="682"/>
      <c r="AQ50" s="682"/>
      <c r="AR50" s="682"/>
      <c r="AS50" s="682"/>
      <c r="AT50" s="682"/>
      <c r="AU50" s="682"/>
      <c r="AV50" s="682"/>
      <c r="AW50" s="682"/>
      <c r="AX50" s="682"/>
      <c r="AY50" s="671"/>
      <c r="AZ50" s="682"/>
      <c r="BA50" s="767" t="str">
        <f>IF($C50&lt;&gt;($J50+$K50)," El número de ingresos según sexo NO puede ser diferente al Total.","")</f>
        <v/>
      </c>
      <c r="BB50" s="767" t="str">
        <f>IF($E50&lt;=[3]A03!$E33,""," El Total de ingresos de niños(as) de 7 a 11 meses Normal con Rezago debe ser MENOR O IGUAL al número de niños (as) Normal con Rezago misma edad derivados a alguna modalidad de estimulación REM A03 Sección C .")</f>
        <v/>
      </c>
      <c r="BC50" s="767" t="str">
        <f>IF($F50&lt;=[3]A03!$F33,""," El Total de ingresos de niños(as) de 12 a 17 meses Normal con Rezago debe ser MENOR O IGUAL al número de niños (as) Normal con Rezago misma edad derivados a alguna modalidad de estimulación REM A03 Sección C .")</f>
        <v/>
      </c>
      <c r="BD50" s="767" t="str">
        <f>IF($G50&lt;=[3]A03!$G33,""," El Total de ingresos de niños(as) de 18 a 23 meses Normal con Rezago debe ser MENOR O IGUAL al número de niños (as) Normal con Rezago misma edad derivados a alguna modalidad de estimulación REM A03 Sección C .")</f>
        <v/>
      </c>
      <c r="BE50" s="767" t="str">
        <f>IF($H50&lt;=[3]A03!$H33,""," El Total de ingresos de niños(as) de 24 a 47 meses Normal con Rezago debe ser MENOR O IGUAL al número de niños (as) Normal con Rezago misma edad derivados a alguna modalidad de estimulación REM A03 Sección C .")</f>
        <v/>
      </c>
      <c r="BF50" s="767" t="str">
        <f>IF($I50&lt;=[3]A03!$I33,""," El Total de ingresos de niños(as) de 48 a 59 meses Normal con Rezago debe ser MENOR O IGUAL al número de niños (as) Normal con Rezago misma edad derivados a alguna modalidad de estimulación REM A03 Sección C .")</f>
        <v/>
      </c>
      <c r="BT50" s="945">
        <f>IF($C50&lt;&gt;($J50+$K50),1,0)</f>
        <v>0</v>
      </c>
      <c r="BU50" s="945">
        <f>IF($E50&lt;=[3]A03!$E33,0,1)</f>
        <v>0</v>
      </c>
      <c r="BV50" s="945">
        <f>IF($F50&lt;=[3]A03!$F33,0,1)</f>
        <v>0</v>
      </c>
      <c r="BW50" s="945">
        <f>IF($G50&lt;=[3]A03!$G33,0,1)</f>
        <v>0</v>
      </c>
      <c r="BX50" s="945">
        <f>IF($H50&lt;=[3]A03!$H33,0,1)</f>
        <v>0</v>
      </c>
      <c r="BY50" s="945">
        <f>IF($I50&lt;=[3]A03!$I33,0,1)</f>
        <v>0</v>
      </c>
    </row>
    <row r="51" spans="1:118" s="696" customFormat="1" ht="15.95" customHeight="1" x14ac:dyDescent="0.15">
      <c r="A51" s="1080" t="s">
        <v>66</v>
      </c>
      <c r="B51" s="1082"/>
      <c r="C51" s="861">
        <f>SUM(D51:I51)</f>
        <v>0</v>
      </c>
      <c r="D51" s="799"/>
      <c r="E51" s="842"/>
      <c r="F51" s="832"/>
      <c r="G51" s="832"/>
      <c r="H51" s="878"/>
      <c r="I51" s="833"/>
      <c r="J51" s="831"/>
      <c r="K51" s="833"/>
      <c r="L51" s="939" t="str">
        <f>$BA51&amp;" "&amp;$BB51&amp;" "&amp;$BC51&amp;" "&amp;$BD51&amp;" "&amp;$BE51&amp;" "&amp;$BF51</f>
        <v xml:space="preserve">     </v>
      </c>
      <c r="M51" s="695"/>
      <c r="N51" s="695"/>
      <c r="O51" s="682"/>
      <c r="P51" s="682"/>
      <c r="Q51" s="682"/>
      <c r="R51" s="682"/>
      <c r="S51" s="682"/>
      <c r="T51" s="682"/>
      <c r="U51" s="682"/>
      <c r="V51" s="682"/>
      <c r="W51" s="682"/>
      <c r="X51" s="671"/>
      <c r="Y51" s="671"/>
      <c r="Z51" s="671"/>
      <c r="AA51" s="671"/>
      <c r="AB51" s="682"/>
      <c r="AC51" s="682"/>
      <c r="AD51" s="671"/>
      <c r="AE51" s="682"/>
      <c r="AF51" s="682"/>
      <c r="AG51" s="682"/>
      <c r="AH51" s="682"/>
      <c r="AI51" s="682"/>
      <c r="AJ51" s="682"/>
      <c r="AK51" s="682"/>
      <c r="AQ51" s="682"/>
      <c r="AR51" s="682"/>
      <c r="AS51" s="682"/>
      <c r="AT51" s="682"/>
      <c r="AU51" s="682"/>
      <c r="AV51" s="682"/>
      <c r="AW51" s="682"/>
      <c r="AX51" s="682"/>
      <c r="AY51" s="671"/>
      <c r="AZ51" s="682"/>
      <c r="BA51" s="767" t="str">
        <f>IF($C51&lt;&gt;($J51+$K51)," El número de ingresos según sexo NO puede ser diferente al Total.","")</f>
        <v/>
      </c>
      <c r="BB51" s="767" t="str">
        <f>IF($E51&lt;=[3]A03!$E34,""," El Total de ingresos de niños(as) de 7 a 11 meses con Riesgo debe ser MENOR O IGUAL al número de niños (as) con Riesgo misma edad derivados a alguna modalidad de estimulación REM A03 Sección C .")</f>
        <v/>
      </c>
      <c r="BC51" s="767" t="str">
        <f>IF($F51&lt;=[3]A03!$F34,""," El Total de ingresos de niños(as) de 12 a 17 meses con Riesgo debe ser MENOR O IGUAL al número de niños (as) con Riesgo misma edad derivados a alguna modalidad de estimulación REM A03 Sección C .")</f>
        <v/>
      </c>
      <c r="BD51" s="767" t="str">
        <f>IF($G51&lt;=[3]A03!$G34,""," El Total de ingresos de niños(as) de 18 a 23 meses con Riesgo debe ser MENOR O IGUAL al número de niños (as) con Riesgo misma edad derivados a alguna modalidad de estimulación REM A03 Sección C .")</f>
        <v/>
      </c>
      <c r="BE51" s="767" t="str">
        <f>IF($H51&lt;=[3]A03!$H34,""," El Total de ingresos de niños(as) de 24 a 47 meses con Riesgo debe ser MENOR O IGUAL al número de niños (as) con Riesgo misma edad derivados a alguna modalidad de estimulación REM A03 Sección C .")</f>
        <v/>
      </c>
      <c r="BF51" s="767" t="str">
        <f>IF($I51&lt;=[3]A03!$I34,""," El Total de ingresos de niños(as) de 48 a 59 meses con Riesgo debe ser MENOR O IGUAL al número de niños (as) con Riesgo misma edad derivados a alguna modalidad de estimulación REM A03 Sección C .")</f>
        <v/>
      </c>
      <c r="BT51" s="945">
        <f>IF($C51&lt;&gt;($J51+$K51),1,0)</f>
        <v>0</v>
      </c>
      <c r="BU51" s="945">
        <f>IF($E51&lt;=[3]A03!$E34,0,1)</f>
        <v>0</v>
      </c>
      <c r="BV51" s="945">
        <f>IF($F51&lt;=[3]A03!$F34,0,1)</f>
        <v>0</v>
      </c>
      <c r="BW51" s="945">
        <f>IF($G51&lt;=[3]A03!$G34,0,1)</f>
        <v>0</v>
      </c>
      <c r="BX51" s="945">
        <f>IF($H51&lt;=[3]A03!$H34,0,1)</f>
        <v>0</v>
      </c>
      <c r="BY51" s="945">
        <f>IF($I51&lt;=[3]A03!$I34,0,1)</f>
        <v>0</v>
      </c>
    </row>
    <row r="52" spans="1:118" s="696" customFormat="1" ht="15.95" customHeight="1" x14ac:dyDescent="0.15">
      <c r="A52" s="1169" t="s">
        <v>67</v>
      </c>
      <c r="B52" s="1170"/>
      <c r="C52" s="808">
        <f>SUM(D52:I52)</f>
        <v>0</v>
      </c>
      <c r="D52" s="802"/>
      <c r="E52" s="841"/>
      <c r="F52" s="803"/>
      <c r="G52" s="803"/>
      <c r="H52" s="804"/>
      <c r="I52" s="805"/>
      <c r="J52" s="802"/>
      <c r="K52" s="805"/>
      <c r="L52" s="939" t="str">
        <f>$BA52&amp;" "&amp;$BB52&amp;" "&amp;$BC52&amp;" "&amp;$BD52&amp;" "&amp;$BE52&amp;" "&amp;$BF52</f>
        <v xml:space="preserve">     </v>
      </c>
      <c r="M52" s="695"/>
      <c r="N52" s="695"/>
      <c r="O52" s="682"/>
      <c r="P52" s="682"/>
      <c r="Q52" s="682"/>
      <c r="R52" s="682"/>
      <c r="S52" s="682"/>
      <c r="T52" s="682"/>
      <c r="U52" s="682"/>
      <c r="V52" s="682"/>
      <c r="W52" s="682"/>
      <c r="X52" s="671"/>
      <c r="Y52" s="671"/>
      <c r="Z52" s="671"/>
      <c r="AA52" s="671"/>
      <c r="AB52" s="682"/>
      <c r="AC52" s="682"/>
      <c r="AD52" s="671"/>
      <c r="AE52" s="682"/>
      <c r="AF52" s="682"/>
      <c r="AG52" s="682"/>
      <c r="AH52" s="682"/>
      <c r="AI52" s="682"/>
      <c r="AJ52" s="682"/>
      <c r="AK52" s="682"/>
      <c r="AQ52" s="682"/>
      <c r="AR52" s="682"/>
      <c r="AS52" s="682"/>
      <c r="AT52" s="682"/>
      <c r="AU52" s="682"/>
      <c r="AV52" s="682"/>
      <c r="AW52" s="682"/>
      <c r="AX52" s="682"/>
      <c r="AY52" s="671"/>
      <c r="AZ52" s="682"/>
      <c r="BA52" s="767" t="str">
        <f>IF($C52&lt;&gt;($J52+$K52)," El número de ingresos según sexo NO puede ser diferente al Total.","")</f>
        <v/>
      </c>
      <c r="BB52" s="767" t="str">
        <f>IF($E52&lt;=[3]A03!$E35,""," El Total de ingresos de niños(as) de 7 a 11 meses con Retraso debe ser MENOR O IGUAL al número de niños (as) con Retraso misma edad derivados a alguna modalidad de estimulación REM A03 Sección C .")</f>
        <v/>
      </c>
      <c r="BC52" s="767" t="str">
        <f>IF($F52&lt;=[3]A03!$F35,""," El Total de ingresos de niños(as) de 12 a 17 meses con Retraso debe ser MENOR O IGUAL al número de niños (as) con Retraso misma edad derivados a alguna modalidad de estimulación REM A03 Sección C .")</f>
        <v/>
      </c>
      <c r="BD52" s="767" t="str">
        <f>IF($G52&lt;=[3]A03!$G35,"","El Total de ingresos de niños(as) de 18 a 23 meses con Retraso debe ser MENOR O IGUAL al número de niños (as) con Retraso misma edad derivados a alguna modalidad de estimulación REM A03 Sección C .")</f>
        <v/>
      </c>
      <c r="BE52" s="767" t="str">
        <f>IF($H52&lt;=[3]A03!$H35,""," El Total de ingresos de niños(as) de 24 a 47 meses con Retraso debe ser MENOR O IGUAL al número de niños (as) con Retraso misma edad derivados a alguna modalidad de estimulación REM A03 Sección C .")</f>
        <v/>
      </c>
      <c r="BF52" s="767" t="str">
        <f>IF($I52&lt;=[3]A03!$I35,""," El Total de ingresos de niños(as) de 48 a 59 meses con Retraso debe ser MENOR O IGUAL al número de niños (as) con Retraso misma edad derivados a alguna modalidad de estimulación REM A03 Sección C .")</f>
        <v/>
      </c>
      <c r="BT52" s="945">
        <f>IF($C52&lt;&gt;($J52+$K52),1,0)</f>
        <v>0</v>
      </c>
      <c r="BU52" s="945">
        <f>IF($E52&lt;=[3]A03!$E35,0,1)</f>
        <v>0</v>
      </c>
      <c r="BV52" s="945">
        <f>IF($F52&lt;=[3]A03!$F35,0,1)</f>
        <v>0</v>
      </c>
      <c r="BW52" s="945">
        <f>IF($G52&lt;=[3]A03!$G35,0,1)</f>
        <v>0</v>
      </c>
      <c r="BX52" s="945">
        <f>IF($H52&lt;=[3]A03!$H35,0,1)</f>
        <v>0</v>
      </c>
      <c r="BY52" s="945">
        <f>IF($I52&lt;=[3]A03!$I35,0,1)</f>
        <v>0</v>
      </c>
    </row>
    <row r="53" spans="1:118" s="696" customFormat="1" ht="15.95" customHeight="1" x14ac:dyDescent="0.15">
      <c r="A53" s="1171" t="s">
        <v>68</v>
      </c>
      <c r="B53" s="1172"/>
      <c r="C53" s="808">
        <f>SUM(D53:I53)</f>
        <v>0</v>
      </c>
      <c r="D53" s="860"/>
      <c r="E53" s="841"/>
      <c r="F53" s="803"/>
      <c r="G53" s="803"/>
      <c r="H53" s="804"/>
      <c r="I53" s="805"/>
      <c r="J53" s="802"/>
      <c r="K53" s="805"/>
      <c r="L53" s="939" t="str">
        <f>$BA53&amp;" "&amp;$BB53&amp;" "&amp;$BC53&amp;" "&amp;$BD53&amp;" "&amp;$BE53&amp;" "&amp;$BF53&amp;" "&amp;$BB54</f>
        <v xml:space="preserve">      </v>
      </c>
      <c r="M53" s="695"/>
      <c r="N53" s="695"/>
      <c r="O53" s="682"/>
      <c r="P53" s="682"/>
      <c r="Q53" s="682"/>
      <c r="R53" s="682"/>
      <c r="S53" s="682"/>
      <c r="T53" s="682"/>
      <c r="U53" s="682"/>
      <c r="V53" s="682"/>
      <c r="W53" s="682"/>
      <c r="X53" s="671"/>
      <c r="Y53" s="671"/>
      <c r="Z53" s="671"/>
      <c r="AA53" s="671"/>
      <c r="AB53" s="682"/>
      <c r="AC53" s="682"/>
      <c r="AD53" s="671"/>
      <c r="AE53" s="682"/>
      <c r="AF53" s="682"/>
      <c r="AG53" s="682"/>
      <c r="AH53" s="682"/>
      <c r="AI53" s="682"/>
      <c r="AJ53" s="682"/>
      <c r="AK53" s="682"/>
      <c r="AQ53" s="682"/>
      <c r="AR53" s="682"/>
      <c r="AS53" s="682"/>
      <c r="AT53" s="682"/>
      <c r="AU53" s="682"/>
      <c r="AV53" s="682"/>
      <c r="AW53" s="682"/>
      <c r="AX53" s="682"/>
      <c r="AY53" s="671"/>
      <c r="AZ53" s="682"/>
      <c r="BA53" s="767" t="str">
        <f>IF($C53&lt;&gt;($J53+$K53)," El número de ingresos según sexo NO puede ser diferente al Total.","")</f>
        <v/>
      </c>
      <c r="BB53" s="767" t="str">
        <f>IF($E53&lt;=[3]A03!$E36,""," El Total de ingresos de niños(as) de 7 a 11 meses con Otra Vulnerabilidad debe ser MENOR O IGUAL al número de niños (as) con Otra Vulnerabilidad misma edad derivados a alguna modalidad de estimulación REM A03 Sección C .")</f>
        <v/>
      </c>
      <c r="BC53" s="767" t="str">
        <f>IF($F53&lt;=[3]A03!$F36,""," El Total de ingresos de niños(as) de 12 a 17 meses con Otra Vulnerabilidad debe ser MENOR O IGUAL al número de niños (as) con Otra Vulnerabilidad misma edad derivados a alguna modalidad de estimulación REM A03 Sección C .")</f>
        <v/>
      </c>
      <c r="BD53" s="767" t="str">
        <f>IF($G53&lt;=[3]A03!$G36,""," El Total de ingresos de niños(as) de 18 a 23 meses con Otra Vulnerabilidad debe ser MENOR O IGUAL al número de niños (as) con Otra Vulnerabilidad misma edad derivados a alguna modalidad de estimulación REM A03 Sección C .")</f>
        <v/>
      </c>
      <c r="BE53" s="767" t="str">
        <f>IF($H53&lt;=[3]A03!$H36,""," El Total de ingresos de niños(as) de 24 a 47 meses con Otra Vulnerabilidad debe ser MENOR O IGUAL al número de niños (as) con Otra Vulnerabilidad misma edad derivados a alguna modalidad de estimulación REM A03 Sección C .")</f>
        <v/>
      </c>
      <c r="BF53" s="767" t="str">
        <f>IF($I53&lt;=[3]A03!$I36,""," El Total de ingresos de niños(as) de 48 a 59 meses con Otra Vulnerabilidad debe ser MENOR O IGUAL al número de niños (as) con Otra Vulnerabilidad misma edad derivados a alguna modalidad de estimulación REM A03 Sección C .")</f>
        <v/>
      </c>
      <c r="BT53" s="945">
        <f>IF($C53&lt;&gt;($J53+$K53),1,0)</f>
        <v>0</v>
      </c>
      <c r="BU53" s="945">
        <f>IF($E53&lt;=[3]A03!$E36,0,1)</f>
        <v>0</v>
      </c>
      <c r="BV53" s="945">
        <f>IF($F53&lt;=[3]A03!$F36,0,1)</f>
        <v>0</v>
      </c>
      <c r="BW53" s="945">
        <f>IF($G53&lt;=[3]A03!$G36,0,1)</f>
        <v>0</v>
      </c>
      <c r="BX53" s="945">
        <f>IF($H53&lt;=[3]A03!$H36,0,1)</f>
        <v>0</v>
      </c>
      <c r="BY53" s="945">
        <f>IF($I53&lt;=[3]A03!$I36,0,1)</f>
        <v>0</v>
      </c>
    </row>
    <row r="54" spans="1:118" s="673" customFormat="1" ht="30" customHeight="1" x14ac:dyDescent="0.2">
      <c r="A54" s="723" t="s">
        <v>69</v>
      </c>
      <c r="B54" s="723"/>
      <c r="C54" s="723"/>
      <c r="D54" s="723"/>
      <c r="E54" s="723"/>
      <c r="F54" s="723"/>
      <c r="G54" s="723"/>
      <c r="H54" s="729"/>
      <c r="I54" s="730"/>
      <c r="J54" s="730"/>
      <c r="K54" s="731"/>
      <c r="L54" s="731"/>
      <c r="M54" s="731"/>
      <c r="N54" s="731"/>
      <c r="O54" s="731"/>
      <c r="P54" s="730"/>
      <c r="Q54" s="730"/>
      <c r="R54" s="730"/>
      <c r="S54" s="730"/>
      <c r="T54" s="730"/>
      <c r="U54" s="730"/>
      <c r="V54" s="730"/>
      <c r="W54" s="730"/>
      <c r="BB54" s="767" t="str">
        <f>IF($D53&lt;=[3]A03!$D36,""," El Total de ingresos de niños(as) menores de 6 meses con Otra Vulnerabilidad debe ser MENOR O IGUAL al número de niños (as) con Otra Vulnerabilidad misma edad derivados a alguna modalidad de estimulación REM A03 Sección C .")</f>
        <v/>
      </c>
      <c r="BU54" s="945">
        <f>IF($D53&lt;=[3]A03!$D36,0,1)</f>
        <v>0</v>
      </c>
    </row>
    <row r="55" spans="1:118" s="765" customFormat="1" ht="12.75" customHeight="1" x14ac:dyDescent="0.15">
      <c r="A55" s="1009" t="s">
        <v>45</v>
      </c>
      <c r="B55" s="1010"/>
      <c r="C55" s="1009" t="s">
        <v>46</v>
      </c>
      <c r="D55" s="1153"/>
      <c r="E55" s="1010"/>
      <c r="F55" s="1159" t="s">
        <v>47</v>
      </c>
      <c r="G55" s="1163"/>
      <c r="H55" s="1163"/>
      <c r="I55" s="1163"/>
      <c r="J55" s="1163"/>
      <c r="K55" s="1163"/>
      <c r="L55" s="1163"/>
      <c r="M55" s="1163"/>
      <c r="N55" s="1163"/>
      <c r="O55" s="1163"/>
      <c r="P55" s="1163"/>
      <c r="Q55" s="1163"/>
      <c r="R55" s="1163"/>
      <c r="S55" s="1163"/>
      <c r="T55" s="1163"/>
      <c r="U55" s="1160"/>
      <c r="V55" s="732"/>
      <c r="W55" s="732"/>
      <c r="X55" s="671"/>
      <c r="Y55" s="671"/>
      <c r="Z55" s="671"/>
      <c r="AA55" s="671"/>
      <c r="AB55" s="671"/>
      <c r="AC55" s="671"/>
      <c r="AD55" s="671"/>
      <c r="AE55" s="671"/>
      <c r="AF55" s="671"/>
      <c r="AG55" s="671"/>
      <c r="AH55" s="671"/>
      <c r="AI55" s="671"/>
      <c r="AJ55" s="671"/>
      <c r="AK55" s="671"/>
      <c r="AL55" s="671"/>
      <c r="AM55" s="671"/>
      <c r="AN55" s="671"/>
      <c r="AO55" s="671"/>
      <c r="AP55" s="671"/>
      <c r="AQ55" s="671"/>
      <c r="AR55" s="671"/>
      <c r="AS55" s="671"/>
      <c r="AT55" s="671"/>
      <c r="AU55" s="671"/>
      <c r="AV55" s="671"/>
      <c r="AW55" s="671"/>
      <c r="AX55" s="671"/>
      <c r="AY55" s="671"/>
      <c r="AZ55" s="671"/>
      <c r="BA55" s="671"/>
      <c r="BB55" s="690"/>
      <c r="BC55" s="690"/>
      <c r="BD55" s="690"/>
      <c r="BE55" s="690"/>
      <c r="BF55" s="690"/>
      <c r="BG55" s="690"/>
      <c r="BH55" s="690"/>
      <c r="BI55" s="690"/>
      <c r="BJ55" s="690"/>
      <c r="BK55" s="690"/>
      <c r="BL55" s="690"/>
      <c r="BM55" s="690"/>
      <c r="BN55" s="690"/>
      <c r="BO55" s="690"/>
      <c r="BP55" s="690"/>
      <c r="BQ55" s="690"/>
      <c r="BR55" s="690"/>
      <c r="BS55" s="690"/>
      <c r="BT55" s="690"/>
      <c r="BU55" s="690"/>
      <c r="BV55" s="690"/>
      <c r="BW55" s="690"/>
      <c r="BX55" s="690"/>
      <c r="BY55" s="690"/>
      <c r="BZ55" s="690"/>
      <c r="CA55" s="690"/>
      <c r="CB55" s="690"/>
      <c r="CC55" s="690"/>
      <c r="CD55" s="690"/>
      <c r="CE55" s="690"/>
      <c r="CF55" s="690"/>
      <c r="CG55" s="690"/>
      <c r="CH55" s="690"/>
      <c r="CI55" s="690"/>
      <c r="CJ55" s="690"/>
      <c r="CK55" s="690"/>
      <c r="CL55" s="690"/>
      <c r="CM55" s="690"/>
      <c r="CN55" s="690"/>
      <c r="CO55" s="690"/>
      <c r="CP55" s="690"/>
      <c r="CQ55" s="690"/>
      <c r="CR55" s="690"/>
      <c r="CS55" s="690"/>
      <c r="CT55" s="690"/>
      <c r="CU55" s="690"/>
      <c r="CV55" s="690"/>
    </row>
    <row r="56" spans="1:118" s="765" customFormat="1" ht="10.5" x14ac:dyDescent="0.15">
      <c r="A56" s="1011"/>
      <c r="B56" s="1012"/>
      <c r="C56" s="1011"/>
      <c r="D56" s="1154"/>
      <c r="E56" s="1012"/>
      <c r="F56" s="1015" t="s">
        <v>70</v>
      </c>
      <c r="G56" s="1015"/>
      <c r="H56" s="1015" t="s">
        <v>71</v>
      </c>
      <c r="I56" s="1015"/>
      <c r="J56" s="1016" t="s">
        <v>72</v>
      </c>
      <c r="K56" s="1018"/>
      <c r="L56" s="1018" t="s">
        <v>10</v>
      </c>
      <c r="M56" s="1016"/>
      <c r="N56" s="1015" t="s">
        <v>11</v>
      </c>
      <c r="O56" s="1015"/>
      <c r="P56" s="1018" t="s">
        <v>73</v>
      </c>
      <c r="Q56" s="1016"/>
      <c r="R56" s="1015" t="s">
        <v>74</v>
      </c>
      <c r="S56" s="1015"/>
      <c r="T56" s="1015" t="s">
        <v>75</v>
      </c>
      <c r="U56" s="1015"/>
      <c r="V56" s="732"/>
      <c r="W56" s="732"/>
      <c r="X56" s="732"/>
      <c r="Y56" s="732"/>
      <c r="Z56" s="671"/>
      <c r="AA56" s="671"/>
      <c r="AB56" s="671"/>
      <c r="AC56" s="671"/>
      <c r="AD56" s="671"/>
      <c r="AE56" s="671"/>
      <c r="AF56" s="671"/>
      <c r="AG56" s="671"/>
      <c r="AH56" s="671"/>
      <c r="AI56" s="671"/>
      <c r="AJ56" s="671"/>
      <c r="AK56" s="671"/>
      <c r="AL56" s="671"/>
      <c r="AM56" s="671"/>
      <c r="AN56" s="671"/>
      <c r="AO56" s="671"/>
      <c r="AP56" s="671"/>
      <c r="AQ56" s="671"/>
      <c r="AR56" s="671"/>
      <c r="AS56" s="671"/>
      <c r="AT56" s="671"/>
      <c r="AU56" s="671"/>
      <c r="AV56" s="671"/>
      <c r="AW56" s="671"/>
      <c r="AX56" s="671"/>
      <c r="AY56" s="671"/>
      <c r="AZ56" s="671"/>
      <c r="BA56" s="671"/>
      <c r="BB56" s="690"/>
      <c r="BC56" s="690"/>
      <c r="BD56" s="690"/>
      <c r="BE56" s="690"/>
      <c r="BF56" s="690"/>
      <c r="BG56" s="690"/>
      <c r="BH56" s="690"/>
      <c r="BI56" s="690"/>
      <c r="BJ56" s="690"/>
      <c r="BK56" s="690"/>
      <c r="BL56" s="690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0"/>
      <c r="BX56" s="690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0"/>
      <c r="CJ56" s="690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0"/>
      <c r="CV56" s="690"/>
      <c r="CW56" s="690"/>
      <c r="CX56" s="690"/>
    </row>
    <row r="57" spans="1:118" s="765" customFormat="1" ht="21" x14ac:dyDescent="0.15">
      <c r="A57" s="1162"/>
      <c r="B57" s="1050"/>
      <c r="C57" s="997" t="s">
        <v>76</v>
      </c>
      <c r="D57" s="701" t="s">
        <v>43</v>
      </c>
      <c r="E57" s="728" t="s">
        <v>64</v>
      </c>
      <c r="F57" s="733" t="s">
        <v>43</v>
      </c>
      <c r="G57" s="734" t="s">
        <v>64</v>
      </c>
      <c r="H57" s="733" t="s">
        <v>43</v>
      </c>
      <c r="I57" s="734" t="s">
        <v>64</v>
      </c>
      <c r="J57" s="733" t="s">
        <v>43</v>
      </c>
      <c r="K57" s="734" t="s">
        <v>64</v>
      </c>
      <c r="L57" s="733" t="s">
        <v>43</v>
      </c>
      <c r="M57" s="734" t="s">
        <v>64</v>
      </c>
      <c r="N57" s="733" t="s">
        <v>43</v>
      </c>
      <c r="O57" s="734" t="s">
        <v>64</v>
      </c>
      <c r="P57" s="733" t="s">
        <v>43</v>
      </c>
      <c r="Q57" s="734" t="s">
        <v>64</v>
      </c>
      <c r="R57" s="733" t="s">
        <v>43</v>
      </c>
      <c r="S57" s="734" t="s">
        <v>64</v>
      </c>
      <c r="T57" s="733" t="s">
        <v>43</v>
      </c>
      <c r="U57" s="734" t="s">
        <v>64</v>
      </c>
      <c r="V57" s="732"/>
      <c r="W57" s="732"/>
      <c r="X57" s="732"/>
      <c r="Y57" s="732"/>
      <c r="Z57" s="671"/>
      <c r="AA57" s="671"/>
      <c r="AB57" s="671"/>
      <c r="AC57" s="671"/>
      <c r="AD57" s="671"/>
      <c r="AE57" s="671"/>
      <c r="AF57" s="671"/>
      <c r="AG57" s="671"/>
      <c r="AH57" s="671"/>
      <c r="AI57" s="671"/>
      <c r="AJ57" s="671"/>
      <c r="AK57" s="671"/>
      <c r="AL57" s="671"/>
      <c r="AM57" s="671"/>
      <c r="AN57" s="671"/>
      <c r="AO57" s="671"/>
      <c r="AP57" s="671"/>
      <c r="AQ57" s="671"/>
      <c r="AR57" s="671"/>
      <c r="AS57" s="671"/>
      <c r="AT57" s="671"/>
      <c r="AU57" s="671"/>
      <c r="AV57" s="671"/>
      <c r="AW57" s="671"/>
      <c r="AX57" s="671"/>
      <c r="AY57" s="671"/>
      <c r="AZ57" s="671"/>
      <c r="BA57" s="671"/>
      <c r="BB57" s="690"/>
      <c r="BC57" s="690"/>
      <c r="BD57" s="690"/>
      <c r="BE57" s="690"/>
      <c r="BF57" s="690"/>
      <c r="BG57" s="690"/>
      <c r="BH57" s="690"/>
      <c r="BI57" s="690"/>
      <c r="BJ57" s="690"/>
      <c r="BK57" s="690"/>
      <c r="BL57" s="690"/>
      <c r="BM57" s="690"/>
      <c r="BN57" s="690"/>
      <c r="BO57" s="690"/>
      <c r="BP57" s="690"/>
      <c r="BQ57" s="690"/>
      <c r="BR57" s="690"/>
      <c r="BS57" s="690"/>
      <c r="BT57" s="690"/>
      <c r="BU57" s="690"/>
      <c r="BV57" s="690"/>
      <c r="BW57" s="690"/>
      <c r="BX57" s="690"/>
      <c r="BY57" s="690"/>
      <c r="BZ57" s="690"/>
      <c r="CA57" s="690"/>
      <c r="CB57" s="690"/>
      <c r="CC57" s="690"/>
      <c r="CD57" s="690"/>
      <c r="CE57" s="690"/>
      <c r="CF57" s="690"/>
      <c r="CG57" s="690"/>
      <c r="CH57" s="690"/>
      <c r="CI57" s="690"/>
      <c r="CJ57" s="690"/>
      <c r="CK57" s="690"/>
      <c r="CL57" s="690"/>
      <c r="CM57" s="690"/>
      <c r="CN57" s="690"/>
      <c r="CO57" s="690"/>
      <c r="CP57" s="690"/>
      <c r="CQ57" s="690"/>
      <c r="CR57" s="690"/>
      <c r="CS57" s="690"/>
      <c r="CT57" s="690"/>
      <c r="CU57" s="690"/>
      <c r="CV57" s="690"/>
      <c r="CW57" s="690"/>
      <c r="CX57" s="690"/>
    </row>
    <row r="58" spans="1:118" s="765" customFormat="1" ht="15.95" customHeight="1" x14ac:dyDescent="0.15">
      <c r="A58" s="1148" t="s">
        <v>77</v>
      </c>
      <c r="B58" s="1149"/>
      <c r="C58" s="808">
        <f>SUM(D58:E58)</f>
        <v>24</v>
      </c>
      <c r="D58" s="808">
        <f t="shared" ref="D58:E61" si="2">F58+H58+J58+L58+N58+P58+R58+T58</f>
        <v>9</v>
      </c>
      <c r="E58" s="808">
        <f t="shared" si="2"/>
        <v>15</v>
      </c>
      <c r="F58" s="811">
        <v>1</v>
      </c>
      <c r="G58" s="830">
        <v>2</v>
      </c>
      <c r="H58" s="811">
        <v>1</v>
      </c>
      <c r="I58" s="830">
        <v>1</v>
      </c>
      <c r="J58" s="811">
        <v>2</v>
      </c>
      <c r="K58" s="830">
        <v>4</v>
      </c>
      <c r="L58" s="811">
        <v>1</v>
      </c>
      <c r="M58" s="830">
        <v>3</v>
      </c>
      <c r="N58" s="811">
        <v>1</v>
      </c>
      <c r="O58" s="830"/>
      <c r="P58" s="811">
        <v>1</v>
      </c>
      <c r="Q58" s="830">
        <v>1</v>
      </c>
      <c r="R58" s="811">
        <v>2</v>
      </c>
      <c r="S58" s="830">
        <v>4</v>
      </c>
      <c r="T58" s="811"/>
      <c r="U58" s="830"/>
      <c r="V58" s="939" t="str">
        <f>$BA58&amp;" "&amp;$BB58&amp;""&amp;$BC58&amp;""&amp;$BD58&amp;""&amp;$BE58&amp;""&amp;$BF58&amp;""&amp;$BG58&amp;""&amp;$BH58&amp;""&amp;$BI58&amp;""&amp;$BJ58&amp;""&amp;$BK58&amp;""&amp;$BL58&amp;""&amp;$BM58&amp;""&amp;$BN58&amp;""&amp;$BO58&amp;""&amp;$BP58&amp;""&amp;$BQ58&amp;""&amp;$BR58&amp;""&amp;$BS58</f>
        <v xml:space="preserve"> </v>
      </c>
      <c r="W58" s="732"/>
      <c r="X58" s="732"/>
      <c r="Y58" s="732"/>
      <c r="Z58" s="671"/>
      <c r="AA58" s="671"/>
      <c r="AB58" s="671"/>
      <c r="AC58" s="671"/>
      <c r="AD58" s="671"/>
      <c r="AE58" s="671"/>
      <c r="AF58" s="671"/>
      <c r="AG58" s="671"/>
      <c r="AH58" s="671"/>
      <c r="AI58" s="671"/>
      <c r="AJ58" s="671"/>
      <c r="AK58" s="671"/>
      <c r="BA58" s="767" t="str">
        <f>IF(C58&lt;&gt;SUM(F58:U58),"El Total de Ingresos es diferente a la suma de Hombres y Mujeres por edad","")</f>
        <v/>
      </c>
      <c r="BB58" s="767" t="str">
        <f>IF($D58&lt;&gt;($F58+$H58+$J58+$L58+$N58+$P58+$R58+$T58),"El Total de Hombres ingresados al Programa es diferente a la suma de Hombres por edad","")</f>
        <v/>
      </c>
      <c r="BC58" s="767" t="str">
        <f>IF($E58&lt;&gt;($G58+$I58+$K58+$M58+$O58+$Q58+$S58+$U58),"El Total de Mujeres ingresadas al Programa es diferente a la suma de Mujeres por edad","")</f>
        <v/>
      </c>
      <c r="BD58" s="767" t="str">
        <f>IF(AND(F$58&lt;&gt;0,(F$59+F$60+F$61)&lt;F$58),"No olvide registrar el ingreso de 15 a 19 años de hombres según patología  y la suma de ellas no puede ser menor que el total de ingresos","")</f>
        <v/>
      </c>
      <c r="BE58" s="767" t="str">
        <f>IF(AND(G$58&lt;&gt;0,(G$59+G$60+G$61)&lt;G$58),"No olvide registrar el ingreso de 15 a 19 años de mujeres según patología  y la suma de ellas no puede ser menor que el total de ingresos","")</f>
        <v/>
      </c>
      <c r="BF58" s="767" t="str">
        <f>IF(AND(H$58&lt;&gt;0,(H$59+H$60+H$61)&lt;H$58),"No olvide registrar el ingreso de 20 a 24 años de hombres según patología  y la suma de ellas no puede ser menor que el total de ingresos","")</f>
        <v/>
      </c>
      <c r="BG58" s="767" t="str">
        <f>IF(AND(I$58&lt;&gt;0,(I$59+I$60+I$61)&lt;I$58),"No olvide registrar el ingreso de 20 a 24 años de mujeres según patología  y la suma de ellas no puede ser menor que el total de ingresos","")</f>
        <v/>
      </c>
      <c r="BH58" s="767" t="str">
        <f>IF(AND(J$58&lt;&gt;0,(J$59+J$60+J$61)&lt;J$58),"No olvide registrar el ingreso de 25 a 34 años de hombres según patología  y la suma de ellas no puede ser menor que el total de ingresos","")</f>
        <v/>
      </c>
      <c r="BI58" s="767" t="str">
        <f>IF(AND(K$58&lt;&gt;0,(K$59+K$60+K$61)&lt;K$58),"No olvide registrar el ingreso de 25 a 34 años de mujeres según patología  y la suma de ellas no puede ser menor que el total de ingresos","")</f>
        <v/>
      </c>
      <c r="BJ58" s="767" t="str">
        <f>IF(AND(L$58&lt;&gt;0,(L$59+L$60+L$61)&lt;L$58),"No olvide registrar el ingreso de 35 a 44 años de hombres según patología  y la suma de ellas no puede ser menor que el total de ingresos","")</f>
        <v/>
      </c>
      <c r="BK58" s="767" t="str">
        <f>IF(AND(M$58&lt;&gt;0,(M$59+M$60+M$61)&lt;M$58),"No olvide registrar el ingreso de 35 a 44 años de mujeres según patología  y la suma de ellas no puede ser menor que el total de ingresos","")</f>
        <v/>
      </c>
      <c r="BL58" s="767" t="str">
        <f>IF(AND(N$58&lt;&gt;0,(N$59+N$60+N$61)&lt;N$58),"No olvide registrar el ingreso de 45 a 54 años de hombres según patología  y la suma de ellas no puede ser menor que el total de ingresos","")</f>
        <v/>
      </c>
      <c r="BM58" s="767" t="str">
        <f>IF(AND(O$58&lt;&gt;0,(O$59+O$60+O$61)&lt;O$58),"No olvide registrar el ingreso de 45 a 54 años de mujeres según patología  y la suma de ellas no puede ser menor que el total de ingresos","")</f>
        <v/>
      </c>
      <c r="BN58" s="767" t="str">
        <f>IF(AND(P$58&lt;&gt;0,(P$59+P$60+P$61)&lt;P$58),"No olvide registrar el ingreso de 55 a 64 años de hombres según patología  y la suma de ellas no puede ser menor que el total de ingresos","")</f>
        <v/>
      </c>
      <c r="BO58" s="767" t="str">
        <f>IF(AND(Q$58&lt;&gt;0,(Q$59+Q$60+Q$61)&lt;Q$58),"No olvide registrar el ingreso de 55 a 64 años de mujeres según patología  y la suma de ellas no puede ser menor que el total de ingresos","")</f>
        <v/>
      </c>
      <c r="BP58" s="767" t="str">
        <f>IF(AND(R$58&lt;&gt;0,(R$59+R$60+R$61)&lt;R$58),"No olvide registrar el ingreso de 65 a 69 años de hombres según patología  y la suma de ellas no puede ser menor que el total de ingresos","")</f>
        <v/>
      </c>
      <c r="BQ58" s="767" t="str">
        <f>IF(AND(S$58&lt;&gt;0,(S$59+S$60+S$61)&lt;S$58),"No olvide registrar el ingreso de 65 a 69 años de mujeres según patología  y la suma de ellas no puede ser menor que el total de ingresos","")</f>
        <v/>
      </c>
      <c r="BR58" s="767" t="str">
        <f>IF(AND(T$58&lt;&gt;0,(T$59+T$60+T$61)&lt;T$58),"No olvide registrar el ingreso de 70 años y más de hombres según patología  y la suma de ellas no puede ser menor que el total de ingresos","")</f>
        <v/>
      </c>
      <c r="BS58" s="767" t="str">
        <f>IF(AND(U$58&lt;&gt;0,(U$59+U$60+U$61)&lt;U$58),"No olvide registrar el ingreso de 70 años y más de mujeres según patología  y la suma de ellas no puede ser menor que el total de ingresos","")</f>
        <v/>
      </c>
      <c r="BT58" s="945">
        <f>IF($C58&lt;&gt;SUM($F58:$U58),1,0)</f>
        <v>0</v>
      </c>
      <c r="BU58" s="945">
        <f>IF($D58&lt;&gt;($F58+$H58+$J58+$L58+$N58+$P58+$R58+$T58),1,0)</f>
        <v>0</v>
      </c>
      <c r="BV58" s="945">
        <f>IF($E58&lt;&gt;($G58+$I58+$K58+$M58+$O58+$Q58+$S58+$U58),1,0)</f>
        <v>0</v>
      </c>
      <c r="BW58" s="945">
        <f>IF(AND(F$58&lt;&gt;0,(F$59+F$60+F$61)&lt;F$58),1,0)</f>
        <v>0</v>
      </c>
      <c r="BX58" s="945">
        <f>IF(AND(G$58&lt;&gt;0,(G$59+G$60+G$61)&lt;G$58),1,0)</f>
        <v>0</v>
      </c>
      <c r="BY58" s="945">
        <f>IF(AND(H$58&lt;&gt;0,(H$59+H$60+H$61)&lt;H$58),1,0)</f>
        <v>0</v>
      </c>
      <c r="BZ58" s="690"/>
      <c r="CA58" s="690"/>
      <c r="CB58" s="690"/>
      <c r="CC58" s="690"/>
      <c r="CD58" s="690"/>
      <c r="CE58" s="690"/>
      <c r="CF58" s="690"/>
      <c r="CG58" s="690"/>
      <c r="CH58" s="690"/>
      <c r="CI58" s="690"/>
      <c r="CJ58" s="690"/>
      <c r="CK58" s="690"/>
      <c r="CL58" s="690"/>
      <c r="CM58" s="690"/>
      <c r="CN58" s="690"/>
      <c r="CO58" s="690"/>
      <c r="CP58" s="690"/>
      <c r="CQ58" s="690"/>
      <c r="CR58" s="690"/>
      <c r="CS58" s="690"/>
      <c r="CT58" s="690"/>
      <c r="CU58" s="690"/>
      <c r="CV58" s="690"/>
      <c r="CW58" s="690"/>
      <c r="CX58" s="690"/>
      <c r="CY58" s="690"/>
      <c r="CZ58" s="690"/>
      <c r="DA58" s="690"/>
      <c r="DB58" s="690"/>
      <c r="DC58" s="690"/>
      <c r="DD58" s="690"/>
      <c r="DE58" s="690"/>
      <c r="DF58" s="690"/>
      <c r="DG58" s="690"/>
      <c r="DH58" s="690"/>
      <c r="DI58" s="690"/>
      <c r="DJ58" s="690"/>
      <c r="DK58" s="690"/>
      <c r="DL58" s="690"/>
      <c r="DM58" s="690"/>
      <c r="DN58" s="690"/>
    </row>
    <row r="59" spans="1:118" s="765" customFormat="1" ht="15.95" customHeight="1" x14ac:dyDescent="0.15">
      <c r="A59" s="1161" t="s">
        <v>78</v>
      </c>
      <c r="B59" s="995" t="s">
        <v>79</v>
      </c>
      <c r="C59" s="806">
        <f>SUM(D59:E59)</f>
        <v>0</v>
      </c>
      <c r="D59" s="865">
        <f t="shared" si="2"/>
        <v>0</v>
      </c>
      <c r="E59" s="872">
        <f t="shared" si="2"/>
        <v>0</v>
      </c>
      <c r="F59" s="811"/>
      <c r="G59" s="830"/>
      <c r="H59" s="811"/>
      <c r="I59" s="830"/>
      <c r="J59" s="811"/>
      <c r="K59" s="830"/>
      <c r="L59" s="811"/>
      <c r="M59" s="830"/>
      <c r="N59" s="811"/>
      <c r="O59" s="830"/>
      <c r="P59" s="811"/>
      <c r="Q59" s="830"/>
      <c r="R59" s="811"/>
      <c r="S59" s="830"/>
      <c r="T59" s="811"/>
      <c r="U59" s="830"/>
      <c r="V59" s="939" t="str">
        <f>$BA59&amp;" "&amp;$BB59&amp;" "&amp;$BC59&amp;" "&amp;$BD59&amp;" "&amp;$BE59&amp;" "&amp;$BF59&amp;" "&amp;$BG59&amp;" "&amp;$BH59&amp;" "&amp;$BI59&amp;" "&amp;$BJ59&amp;" "&amp;$BK59&amp;" "&amp;$BL59&amp;" "&amp;$BM59&amp;" "&amp;$BN59&amp;" "&amp;$BO59&amp;" "&amp;$BP59&amp;" "&amp;$BQ59&amp;" "&amp;$BR59&amp;" "&amp;$BS59</f>
        <v xml:space="preserve">                  </v>
      </c>
      <c r="W59" s="732"/>
      <c r="X59" s="732"/>
      <c r="Y59" s="732"/>
      <c r="Z59" s="671"/>
      <c r="AA59" s="671"/>
      <c r="AB59" s="671"/>
      <c r="AC59" s="671"/>
      <c r="AD59" s="671"/>
      <c r="AE59" s="671"/>
      <c r="AF59" s="671"/>
      <c r="AG59" s="671"/>
      <c r="AH59" s="671"/>
      <c r="AI59" s="671"/>
      <c r="AJ59" s="671"/>
      <c r="AK59" s="671"/>
      <c r="BA59" s="767" t="str">
        <f>IF(C59&lt;&gt;SUM(F59:U59),"El Total de Ingresos es diferente a la suma de Hombres y Mujeres por edad","")</f>
        <v/>
      </c>
      <c r="BB59" s="767" t="str">
        <f>IF($D59&lt;&gt;($F59+$H59+$J59+$L59+$N59+$P59+$R59+$T59),"El Total de Hombres ingresados al Programa es diferente a la suma de Hombres por edad","")</f>
        <v/>
      </c>
      <c r="BC59" s="767" t="str">
        <f>IF($E59&lt;&gt;($G59+$I59+$K59+$M59+$O59+$Q59+$S59+$U59),"El Total de Mujeres ingresadas al Programa es diferente a la suma de Mujeres por edad","")</f>
        <v/>
      </c>
      <c r="BD59" s="767" t="str">
        <f>IF(AND(F$59&lt;&gt;0,F$58=""),"No olvide registrar el ingreso de hombres 15 a 19 años al PSCV","")</f>
        <v/>
      </c>
      <c r="BE59" s="767" t="str">
        <f>IF(AND(G$59&lt;&gt;0,G$58=""),"No olvide registrar el ingreso de mujeres 15 a 19 años al PSCV","")</f>
        <v/>
      </c>
      <c r="BF59" s="767" t="str">
        <f>IF(AND(H$59&lt;&gt;0,H$58=""),"No olvide registrar el ingreso de hombres 20 a 24 años al PSCV","")</f>
        <v/>
      </c>
      <c r="BG59" s="767" t="str">
        <f>IF(AND(I$59&lt;&gt;0,I$58=""),"No olvide registrar el ingreso de mujeres 20 a 24 años al PSCV","")</f>
        <v/>
      </c>
      <c r="BH59" s="767" t="str">
        <f>IF(AND(J$59&lt;&gt;0,J$58=""),"No olvide registrar el ingreso de hombres 25 a 34 años al PSCV","")</f>
        <v/>
      </c>
      <c r="BI59" s="767" t="str">
        <f>IF(AND(K$59&lt;&gt;0,K$58=""),"No olvide registrar el ingreso de mujeres 25 a 34 años al PSCV","")</f>
        <v/>
      </c>
      <c r="BJ59" s="767" t="str">
        <f>IF(AND(L$59&lt;&gt;0,L$58=""),"No olvide registrar el ingreso de hombres 35 a 44 años al PSCV","")</f>
        <v/>
      </c>
      <c r="BK59" s="767" t="str">
        <f>IF(AND(M$59&lt;&gt;0,M$58=""),"No olvide registrar el ingreso de mujeres 35 a 44 años al PSCV","")</f>
        <v/>
      </c>
      <c r="BL59" s="767" t="str">
        <f>IF(AND(N$59&lt;&gt;0,N$58=""),"No olvide registrar el ingreso de hombres 45 a 54 años al PSCV","")</f>
        <v/>
      </c>
      <c r="BM59" s="767" t="str">
        <f>IF(AND(O$59&lt;&gt;0,O$58=""),"No olvide registrar el ingreso de mujeres 45 a 54 años al PSCV","")</f>
        <v/>
      </c>
      <c r="BN59" s="767" t="str">
        <f>IF(AND(P$59&lt;&gt;0,P$58=""),"No olvide registrar el ingreso de hombres 55 a 64 años al PSCV","")</f>
        <v/>
      </c>
      <c r="BO59" s="767" t="str">
        <f>IF(AND(Q$59&lt;&gt;0,Q$58=""),"No olvide registrar el ingreso de mujeres 55 a 64 años al PSCV","")</f>
        <v/>
      </c>
      <c r="BP59" s="767" t="str">
        <f>IF(AND(R$59&lt;&gt;0,R$58=""),"No olvide registrar el ingreso de hombres 65 a 69 años al PSCV","")</f>
        <v/>
      </c>
      <c r="BQ59" s="767" t="str">
        <f>IF(AND(S$59&lt;&gt;0,S$58=""),"No olvide registrar el ingreso de mujeres 65 a 69 años al PSCV","")</f>
        <v/>
      </c>
      <c r="BR59" s="767" t="str">
        <f>IF(AND(T$59&lt;&gt;0,T$58=""),"No olvide registrar el ingreso de hombres 70 años y más al PSCV","")</f>
        <v/>
      </c>
      <c r="BS59" s="767" t="str">
        <f>IF(AND(U$59&lt;&gt;0,U$58=""),"No olvide registrar el ingreso de mujeres 70 años y más al PSCV","")</f>
        <v/>
      </c>
      <c r="BT59" s="945">
        <f>IF($C59&lt;&gt;SUM($F59:$U59),1,0)</f>
        <v>0</v>
      </c>
      <c r="BU59" s="945">
        <f>IF($D59&lt;&gt;($F59+$H59+$J59+$L59+$N59+$P59+$R59+$T59),1,0)</f>
        <v>0</v>
      </c>
      <c r="BV59" s="945">
        <f>IF($E59&lt;&gt;($G59+$I59+$K59+$M59+$O59+$Q59+$S59+$U59),1,0)</f>
        <v>0</v>
      </c>
      <c r="BW59" s="945">
        <f>IF(AND(F$59&lt;&gt;0,F$58=""),1,0)</f>
        <v>0</v>
      </c>
      <c r="BX59" s="945">
        <f>IF(AND(G$59&lt;&gt;0,G$58=""),1,0)</f>
        <v>0</v>
      </c>
      <c r="BY59" s="945">
        <f>IF(AND(H$59&lt;&gt;0,H$58=""),1,0)</f>
        <v>0</v>
      </c>
      <c r="BZ59" s="690"/>
      <c r="CA59" s="690"/>
      <c r="CB59" s="690"/>
      <c r="CC59" s="690"/>
      <c r="CD59" s="690"/>
      <c r="CE59" s="690"/>
      <c r="CF59" s="690"/>
      <c r="CG59" s="690"/>
      <c r="CH59" s="690"/>
      <c r="CI59" s="690"/>
      <c r="CJ59" s="690"/>
      <c r="CK59" s="690"/>
      <c r="CL59" s="690"/>
      <c r="CM59" s="690"/>
      <c r="CN59" s="690"/>
      <c r="CO59" s="690"/>
      <c r="CP59" s="690"/>
      <c r="CQ59" s="690"/>
      <c r="CR59" s="690"/>
      <c r="CS59" s="690"/>
      <c r="CT59" s="690"/>
      <c r="CU59" s="690"/>
      <c r="CV59" s="690"/>
      <c r="CW59" s="690"/>
      <c r="CX59" s="690"/>
      <c r="CY59" s="690"/>
      <c r="CZ59" s="690"/>
      <c r="DA59" s="690"/>
      <c r="DB59" s="690"/>
      <c r="DC59" s="690"/>
      <c r="DD59" s="690"/>
      <c r="DE59" s="690"/>
      <c r="DF59" s="690"/>
      <c r="DG59" s="690"/>
      <c r="DH59" s="690"/>
      <c r="DI59" s="690"/>
      <c r="DJ59" s="690"/>
      <c r="DK59" s="690"/>
      <c r="DL59" s="690"/>
      <c r="DM59" s="690"/>
      <c r="DN59" s="690"/>
    </row>
    <row r="60" spans="1:118" s="765" customFormat="1" ht="15.95" customHeight="1" x14ac:dyDescent="0.15">
      <c r="A60" s="1151"/>
      <c r="B60" s="987" t="s">
        <v>80</v>
      </c>
      <c r="C60" s="807">
        <f>SUM(D60:E60)</f>
        <v>24</v>
      </c>
      <c r="D60" s="867">
        <f t="shared" si="2"/>
        <v>9</v>
      </c>
      <c r="E60" s="934">
        <f t="shared" si="2"/>
        <v>15</v>
      </c>
      <c r="F60" s="799">
        <v>1</v>
      </c>
      <c r="G60" s="794">
        <v>2</v>
      </c>
      <c r="H60" s="799">
        <v>1</v>
      </c>
      <c r="I60" s="794">
        <v>1</v>
      </c>
      <c r="J60" s="799">
        <v>2</v>
      </c>
      <c r="K60" s="794">
        <v>4</v>
      </c>
      <c r="L60" s="799">
        <v>1</v>
      </c>
      <c r="M60" s="794">
        <v>3</v>
      </c>
      <c r="N60" s="799">
        <v>1</v>
      </c>
      <c r="O60" s="794"/>
      <c r="P60" s="799">
        <v>1</v>
      </c>
      <c r="Q60" s="794">
        <v>1</v>
      </c>
      <c r="R60" s="799">
        <v>2</v>
      </c>
      <c r="S60" s="794">
        <v>4</v>
      </c>
      <c r="T60" s="799"/>
      <c r="U60" s="794"/>
      <c r="V60" s="939" t="str">
        <f>$BA60&amp;" "&amp;$BB60&amp;" "&amp;$BC60&amp;" "&amp;$BD60&amp;" "&amp;$BE60&amp;" "&amp;$BF60&amp;" "&amp;$BG60&amp;" "&amp;$BH60&amp;" "&amp;$BI60&amp;" "&amp;$BJ60&amp;" "&amp;$BK60&amp;" "&amp;$BL60&amp;" "&amp;$BM60&amp;" "&amp;$BN60&amp;" "&amp;$BO60&amp;" "&amp;$BP60&amp;" "&amp;$BQ60&amp;" "&amp;$BR60&amp;" "&amp;$BS60</f>
        <v xml:space="preserve">                  </v>
      </c>
      <c r="W60" s="681"/>
      <c r="X60" s="693"/>
      <c r="Y60" s="693"/>
      <c r="Z60" s="671"/>
      <c r="AA60" s="671"/>
      <c r="AB60" s="671"/>
      <c r="AC60" s="671"/>
      <c r="AD60" s="671"/>
      <c r="AE60" s="671"/>
      <c r="AF60" s="671"/>
      <c r="AG60" s="671"/>
      <c r="AH60" s="671"/>
      <c r="AI60" s="671"/>
      <c r="AJ60" s="671"/>
      <c r="AK60" s="671"/>
      <c r="BA60" s="767" t="str">
        <f>IF(C60&lt;&gt;SUM(F60:U60),"El Total de Ingresos es diferente a la suma de Hombres y Mujeres por edad","")</f>
        <v/>
      </c>
      <c r="BB60" s="767" t="str">
        <f>IF($D60&lt;&gt;($F60+$H60+$J60+$L60+$N60+$P60+$R60+$T60),"El Total de Hombres ingresados al Programa es diferente a la suma de Hombres por edad","")</f>
        <v/>
      </c>
      <c r="BC60" s="767" t="str">
        <f>IF($E60&lt;&gt;($G60+$I60+$K60+$M60+$O60+$Q60+$S60+$U60),"El Total de Mujeres ingresadas al Programa es diferente a la suma de Mujeres por edad","")</f>
        <v/>
      </c>
      <c r="BD60" s="767" t="str">
        <f>IF(AND(F$60&lt;&gt;0,F$58=""),"No olvide registrar el ingreso de hombres 15 a 19 años al PSCV","")</f>
        <v/>
      </c>
      <c r="BE60" s="767" t="str">
        <f>IF(AND(G$60&lt;&gt;0,G$58=""),"No olvide registrar el ingreso de mujeres 15 a 19 años al PSCV","")</f>
        <v/>
      </c>
      <c r="BF60" s="767" t="str">
        <f>IF(AND(H$60&lt;&gt;0,H$58=""),"No olvide registrar el ingreso de hombres 20 a 24 años al PSCV","")</f>
        <v/>
      </c>
      <c r="BG60" s="767" t="str">
        <f>IF(AND(I$60&lt;&gt;0,I$58=""),"No olvide registrar el ingreso de mujeres 20 a 24 años al PSCV","")</f>
        <v/>
      </c>
      <c r="BH60" s="767" t="str">
        <f>IF(AND(J$60&lt;&gt;0,J$58=""),"No olvide registrar el ingreso de hombres 25 a 34 años al PSCV","")</f>
        <v/>
      </c>
      <c r="BI60" s="767" t="str">
        <f>IF(AND(K$60&lt;&gt;0,K$58=""),"No olvide registrar el ingreso de mujeres 25 a 34 años al PSCV","")</f>
        <v/>
      </c>
      <c r="BJ60" s="767" t="str">
        <f>IF(AND(L$60&lt;&gt;0,L$58=""),"No olvide registrar el ingreso de hombres 35 a 44 años al PSCV","")</f>
        <v/>
      </c>
      <c r="BK60" s="767" t="str">
        <f>IF(AND(M$60&lt;&gt;0,M$58=""),"No olvide registrar el ingreso de mujeres 35 a 44 años al PSCV","")</f>
        <v/>
      </c>
      <c r="BL60" s="767" t="str">
        <f>IF(AND(N$60&lt;&gt;0,N$58=""),"No olvide registrar el ingreso de hombres 45 a 54 años al PSCV","")</f>
        <v/>
      </c>
      <c r="BM60" s="767" t="str">
        <f>IF(AND(O$60&lt;&gt;0,O$58=""),"No olvide registrar el ingreso de mujeres 45 a 54 años al PSCV","")</f>
        <v/>
      </c>
      <c r="BN60" s="767" t="str">
        <f>IF(AND(P$60&lt;&gt;0,P$58=""),"No olvide registrar el ingreso de hombres 55 a 64 años al PSCV","")</f>
        <v/>
      </c>
      <c r="BO60" s="767" t="str">
        <f>IF(AND(Q$60&lt;&gt;0,Q$58=""),"No olvide registrar el ingreso de mujeres 55 a 64 años al PSCV","")</f>
        <v/>
      </c>
      <c r="BP60" s="767" t="str">
        <f>IF(AND(R$60&lt;&gt;0,R$58=""),"No olvide registrar el ingreso de hombres 65 a 69 años al PSCV","")</f>
        <v/>
      </c>
      <c r="BQ60" s="767" t="str">
        <f>IF(AND(S$60&lt;&gt;0,S$58=""),"No olvide registrar el ingreso de mujeres 65 a 69 años al PSCV","")</f>
        <v/>
      </c>
      <c r="BR60" s="767" t="str">
        <f>IF(AND(T$60&lt;&gt;0,T$58=""),"No olvide registrar el ingreso de hombres 70 años y más al PSCV","")</f>
        <v/>
      </c>
      <c r="BS60" s="767" t="str">
        <f>IF(AND(U$60&lt;&gt;0,U$58=""),"No olvide registrar el ingreso de mujeres 70 años y más al PSCV","")</f>
        <v/>
      </c>
      <c r="BT60" s="945">
        <f>IF($C60&lt;&gt;SUM($F60:$U60),1,0)</f>
        <v>0</v>
      </c>
      <c r="BU60" s="945">
        <f>IF($D60&lt;&gt;($F60+$H60+$J60+$L60+$N60+$P60+$R60+$T60),1,0)</f>
        <v>0</v>
      </c>
      <c r="BV60" s="945">
        <f>IF($E60&lt;&gt;($G60+$I60+$K60+$M60+$O60+$Q60+$S60+$U60),1,0)</f>
        <v>0</v>
      </c>
      <c r="BW60" s="945">
        <f>IF(AND(F$60&lt;&gt;0,F$58=""),1,0)</f>
        <v>0</v>
      </c>
      <c r="BX60" s="945">
        <f>IF(AND(G$60&lt;&gt;0,G$58=""),1,0)</f>
        <v>0</v>
      </c>
      <c r="BY60" s="945">
        <f>IF(AND(H$60&lt;&gt;0,H$58=""),1,0)</f>
        <v>0</v>
      </c>
      <c r="BZ60" s="690"/>
      <c r="CA60" s="690"/>
      <c r="CB60" s="690"/>
      <c r="CC60" s="690"/>
      <c r="CD60" s="690"/>
      <c r="CE60" s="690"/>
      <c r="CF60" s="690"/>
      <c r="CG60" s="690"/>
      <c r="CH60" s="690"/>
      <c r="CI60" s="690"/>
      <c r="CJ60" s="690"/>
      <c r="CK60" s="690"/>
      <c r="CL60" s="690"/>
      <c r="CM60" s="690"/>
      <c r="CN60" s="690"/>
      <c r="CO60" s="690"/>
      <c r="CP60" s="690"/>
      <c r="CQ60" s="690"/>
      <c r="CR60" s="690"/>
      <c r="CS60" s="690"/>
      <c r="CT60" s="690"/>
      <c r="CU60" s="690"/>
      <c r="CV60" s="690"/>
      <c r="CW60" s="690"/>
      <c r="CX60" s="690"/>
      <c r="CY60" s="690"/>
      <c r="CZ60" s="690"/>
      <c r="DA60" s="690"/>
      <c r="DB60" s="690"/>
      <c r="DC60" s="690"/>
      <c r="DD60" s="690"/>
      <c r="DE60" s="690"/>
      <c r="DF60" s="690"/>
      <c r="DG60" s="690"/>
      <c r="DH60" s="690"/>
      <c r="DI60" s="690"/>
      <c r="DJ60" s="690"/>
      <c r="DK60" s="690"/>
      <c r="DL60" s="690"/>
      <c r="DM60" s="690"/>
      <c r="DN60" s="690"/>
    </row>
    <row r="61" spans="1:118" s="765" customFormat="1" ht="15.95" customHeight="1" x14ac:dyDescent="0.15">
      <c r="A61" s="1152"/>
      <c r="B61" s="996" t="s">
        <v>81</v>
      </c>
      <c r="C61" s="808">
        <f>SUM(D61:E61)</f>
        <v>0</v>
      </c>
      <c r="D61" s="870">
        <f t="shared" si="2"/>
        <v>0</v>
      </c>
      <c r="E61" s="873">
        <f t="shared" si="2"/>
        <v>0</v>
      </c>
      <c r="F61" s="802"/>
      <c r="G61" s="805"/>
      <c r="H61" s="802"/>
      <c r="I61" s="805"/>
      <c r="J61" s="802"/>
      <c r="K61" s="805"/>
      <c r="L61" s="802"/>
      <c r="M61" s="805"/>
      <c r="N61" s="802"/>
      <c r="O61" s="805"/>
      <c r="P61" s="802"/>
      <c r="Q61" s="805"/>
      <c r="R61" s="802"/>
      <c r="S61" s="805"/>
      <c r="T61" s="802"/>
      <c r="U61" s="805"/>
      <c r="V61" s="939" t="str">
        <f>$BA61&amp;" "&amp;$BB61&amp;" "&amp;$BC61&amp;" "&amp;$BD61&amp;" "&amp;$BE61&amp;" "&amp;$BF61&amp;" "&amp;$BG61&amp;" "&amp;$BH61&amp;" "&amp;$BI61&amp;" "&amp;$BJ61&amp;" "&amp;$BK61&amp;" "&amp;$BL61&amp;" "&amp;$BM61&amp;" "&amp;$BN61&amp;" "&amp;$BO61&amp;" "&amp;$BP61&amp;" "&amp;$BQ61&amp;" "&amp;$BR61&amp;" "&amp;$BS61</f>
        <v xml:space="preserve">                  </v>
      </c>
      <c r="W61" s="681"/>
      <c r="X61" s="732"/>
      <c r="Y61" s="732"/>
      <c r="Z61" s="671"/>
      <c r="AA61" s="671"/>
      <c r="AB61" s="671"/>
      <c r="AC61" s="671"/>
      <c r="AD61" s="671"/>
      <c r="AE61" s="671"/>
      <c r="AF61" s="671"/>
      <c r="AG61" s="671"/>
      <c r="AH61" s="671"/>
      <c r="AI61" s="671"/>
      <c r="AJ61" s="671"/>
      <c r="AK61" s="671"/>
      <c r="BA61" s="767" t="str">
        <f>IF(C61&lt;&gt;SUM(F61:U61),"El Total de Ingresos es diferente a la suma de Hombres y Mujeres por edad","")</f>
        <v/>
      </c>
      <c r="BB61" s="767" t="str">
        <f>IF($D61&lt;&gt;($F61+$H61+$J61+$L61+$N61+$P61+$R61+$T61),"El Total de Hombres ingresados al Programa es diferente a la suma de Hombres por edad","")</f>
        <v/>
      </c>
      <c r="BC61" s="767" t="str">
        <f>IF($E61&lt;&gt;($G61+$I61+$K61+$M61+$O61+$Q61+$S61+$U61),"El Total de Mujeres ingresadas al Programa es diferente a la suma de Mujeres por edad","")</f>
        <v/>
      </c>
      <c r="BD61" s="767" t="str">
        <f>IF(AND(F$61&lt;&gt;0,F$58=""),"No olvide registrar el ingreso de hombres 15 a 19 años al PSCV","")</f>
        <v/>
      </c>
      <c r="BE61" s="767" t="str">
        <f>IF(AND(G$61&lt;&gt;0,G$58=""),"No olvide registrar el ingreso de mujeres 15 a 19 años al PSCV","")</f>
        <v/>
      </c>
      <c r="BF61" s="767" t="str">
        <f>IF(AND(H$61&lt;&gt;0,H$58=""),"No olvide registrar el ingreso de hombres 20 a 24 años al PSCV","")</f>
        <v/>
      </c>
      <c r="BG61" s="767" t="str">
        <f>IF(AND(I$61&lt;&gt;0,I$58=""),"No olvide registrar el ingreso de mujeres 20 a 24 años al PSCV","")</f>
        <v/>
      </c>
      <c r="BH61" s="767" t="str">
        <f>IF(AND(J$61&lt;&gt;0,J$58=""),"No olvide registrar el ingreso de hombres 25 a 34 años al PSCV","")</f>
        <v/>
      </c>
      <c r="BI61" s="767" t="str">
        <f>IF(AND(K$61&lt;&gt;0,K$58=""),"No olvide registrar el ingreso de mujeres 25 a 34 años al PSCV","")</f>
        <v/>
      </c>
      <c r="BJ61" s="767" t="str">
        <f>IF(AND(L$61&lt;&gt;0,L$58=""),"No olvide registrar el ingreso de hombres 35 a 44 años al PSCV","")</f>
        <v/>
      </c>
      <c r="BK61" s="767" t="str">
        <f>IF(AND(M$61&lt;&gt;0,M$58=""),"No olvide registrar el ingreso de mujeres 35 a 44 años al PSCV","")</f>
        <v/>
      </c>
      <c r="BL61" s="767" t="str">
        <f>IF(AND(N$61&lt;&gt;0,N$58=""),"No olvide registrar el ingreso de hombres 45 a 54 años al PSCV","")</f>
        <v/>
      </c>
      <c r="BM61" s="767" t="str">
        <f>IF(AND(O$61&lt;&gt;0,O$58=""),"No olvide registrar el ingreso de mujeres 45 a 54 años al PSCV","")</f>
        <v/>
      </c>
      <c r="BN61" s="767" t="str">
        <f>IF(AND(P$61&lt;&gt;0,P$58=""),"No olvide registrar el ingreso de hombres 55 a 64 años al PSCV","")</f>
        <v/>
      </c>
      <c r="BO61" s="767" t="str">
        <f>IF(AND(Q$61&lt;&gt;0,Q$58=""),"No olvide registrar el ingreso de mujeres 55 a 64 años al PSCV","")</f>
        <v/>
      </c>
      <c r="BP61" s="767" t="str">
        <f>IF(AND(R$61&lt;&gt;0,R$58=""),"No olvide registrar el ingreso de hombres 65 a 69 años al PSCV","")</f>
        <v/>
      </c>
      <c r="BQ61" s="767" t="str">
        <f>IF(AND(S$61&lt;&gt;0,S$58=""),"No olvide registrar el ingreso de mujeres 65 a 69 años al PSCV","")</f>
        <v/>
      </c>
      <c r="BR61" s="767" t="str">
        <f>IF(AND(T$61&lt;&gt;0,T$58=""),"No olvide registrar el ingreso de hombres 70 años y más al PSCV","")</f>
        <v/>
      </c>
      <c r="BS61" s="767" t="str">
        <f>IF(AND(U$61&lt;&gt;0,U$58=""),"No olvide registrar el ingreso de mujeres 70 años y más al PSCV","")</f>
        <v/>
      </c>
      <c r="BT61" s="945">
        <f>IF($C61&lt;&gt;SUM($F61:$U61),1,0)</f>
        <v>0</v>
      </c>
      <c r="BU61" s="945">
        <f>IF($D61&lt;&gt;($F61+$H61+$J61+$L61+$N61+$P61+$R61+$T61),1,0)</f>
        <v>0</v>
      </c>
      <c r="BV61" s="945">
        <f>IF($E61&lt;&gt;($G61+$I61+$K61+$M61+$O61+$Q61+$S61+$U61),1,0)</f>
        <v>0</v>
      </c>
      <c r="BW61" s="945">
        <f>IF(AND(F$61&lt;&gt;0,F$58=""),1,0)</f>
        <v>0</v>
      </c>
      <c r="BX61" s="945">
        <f>IF(AND(G$61&lt;&gt;0,G$58=""),1,0)</f>
        <v>0</v>
      </c>
      <c r="BY61" s="945">
        <f>IF(AND(H$61&lt;&gt;0,H$58=""),1,0)</f>
        <v>0</v>
      </c>
      <c r="BZ61" s="690"/>
      <c r="CA61" s="690"/>
      <c r="CB61" s="690"/>
      <c r="CC61" s="690"/>
      <c r="CD61" s="690"/>
      <c r="CE61" s="690"/>
      <c r="CF61" s="690"/>
      <c r="CG61" s="690"/>
      <c r="CH61" s="690"/>
      <c r="CI61" s="690"/>
      <c r="CJ61" s="690"/>
      <c r="CK61" s="690"/>
      <c r="CL61" s="690"/>
      <c r="CM61" s="690"/>
      <c r="CN61" s="690"/>
      <c r="CO61" s="690"/>
      <c r="CP61" s="690"/>
      <c r="CQ61" s="690"/>
      <c r="CR61" s="690"/>
      <c r="CS61" s="690"/>
      <c r="CT61" s="690"/>
      <c r="CU61" s="690"/>
      <c r="CV61" s="690"/>
      <c r="CW61" s="690"/>
      <c r="CX61" s="690"/>
      <c r="CY61" s="690"/>
      <c r="CZ61" s="690"/>
      <c r="DA61" s="690"/>
      <c r="DB61" s="690"/>
      <c r="DC61" s="690"/>
      <c r="DD61" s="690"/>
      <c r="DE61" s="690"/>
      <c r="DF61" s="690"/>
      <c r="DG61" s="690"/>
      <c r="DH61" s="690"/>
      <c r="DI61" s="690"/>
      <c r="DJ61" s="690"/>
      <c r="DK61" s="690"/>
      <c r="DL61" s="690"/>
      <c r="DM61" s="690"/>
      <c r="DN61" s="690"/>
    </row>
    <row r="62" spans="1:118" s="673" customFormat="1" ht="30" customHeight="1" x14ac:dyDescent="0.2">
      <c r="A62" s="723" t="s">
        <v>82</v>
      </c>
      <c r="B62" s="723"/>
      <c r="C62" s="723"/>
      <c r="D62" s="723"/>
      <c r="E62" s="723"/>
      <c r="F62" s="723"/>
      <c r="G62" s="723"/>
      <c r="H62" s="729"/>
      <c r="I62" s="730"/>
      <c r="J62" s="730"/>
      <c r="K62" s="731"/>
      <c r="L62" s="731"/>
      <c r="M62" s="731"/>
      <c r="N62" s="731"/>
      <c r="O62" s="731"/>
      <c r="P62" s="730"/>
      <c r="Q62" s="730"/>
      <c r="R62" s="730"/>
      <c r="S62" s="730"/>
      <c r="T62" s="730"/>
      <c r="U62" s="730"/>
      <c r="V62" s="732"/>
      <c r="W62" s="732"/>
      <c r="BT62" s="945">
        <f t="shared" ref="BT62:BY62" si="3">IF(AND(I$58&lt;&gt;0,(I$59+I$60+I$61)&lt;I$58),1,0)</f>
        <v>0</v>
      </c>
      <c r="BU62" s="945">
        <f t="shared" si="3"/>
        <v>0</v>
      </c>
      <c r="BV62" s="945">
        <f t="shared" si="3"/>
        <v>0</v>
      </c>
      <c r="BW62" s="945">
        <f t="shared" si="3"/>
        <v>0</v>
      </c>
      <c r="BX62" s="945">
        <f t="shared" si="3"/>
        <v>0</v>
      </c>
      <c r="BY62" s="945">
        <f t="shared" si="3"/>
        <v>0</v>
      </c>
    </row>
    <row r="63" spans="1:118" s="765" customFormat="1" ht="12.75" customHeight="1" x14ac:dyDescent="0.15">
      <c r="A63" s="1009" t="s">
        <v>45</v>
      </c>
      <c r="B63" s="1010"/>
      <c r="C63" s="1009" t="s">
        <v>46</v>
      </c>
      <c r="D63" s="1153"/>
      <c r="E63" s="1010"/>
      <c r="F63" s="1159" t="s">
        <v>83</v>
      </c>
      <c r="G63" s="1163"/>
      <c r="H63" s="1163"/>
      <c r="I63" s="1163"/>
      <c r="J63" s="1163"/>
      <c r="K63" s="1163"/>
      <c r="L63" s="1163"/>
      <c r="M63" s="1163"/>
      <c r="N63" s="1163"/>
      <c r="O63" s="1163"/>
      <c r="P63" s="1163"/>
      <c r="Q63" s="1163"/>
      <c r="R63" s="1163"/>
      <c r="S63" s="1163"/>
      <c r="T63" s="1163"/>
      <c r="U63" s="1164"/>
      <c r="V63" s="1165" t="s">
        <v>84</v>
      </c>
      <c r="W63" s="1165"/>
      <c r="X63" s="1166"/>
      <c r="Y63" s="690"/>
      <c r="Z63" s="671"/>
      <c r="AA63" s="671"/>
      <c r="AB63" s="671"/>
      <c r="AC63" s="671"/>
      <c r="AD63" s="671"/>
      <c r="AE63" s="671"/>
      <c r="AF63" s="671"/>
      <c r="AG63" s="671"/>
      <c r="AH63" s="671"/>
      <c r="AI63" s="671"/>
      <c r="AJ63" s="671"/>
      <c r="AK63" s="671"/>
      <c r="BA63" s="671"/>
      <c r="BB63" s="671"/>
      <c r="BC63" s="671"/>
      <c r="BD63" s="671"/>
      <c r="BE63" s="671"/>
      <c r="BF63" s="671"/>
      <c r="BG63" s="671"/>
      <c r="BH63" s="671"/>
      <c r="BI63" s="671"/>
      <c r="BJ63" s="671"/>
      <c r="BK63" s="671"/>
      <c r="BL63" s="671"/>
      <c r="BM63" s="671"/>
      <c r="BN63" s="671"/>
      <c r="BO63" s="671"/>
      <c r="BP63" s="671"/>
      <c r="BQ63" s="671"/>
      <c r="BR63" s="671"/>
      <c r="BS63" s="671"/>
      <c r="BT63" s="945">
        <f t="shared" ref="BT63:BY63" si="4">IF(AND(I$59&lt;&gt;0,I$58=""),1,0)</f>
        <v>0</v>
      </c>
      <c r="BU63" s="945">
        <f t="shared" si="4"/>
        <v>0</v>
      </c>
      <c r="BV63" s="945">
        <f t="shared" si="4"/>
        <v>0</v>
      </c>
      <c r="BW63" s="945">
        <f t="shared" si="4"/>
        <v>0</v>
      </c>
      <c r="BX63" s="945">
        <f t="shared" si="4"/>
        <v>0</v>
      </c>
      <c r="BY63" s="945">
        <f t="shared" si="4"/>
        <v>0</v>
      </c>
      <c r="BZ63" s="671"/>
      <c r="CA63" s="671"/>
      <c r="CB63" s="671"/>
      <c r="CC63" s="690"/>
      <c r="CD63" s="690"/>
      <c r="CE63" s="690"/>
      <c r="CF63" s="690"/>
      <c r="CG63" s="690"/>
      <c r="CH63" s="690"/>
      <c r="CI63" s="690"/>
      <c r="CJ63" s="690"/>
      <c r="CK63" s="690"/>
      <c r="CL63" s="690"/>
      <c r="CM63" s="690"/>
      <c r="CN63" s="690"/>
      <c r="CO63" s="690"/>
      <c r="CP63" s="690"/>
      <c r="CQ63" s="690"/>
      <c r="CR63" s="690"/>
      <c r="CS63" s="690"/>
      <c r="CT63" s="690"/>
    </row>
    <row r="64" spans="1:118" s="765" customFormat="1" ht="12.95" customHeight="1" x14ac:dyDescent="0.15">
      <c r="A64" s="1011"/>
      <c r="B64" s="1012"/>
      <c r="C64" s="1011"/>
      <c r="D64" s="1154"/>
      <c r="E64" s="1012"/>
      <c r="F64" s="1015" t="s">
        <v>70</v>
      </c>
      <c r="G64" s="1015"/>
      <c r="H64" s="1015" t="s">
        <v>71</v>
      </c>
      <c r="I64" s="1015"/>
      <c r="J64" s="1016" t="s">
        <v>72</v>
      </c>
      <c r="K64" s="1018"/>
      <c r="L64" s="1018" t="s">
        <v>10</v>
      </c>
      <c r="M64" s="1016"/>
      <c r="N64" s="1015" t="s">
        <v>11</v>
      </c>
      <c r="O64" s="1015"/>
      <c r="P64" s="1018" t="s">
        <v>73</v>
      </c>
      <c r="Q64" s="1016"/>
      <c r="R64" s="1015" t="s">
        <v>74</v>
      </c>
      <c r="S64" s="1015"/>
      <c r="T64" s="1015" t="s">
        <v>75</v>
      </c>
      <c r="U64" s="1035"/>
      <c r="V64" s="1049" t="s">
        <v>85</v>
      </c>
      <c r="W64" s="1052" t="s">
        <v>86</v>
      </c>
      <c r="X64" s="1052" t="s">
        <v>87</v>
      </c>
      <c r="Y64" s="736"/>
      <c r="Z64" s="671"/>
      <c r="AA64" s="671"/>
      <c r="AB64" s="671"/>
      <c r="AC64" s="671"/>
      <c r="AD64" s="671"/>
      <c r="AE64" s="671"/>
      <c r="AF64" s="671"/>
      <c r="AG64" s="671"/>
      <c r="AH64" s="671"/>
      <c r="AI64" s="671"/>
      <c r="AJ64" s="671"/>
      <c r="AK64" s="671"/>
      <c r="BA64" s="671"/>
      <c r="BB64" s="671"/>
      <c r="BC64" s="671"/>
      <c r="BD64" s="671"/>
      <c r="BE64" s="671"/>
      <c r="BF64" s="671"/>
      <c r="BG64" s="671"/>
      <c r="BH64" s="671"/>
      <c r="BI64" s="671"/>
      <c r="BJ64" s="671"/>
      <c r="BK64" s="671"/>
      <c r="BL64" s="671"/>
      <c r="BM64" s="671"/>
      <c r="BN64" s="671"/>
      <c r="BO64" s="671"/>
      <c r="BP64" s="671"/>
      <c r="BQ64" s="671"/>
      <c r="BR64" s="671"/>
      <c r="BS64" s="671"/>
      <c r="BT64" s="945">
        <f t="shared" ref="BT64:BY64" si="5">IF(AND(I$60&lt;&gt;0,I$58=""),1,0)</f>
        <v>0</v>
      </c>
      <c r="BU64" s="945">
        <f t="shared" si="5"/>
        <v>0</v>
      </c>
      <c r="BV64" s="945">
        <f t="shared" si="5"/>
        <v>0</v>
      </c>
      <c r="BW64" s="945">
        <f t="shared" si="5"/>
        <v>0</v>
      </c>
      <c r="BX64" s="945">
        <f t="shared" si="5"/>
        <v>0</v>
      </c>
      <c r="BY64" s="945">
        <f t="shared" si="5"/>
        <v>0</v>
      </c>
      <c r="BZ64" s="671"/>
      <c r="CA64" s="671"/>
      <c r="CB64" s="671"/>
      <c r="CC64" s="690"/>
      <c r="CD64" s="690"/>
      <c r="CE64" s="690"/>
      <c r="CF64" s="690"/>
      <c r="CG64" s="690"/>
      <c r="CH64" s="690"/>
      <c r="CI64" s="690"/>
      <c r="CJ64" s="690"/>
      <c r="CK64" s="690"/>
      <c r="CL64" s="690"/>
      <c r="CM64" s="690"/>
      <c r="CN64" s="690"/>
      <c r="CO64" s="690"/>
      <c r="CP64" s="690"/>
      <c r="CQ64" s="690"/>
      <c r="CR64" s="690"/>
      <c r="CS64" s="690"/>
      <c r="CT64" s="690"/>
      <c r="CU64" s="690"/>
      <c r="CV64" s="690"/>
      <c r="CW64" s="690"/>
      <c r="CX64" s="690"/>
    </row>
    <row r="65" spans="1:103" s="765" customFormat="1" ht="21" x14ac:dyDescent="0.15">
      <c r="A65" s="1162"/>
      <c r="B65" s="1050"/>
      <c r="C65" s="997" t="s">
        <v>76</v>
      </c>
      <c r="D65" s="701" t="s">
        <v>43</v>
      </c>
      <c r="E65" s="728" t="s">
        <v>64</v>
      </c>
      <c r="F65" s="733" t="s">
        <v>43</v>
      </c>
      <c r="G65" s="734" t="s">
        <v>64</v>
      </c>
      <c r="H65" s="733" t="s">
        <v>43</v>
      </c>
      <c r="I65" s="734" t="s">
        <v>64</v>
      </c>
      <c r="J65" s="733" t="s">
        <v>43</v>
      </c>
      <c r="K65" s="734" t="s">
        <v>64</v>
      </c>
      <c r="L65" s="733" t="s">
        <v>43</v>
      </c>
      <c r="M65" s="734" t="s">
        <v>64</v>
      </c>
      <c r="N65" s="733" t="s">
        <v>43</v>
      </c>
      <c r="O65" s="734" t="s">
        <v>64</v>
      </c>
      <c r="P65" s="733" t="s">
        <v>43</v>
      </c>
      <c r="Q65" s="734" t="s">
        <v>64</v>
      </c>
      <c r="R65" s="733" t="s">
        <v>43</v>
      </c>
      <c r="S65" s="734" t="s">
        <v>64</v>
      </c>
      <c r="T65" s="733" t="s">
        <v>43</v>
      </c>
      <c r="U65" s="737" t="s">
        <v>64</v>
      </c>
      <c r="V65" s="1051"/>
      <c r="W65" s="1054"/>
      <c r="X65" s="1054"/>
      <c r="Y65" s="736"/>
      <c r="Z65" s="671"/>
      <c r="AA65" s="671"/>
      <c r="AB65" s="671"/>
      <c r="AC65" s="671"/>
      <c r="AD65" s="671"/>
      <c r="AE65" s="671"/>
      <c r="AF65" s="671"/>
      <c r="AG65" s="671"/>
      <c r="AH65" s="671"/>
      <c r="AI65" s="671"/>
      <c r="AJ65" s="671"/>
      <c r="AK65" s="671"/>
      <c r="BA65" s="671"/>
      <c r="BB65" s="671"/>
      <c r="BC65" s="671"/>
      <c r="BD65" s="671"/>
      <c r="BE65" s="671"/>
      <c r="BF65" s="671"/>
      <c r="BG65" s="671"/>
      <c r="BH65" s="671"/>
      <c r="BI65" s="671"/>
      <c r="BJ65" s="671"/>
      <c r="BK65" s="671"/>
      <c r="BL65" s="671"/>
      <c r="BM65" s="671"/>
      <c r="BN65" s="671"/>
      <c r="BO65" s="671"/>
      <c r="BP65" s="671"/>
      <c r="BQ65" s="671"/>
      <c r="BR65" s="671"/>
      <c r="BS65" s="671"/>
      <c r="BT65" s="945">
        <f t="shared" ref="BT65:BY65" si="6">IF(AND(I$61&lt;&gt;0,I$58=""),1,0)</f>
        <v>0</v>
      </c>
      <c r="BU65" s="945">
        <f t="shared" si="6"/>
        <v>0</v>
      </c>
      <c r="BV65" s="945">
        <f t="shared" si="6"/>
        <v>0</v>
      </c>
      <c r="BW65" s="945">
        <f t="shared" si="6"/>
        <v>0</v>
      </c>
      <c r="BX65" s="945">
        <f t="shared" si="6"/>
        <v>0</v>
      </c>
      <c r="BY65" s="945">
        <f t="shared" si="6"/>
        <v>0</v>
      </c>
      <c r="BZ65" s="671"/>
      <c r="CA65" s="671"/>
      <c r="CB65" s="671"/>
      <c r="CC65" s="690"/>
      <c r="CD65" s="690"/>
      <c r="CE65" s="690"/>
      <c r="CF65" s="690"/>
      <c r="CG65" s="690"/>
      <c r="CH65" s="690"/>
      <c r="CI65" s="690"/>
      <c r="CJ65" s="690"/>
      <c r="CK65" s="690"/>
      <c r="CL65" s="690"/>
      <c r="CM65" s="690"/>
      <c r="CN65" s="690"/>
      <c r="CO65" s="690"/>
      <c r="CP65" s="690"/>
      <c r="CQ65" s="690"/>
      <c r="CR65" s="690"/>
      <c r="CS65" s="690"/>
      <c r="CT65" s="690"/>
      <c r="CU65" s="690"/>
      <c r="CV65" s="690"/>
      <c r="CW65" s="690"/>
      <c r="CX65" s="690"/>
    </row>
    <row r="66" spans="1:103" s="765" customFormat="1" ht="15.95" customHeight="1" x14ac:dyDescent="0.15">
      <c r="A66" s="1148" t="s">
        <v>88</v>
      </c>
      <c r="B66" s="1149"/>
      <c r="C66" s="824">
        <f>SUM(D66:E66)</f>
        <v>14</v>
      </c>
      <c r="D66" s="808">
        <f t="shared" ref="D66:E69" si="7">F66+H66+J66+L66+N66+P66+R66+T66</f>
        <v>5</v>
      </c>
      <c r="E66" s="808">
        <f t="shared" si="7"/>
        <v>9</v>
      </c>
      <c r="F66" s="848">
        <v>3</v>
      </c>
      <c r="G66" s="850">
        <v>2</v>
      </c>
      <c r="H66" s="848">
        <v>1</v>
      </c>
      <c r="I66" s="850">
        <v>1</v>
      </c>
      <c r="J66" s="811"/>
      <c r="K66" s="830">
        <v>2</v>
      </c>
      <c r="L66" s="848"/>
      <c r="M66" s="850">
        <v>3</v>
      </c>
      <c r="N66" s="848">
        <v>1</v>
      </c>
      <c r="O66" s="850"/>
      <c r="P66" s="848"/>
      <c r="Q66" s="850"/>
      <c r="R66" s="848"/>
      <c r="S66" s="850">
        <v>1</v>
      </c>
      <c r="T66" s="848"/>
      <c r="U66" s="602"/>
      <c r="V66" s="519">
        <v>12</v>
      </c>
      <c r="W66" s="851">
        <v>1</v>
      </c>
      <c r="X66" s="519">
        <v>1</v>
      </c>
      <c r="Y66" s="939" t="str">
        <f>$BA66&amp;" "&amp;$BB66&amp;""&amp;$BC66&amp;""&amp;BD66</f>
        <v xml:space="preserve"> </v>
      </c>
      <c r="Z66" s="671"/>
      <c r="AA66" s="942"/>
      <c r="AB66" s="671"/>
      <c r="AC66" s="671"/>
      <c r="AD66" s="671"/>
      <c r="AE66" s="671"/>
      <c r="AF66" s="671"/>
      <c r="AG66" s="671"/>
      <c r="AH66" s="671"/>
      <c r="AI66" s="671"/>
      <c r="AJ66" s="671"/>
      <c r="AK66" s="671"/>
      <c r="BA66" s="767" t="str">
        <f>IF($C66&lt;&gt;SUM(F66:U66),"El Total de Ingresos es diferente a la suma de Hombres y Mujeres por edad","")</f>
        <v/>
      </c>
      <c r="BB66" s="767" t="str">
        <f>IF($D66&lt;&gt;($F66+$H66+$J66+$L66+$N66+$P66+$R66+$T66),"El Total de Hombres ingresados al Programa es diferente a la suma de Hombres por edad","")</f>
        <v/>
      </c>
      <c r="BC66" s="767" t="str">
        <f>IF($E66&lt;&gt;($G66+$I66+$K66+$M66+$O66+$Q66+$S66+$U66),"El Total de Mujeres ingresadas al Programa es diferente a la suma de Mujeres por edad","")</f>
        <v/>
      </c>
      <c r="BD66" s="767" t="str">
        <f>IF($C66&lt;&gt;($V66+$W66+$X66),"La suma de los Egresos por Abandono, Traslado y Fallecimiento NO DEBE ser diferente al Total de Egresos","")</f>
        <v/>
      </c>
      <c r="BH66" s="671"/>
      <c r="BI66" s="671"/>
      <c r="BJ66" s="671"/>
      <c r="BK66" s="671"/>
      <c r="BL66" s="671"/>
      <c r="BM66" s="671"/>
      <c r="BN66" s="671"/>
      <c r="BO66" s="671"/>
      <c r="BP66" s="671"/>
      <c r="BQ66" s="671"/>
      <c r="BR66" s="671"/>
      <c r="BS66" s="671"/>
      <c r="BT66" s="945">
        <f>IF($C66&lt;&gt;SUM(F66:U66),1,0)</f>
        <v>0</v>
      </c>
      <c r="BU66" s="945">
        <f>IF($D66&lt;&gt;($F66+$H66+$J66+$L66+$N66+$P66+$R66+$T66),1,0)</f>
        <v>0</v>
      </c>
      <c r="BV66" s="945">
        <f>IF($E66&lt;&gt;($G66+$I66+$K66+$M66+$O66+$Q66+$S66+$U66),1,0)</f>
        <v>0</v>
      </c>
      <c r="BW66" s="945">
        <f>IF(AND(O$58&lt;&gt;0,(O$59+O$60+O$61)&lt;O$58),1,0)</f>
        <v>0</v>
      </c>
      <c r="BX66" s="945">
        <f>IF(AND(P$58&lt;&gt;0,(P$59+P$60+P$61)&lt;P$58),1,0)</f>
        <v>0</v>
      </c>
      <c r="BY66" s="945">
        <f>IF(AND(Q$58&lt;&gt;0,(Q$59+Q$60+Q$61)&lt;Q$58),1,0)</f>
        <v>0</v>
      </c>
      <c r="BZ66" s="671"/>
      <c r="CA66" s="671"/>
      <c r="CB66" s="671"/>
      <c r="CC66" s="671"/>
      <c r="CD66" s="690"/>
      <c r="CE66" s="690"/>
      <c r="CF66" s="690"/>
      <c r="CG66" s="690"/>
      <c r="CH66" s="690"/>
      <c r="CI66" s="690"/>
      <c r="CJ66" s="690"/>
      <c r="CK66" s="690"/>
      <c r="CL66" s="690"/>
      <c r="CM66" s="690"/>
      <c r="CN66" s="690"/>
      <c r="CO66" s="690"/>
      <c r="CP66" s="690"/>
      <c r="CQ66" s="690"/>
      <c r="CR66" s="690"/>
      <c r="CS66" s="690"/>
      <c r="CT66" s="690"/>
      <c r="CU66" s="690"/>
      <c r="CV66" s="690"/>
      <c r="CW66" s="690"/>
      <c r="CX66" s="690"/>
      <c r="CY66" s="690"/>
    </row>
    <row r="67" spans="1:103" s="765" customFormat="1" ht="15.95" customHeight="1" x14ac:dyDescent="0.15">
      <c r="A67" s="1150" t="s">
        <v>78</v>
      </c>
      <c r="B67" s="738" t="s">
        <v>79</v>
      </c>
      <c r="C67" s="861">
        <f>SUM(D67:E67)</f>
        <v>0</v>
      </c>
      <c r="D67" s="866">
        <f t="shared" si="7"/>
        <v>0</v>
      </c>
      <c r="E67" s="874">
        <f t="shared" si="7"/>
        <v>0</v>
      </c>
      <c r="F67" s="831"/>
      <c r="G67" s="833"/>
      <c r="H67" s="831"/>
      <c r="I67" s="833"/>
      <c r="J67" s="811"/>
      <c r="K67" s="830"/>
      <c r="L67" s="831"/>
      <c r="M67" s="833"/>
      <c r="N67" s="831"/>
      <c r="O67" s="833"/>
      <c r="P67" s="831"/>
      <c r="Q67" s="833"/>
      <c r="R67" s="831"/>
      <c r="S67" s="833"/>
      <c r="T67" s="831"/>
      <c r="U67" s="892"/>
      <c r="V67" s="847"/>
      <c r="W67" s="797"/>
      <c r="X67" s="847"/>
      <c r="Y67" s="939" t="str">
        <f>$BA67&amp;" "&amp;$BB67&amp;""&amp;$BC67</f>
        <v xml:space="preserve"> </v>
      </c>
      <c r="Z67" s="671"/>
      <c r="AA67" s="671"/>
      <c r="AB67" s="671"/>
      <c r="AC67" s="671"/>
      <c r="AD67" s="671"/>
      <c r="AE67" s="671"/>
      <c r="AF67" s="671"/>
      <c r="AG67" s="671"/>
      <c r="AH67" s="671"/>
      <c r="AI67" s="671"/>
      <c r="AJ67" s="671"/>
      <c r="AK67" s="671"/>
      <c r="BA67" s="767" t="str">
        <f>IF($C67&lt;&gt;SUM(F67:U67),"El Total de Ingresos es diferente a la suma de Hombres y Mujeres por edad","")</f>
        <v/>
      </c>
      <c r="BB67" s="767" t="str">
        <f>IF($D67&lt;&gt;($F67+$H67+$J67+$L67+$N67+$P67+$R67+$T67),"El Total de Hombres ingresados al Programa es diferente a la suma de Hombres por edad","")</f>
        <v/>
      </c>
      <c r="BC67" s="767" t="str">
        <f>IF($E67&lt;&gt;($G67+$I67+$K67+$M67+$O67+$Q67+$S67+$U67),"El Total de Mujeres ingresadas al Programa es diferente a la suma de Mujeres por edad","")</f>
        <v/>
      </c>
      <c r="BD67" s="690"/>
      <c r="BH67" s="671"/>
      <c r="BI67" s="671"/>
      <c r="BJ67" s="671"/>
      <c r="BK67" s="671"/>
      <c r="BL67" s="671"/>
      <c r="BM67" s="671"/>
      <c r="BN67" s="671"/>
      <c r="BO67" s="671"/>
      <c r="BP67" s="671"/>
      <c r="BQ67" s="671"/>
      <c r="BR67" s="671"/>
      <c r="BS67" s="671"/>
      <c r="BT67" s="945">
        <f>IF($C67&lt;&gt;SUM(F67:U67),1,0)</f>
        <v>0</v>
      </c>
      <c r="BU67" s="945">
        <f>IF($D67&lt;&gt;($F67+$H67+$J67+$L67+$N67+$P67+$R67+$T67),1,0)</f>
        <v>0</v>
      </c>
      <c r="BV67" s="945">
        <f>IF($E67&lt;&gt;($G67+$I67+$K67+$M67+$O67+$Q67+$S67+$U67),1,0)</f>
        <v>0</v>
      </c>
      <c r="BW67" s="945">
        <f>IF(AND(O$59&lt;&gt;0,O$58=""),1,0)</f>
        <v>0</v>
      </c>
      <c r="BX67" s="945">
        <f>IF(AND(P$59&lt;&gt;0,P$58=""),1,0)</f>
        <v>0</v>
      </c>
      <c r="BY67" s="945">
        <f>IF(AND(Q$59&lt;&gt;0,Q$58=""),1,0)</f>
        <v>0</v>
      </c>
      <c r="BZ67" s="671"/>
      <c r="CA67" s="671"/>
      <c r="CB67" s="671"/>
      <c r="CC67" s="671"/>
      <c r="CD67" s="690"/>
      <c r="CE67" s="690"/>
      <c r="CF67" s="690"/>
      <c r="CG67" s="690"/>
      <c r="CH67" s="690"/>
      <c r="CI67" s="690"/>
      <c r="CJ67" s="690"/>
      <c r="CK67" s="690"/>
      <c r="CL67" s="690"/>
      <c r="CM67" s="690"/>
      <c r="CN67" s="690"/>
      <c r="CO67" s="690"/>
      <c r="CP67" s="690"/>
      <c r="CQ67" s="690"/>
      <c r="CR67" s="690"/>
      <c r="CS67" s="690"/>
      <c r="CT67" s="690"/>
      <c r="CU67" s="690"/>
      <c r="CV67" s="690"/>
      <c r="CW67" s="690"/>
      <c r="CX67" s="690"/>
      <c r="CY67" s="690"/>
    </row>
    <row r="68" spans="1:103" s="765" customFormat="1" ht="15.95" customHeight="1" x14ac:dyDescent="0.15">
      <c r="A68" s="1151"/>
      <c r="B68" s="987" t="s">
        <v>80</v>
      </c>
      <c r="C68" s="807">
        <f>SUM(D68:E68)</f>
        <v>14</v>
      </c>
      <c r="D68" s="867">
        <f t="shared" si="7"/>
        <v>5</v>
      </c>
      <c r="E68" s="934">
        <f t="shared" si="7"/>
        <v>9</v>
      </c>
      <c r="F68" s="799">
        <v>3</v>
      </c>
      <c r="G68" s="794">
        <v>2</v>
      </c>
      <c r="H68" s="799">
        <v>1</v>
      </c>
      <c r="I68" s="794">
        <v>1</v>
      </c>
      <c r="J68" s="799"/>
      <c r="K68" s="794">
        <v>2</v>
      </c>
      <c r="L68" s="799"/>
      <c r="M68" s="794">
        <v>3</v>
      </c>
      <c r="N68" s="799">
        <v>1</v>
      </c>
      <c r="O68" s="794"/>
      <c r="P68" s="799"/>
      <c r="Q68" s="794"/>
      <c r="R68" s="799"/>
      <c r="S68" s="794">
        <v>1</v>
      </c>
      <c r="T68" s="799"/>
      <c r="U68" s="884"/>
      <c r="V68" s="813">
        <v>12</v>
      </c>
      <c r="W68" s="791">
        <v>1</v>
      </c>
      <c r="X68" s="813">
        <v>1</v>
      </c>
      <c r="Y68" s="939" t="str">
        <f>$BA68&amp;" "&amp;$BB68&amp;""&amp;$BC68</f>
        <v xml:space="preserve"> </v>
      </c>
      <c r="Z68" s="671"/>
      <c r="AA68" s="671"/>
      <c r="AB68" s="671"/>
      <c r="AC68" s="671"/>
      <c r="AD68" s="671"/>
      <c r="AE68" s="671"/>
      <c r="AF68" s="671"/>
      <c r="AG68" s="671"/>
      <c r="AH68" s="671"/>
      <c r="AI68" s="671"/>
      <c r="AJ68" s="671"/>
      <c r="AK68" s="671"/>
      <c r="BA68" s="767" t="str">
        <f>IF($C68&lt;&gt;SUM(F68:U68),"El Total de Ingresos es diferente a la suma de Hombres y Mujeres por edad","")</f>
        <v/>
      </c>
      <c r="BB68" s="767" t="str">
        <f>IF($D68&lt;&gt;($F68+$H68+$J68+$L68+$N68+$P68+$R68+$T68),"El Total de Hombres ingresados al Programa es diferente a la suma de Hombres por edad","")</f>
        <v/>
      </c>
      <c r="BC68" s="767" t="str">
        <f>IF($E68&lt;&gt;($G68+$I68+$K68+$M68+$O68+$Q68+$S68+$U68),"El Total de Mujeres ingresadas al Programa es diferente a la suma de Mujeres por edad","")</f>
        <v/>
      </c>
      <c r="BD68" s="690"/>
      <c r="BH68" s="671"/>
      <c r="BI68" s="671"/>
      <c r="BJ68" s="671"/>
      <c r="BK68" s="671"/>
      <c r="BL68" s="671"/>
      <c r="BM68" s="671"/>
      <c r="BN68" s="671"/>
      <c r="BO68" s="671"/>
      <c r="BP68" s="671"/>
      <c r="BQ68" s="671"/>
      <c r="BR68" s="671"/>
      <c r="BS68" s="671"/>
      <c r="BT68" s="945">
        <f>IF($C68&lt;&gt;SUM(F68:U68),1,0)</f>
        <v>0</v>
      </c>
      <c r="BU68" s="945">
        <f>IF($D68&lt;&gt;($F68+$H68+$J68+$L68+$N68+$P68+$R68+$T68),1,0)</f>
        <v>0</v>
      </c>
      <c r="BV68" s="945">
        <f>IF($E68&lt;&gt;($G68+$I68+$K68+$M68+$O68+$Q68+$S68+$U68),1,0)</f>
        <v>0</v>
      </c>
      <c r="BW68" s="945">
        <f>IF(AND(O$60&lt;&gt;0,O$58=""),1,0)</f>
        <v>0</v>
      </c>
      <c r="BX68" s="945">
        <f>IF(AND(P$60&lt;&gt;0,P$58=""),1,0)</f>
        <v>0</v>
      </c>
      <c r="BY68" s="945">
        <f>IF(AND(Q$60&lt;&gt;0,Q$58=""),1,0)</f>
        <v>0</v>
      </c>
      <c r="BZ68" s="671"/>
      <c r="CA68" s="671"/>
      <c r="CB68" s="671"/>
      <c r="CC68" s="671"/>
      <c r="CD68" s="690"/>
      <c r="CE68" s="690"/>
      <c r="CF68" s="690"/>
      <c r="CG68" s="690"/>
      <c r="CH68" s="690"/>
      <c r="CI68" s="690"/>
      <c r="CJ68" s="690"/>
      <c r="CK68" s="690"/>
      <c r="CL68" s="690"/>
      <c r="CM68" s="690"/>
      <c r="CN68" s="690"/>
      <c r="CO68" s="690"/>
      <c r="CP68" s="690"/>
      <c r="CQ68" s="690"/>
      <c r="CR68" s="690"/>
      <c r="CS68" s="690"/>
      <c r="CT68" s="690"/>
      <c r="CU68" s="690"/>
      <c r="CV68" s="690"/>
      <c r="CW68" s="690"/>
      <c r="CX68" s="690"/>
      <c r="CY68" s="690"/>
    </row>
    <row r="69" spans="1:103" s="765" customFormat="1" ht="15.95" customHeight="1" x14ac:dyDescent="0.15">
      <c r="A69" s="1152"/>
      <c r="B69" s="996" t="s">
        <v>81</v>
      </c>
      <c r="C69" s="808">
        <f>SUM(D69:E69)</f>
        <v>0</v>
      </c>
      <c r="D69" s="870">
        <f t="shared" si="7"/>
        <v>0</v>
      </c>
      <c r="E69" s="873">
        <f t="shared" si="7"/>
        <v>0</v>
      </c>
      <c r="F69" s="802"/>
      <c r="G69" s="805"/>
      <c r="H69" s="802"/>
      <c r="I69" s="805"/>
      <c r="J69" s="802"/>
      <c r="K69" s="805"/>
      <c r="L69" s="802"/>
      <c r="M69" s="805"/>
      <c r="N69" s="802"/>
      <c r="O69" s="805"/>
      <c r="P69" s="802"/>
      <c r="Q69" s="805"/>
      <c r="R69" s="802"/>
      <c r="S69" s="805"/>
      <c r="T69" s="802"/>
      <c r="U69" s="895"/>
      <c r="V69" s="835"/>
      <c r="W69" s="793"/>
      <c r="X69" s="835"/>
      <c r="Y69" s="939" t="str">
        <f>$BA69&amp;" "&amp;$BB69&amp;""&amp;$BC69</f>
        <v xml:space="preserve"> </v>
      </c>
      <c r="Z69" s="671"/>
      <c r="AA69" s="671"/>
      <c r="AB69" s="671"/>
      <c r="AC69" s="671"/>
      <c r="AD69" s="671"/>
      <c r="AE69" s="671"/>
      <c r="AF69" s="671"/>
      <c r="AG69" s="671"/>
      <c r="AH69" s="671"/>
      <c r="AI69" s="671"/>
      <c r="AJ69" s="671"/>
      <c r="AK69" s="671"/>
      <c r="BA69" s="767" t="str">
        <f>IF($C69&lt;&gt;SUM(F69:U69),"El Total de Ingresos es diferente a la suma de Hombres y Mujeres por edad","")</f>
        <v/>
      </c>
      <c r="BB69" s="767" t="str">
        <f>IF($D69&lt;&gt;($F69+$H69+$J69+$L69+$N69+$P69+$R69+$T69),"El Total de Hombres ingresados al Programa es diferente a la suma de Hombres por edad","")</f>
        <v/>
      </c>
      <c r="BC69" s="767" t="str">
        <f>IF($E69&lt;&gt;($G69+$I69+$K69+$M69+$O69+$Q69+$S69+$U69),"El Total de Mujeres ingresadas al Programa es diferente a la suma de Mujeres por edad","")</f>
        <v/>
      </c>
      <c r="BD69" s="690"/>
      <c r="BH69" s="671"/>
      <c r="BI69" s="671"/>
      <c r="BJ69" s="671"/>
      <c r="BK69" s="671"/>
      <c r="BL69" s="671"/>
      <c r="BM69" s="671"/>
      <c r="BN69" s="671"/>
      <c r="BO69" s="671"/>
      <c r="BP69" s="671"/>
      <c r="BQ69" s="671"/>
      <c r="BR69" s="671"/>
      <c r="BS69" s="671"/>
      <c r="BT69" s="945">
        <f>IF($C69&lt;&gt;SUM(F69:U69),1,0)</f>
        <v>0</v>
      </c>
      <c r="BU69" s="945">
        <f>IF($D69&lt;&gt;($F69+$H69+$J69+$L69+$N69+$P69+$R69+$T69),1,0)</f>
        <v>0</v>
      </c>
      <c r="BV69" s="945">
        <f>IF($E69&lt;&gt;($G69+$I69+$K69+$M69+$O69+$Q69+$S69+$U69),1,0)</f>
        <v>0</v>
      </c>
      <c r="BW69" s="945">
        <f>IF(AND(O$61&lt;&gt;0,O$58=""),1,0)</f>
        <v>0</v>
      </c>
      <c r="BX69" s="945">
        <f>IF(AND(P$61&lt;&gt;0,P$58=""),1,0)</f>
        <v>0</v>
      </c>
      <c r="BY69" s="945">
        <f>IF(AND(Q$61&lt;&gt;0,Q$58=""),1,0)</f>
        <v>0</v>
      </c>
      <c r="BZ69" s="671"/>
      <c r="CA69" s="671"/>
      <c r="CB69" s="671"/>
      <c r="CC69" s="671"/>
      <c r="CD69" s="690"/>
      <c r="CE69" s="690"/>
      <c r="CF69" s="690"/>
      <c r="CG69" s="690"/>
      <c r="CH69" s="690"/>
      <c r="CI69" s="690"/>
      <c r="CJ69" s="690"/>
      <c r="CK69" s="690"/>
      <c r="CL69" s="690"/>
      <c r="CM69" s="690"/>
      <c r="CN69" s="690"/>
      <c r="CO69" s="690"/>
      <c r="CP69" s="690"/>
      <c r="CQ69" s="690"/>
      <c r="CR69" s="690"/>
      <c r="CS69" s="690"/>
      <c r="CT69" s="690"/>
      <c r="CU69" s="690"/>
      <c r="CV69" s="690"/>
      <c r="CW69" s="690"/>
      <c r="CX69" s="690"/>
      <c r="CY69" s="690"/>
    </row>
    <row r="70" spans="1:103" s="673" customFormat="1" ht="30" customHeight="1" x14ac:dyDescent="0.2">
      <c r="A70" s="723" t="s">
        <v>89</v>
      </c>
      <c r="B70" s="723"/>
      <c r="C70" s="723"/>
      <c r="D70" s="723"/>
      <c r="E70" s="723"/>
      <c r="F70" s="723"/>
      <c r="G70" s="723"/>
      <c r="H70" s="729"/>
      <c r="I70" s="730"/>
      <c r="J70" s="730"/>
      <c r="K70" s="731"/>
      <c r="L70" s="667"/>
      <c r="M70" s="667"/>
      <c r="N70" s="667"/>
      <c r="O70" s="667"/>
      <c r="P70" s="667"/>
      <c r="Q70" s="667"/>
      <c r="R70" s="667"/>
      <c r="S70" s="667"/>
      <c r="T70" s="667"/>
      <c r="U70" s="667"/>
      <c r="V70" s="667"/>
      <c r="W70" s="732"/>
      <c r="BT70" s="945">
        <f>IF(AND(R$58&lt;&gt;0,(R$59+R$60+R$61)&lt;R$58),1,0)</f>
        <v>0</v>
      </c>
      <c r="BU70" s="945">
        <f>IF(AND(S$58&lt;&gt;0,(S$59+S$60+S$61)&lt;S$58),1,0)</f>
        <v>0</v>
      </c>
      <c r="BV70" s="945">
        <f>IF(AND(T$58&lt;&gt;0,(T$59+T$60+T$61)&lt;T$58),1,0)</f>
        <v>0</v>
      </c>
      <c r="BW70" s="945">
        <f>IF(AND(U$58&lt;&gt;0,(U$59+U$60+U$61)&lt;U$58),1,0)</f>
        <v>0</v>
      </c>
      <c r="BX70" s="945">
        <f>IF($C66&lt;&gt;($V66+$W66+$X66),1,0)</f>
        <v>0</v>
      </c>
    </row>
    <row r="71" spans="1:103" s="676" customFormat="1" ht="12.75" customHeight="1" x14ac:dyDescent="0.2">
      <c r="A71" s="1153" t="s">
        <v>45</v>
      </c>
      <c r="B71" s="1153"/>
      <c r="C71" s="1052" t="s">
        <v>90</v>
      </c>
      <c r="D71" s="1156" t="s">
        <v>47</v>
      </c>
      <c r="E71" s="1157"/>
      <c r="F71" s="1157"/>
      <c r="G71" s="1157"/>
      <c r="H71" s="1157"/>
      <c r="I71" s="1158"/>
      <c r="J71" s="1052" t="s">
        <v>91</v>
      </c>
      <c r="K71" s="673"/>
      <c r="L71" s="673"/>
      <c r="M71" s="673"/>
      <c r="N71" s="673"/>
      <c r="O71" s="673"/>
      <c r="P71" s="673"/>
      <c r="Q71" s="673"/>
      <c r="R71" s="673"/>
      <c r="S71" s="739"/>
      <c r="T71" s="673"/>
      <c r="U71" s="673"/>
      <c r="V71" s="673"/>
      <c r="W71" s="673"/>
      <c r="X71" s="673"/>
      <c r="Y71" s="673"/>
      <c r="Z71" s="673"/>
      <c r="AA71" s="673"/>
      <c r="AB71" s="673"/>
      <c r="AC71" s="673"/>
      <c r="AD71" s="673"/>
      <c r="AE71" s="673"/>
      <c r="AF71" s="673"/>
      <c r="AG71" s="673"/>
      <c r="AH71" s="673"/>
      <c r="AI71" s="673"/>
      <c r="AJ71" s="673"/>
      <c r="AK71" s="673"/>
      <c r="BA71" s="673"/>
      <c r="BB71" s="673"/>
      <c r="BC71" s="673"/>
      <c r="BD71" s="673"/>
      <c r="BE71" s="673"/>
      <c r="BF71" s="673"/>
      <c r="BG71" s="673"/>
      <c r="BH71" s="673"/>
      <c r="BI71" s="673"/>
      <c r="BJ71" s="673"/>
      <c r="BK71" s="673"/>
      <c r="BL71" s="673"/>
      <c r="BM71" s="673"/>
      <c r="BN71" s="673"/>
      <c r="BO71" s="673"/>
      <c r="BP71" s="673"/>
      <c r="BQ71" s="673"/>
      <c r="BR71" s="673"/>
      <c r="BS71" s="673"/>
      <c r="BT71" s="945">
        <f>IF(AND(R$59&lt;&gt;0,R$58=""),1,0)</f>
        <v>0</v>
      </c>
      <c r="BU71" s="945">
        <f>IF(AND(S$59&lt;&gt;0,S$58=""),1,0)</f>
        <v>0</v>
      </c>
      <c r="BV71" s="945">
        <f>IF(AND(T$59&lt;&gt;0,T$58=""),1,0)</f>
        <v>0</v>
      </c>
      <c r="BW71" s="945">
        <f>IF(AND(U$59&lt;&gt;0,U$58=""),1,0)</f>
        <v>0</v>
      </c>
      <c r="BX71" s="673"/>
      <c r="BY71" s="673"/>
      <c r="BZ71" s="673"/>
      <c r="CA71" s="673"/>
      <c r="CB71" s="673"/>
      <c r="CC71" s="686"/>
      <c r="CD71" s="686"/>
      <c r="CE71" s="686"/>
      <c r="CF71" s="686"/>
      <c r="CG71" s="686"/>
      <c r="CH71" s="686"/>
      <c r="CI71" s="686"/>
      <c r="CJ71" s="686"/>
      <c r="CK71" s="686"/>
    </row>
    <row r="72" spans="1:103" s="765" customFormat="1" ht="12.75" customHeight="1" x14ac:dyDescent="0.15">
      <c r="A72" s="1154"/>
      <c r="B72" s="1154"/>
      <c r="C72" s="1053"/>
      <c r="D72" s="1159" t="s">
        <v>92</v>
      </c>
      <c r="E72" s="1160"/>
      <c r="F72" s="1159" t="s">
        <v>93</v>
      </c>
      <c r="G72" s="1160"/>
      <c r="H72" s="1159" t="s">
        <v>94</v>
      </c>
      <c r="I72" s="1160"/>
      <c r="J72" s="1053"/>
      <c r="K72" s="671"/>
      <c r="L72" s="671"/>
      <c r="M72" s="671"/>
      <c r="N72" s="671"/>
      <c r="O72" s="671"/>
      <c r="P72" s="671"/>
      <c r="Q72" s="671"/>
      <c r="R72" s="671"/>
      <c r="S72" s="671"/>
      <c r="T72" s="671"/>
      <c r="U72" s="671"/>
      <c r="V72" s="671"/>
      <c r="W72" s="671"/>
      <c r="X72" s="671"/>
      <c r="Y72" s="671"/>
      <c r="Z72" s="671"/>
      <c r="AA72" s="671"/>
      <c r="AB72" s="671"/>
      <c r="AC72" s="671"/>
      <c r="AD72" s="671"/>
      <c r="AE72" s="671"/>
      <c r="AF72" s="671"/>
      <c r="AG72" s="671"/>
      <c r="AH72" s="671"/>
      <c r="AI72" s="671"/>
      <c r="AJ72" s="671"/>
      <c r="AK72" s="671"/>
      <c r="BA72" s="671"/>
      <c r="BB72" s="671"/>
      <c r="BC72" s="671"/>
      <c r="BD72" s="671"/>
      <c r="BE72" s="671"/>
      <c r="BF72" s="671"/>
      <c r="BG72" s="671"/>
      <c r="BH72" s="671"/>
      <c r="BI72" s="671"/>
      <c r="BJ72" s="671"/>
      <c r="BK72" s="671"/>
      <c r="BL72" s="671"/>
      <c r="BM72" s="671"/>
      <c r="BN72" s="671"/>
      <c r="BO72" s="671"/>
      <c r="BP72" s="671"/>
      <c r="BQ72" s="671"/>
      <c r="BR72" s="671"/>
      <c r="BS72" s="671"/>
      <c r="BT72" s="945">
        <f>IF(AND(R$60&lt;&gt;0,R$58=""),1,0)</f>
        <v>0</v>
      </c>
      <c r="BU72" s="945">
        <f>IF(AND(S$60&lt;&gt;0,S$58=""),1,0)</f>
        <v>0</v>
      </c>
      <c r="BV72" s="945">
        <f>IF(AND(T$60&lt;&gt;0,T$58=""),1,0)</f>
        <v>0</v>
      </c>
      <c r="BW72" s="945">
        <f>IF(AND(U$60&lt;&gt;0,U$58=""),1,0)</f>
        <v>0</v>
      </c>
      <c r="BX72" s="671"/>
      <c r="BY72" s="671"/>
      <c r="BZ72" s="671"/>
      <c r="CA72" s="671"/>
      <c r="CB72" s="671"/>
      <c r="CC72" s="690"/>
      <c r="CD72" s="690"/>
      <c r="CE72" s="690"/>
      <c r="CF72" s="690"/>
      <c r="CG72" s="690"/>
      <c r="CH72" s="690"/>
      <c r="CI72" s="690"/>
    </row>
    <row r="73" spans="1:103" s="765" customFormat="1" ht="12.95" customHeight="1" x14ac:dyDescent="0.15">
      <c r="A73" s="1155"/>
      <c r="B73" s="1155"/>
      <c r="C73" s="1054"/>
      <c r="D73" s="701" t="s">
        <v>43</v>
      </c>
      <c r="E73" s="728" t="s">
        <v>64</v>
      </c>
      <c r="F73" s="701" t="s">
        <v>43</v>
      </c>
      <c r="G73" s="728" t="s">
        <v>64</v>
      </c>
      <c r="H73" s="701" t="s">
        <v>43</v>
      </c>
      <c r="I73" s="728" t="s">
        <v>64</v>
      </c>
      <c r="J73" s="1054"/>
      <c r="K73" s="671"/>
      <c r="L73" s="671"/>
      <c r="M73" s="671"/>
      <c r="N73" s="671"/>
      <c r="O73" s="671"/>
      <c r="P73" s="671"/>
      <c r="Q73" s="671"/>
      <c r="R73" s="671"/>
      <c r="S73" s="671"/>
      <c r="T73" s="671"/>
      <c r="U73" s="671"/>
      <c r="V73" s="671"/>
      <c r="W73" s="671"/>
      <c r="X73" s="671"/>
      <c r="Y73" s="671"/>
      <c r="Z73" s="671"/>
      <c r="AA73" s="671"/>
      <c r="AB73" s="671"/>
      <c r="AC73" s="671"/>
      <c r="AD73" s="671"/>
      <c r="AE73" s="671"/>
      <c r="AF73" s="671"/>
      <c r="AG73" s="671"/>
      <c r="AH73" s="671"/>
      <c r="AI73" s="671"/>
      <c r="AJ73" s="671"/>
      <c r="AK73" s="671"/>
      <c r="BA73" s="671"/>
      <c r="BB73" s="671"/>
      <c r="BC73" s="671"/>
      <c r="BD73" s="671"/>
      <c r="BE73" s="671"/>
      <c r="BF73" s="671"/>
      <c r="BG73" s="671"/>
      <c r="BH73" s="671"/>
      <c r="BI73" s="671"/>
      <c r="BJ73" s="671"/>
      <c r="BK73" s="671"/>
      <c r="BL73" s="671"/>
      <c r="BM73" s="671"/>
      <c r="BN73" s="671"/>
      <c r="BO73" s="671"/>
      <c r="BP73" s="671"/>
      <c r="BQ73" s="671"/>
      <c r="BR73" s="671"/>
      <c r="BS73" s="671"/>
      <c r="BT73" s="945">
        <f>IF(AND(R$61&lt;&gt;0,R$58=""),1,0)</f>
        <v>0</v>
      </c>
      <c r="BU73" s="945">
        <f>IF(AND(S$61&lt;&gt;0,S$58=""),1,0)</f>
        <v>0</v>
      </c>
      <c r="BV73" s="945">
        <f>IF(AND(T$61&lt;&gt;0,T$58=""),1,0)</f>
        <v>0</v>
      </c>
      <c r="BW73" s="945">
        <f>IF(AND(U$61&lt;&gt;0,U$58=""),1,0)</f>
        <v>0</v>
      </c>
      <c r="BX73" s="671"/>
      <c r="BY73" s="671"/>
      <c r="BZ73" s="671"/>
      <c r="CA73" s="671"/>
      <c r="CB73" s="671"/>
      <c r="CC73" s="690"/>
      <c r="CD73" s="690"/>
      <c r="CE73" s="690"/>
      <c r="CF73" s="690"/>
      <c r="CG73" s="690"/>
      <c r="CH73" s="690"/>
      <c r="CI73" s="690"/>
    </row>
    <row r="74" spans="1:103" s="765" customFormat="1" ht="15.95" customHeight="1" x14ac:dyDescent="0.15">
      <c r="A74" s="1138" t="s">
        <v>95</v>
      </c>
      <c r="B74" s="1139"/>
      <c r="C74" s="806">
        <f>SUM(D74:I74)</f>
        <v>0</v>
      </c>
      <c r="D74" s="811"/>
      <c r="E74" s="830"/>
      <c r="F74" s="811"/>
      <c r="G74" s="830"/>
      <c r="H74" s="811"/>
      <c r="I74" s="830"/>
      <c r="J74" s="790"/>
      <c r="K74" s="939" t="str">
        <f>$BA74</f>
        <v/>
      </c>
      <c r="L74" s="671"/>
      <c r="M74" s="671"/>
      <c r="N74" s="671"/>
      <c r="O74" s="671"/>
      <c r="P74" s="671"/>
      <c r="Q74" s="671"/>
      <c r="R74" s="671"/>
      <c r="S74" s="671"/>
      <c r="T74" s="671"/>
      <c r="U74" s="671"/>
      <c r="V74" s="671"/>
      <c r="W74" s="671"/>
      <c r="X74" s="671"/>
      <c r="Y74" s="671"/>
      <c r="Z74" s="671"/>
      <c r="AA74" s="671"/>
      <c r="AB74" s="671"/>
      <c r="AC74" s="671"/>
      <c r="AD74" s="671"/>
      <c r="AE74" s="671"/>
      <c r="AF74" s="671"/>
      <c r="AG74" s="671"/>
      <c r="AH74" s="671"/>
      <c r="AI74" s="671"/>
      <c r="AJ74" s="671"/>
      <c r="AK74" s="671"/>
      <c r="BA74" s="767" t="str">
        <f>IF($C74&lt;&gt;SUM($D74:$I74),"El Total de los Ingresos es diferente a la suma de Hombres y Mujeres por edad","")</f>
        <v/>
      </c>
      <c r="BC74" s="671"/>
      <c r="BD74" s="671"/>
      <c r="BE74" s="671"/>
      <c r="BF74" s="671"/>
      <c r="BG74" s="671"/>
      <c r="BH74" s="671"/>
      <c r="BI74" s="671"/>
      <c r="BJ74" s="671"/>
      <c r="BK74" s="671"/>
      <c r="BL74" s="671"/>
      <c r="BM74" s="671"/>
      <c r="BN74" s="671"/>
      <c r="BO74" s="671"/>
      <c r="BP74" s="671"/>
      <c r="BQ74" s="671"/>
      <c r="BR74" s="671"/>
      <c r="BS74" s="671"/>
      <c r="BT74" s="945">
        <f>IF($C74&lt;&gt;SUM(D74:I74),1,0)</f>
        <v>0</v>
      </c>
      <c r="BU74" s="671"/>
      <c r="BV74" s="671"/>
      <c r="BW74" s="671"/>
      <c r="BX74" s="671"/>
      <c r="BY74" s="671"/>
      <c r="BZ74" s="671"/>
      <c r="CA74" s="671"/>
      <c r="CB74" s="671"/>
      <c r="CC74" s="690"/>
      <c r="CD74" s="690"/>
      <c r="CE74" s="690"/>
      <c r="CF74" s="690"/>
      <c r="CG74" s="690"/>
      <c r="CH74" s="690"/>
      <c r="CI74" s="690"/>
    </row>
    <row r="75" spans="1:103" s="765" customFormat="1" ht="15.95" customHeight="1" x14ac:dyDescent="0.15">
      <c r="A75" s="1140" t="s">
        <v>96</v>
      </c>
      <c r="B75" s="1141"/>
      <c r="C75" s="808">
        <f>SUM(D75:I75)</f>
        <v>0</v>
      </c>
      <c r="D75" s="802"/>
      <c r="E75" s="805"/>
      <c r="F75" s="802"/>
      <c r="G75" s="805"/>
      <c r="H75" s="802"/>
      <c r="I75" s="805"/>
      <c r="J75" s="793"/>
      <c r="K75" s="939" t="str">
        <f>$BA75</f>
        <v/>
      </c>
      <c r="L75" s="671"/>
      <c r="M75" s="671"/>
      <c r="N75" s="671"/>
      <c r="O75" s="671"/>
      <c r="P75" s="671"/>
      <c r="Q75" s="671"/>
      <c r="R75" s="671"/>
      <c r="S75" s="671"/>
      <c r="T75" s="671"/>
      <c r="U75" s="671"/>
      <c r="V75" s="671"/>
      <c r="W75" s="671"/>
      <c r="X75" s="671"/>
      <c r="Y75" s="671"/>
      <c r="Z75" s="671"/>
      <c r="AA75" s="671"/>
      <c r="AB75" s="671"/>
      <c r="AC75" s="671"/>
      <c r="AD75" s="671"/>
      <c r="AE75" s="671"/>
      <c r="AF75" s="671"/>
      <c r="AG75" s="671"/>
      <c r="AH75" s="671"/>
      <c r="AI75" s="671"/>
      <c r="AJ75" s="671"/>
      <c r="AK75" s="671"/>
      <c r="BA75" s="767" t="str">
        <f>IF($C75&lt;&gt;SUM($D75:$I75),"El Total de los Ingresos es diferente a la suma de Hombres y Mujeres por edad","")</f>
        <v/>
      </c>
      <c r="BC75" s="671"/>
      <c r="BD75" s="671"/>
      <c r="BE75" s="671"/>
      <c r="BF75" s="671"/>
      <c r="BG75" s="671"/>
      <c r="BH75" s="671"/>
      <c r="BI75" s="671"/>
      <c r="BJ75" s="671"/>
      <c r="BK75" s="671"/>
      <c r="BL75" s="671"/>
      <c r="BM75" s="671"/>
      <c r="BN75" s="671"/>
      <c r="BO75" s="671"/>
      <c r="BP75" s="671"/>
      <c r="BQ75" s="671"/>
      <c r="BR75" s="671"/>
      <c r="BS75" s="671"/>
      <c r="BT75" s="945">
        <f>IF($C75&lt;&gt;SUM(D75:I75),1,0)</f>
        <v>0</v>
      </c>
      <c r="BU75" s="671"/>
      <c r="BV75" s="671"/>
      <c r="BW75" s="671"/>
      <c r="BX75" s="671"/>
      <c r="BY75" s="671"/>
      <c r="BZ75" s="671"/>
      <c r="CA75" s="671"/>
      <c r="CB75" s="671"/>
      <c r="CC75" s="690"/>
      <c r="CD75" s="690"/>
      <c r="CE75" s="690"/>
      <c r="CF75" s="690"/>
      <c r="CG75" s="690"/>
      <c r="CH75" s="690"/>
      <c r="CI75" s="690"/>
    </row>
    <row r="76" spans="1:103" s="765" customFormat="1" ht="15.95" customHeight="1" x14ac:dyDescent="0.15">
      <c r="A76" s="1142" t="s">
        <v>97</v>
      </c>
      <c r="B76" s="768" t="s">
        <v>98</v>
      </c>
      <c r="C76" s="806">
        <f>SUM(D76:I76)</f>
        <v>0</v>
      </c>
      <c r="D76" s="811"/>
      <c r="E76" s="830"/>
      <c r="F76" s="811"/>
      <c r="G76" s="830"/>
      <c r="H76" s="811"/>
      <c r="I76" s="830"/>
      <c r="J76" s="790"/>
      <c r="K76" s="939" t="str">
        <f>$BA76</f>
        <v/>
      </c>
      <c r="L76" s="671"/>
      <c r="M76" s="671"/>
      <c r="N76" s="671"/>
      <c r="O76" s="671"/>
      <c r="P76" s="671"/>
      <c r="Q76" s="671"/>
      <c r="R76" s="671"/>
      <c r="S76" s="671"/>
      <c r="T76" s="671"/>
      <c r="U76" s="671"/>
      <c r="V76" s="671"/>
      <c r="W76" s="671"/>
      <c r="X76" s="671"/>
      <c r="Y76" s="671"/>
      <c r="Z76" s="671"/>
      <c r="AA76" s="671"/>
      <c r="AB76" s="671"/>
      <c r="AC76" s="671"/>
      <c r="AD76" s="671"/>
      <c r="AE76" s="671"/>
      <c r="AF76" s="671"/>
      <c r="AG76" s="671"/>
      <c r="AH76" s="671"/>
      <c r="AI76" s="671"/>
      <c r="AJ76" s="671"/>
      <c r="AK76" s="671"/>
      <c r="BA76" s="767" t="str">
        <f>IF($C76&lt;&gt;SUM($D76:$I76),"El Total de los Ingresos es diferente a la suma de Hombres y Mujeres por edad","")</f>
        <v/>
      </c>
      <c r="BC76" s="671"/>
      <c r="BD76" s="671"/>
      <c r="BE76" s="671"/>
      <c r="BF76" s="671"/>
      <c r="BG76" s="671"/>
      <c r="BH76" s="671"/>
      <c r="BI76" s="671"/>
      <c r="BJ76" s="671"/>
      <c r="BK76" s="671"/>
      <c r="BL76" s="671"/>
      <c r="BM76" s="671"/>
      <c r="BN76" s="671"/>
      <c r="BO76" s="671"/>
      <c r="BP76" s="671"/>
      <c r="BQ76" s="671"/>
      <c r="BR76" s="671"/>
      <c r="BS76" s="671"/>
      <c r="BT76" s="945">
        <f>IF($C76&lt;&gt;SUM(D76:I76),1,0)</f>
        <v>0</v>
      </c>
      <c r="BU76" s="671"/>
      <c r="BV76" s="671"/>
      <c r="BW76" s="671"/>
      <c r="BX76" s="671"/>
      <c r="BY76" s="671"/>
      <c r="BZ76" s="671"/>
      <c r="CA76" s="671"/>
      <c r="CB76" s="671"/>
      <c r="CC76" s="690"/>
      <c r="CD76" s="690"/>
      <c r="CE76" s="690"/>
      <c r="CF76" s="690"/>
      <c r="CG76" s="690"/>
      <c r="CH76" s="690"/>
      <c r="CI76" s="690"/>
    </row>
    <row r="77" spans="1:103" s="765" customFormat="1" ht="15.95" customHeight="1" x14ac:dyDescent="0.15">
      <c r="A77" s="1143"/>
      <c r="B77" s="780" t="s">
        <v>99</v>
      </c>
      <c r="C77" s="808">
        <f>SUM(D77:I77)</f>
        <v>0</v>
      </c>
      <c r="D77" s="802"/>
      <c r="E77" s="805"/>
      <c r="F77" s="802"/>
      <c r="G77" s="805"/>
      <c r="H77" s="802"/>
      <c r="I77" s="805"/>
      <c r="J77" s="793"/>
      <c r="K77" s="939" t="str">
        <f>$BA77</f>
        <v/>
      </c>
      <c r="L77" s="671"/>
      <c r="M77" s="671"/>
      <c r="N77" s="671"/>
      <c r="O77" s="671"/>
      <c r="P77" s="671"/>
      <c r="Q77" s="671"/>
      <c r="R77" s="671"/>
      <c r="S77" s="671"/>
      <c r="T77" s="671"/>
      <c r="U77" s="671"/>
      <c r="V77" s="671"/>
      <c r="W77" s="671"/>
      <c r="X77" s="671"/>
      <c r="Y77" s="671"/>
      <c r="Z77" s="671"/>
      <c r="AA77" s="671"/>
      <c r="AB77" s="671"/>
      <c r="AC77" s="671"/>
      <c r="AD77" s="671"/>
      <c r="AE77" s="671"/>
      <c r="AF77" s="671"/>
      <c r="AG77" s="671"/>
      <c r="AH77" s="671"/>
      <c r="AI77" s="671"/>
      <c r="AJ77" s="671"/>
      <c r="AK77" s="671"/>
      <c r="BA77" s="767" t="str">
        <f>IF($C77&lt;&gt;SUM($D77:$I77),"El Total de los Ingresos es diferente a la suma de Hombres y Mujeres por edad","")</f>
        <v/>
      </c>
      <c r="BC77" s="671"/>
      <c r="BD77" s="671"/>
      <c r="BE77" s="671"/>
      <c r="BF77" s="671"/>
      <c r="BG77" s="671"/>
      <c r="BH77" s="671"/>
      <c r="BI77" s="671"/>
      <c r="BJ77" s="671"/>
      <c r="BK77" s="671"/>
      <c r="BL77" s="671"/>
      <c r="BM77" s="671"/>
      <c r="BN77" s="671"/>
      <c r="BO77" s="671"/>
      <c r="BP77" s="671"/>
      <c r="BQ77" s="671"/>
      <c r="BR77" s="671"/>
      <c r="BS77" s="671"/>
      <c r="BT77" s="945">
        <f>IF($C77&lt;&gt;SUM(D77:I77),1,0)</f>
        <v>0</v>
      </c>
      <c r="BU77" s="671"/>
      <c r="BV77" s="671"/>
      <c r="BW77" s="671"/>
      <c r="BX77" s="671"/>
      <c r="BY77" s="671"/>
      <c r="BZ77" s="671"/>
      <c r="CA77" s="671"/>
      <c r="CB77" s="671"/>
      <c r="CC77" s="690"/>
      <c r="CD77" s="690"/>
      <c r="CE77" s="690"/>
      <c r="CF77" s="690"/>
      <c r="CG77" s="690"/>
      <c r="CH77" s="690"/>
      <c r="CI77" s="690"/>
    </row>
    <row r="78" spans="1:103" s="765" customFormat="1" ht="15.95" customHeight="1" x14ac:dyDescent="0.15">
      <c r="A78" s="1144" t="s">
        <v>100</v>
      </c>
      <c r="B78" s="1145"/>
      <c r="C78" s="808">
        <f>SUM(D78:I78)</f>
        <v>0</v>
      </c>
      <c r="D78" s="848"/>
      <c r="E78" s="850"/>
      <c r="F78" s="848"/>
      <c r="G78" s="850"/>
      <c r="H78" s="848"/>
      <c r="I78" s="850"/>
      <c r="J78" s="851"/>
      <c r="K78" s="939" t="str">
        <f>$BA78&amp;" "&amp;$BB78&amp;""</f>
        <v xml:space="preserve"> </v>
      </c>
      <c r="L78" s="671"/>
      <c r="M78" s="671"/>
      <c r="N78" s="671"/>
      <c r="O78" s="671"/>
      <c r="P78" s="671"/>
      <c r="Q78" s="671"/>
      <c r="R78" s="671"/>
      <c r="S78" s="671"/>
      <c r="T78" s="671"/>
      <c r="U78" s="671"/>
      <c r="V78" s="671"/>
      <c r="W78" s="671"/>
      <c r="X78" s="671"/>
      <c r="Y78" s="671"/>
      <c r="Z78" s="671"/>
      <c r="AA78" s="671"/>
      <c r="AB78" s="671"/>
      <c r="AC78" s="671"/>
      <c r="AD78" s="671"/>
      <c r="AE78" s="671"/>
      <c r="AF78" s="671"/>
      <c r="AG78" s="671"/>
      <c r="AH78" s="671"/>
      <c r="AI78" s="671"/>
      <c r="AJ78" s="671"/>
      <c r="AK78" s="671"/>
      <c r="BA78" s="767" t="str">
        <f>IF($C78&lt;&gt;SUM($D78:$I78),"El Total de los Ingresos es diferente a la suma de Hombres y Mujeres por edad","")</f>
        <v/>
      </c>
      <c r="BB78" s="767" t="str">
        <f>IF(C78&gt;C76+C77,"Los Ingresos de pacientes dependientes severos con escaras DEBEN estar incluidos en los Ingresos de pacientes dependientes severos oncológicos o No oncológicos","")</f>
        <v/>
      </c>
      <c r="BC78" s="671"/>
      <c r="BD78" s="671"/>
      <c r="BE78" s="671"/>
      <c r="BF78" s="671"/>
      <c r="BG78" s="671"/>
      <c r="BH78" s="671"/>
      <c r="BI78" s="671"/>
      <c r="BJ78" s="671"/>
      <c r="BK78" s="671"/>
      <c r="BL78" s="671"/>
      <c r="BM78" s="671"/>
      <c r="BN78" s="671"/>
      <c r="BO78" s="671"/>
      <c r="BP78" s="671"/>
      <c r="BQ78" s="671"/>
      <c r="BR78" s="671"/>
      <c r="BS78" s="671"/>
      <c r="BT78" s="945">
        <f>IF($C78&lt;&gt;SUM(D78:I78),1,0)</f>
        <v>0</v>
      </c>
      <c r="BU78" s="945">
        <f>IF(C78&gt;SUM(C76:C77),1,0)</f>
        <v>0</v>
      </c>
      <c r="BV78" s="671"/>
      <c r="BW78" s="671"/>
      <c r="BX78" s="671"/>
      <c r="BY78" s="671"/>
      <c r="BZ78" s="671"/>
      <c r="CA78" s="671"/>
      <c r="CB78" s="671"/>
      <c r="CC78" s="690"/>
      <c r="CD78" s="690"/>
      <c r="CE78" s="690"/>
      <c r="CF78" s="690"/>
      <c r="CG78" s="690"/>
      <c r="CH78" s="690"/>
      <c r="CI78" s="690"/>
    </row>
    <row r="79" spans="1:103" s="676" customFormat="1" ht="30" customHeight="1" x14ac:dyDescent="0.2">
      <c r="A79" s="725" t="s">
        <v>101</v>
      </c>
      <c r="B79" s="725"/>
      <c r="C79" s="725"/>
      <c r="D79" s="725"/>
      <c r="E79" s="725"/>
      <c r="F79" s="723"/>
      <c r="G79" s="723"/>
      <c r="H79" s="729"/>
      <c r="I79" s="730"/>
      <c r="J79" s="730"/>
      <c r="K79" s="730"/>
      <c r="L79" s="730"/>
      <c r="M79" s="730"/>
      <c r="N79" s="730"/>
      <c r="O79" s="730"/>
      <c r="P79" s="730"/>
      <c r="Q79" s="730"/>
      <c r="R79" s="730"/>
      <c r="S79" s="730"/>
      <c r="T79" s="730"/>
      <c r="U79" s="730"/>
      <c r="V79" s="730"/>
      <c r="W79" s="730"/>
      <c r="X79" s="673"/>
      <c r="Y79" s="673"/>
      <c r="Z79" s="673"/>
      <c r="AA79" s="673"/>
      <c r="AB79" s="673"/>
      <c r="AC79" s="673"/>
      <c r="AD79" s="673"/>
      <c r="AE79" s="673"/>
      <c r="AF79" s="673"/>
      <c r="AG79" s="673"/>
      <c r="AH79" s="673"/>
      <c r="AI79" s="673"/>
      <c r="AJ79" s="673"/>
      <c r="AK79" s="673"/>
      <c r="BA79" s="673"/>
      <c r="BC79" s="673"/>
      <c r="BD79" s="673"/>
      <c r="BE79" s="673"/>
      <c r="BF79" s="673"/>
      <c r="BG79" s="673"/>
      <c r="BH79" s="673"/>
      <c r="BI79" s="673"/>
      <c r="BJ79" s="673"/>
      <c r="BK79" s="673"/>
      <c r="BL79" s="673"/>
      <c r="BM79" s="673"/>
      <c r="BN79" s="673"/>
      <c r="BO79" s="673"/>
      <c r="BP79" s="673"/>
      <c r="BQ79" s="673"/>
      <c r="BR79" s="673"/>
      <c r="BS79" s="673"/>
      <c r="BT79" s="673"/>
      <c r="BU79" s="673"/>
      <c r="BV79" s="673"/>
      <c r="BW79" s="673"/>
      <c r="BX79" s="673"/>
      <c r="BY79" s="673"/>
      <c r="BZ79" s="673"/>
      <c r="CA79" s="673"/>
      <c r="CB79" s="673"/>
      <c r="CC79" s="686"/>
      <c r="CD79" s="686"/>
      <c r="CE79" s="686"/>
      <c r="CF79" s="686"/>
      <c r="CG79" s="686"/>
      <c r="CH79" s="686"/>
      <c r="CI79" s="686"/>
      <c r="CJ79" s="686"/>
      <c r="CK79" s="686"/>
      <c r="CL79" s="686"/>
      <c r="CM79" s="686"/>
      <c r="CN79" s="686"/>
      <c r="CO79" s="686"/>
      <c r="CP79" s="686"/>
      <c r="CQ79" s="686"/>
      <c r="CR79" s="686"/>
      <c r="CS79" s="686"/>
      <c r="CT79" s="686"/>
      <c r="CU79" s="686"/>
      <c r="CV79" s="686"/>
    </row>
    <row r="80" spans="1:103" s="765" customFormat="1" ht="16.5" customHeight="1" x14ac:dyDescent="0.15">
      <c r="A80" s="1146" t="s">
        <v>3</v>
      </c>
      <c r="B80" s="1023"/>
      <c r="C80" s="1072" t="s">
        <v>102</v>
      </c>
      <c r="D80" s="1134" t="s">
        <v>103</v>
      </c>
      <c r="E80" s="1010" t="s">
        <v>104</v>
      </c>
      <c r="F80" s="671"/>
      <c r="G80" s="671"/>
      <c r="H80" s="671"/>
      <c r="I80" s="670"/>
      <c r="J80" s="670"/>
      <c r="K80" s="670"/>
      <c r="L80" s="732"/>
      <c r="M80" s="732"/>
      <c r="N80" s="732"/>
      <c r="O80" s="732"/>
      <c r="P80" s="732"/>
      <c r="Q80" s="732"/>
      <c r="R80" s="732"/>
      <c r="S80" s="732"/>
      <c r="T80" s="732"/>
      <c r="U80" s="732"/>
      <c r="V80" s="732"/>
      <c r="W80" s="732"/>
      <c r="X80" s="671"/>
      <c r="Y80" s="671"/>
      <c r="Z80" s="671"/>
      <c r="AA80" s="671"/>
      <c r="AB80" s="671"/>
      <c r="AC80" s="671"/>
      <c r="AD80" s="671"/>
      <c r="AE80" s="671"/>
      <c r="AF80" s="671"/>
      <c r="AG80" s="671"/>
      <c r="AH80" s="671"/>
      <c r="AI80" s="671"/>
      <c r="AJ80" s="671"/>
      <c r="AK80" s="671"/>
      <c r="BA80" s="671"/>
      <c r="BC80" s="671"/>
      <c r="BD80" s="671"/>
      <c r="BE80" s="671"/>
      <c r="BF80" s="671"/>
      <c r="BG80" s="671"/>
      <c r="BH80" s="671"/>
      <c r="BI80" s="671"/>
      <c r="BJ80" s="671"/>
      <c r="BK80" s="671"/>
      <c r="BL80" s="671"/>
      <c r="BM80" s="671"/>
      <c r="BN80" s="671"/>
      <c r="BO80" s="671"/>
      <c r="BP80" s="671"/>
      <c r="BQ80" s="671"/>
      <c r="BR80" s="671"/>
      <c r="BS80" s="671"/>
      <c r="BT80" s="671"/>
      <c r="BU80" s="671"/>
      <c r="BV80" s="671"/>
      <c r="BW80" s="671"/>
      <c r="BX80" s="671"/>
      <c r="BY80" s="671"/>
      <c r="BZ80" s="671"/>
      <c r="CA80" s="671"/>
      <c r="CB80" s="671"/>
      <c r="CC80" s="690"/>
      <c r="CD80" s="690"/>
      <c r="CE80" s="690"/>
      <c r="CF80" s="690"/>
      <c r="CG80" s="690"/>
      <c r="CH80" s="690"/>
      <c r="CI80" s="690"/>
      <c r="CJ80" s="690"/>
      <c r="CK80" s="690"/>
      <c r="CL80" s="690"/>
      <c r="CM80" s="690"/>
      <c r="CN80" s="690"/>
      <c r="CO80" s="690"/>
      <c r="CP80" s="690"/>
      <c r="CQ80" s="690"/>
      <c r="CR80" s="690"/>
      <c r="CS80" s="690"/>
      <c r="CT80" s="690"/>
      <c r="CU80" s="690"/>
      <c r="CV80" s="690"/>
    </row>
    <row r="81" spans="1:100" s="765" customFormat="1" ht="16.5" customHeight="1" x14ac:dyDescent="0.15">
      <c r="A81" s="1147"/>
      <c r="B81" s="1025"/>
      <c r="C81" s="1073"/>
      <c r="D81" s="1135"/>
      <c r="E81" s="1014"/>
      <c r="F81" s="681"/>
      <c r="G81" s="681"/>
      <c r="H81" s="681"/>
      <c r="I81" s="681"/>
      <c r="J81" s="681"/>
      <c r="K81" s="681"/>
      <c r="L81" s="732"/>
      <c r="M81" s="732"/>
      <c r="N81" s="732"/>
      <c r="O81" s="732"/>
      <c r="P81" s="732"/>
      <c r="Q81" s="732"/>
      <c r="R81" s="732"/>
      <c r="S81" s="732"/>
      <c r="T81" s="732"/>
      <c r="U81" s="732"/>
      <c r="V81" s="732"/>
      <c r="W81" s="732"/>
      <c r="X81" s="671"/>
      <c r="Y81" s="671"/>
      <c r="Z81" s="671"/>
      <c r="AA81" s="671"/>
      <c r="AB81" s="671"/>
      <c r="AC81" s="671"/>
      <c r="AD81" s="671"/>
      <c r="AE81" s="671"/>
      <c r="AF81" s="671"/>
      <c r="AG81" s="671"/>
      <c r="AH81" s="671"/>
      <c r="AI81" s="671"/>
      <c r="AJ81" s="671"/>
      <c r="AK81" s="671"/>
      <c r="BA81" s="671"/>
      <c r="BC81" s="671"/>
      <c r="BD81" s="671"/>
      <c r="BE81" s="671"/>
      <c r="BF81" s="671"/>
      <c r="BG81" s="671"/>
      <c r="BH81" s="671"/>
      <c r="BI81" s="671"/>
      <c r="BJ81" s="671"/>
      <c r="BK81" s="671"/>
      <c r="BL81" s="671"/>
      <c r="BM81" s="671"/>
      <c r="BN81" s="671"/>
      <c r="BO81" s="671"/>
      <c r="BP81" s="671"/>
      <c r="BQ81" s="671"/>
      <c r="BR81" s="671"/>
      <c r="BS81" s="671"/>
      <c r="BT81" s="671"/>
      <c r="BU81" s="671"/>
      <c r="BV81" s="671"/>
      <c r="BW81" s="671"/>
      <c r="BX81" s="671"/>
      <c r="BY81" s="671"/>
      <c r="BZ81" s="671"/>
      <c r="CA81" s="671"/>
      <c r="CB81" s="671"/>
      <c r="CC81" s="690"/>
      <c r="CD81" s="690"/>
      <c r="CE81" s="690"/>
      <c r="CF81" s="690"/>
      <c r="CG81" s="690"/>
      <c r="CH81" s="690"/>
      <c r="CI81" s="690"/>
      <c r="CJ81" s="690"/>
      <c r="CK81" s="690"/>
      <c r="CL81" s="690"/>
      <c r="CM81" s="690"/>
      <c r="CN81" s="690"/>
      <c r="CO81" s="690"/>
      <c r="CP81" s="690"/>
      <c r="CQ81" s="690"/>
      <c r="CR81" s="690"/>
      <c r="CS81" s="690"/>
      <c r="CT81" s="690"/>
      <c r="CU81" s="690"/>
      <c r="CV81" s="690"/>
    </row>
    <row r="82" spans="1:100" s="765" customFormat="1" ht="15.95" customHeight="1" x14ac:dyDescent="0.15">
      <c r="A82" s="1127" t="s">
        <v>105</v>
      </c>
      <c r="B82" s="1128"/>
      <c r="C82" s="790"/>
      <c r="D82" s="853"/>
      <c r="E82" s="834"/>
      <c r="F82" s="939" t="str">
        <f t="shared" ref="F82:F91" si="8">$BA82</f>
        <v/>
      </c>
      <c r="G82" s="681"/>
      <c r="H82" s="681"/>
      <c r="I82" s="681"/>
      <c r="J82" s="681"/>
      <c r="K82" s="681"/>
      <c r="L82" s="681"/>
      <c r="M82" s="681"/>
      <c r="N82" s="681"/>
      <c r="O82" s="681"/>
      <c r="P82" s="681"/>
      <c r="Q82" s="681"/>
      <c r="R82" s="681"/>
      <c r="S82" s="681"/>
      <c r="T82" s="681"/>
      <c r="U82" s="681"/>
      <c r="V82" s="681"/>
      <c r="W82" s="681"/>
      <c r="X82" s="671"/>
      <c r="Y82" s="671"/>
      <c r="Z82" s="671"/>
      <c r="AA82" s="671"/>
      <c r="AB82" s="671"/>
      <c r="AC82" s="671"/>
      <c r="AD82" s="671"/>
      <c r="AE82" s="671"/>
      <c r="AF82" s="671"/>
      <c r="AG82" s="671"/>
      <c r="AH82" s="671"/>
      <c r="AI82" s="671"/>
      <c r="AJ82" s="671"/>
      <c r="AK82" s="671"/>
      <c r="BA82" s="767" t="str">
        <f t="shared" ref="BA82:BA91" si="9">IF($D82&gt;=$E82,"","El Total de Egresos NO puede ser menor que los Egresos por Abandono.")</f>
        <v/>
      </c>
      <c r="BC82" s="671"/>
      <c r="BD82" s="671"/>
      <c r="BE82" s="671"/>
      <c r="BF82" s="671"/>
      <c r="BG82" s="671"/>
      <c r="BH82" s="671"/>
      <c r="BI82" s="671"/>
      <c r="BJ82" s="671"/>
      <c r="BK82" s="671"/>
      <c r="BL82" s="671"/>
      <c r="BM82" s="671"/>
      <c r="BN82" s="671"/>
      <c r="BO82" s="671"/>
      <c r="BP82" s="671"/>
      <c r="BQ82" s="671"/>
      <c r="BR82" s="671"/>
      <c r="BS82" s="671"/>
      <c r="BT82" s="945">
        <f>IF($D82&gt;=$E82,0,1)</f>
        <v>0</v>
      </c>
      <c r="BU82" s="671"/>
      <c r="BV82" s="671"/>
      <c r="BW82" s="671"/>
      <c r="BX82" s="671"/>
      <c r="BY82" s="671"/>
      <c r="BZ82" s="671"/>
      <c r="CA82" s="671"/>
      <c r="CB82" s="671"/>
      <c r="CC82" s="690"/>
      <c r="CD82" s="690"/>
      <c r="CE82" s="690"/>
      <c r="CF82" s="690"/>
      <c r="CG82" s="690"/>
      <c r="CH82" s="690"/>
      <c r="CI82" s="690"/>
      <c r="CJ82" s="690"/>
      <c r="CK82" s="690"/>
      <c r="CL82" s="690"/>
      <c r="CM82" s="690"/>
      <c r="CN82" s="690"/>
      <c r="CO82" s="690"/>
      <c r="CP82" s="690"/>
      <c r="CQ82" s="690"/>
      <c r="CR82" s="690"/>
      <c r="CS82" s="690"/>
      <c r="CT82" s="690"/>
      <c r="CU82" s="690"/>
      <c r="CV82" s="690"/>
    </row>
    <row r="83" spans="1:100" s="765" customFormat="1" ht="15.95" customHeight="1" x14ac:dyDescent="0.15">
      <c r="A83" s="1127" t="s">
        <v>106</v>
      </c>
      <c r="B83" s="1128"/>
      <c r="C83" s="791"/>
      <c r="D83" s="854"/>
      <c r="E83" s="813"/>
      <c r="F83" s="939" t="str">
        <f t="shared" si="8"/>
        <v/>
      </c>
      <c r="G83" s="681"/>
      <c r="H83" s="681"/>
      <c r="I83" s="681"/>
      <c r="J83" s="681"/>
      <c r="K83" s="681"/>
      <c r="L83" s="681"/>
      <c r="M83" s="681"/>
      <c r="N83" s="681"/>
      <c r="O83" s="681"/>
      <c r="P83" s="681"/>
      <c r="Q83" s="681"/>
      <c r="R83" s="681"/>
      <c r="S83" s="681"/>
      <c r="T83" s="681"/>
      <c r="U83" s="681"/>
      <c r="V83" s="681"/>
      <c r="W83" s="681"/>
      <c r="X83" s="671"/>
      <c r="Y83" s="671"/>
      <c r="Z83" s="671"/>
      <c r="AA83" s="671"/>
      <c r="AB83" s="671"/>
      <c r="AC83" s="671"/>
      <c r="AD83" s="671"/>
      <c r="AE83" s="671"/>
      <c r="AF83" s="671"/>
      <c r="AG83" s="671"/>
      <c r="AH83" s="671"/>
      <c r="AI83" s="671"/>
      <c r="AJ83" s="671"/>
      <c r="AK83" s="671"/>
      <c r="BA83" s="767" t="str">
        <f t="shared" si="9"/>
        <v/>
      </c>
      <c r="BC83" s="671"/>
      <c r="BD83" s="671"/>
      <c r="BE83" s="671"/>
      <c r="BF83" s="671"/>
      <c r="BG83" s="671"/>
      <c r="BH83" s="671"/>
      <c r="BI83" s="671"/>
      <c r="BJ83" s="671"/>
      <c r="BK83" s="671"/>
      <c r="BL83" s="671"/>
      <c r="BM83" s="671"/>
      <c r="BN83" s="671"/>
      <c r="BO83" s="671"/>
      <c r="BP83" s="671"/>
      <c r="BQ83" s="671"/>
      <c r="BR83" s="671"/>
      <c r="BS83" s="671"/>
      <c r="BT83" s="945">
        <f t="shared" ref="BT83:BT91" si="10">IF($D83&gt;=$E83,0,1)</f>
        <v>0</v>
      </c>
      <c r="BU83" s="671"/>
      <c r="BV83" s="671"/>
      <c r="BW83" s="671"/>
      <c r="BX83" s="671"/>
      <c r="BY83" s="671"/>
      <c r="BZ83" s="671"/>
      <c r="CA83" s="671"/>
      <c r="CB83" s="671"/>
      <c r="CC83" s="690"/>
      <c r="CD83" s="690"/>
      <c r="CE83" s="690"/>
      <c r="CF83" s="690"/>
      <c r="CG83" s="690"/>
      <c r="CH83" s="690"/>
      <c r="CI83" s="690"/>
      <c r="CJ83" s="690"/>
      <c r="CK83" s="690"/>
      <c r="CL83" s="690"/>
      <c r="CM83" s="690"/>
      <c r="CN83" s="690"/>
      <c r="CO83" s="690"/>
      <c r="CP83" s="690"/>
      <c r="CQ83" s="690"/>
      <c r="CR83" s="690"/>
      <c r="CS83" s="690"/>
      <c r="CT83" s="690"/>
      <c r="CU83" s="690"/>
      <c r="CV83" s="690"/>
    </row>
    <row r="84" spans="1:100" s="765" customFormat="1" ht="15.95" customHeight="1" x14ac:dyDescent="0.15">
      <c r="A84" s="1136" t="s">
        <v>107</v>
      </c>
      <c r="B84" s="1137"/>
      <c r="C84" s="791"/>
      <c r="D84" s="854"/>
      <c r="E84" s="813"/>
      <c r="F84" s="939" t="str">
        <f t="shared" si="8"/>
        <v/>
      </c>
      <c r="G84" s="681"/>
      <c r="H84" s="681"/>
      <c r="I84" s="681"/>
      <c r="J84" s="681"/>
      <c r="K84" s="681"/>
      <c r="L84" s="681"/>
      <c r="M84" s="681"/>
      <c r="N84" s="681"/>
      <c r="O84" s="681"/>
      <c r="P84" s="681"/>
      <c r="Q84" s="681"/>
      <c r="R84" s="681"/>
      <c r="S84" s="681"/>
      <c r="T84" s="681"/>
      <c r="U84" s="681"/>
      <c r="V84" s="681"/>
      <c r="W84" s="681"/>
      <c r="X84" s="671"/>
      <c r="Y84" s="671"/>
      <c r="Z84" s="671"/>
      <c r="AA84" s="671"/>
      <c r="AB84" s="671"/>
      <c r="AC84" s="671"/>
      <c r="AD84" s="671"/>
      <c r="AE84" s="671"/>
      <c r="AF84" s="671"/>
      <c r="AG84" s="671"/>
      <c r="AH84" s="671"/>
      <c r="AI84" s="671"/>
      <c r="AJ84" s="671"/>
      <c r="AK84" s="671"/>
      <c r="BA84" s="767" t="str">
        <f t="shared" si="9"/>
        <v/>
      </c>
      <c r="BC84" s="671"/>
      <c r="BD84" s="671"/>
      <c r="BE84" s="671"/>
      <c r="BF84" s="671"/>
      <c r="BG84" s="671"/>
      <c r="BH84" s="671"/>
      <c r="BI84" s="671"/>
      <c r="BJ84" s="671"/>
      <c r="BK84" s="671"/>
      <c r="BL84" s="671"/>
      <c r="BM84" s="671"/>
      <c r="BN84" s="671"/>
      <c r="BO84" s="671"/>
      <c r="BP84" s="671"/>
      <c r="BQ84" s="671"/>
      <c r="BR84" s="671"/>
      <c r="BS84" s="671"/>
      <c r="BT84" s="945">
        <f t="shared" si="10"/>
        <v>0</v>
      </c>
      <c r="BU84" s="671"/>
      <c r="BV84" s="671"/>
      <c r="BW84" s="671"/>
      <c r="BX84" s="671"/>
      <c r="BY84" s="671"/>
      <c r="BZ84" s="671"/>
      <c r="CA84" s="671"/>
      <c r="CB84" s="671"/>
      <c r="CC84" s="690"/>
      <c r="CD84" s="690"/>
      <c r="CE84" s="690"/>
      <c r="CF84" s="690"/>
      <c r="CG84" s="690"/>
      <c r="CH84" s="690"/>
      <c r="CI84" s="690"/>
      <c r="CJ84" s="690"/>
      <c r="CK84" s="690"/>
      <c r="CL84" s="690"/>
      <c r="CM84" s="690"/>
      <c r="CN84" s="690"/>
      <c r="CO84" s="690"/>
      <c r="CP84" s="690"/>
      <c r="CQ84" s="690"/>
      <c r="CR84" s="690"/>
      <c r="CS84" s="690"/>
      <c r="CT84" s="690"/>
      <c r="CU84" s="690"/>
      <c r="CV84" s="690"/>
    </row>
    <row r="85" spans="1:100" s="765" customFormat="1" ht="15.95" customHeight="1" x14ac:dyDescent="0.15">
      <c r="A85" s="1131" t="s">
        <v>108</v>
      </c>
      <c r="B85" s="1132"/>
      <c r="C85" s="824">
        <f>SUM(C82:C84)</f>
        <v>0</v>
      </c>
      <c r="D85" s="886">
        <f>SUM(D82:D84)</f>
        <v>0</v>
      </c>
      <c r="E85" s="828">
        <f>SUM(E82:E84)</f>
        <v>0</v>
      </c>
      <c r="F85" s="939" t="str">
        <f t="shared" si="8"/>
        <v/>
      </c>
      <c r="G85" s="681"/>
      <c r="H85" s="681"/>
      <c r="I85" s="681"/>
      <c r="J85" s="681"/>
      <c r="K85" s="681"/>
      <c r="L85" s="670"/>
      <c r="M85" s="670"/>
      <c r="N85" s="670"/>
      <c r="O85" s="670"/>
      <c r="P85" s="670"/>
      <c r="Q85" s="670"/>
      <c r="R85" s="670"/>
      <c r="S85" s="670"/>
      <c r="T85" s="670"/>
      <c r="U85" s="670"/>
      <c r="V85" s="670"/>
      <c r="W85" s="670"/>
      <c r="X85" s="671"/>
      <c r="Y85" s="671"/>
      <c r="Z85" s="671"/>
      <c r="AA85" s="671"/>
      <c r="AB85" s="671"/>
      <c r="AC85" s="671"/>
      <c r="AD85" s="671"/>
      <c r="AE85" s="671"/>
      <c r="AF85" s="671"/>
      <c r="AG85" s="671"/>
      <c r="AH85" s="671"/>
      <c r="AI85" s="671"/>
      <c r="AJ85" s="671"/>
      <c r="AK85" s="671"/>
      <c r="BA85" s="767" t="str">
        <f t="shared" si="9"/>
        <v/>
      </c>
      <c r="BC85" s="671"/>
      <c r="BD85" s="671"/>
      <c r="BE85" s="671"/>
      <c r="BF85" s="671"/>
      <c r="BG85" s="671"/>
      <c r="BH85" s="671"/>
      <c r="BI85" s="671"/>
      <c r="BJ85" s="671"/>
      <c r="BK85" s="671"/>
      <c r="BL85" s="671"/>
      <c r="BM85" s="671"/>
      <c r="BN85" s="671"/>
      <c r="BO85" s="671"/>
      <c r="BP85" s="671"/>
      <c r="BQ85" s="671"/>
      <c r="BR85" s="671"/>
      <c r="BS85" s="671"/>
      <c r="BT85" s="945">
        <f t="shared" si="10"/>
        <v>0</v>
      </c>
      <c r="BU85" s="671"/>
      <c r="BV85" s="671"/>
      <c r="BW85" s="671"/>
      <c r="BX85" s="671"/>
      <c r="BY85" s="671"/>
      <c r="BZ85" s="671"/>
      <c r="CA85" s="671"/>
      <c r="CB85" s="671"/>
      <c r="CC85" s="690"/>
      <c r="CD85" s="690"/>
      <c r="CE85" s="690"/>
      <c r="CF85" s="690"/>
      <c r="CG85" s="690"/>
      <c r="CH85" s="690"/>
      <c r="CI85" s="690"/>
      <c r="CJ85" s="690"/>
      <c r="CK85" s="690"/>
      <c r="CL85" s="690"/>
      <c r="CM85" s="690"/>
      <c r="CN85" s="690"/>
      <c r="CO85" s="690"/>
      <c r="CP85" s="690"/>
      <c r="CQ85" s="690"/>
      <c r="CR85" s="690"/>
      <c r="CS85" s="690"/>
      <c r="CT85" s="690"/>
      <c r="CU85" s="690"/>
      <c r="CV85" s="690"/>
    </row>
    <row r="86" spans="1:100" s="765" customFormat="1" ht="15.95" customHeight="1" x14ac:dyDescent="0.15">
      <c r="A86" s="1125" t="s">
        <v>109</v>
      </c>
      <c r="B86" s="1126"/>
      <c r="C86" s="797"/>
      <c r="D86" s="887"/>
      <c r="E86" s="847"/>
      <c r="F86" s="939" t="str">
        <f t="shared" si="8"/>
        <v/>
      </c>
      <c r="G86" s="681"/>
      <c r="H86" s="681"/>
      <c r="I86" s="681"/>
      <c r="J86" s="681"/>
      <c r="K86" s="681"/>
      <c r="L86" s="681"/>
      <c r="M86" s="681"/>
      <c r="N86" s="681"/>
      <c r="O86" s="681"/>
      <c r="P86" s="681"/>
      <c r="Q86" s="681"/>
      <c r="R86" s="681"/>
      <c r="S86" s="681"/>
      <c r="T86" s="681"/>
      <c r="U86" s="681"/>
      <c r="V86" s="681"/>
      <c r="W86" s="681"/>
      <c r="X86" s="671"/>
      <c r="Y86" s="671"/>
      <c r="Z86" s="671"/>
      <c r="AA86" s="671"/>
      <c r="AB86" s="671"/>
      <c r="AC86" s="671"/>
      <c r="AD86" s="671"/>
      <c r="AE86" s="671"/>
      <c r="AF86" s="671"/>
      <c r="AG86" s="671"/>
      <c r="AH86" s="671"/>
      <c r="AI86" s="671"/>
      <c r="AJ86" s="671"/>
      <c r="AK86" s="671"/>
      <c r="BA86" s="767" t="str">
        <f t="shared" si="9"/>
        <v/>
      </c>
      <c r="BC86" s="671"/>
      <c r="BD86" s="671"/>
      <c r="BE86" s="671"/>
      <c r="BF86" s="671"/>
      <c r="BG86" s="671"/>
      <c r="BH86" s="671"/>
      <c r="BI86" s="671"/>
      <c r="BJ86" s="671"/>
      <c r="BK86" s="671"/>
      <c r="BL86" s="671"/>
      <c r="BM86" s="671"/>
      <c r="BN86" s="671"/>
      <c r="BO86" s="671"/>
      <c r="BP86" s="671"/>
      <c r="BQ86" s="671"/>
      <c r="BR86" s="671"/>
      <c r="BS86" s="671"/>
      <c r="BT86" s="945">
        <f t="shared" si="10"/>
        <v>0</v>
      </c>
      <c r="BU86" s="671"/>
      <c r="BV86" s="671"/>
      <c r="BW86" s="671"/>
      <c r="BX86" s="671"/>
      <c r="BY86" s="671"/>
      <c r="BZ86" s="671"/>
      <c r="CA86" s="671"/>
      <c r="CB86" s="671"/>
      <c r="CC86" s="690"/>
      <c r="CD86" s="690"/>
      <c r="CE86" s="690"/>
      <c r="CF86" s="690"/>
      <c r="CG86" s="690"/>
      <c r="CH86" s="690"/>
      <c r="CI86" s="690"/>
      <c r="CJ86" s="690"/>
      <c r="CK86" s="690"/>
      <c r="CL86" s="690"/>
      <c r="CM86" s="690"/>
      <c r="CN86" s="690"/>
      <c r="CO86" s="690"/>
      <c r="CP86" s="690"/>
      <c r="CQ86" s="690"/>
      <c r="CR86" s="690"/>
      <c r="CS86" s="690"/>
      <c r="CT86" s="690"/>
      <c r="CU86" s="690"/>
      <c r="CV86" s="690"/>
    </row>
    <row r="87" spans="1:100" s="765" customFormat="1" ht="15.95" customHeight="1" x14ac:dyDescent="0.15">
      <c r="A87" s="1127" t="s">
        <v>110</v>
      </c>
      <c r="B87" s="1128"/>
      <c r="C87" s="791"/>
      <c r="D87" s="854"/>
      <c r="E87" s="813"/>
      <c r="F87" s="939" t="str">
        <f t="shared" si="8"/>
        <v/>
      </c>
      <c r="G87" s="681"/>
      <c r="H87" s="681"/>
      <c r="I87" s="681"/>
      <c r="J87" s="681"/>
      <c r="K87" s="681"/>
      <c r="L87" s="681"/>
      <c r="M87" s="681"/>
      <c r="N87" s="681"/>
      <c r="O87" s="681"/>
      <c r="P87" s="681"/>
      <c r="Q87" s="681"/>
      <c r="R87" s="681"/>
      <c r="S87" s="681"/>
      <c r="T87" s="681"/>
      <c r="U87" s="681"/>
      <c r="V87" s="681"/>
      <c r="W87" s="681"/>
      <c r="X87" s="671"/>
      <c r="Y87" s="671"/>
      <c r="Z87" s="671"/>
      <c r="AA87" s="671"/>
      <c r="AB87" s="671"/>
      <c r="AC87" s="671"/>
      <c r="AD87" s="671"/>
      <c r="AE87" s="671"/>
      <c r="AF87" s="671"/>
      <c r="AG87" s="671"/>
      <c r="AH87" s="671"/>
      <c r="AI87" s="671"/>
      <c r="AJ87" s="671"/>
      <c r="AK87" s="671"/>
      <c r="BA87" s="767" t="str">
        <f t="shared" si="9"/>
        <v/>
      </c>
      <c r="BC87" s="671"/>
      <c r="BD87" s="671"/>
      <c r="BE87" s="671"/>
      <c r="BF87" s="671"/>
      <c r="BG87" s="671"/>
      <c r="BH87" s="671"/>
      <c r="BI87" s="671"/>
      <c r="BJ87" s="671"/>
      <c r="BK87" s="671"/>
      <c r="BL87" s="671"/>
      <c r="BM87" s="671"/>
      <c r="BN87" s="671"/>
      <c r="BO87" s="671"/>
      <c r="BP87" s="671"/>
      <c r="BQ87" s="671"/>
      <c r="BR87" s="671"/>
      <c r="BS87" s="671"/>
      <c r="BT87" s="945">
        <f t="shared" si="10"/>
        <v>0</v>
      </c>
      <c r="BU87" s="671"/>
      <c r="BV87" s="671"/>
      <c r="BW87" s="671"/>
      <c r="BX87" s="671"/>
      <c r="BY87" s="671"/>
      <c r="BZ87" s="671"/>
      <c r="CA87" s="671"/>
      <c r="CB87" s="671"/>
      <c r="CC87" s="690"/>
      <c r="CD87" s="690"/>
      <c r="CE87" s="690"/>
      <c r="CF87" s="690"/>
      <c r="CG87" s="690"/>
      <c r="CH87" s="690"/>
      <c r="CI87" s="690"/>
      <c r="CJ87" s="690"/>
      <c r="CK87" s="690"/>
      <c r="CL87" s="690"/>
      <c r="CM87" s="690"/>
      <c r="CN87" s="690"/>
      <c r="CO87" s="690"/>
      <c r="CP87" s="690"/>
      <c r="CQ87" s="690"/>
      <c r="CR87" s="690"/>
      <c r="CS87" s="690"/>
      <c r="CT87" s="690"/>
      <c r="CU87" s="690"/>
      <c r="CV87" s="690"/>
    </row>
    <row r="88" spans="1:100" s="765" customFormat="1" ht="15.95" customHeight="1" x14ac:dyDescent="0.15">
      <c r="A88" s="1127" t="s">
        <v>111</v>
      </c>
      <c r="B88" s="1128"/>
      <c r="C88" s="791"/>
      <c r="D88" s="854"/>
      <c r="E88" s="813"/>
      <c r="F88" s="939" t="str">
        <f t="shared" si="8"/>
        <v/>
      </c>
      <c r="G88" s="681"/>
      <c r="H88" s="681"/>
      <c r="I88" s="681"/>
      <c r="J88" s="681"/>
      <c r="K88" s="681"/>
      <c r="L88" s="681"/>
      <c r="M88" s="681"/>
      <c r="N88" s="681"/>
      <c r="O88" s="681"/>
      <c r="P88" s="681"/>
      <c r="Q88" s="681"/>
      <c r="R88" s="681"/>
      <c r="S88" s="681"/>
      <c r="T88" s="681"/>
      <c r="U88" s="681"/>
      <c r="V88" s="681"/>
      <c r="W88" s="681"/>
      <c r="X88" s="671"/>
      <c r="Y88" s="671"/>
      <c r="Z88" s="671"/>
      <c r="AA88" s="671"/>
      <c r="AB88" s="671"/>
      <c r="AC88" s="671"/>
      <c r="AD88" s="671"/>
      <c r="AE88" s="671"/>
      <c r="AF88" s="671"/>
      <c r="AG88" s="671"/>
      <c r="AH88" s="671"/>
      <c r="AI88" s="671"/>
      <c r="AJ88" s="671"/>
      <c r="AK88" s="671"/>
      <c r="BA88" s="767" t="str">
        <f t="shared" si="9"/>
        <v/>
      </c>
      <c r="BC88" s="671"/>
      <c r="BD88" s="671"/>
      <c r="BE88" s="671"/>
      <c r="BF88" s="671"/>
      <c r="BG88" s="671"/>
      <c r="BH88" s="671"/>
      <c r="BI88" s="671"/>
      <c r="BJ88" s="671"/>
      <c r="BK88" s="671"/>
      <c r="BL88" s="671"/>
      <c r="BM88" s="671"/>
      <c r="BN88" s="671"/>
      <c r="BO88" s="671"/>
      <c r="BP88" s="671"/>
      <c r="BQ88" s="671"/>
      <c r="BR88" s="671"/>
      <c r="BS88" s="671"/>
      <c r="BT88" s="945">
        <f t="shared" si="10"/>
        <v>0</v>
      </c>
      <c r="BU88" s="671"/>
      <c r="BV88" s="671"/>
      <c r="BW88" s="671"/>
      <c r="BX88" s="671"/>
      <c r="BY88" s="671"/>
      <c r="BZ88" s="671"/>
      <c r="CA88" s="671"/>
      <c r="CB88" s="671"/>
      <c r="CC88" s="690"/>
      <c r="CD88" s="690"/>
      <c r="CE88" s="690"/>
      <c r="CF88" s="690"/>
      <c r="CG88" s="690"/>
      <c r="CH88" s="690"/>
      <c r="CI88" s="690"/>
      <c r="CJ88" s="690"/>
      <c r="CK88" s="690"/>
      <c r="CL88" s="690"/>
      <c r="CM88" s="690"/>
      <c r="CN88" s="690"/>
      <c r="CO88" s="690"/>
      <c r="CP88" s="690"/>
      <c r="CQ88" s="690"/>
      <c r="CR88" s="690"/>
      <c r="CS88" s="690"/>
      <c r="CT88" s="690"/>
      <c r="CU88" s="690"/>
      <c r="CV88" s="690"/>
    </row>
    <row r="89" spans="1:100" s="765" customFormat="1" ht="15.95" customHeight="1" x14ac:dyDescent="0.15">
      <c r="A89" s="1129" t="s">
        <v>112</v>
      </c>
      <c r="B89" s="1130"/>
      <c r="C89" s="796"/>
      <c r="D89" s="888"/>
      <c r="E89" s="864"/>
      <c r="F89" s="939" t="str">
        <f t="shared" si="8"/>
        <v/>
      </c>
      <c r="G89" s="681"/>
      <c r="H89" s="681"/>
      <c r="I89" s="681"/>
      <c r="J89" s="681"/>
      <c r="K89" s="681"/>
      <c r="L89" s="681"/>
      <c r="M89" s="681"/>
      <c r="N89" s="681"/>
      <c r="O89" s="681"/>
      <c r="P89" s="681"/>
      <c r="Q89" s="681"/>
      <c r="R89" s="681"/>
      <c r="S89" s="681"/>
      <c r="T89" s="681"/>
      <c r="U89" s="681"/>
      <c r="V89" s="681"/>
      <c r="W89" s="681"/>
      <c r="X89" s="671"/>
      <c r="Y89" s="671"/>
      <c r="Z89" s="671"/>
      <c r="AA89" s="671"/>
      <c r="AB89" s="671"/>
      <c r="AC89" s="671"/>
      <c r="AD89" s="671"/>
      <c r="AE89" s="671"/>
      <c r="AF89" s="671"/>
      <c r="AG89" s="671"/>
      <c r="AH89" s="671"/>
      <c r="AI89" s="671"/>
      <c r="AJ89" s="671"/>
      <c r="AK89" s="671"/>
      <c r="BA89" s="767" t="str">
        <f t="shared" si="9"/>
        <v/>
      </c>
      <c r="BC89" s="671"/>
      <c r="BD89" s="671"/>
      <c r="BE89" s="671"/>
      <c r="BF89" s="671"/>
      <c r="BG89" s="671"/>
      <c r="BH89" s="671"/>
      <c r="BI89" s="671"/>
      <c r="BJ89" s="671"/>
      <c r="BK89" s="671"/>
      <c r="BL89" s="671"/>
      <c r="BM89" s="671"/>
      <c r="BN89" s="671"/>
      <c r="BO89" s="671"/>
      <c r="BP89" s="671"/>
      <c r="BQ89" s="671"/>
      <c r="BR89" s="671"/>
      <c r="BS89" s="671"/>
      <c r="BT89" s="945">
        <f t="shared" si="10"/>
        <v>0</v>
      </c>
      <c r="BU89" s="671"/>
      <c r="BV89" s="671"/>
      <c r="BW89" s="671"/>
      <c r="BX89" s="671"/>
      <c r="BY89" s="671"/>
      <c r="BZ89" s="671"/>
      <c r="CA89" s="671"/>
      <c r="CB89" s="671"/>
      <c r="CC89" s="690"/>
      <c r="CD89" s="690"/>
      <c r="CE89" s="690"/>
      <c r="CF89" s="690"/>
      <c r="CG89" s="690"/>
      <c r="CH89" s="690"/>
      <c r="CI89" s="690"/>
      <c r="CJ89" s="690"/>
      <c r="CK89" s="690"/>
      <c r="CL89" s="690"/>
      <c r="CM89" s="690"/>
      <c r="CN89" s="690"/>
      <c r="CO89" s="690"/>
      <c r="CP89" s="690"/>
      <c r="CQ89" s="690"/>
      <c r="CR89" s="690"/>
      <c r="CS89" s="690"/>
      <c r="CT89" s="690"/>
      <c r="CU89" s="690"/>
      <c r="CV89" s="690"/>
    </row>
    <row r="90" spans="1:100" s="765" customFormat="1" ht="15.95" customHeight="1" x14ac:dyDescent="0.15">
      <c r="A90" s="1131" t="s">
        <v>108</v>
      </c>
      <c r="B90" s="1132"/>
      <c r="C90" s="824">
        <f>SUM(C86:C89)</f>
        <v>0</v>
      </c>
      <c r="D90" s="886">
        <f>SUM(D86:D89)</f>
        <v>0</v>
      </c>
      <c r="E90" s="828">
        <f>SUM(E86:E89)</f>
        <v>0</v>
      </c>
      <c r="F90" s="939" t="str">
        <f t="shared" si="8"/>
        <v/>
      </c>
      <c r="G90" s="681"/>
      <c r="H90" s="681"/>
      <c r="I90" s="681"/>
      <c r="J90" s="681"/>
      <c r="K90" s="681"/>
      <c r="L90" s="681"/>
      <c r="M90" s="681"/>
      <c r="N90" s="681"/>
      <c r="O90" s="681"/>
      <c r="P90" s="681"/>
      <c r="Q90" s="681"/>
      <c r="R90" s="681"/>
      <c r="S90" s="681"/>
      <c r="T90" s="681"/>
      <c r="U90" s="681"/>
      <c r="V90" s="681"/>
      <c r="W90" s="681"/>
      <c r="X90" s="671"/>
      <c r="Y90" s="671"/>
      <c r="Z90" s="671"/>
      <c r="AA90" s="671"/>
      <c r="AB90" s="671"/>
      <c r="AC90" s="671"/>
      <c r="AD90" s="671"/>
      <c r="AE90" s="671"/>
      <c r="AF90" s="671"/>
      <c r="AG90" s="671"/>
      <c r="AH90" s="671"/>
      <c r="AI90" s="671"/>
      <c r="AJ90" s="671"/>
      <c r="AK90" s="671"/>
      <c r="BA90" s="767" t="str">
        <f t="shared" si="9"/>
        <v/>
      </c>
      <c r="BC90" s="671"/>
      <c r="BD90" s="671"/>
      <c r="BE90" s="671"/>
      <c r="BF90" s="671"/>
      <c r="BG90" s="671"/>
      <c r="BH90" s="671"/>
      <c r="BI90" s="671"/>
      <c r="BJ90" s="671"/>
      <c r="BK90" s="671"/>
      <c r="BL90" s="671"/>
      <c r="BM90" s="671"/>
      <c r="BN90" s="671"/>
      <c r="BO90" s="671"/>
      <c r="BP90" s="671"/>
      <c r="BQ90" s="671"/>
      <c r="BR90" s="671"/>
      <c r="BS90" s="671"/>
      <c r="BT90" s="945">
        <f t="shared" si="10"/>
        <v>0</v>
      </c>
      <c r="BU90" s="671"/>
      <c r="BV90" s="671"/>
      <c r="BW90" s="671"/>
      <c r="BX90" s="671"/>
      <c r="BY90" s="671"/>
      <c r="BZ90" s="671"/>
      <c r="CA90" s="671"/>
      <c r="CB90" s="671"/>
      <c r="CC90" s="690"/>
      <c r="CD90" s="690"/>
      <c r="CE90" s="690"/>
      <c r="CF90" s="690"/>
      <c r="CG90" s="690"/>
      <c r="CH90" s="690"/>
      <c r="CI90" s="690"/>
      <c r="CJ90" s="690"/>
      <c r="CK90" s="690"/>
      <c r="CL90" s="690"/>
      <c r="CM90" s="690"/>
      <c r="CN90" s="690"/>
      <c r="CO90" s="690"/>
      <c r="CP90" s="690"/>
      <c r="CQ90" s="690"/>
      <c r="CR90" s="690"/>
      <c r="CS90" s="690"/>
      <c r="CT90" s="690"/>
      <c r="CU90" s="690"/>
      <c r="CV90" s="690"/>
    </row>
    <row r="91" spans="1:100" s="765" customFormat="1" ht="15.95" customHeight="1" x14ac:dyDescent="0.15">
      <c r="A91" s="1133" t="s">
        <v>113</v>
      </c>
      <c r="B91" s="1133"/>
      <c r="C91" s="824">
        <f>C85+C90</f>
        <v>0</v>
      </c>
      <c r="D91" s="886">
        <f>D85+D90</f>
        <v>0</v>
      </c>
      <c r="E91" s="828">
        <f>E85+E90</f>
        <v>0</v>
      </c>
      <c r="F91" s="939" t="str">
        <f t="shared" si="8"/>
        <v/>
      </c>
      <c r="G91" s="681"/>
      <c r="H91" s="681"/>
      <c r="I91" s="681"/>
      <c r="J91" s="681"/>
      <c r="K91" s="681"/>
      <c r="L91" s="681"/>
      <c r="M91" s="681"/>
      <c r="N91" s="681"/>
      <c r="O91" s="681"/>
      <c r="P91" s="681"/>
      <c r="Q91" s="681"/>
      <c r="R91" s="681"/>
      <c r="S91" s="681"/>
      <c r="T91" s="681"/>
      <c r="U91" s="681"/>
      <c r="V91" s="681"/>
      <c r="W91" s="681"/>
      <c r="X91" s="671"/>
      <c r="Y91" s="671"/>
      <c r="Z91" s="671"/>
      <c r="AA91" s="671"/>
      <c r="AB91" s="671"/>
      <c r="AC91" s="671"/>
      <c r="AD91" s="671"/>
      <c r="AE91" s="671"/>
      <c r="AF91" s="671"/>
      <c r="AG91" s="671"/>
      <c r="AH91" s="671"/>
      <c r="AI91" s="671"/>
      <c r="AJ91" s="671"/>
      <c r="AK91" s="671"/>
      <c r="BA91" s="767" t="str">
        <f t="shared" si="9"/>
        <v/>
      </c>
      <c r="BC91" s="671"/>
      <c r="BD91" s="671"/>
      <c r="BE91" s="671"/>
      <c r="BF91" s="671"/>
      <c r="BG91" s="671"/>
      <c r="BH91" s="671"/>
      <c r="BI91" s="671"/>
      <c r="BJ91" s="671"/>
      <c r="BK91" s="671"/>
      <c r="BL91" s="671"/>
      <c r="BM91" s="671"/>
      <c r="BN91" s="671"/>
      <c r="BO91" s="671"/>
      <c r="BP91" s="671"/>
      <c r="BQ91" s="671"/>
      <c r="BR91" s="671"/>
      <c r="BS91" s="671"/>
      <c r="BT91" s="945">
        <f t="shared" si="10"/>
        <v>0</v>
      </c>
      <c r="BU91" s="671"/>
      <c r="BV91" s="671"/>
      <c r="BW91" s="671"/>
      <c r="BX91" s="671"/>
      <c r="BY91" s="671"/>
      <c r="BZ91" s="671"/>
      <c r="CA91" s="671"/>
      <c r="CB91" s="671"/>
      <c r="CC91" s="690"/>
      <c r="CD91" s="690"/>
      <c r="CE91" s="690"/>
      <c r="CF91" s="690"/>
      <c r="CG91" s="690"/>
      <c r="CH91" s="690"/>
      <c r="CI91" s="690"/>
      <c r="CJ91" s="690"/>
      <c r="CK91" s="690"/>
      <c r="CL91" s="690"/>
      <c r="CM91" s="690"/>
      <c r="CN91" s="690"/>
      <c r="CO91" s="690"/>
      <c r="CP91" s="690"/>
      <c r="CQ91" s="690"/>
      <c r="CR91" s="690"/>
      <c r="CS91" s="690"/>
      <c r="CT91" s="690"/>
      <c r="CU91" s="690"/>
      <c r="CV91" s="690"/>
    </row>
    <row r="92" spans="1:100" s="676" customFormat="1" ht="30.75" customHeight="1" x14ac:dyDescent="0.2">
      <c r="A92" s="725" t="s">
        <v>114</v>
      </c>
      <c r="B92" s="725"/>
      <c r="C92" s="725"/>
      <c r="D92" s="725"/>
      <c r="E92" s="725"/>
      <c r="F92" s="723"/>
      <c r="G92" s="723"/>
      <c r="H92" s="740"/>
      <c r="I92" s="740"/>
      <c r="J92" s="740"/>
      <c r="K92" s="741"/>
      <c r="L92" s="742"/>
      <c r="M92" s="741"/>
      <c r="N92" s="741"/>
      <c r="O92" s="743"/>
      <c r="P92" s="743"/>
      <c r="Q92" s="681"/>
      <c r="R92" s="681"/>
      <c r="S92" s="681"/>
      <c r="T92" s="681"/>
      <c r="U92" s="681"/>
      <c r="V92" s="694"/>
      <c r="W92" s="681"/>
      <c r="X92" s="673"/>
      <c r="Y92" s="673"/>
      <c r="Z92" s="673"/>
      <c r="AA92" s="673"/>
      <c r="AB92" s="673"/>
      <c r="AC92" s="673"/>
      <c r="AD92" s="673"/>
      <c r="AE92" s="673"/>
      <c r="AF92" s="673"/>
      <c r="AG92" s="673"/>
      <c r="AH92" s="673"/>
      <c r="AI92" s="673"/>
      <c r="AJ92" s="673"/>
      <c r="AK92" s="673"/>
      <c r="BA92" s="673"/>
      <c r="BB92" s="673"/>
      <c r="BC92" s="673"/>
      <c r="BD92" s="673"/>
      <c r="BE92" s="673"/>
      <c r="BF92" s="673"/>
      <c r="BG92" s="673"/>
      <c r="BH92" s="673"/>
      <c r="BI92" s="673"/>
      <c r="BJ92" s="673"/>
      <c r="BK92" s="673"/>
      <c r="BL92" s="673"/>
      <c r="BM92" s="673"/>
      <c r="BN92" s="686"/>
      <c r="BO92" s="686"/>
      <c r="BP92" s="686"/>
      <c r="BQ92" s="686"/>
      <c r="BR92" s="686"/>
      <c r="BS92" s="686"/>
      <c r="BT92" s="686"/>
      <c r="BU92" s="686"/>
      <c r="BV92" s="686"/>
      <c r="BW92" s="686"/>
      <c r="BX92" s="686"/>
      <c r="BY92" s="686"/>
      <c r="BZ92" s="686"/>
      <c r="CA92" s="686"/>
      <c r="CB92" s="686"/>
      <c r="CC92" s="686"/>
      <c r="CD92" s="686"/>
      <c r="CE92" s="686"/>
      <c r="CF92" s="686"/>
      <c r="CG92" s="686"/>
      <c r="CH92" s="686"/>
      <c r="CI92" s="686"/>
      <c r="CJ92" s="686"/>
      <c r="CK92" s="686"/>
      <c r="CL92" s="686"/>
      <c r="CM92" s="686"/>
      <c r="CN92" s="686"/>
      <c r="CO92" s="686"/>
      <c r="CP92" s="686"/>
      <c r="CQ92" s="686"/>
      <c r="CR92" s="686"/>
      <c r="CS92" s="686"/>
      <c r="CT92" s="686"/>
      <c r="CU92" s="686"/>
      <c r="CV92" s="686"/>
    </row>
    <row r="93" spans="1:100" s="765" customFormat="1" ht="18.75" customHeight="1" x14ac:dyDescent="0.15">
      <c r="A93" s="1015" t="s">
        <v>115</v>
      </c>
      <c r="B93" s="1015"/>
      <c r="C93" s="1015"/>
      <c r="D93" s="1016" t="s">
        <v>46</v>
      </c>
      <c r="E93" s="1017"/>
      <c r="F93" s="1018"/>
      <c r="G93" s="1112" t="s">
        <v>116</v>
      </c>
      <c r="H93" s="1074"/>
      <c r="I93" s="1112" t="s">
        <v>117</v>
      </c>
      <c r="J93" s="1112"/>
      <c r="K93" s="1112" t="s">
        <v>118</v>
      </c>
      <c r="L93" s="1112"/>
      <c r="M93" s="1112" t="s">
        <v>119</v>
      </c>
      <c r="N93" s="1112"/>
      <c r="O93" s="1112" t="s">
        <v>120</v>
      </c>
      <c r="P93" s="1112"/>
      <c r="Q93" s="1075" t="s">
        <v>121</v>
      </c>
      <c r="R93" s="1113"/>
      <c r="S93" s="1123" t="s">
        <v>122</v>
      </c>
      <c r="T93" s="1116" t="s">
        <v>123</v>
      </c>
      <c r="U93" s="1106" t="s">
        <v>124</v>
      </c>
      <c r="V93" s="1106"/>
      <c r="W93" s="671"/>
      <c r="X93" s="671"/>
      <c r="Y93" s="671"/>
      <c r="Z93" s="671"/>
      <c r="AA93" s="671"/>
      <c r="AB93" s="671"/>
      <c r="AC93" s="671"/>
      <c r="AD93" s="671"/>
      <c r="AE93" s="671"/>
      <c r="AF93" s="671"/>
      <c r="AG93" s="671"/>
      <c r="AH93" s="671"/>
      <c r="AI93" s="671"/>
      <c r="AJ93" s="671"/>
      <c r="AK93" s="671"/>
      <c r="BA93" s="671"/>
      <c r="BB93" s="671"/>
      <c r="BC93" s="671"/>
      <c r="BD93" s="671"/>
      <c r="BE93" s="671"/>
      <c r="BF93" s="671"/>
      <c r="BG93" s="671"/>
      <c r="BH93" s="671"/>
      <c r="BI93" s="671"/>
      <c r="BJ93" s="671"/>
      <c r="BK93" s="671"/>
      <c r="BL93" s="671"/>
      <c r="BM93" s="671"/>
      <c r="BN93" s="671"/>
      <c r="BO93" s="671"/>
      <c r="BP93" s="671"/>
      <c r="BQ93" s="671"/>
      <c r="BR93" s="671"/>
      <c r="BS93" s="671"/>
      <c r="BT93" s="671"/>
      <c r="BU93" s="690"/>
      <c r="BV93" s="690"/>
      <c r="BW93" s="690"/>
      <c r="BX93" s="690"/>
      <c r="BY93" s="690"/>
      <c r="BZ93" s="690"/>
      <c r="CA93" s="690"/>
      <c r="CB93" s="690"/>
      <c r="CC93" s="690"/>
      <c r="CD93" s="690"/>
      <c r="CE93" s="690"/>
      <c r="CF93" s="690"/>
      <c r="CG93" s="690"/>
      <c r="CH93" s="690"/>
      <c r="CI93" s="690"/>
      <c r="CJ93" s="690"/>
      <c r="CK93" s="690"/>
      <c r="CL93" s="690"/>
      <c r="CM93" s="690"/>
      <c r="CN93" s="690"/>
      <c r="CO93" s="690"/>
      <c r="CP93" s="690"/>
      <c r="CQ93" s="690"/>
      <c r="CR93" s="690"/>
      <c r="CS93" s="690"/>
      <c r="CT93" s="690"/>
      <c r="CU93" s="690"/>
      <c r="CV93" s="690"/>
    </row>
    <row r="94" spans="1:100" s="765" customFormat="1" ht="21" x14ac:dyDescent="0.15">
      <c r="A94" s="1015"/>
      <c r="B94" s="1015"/>
      <c r="C94" s="1015"/>
      <c r="D94" s="989" t="s">
        <v>125</v>
      </c>
      <c r="E94" s="745" t="s">
        <v>43</v>
      </c>
      <c r="F94" s="746" t="s">
        <v>64</v>
      </c>
      <c r="G94" s="680" t="s">
        <v>43</v>
      </c>
      <c r="H94" s="771" t="s">
        <v>64</v>
      </c>
      <c r="I94" s="680" t="s">
        <v>43</v>
      </c>
      <c r="J94" s="679" t="s">
        <v>64</v>
      </c>
      <c r="K94" s="680" t="s">
        <v>43</v>
      </c>
      <c r="L94" s="679" t="s">
        <v>64</v>
      </c>
      <c r="M94" s="680" t="s">
        <v>43</v>
      </c>
      <c r="N94" s="679" t="s">
        <v>64</v>
      </c>
      <c r="O94" s="680" t="s">
        <v>43</v>
      </c>
      <c r="P94" s="679" t="s">
        <v>64</v>
      </c>
      <c r="Q94" s="772" t="s">
        <v>43</v>
      </c>
      <c r="R94" s="770" t="s">
        <v>64</v>
      </c>
      <c r="S94" s="1124"/>
      <c r="T94" s="1116"/>
      <c r="U94" s="774" t="s">
        <v>43</v>
      </c>
      <c r="V94" s="775" t="s">
        <v>64</v>
      </c>
      <c r="W94" s="671"/>
      <c r="X94" s="671"/>
      <c r="Y94" s="671"/>
      <c r="Z94" s="671"/>
      <c r="AA94" s="671"/>
      <c r="AB94" s="671"/>
      <c r="AC94" s="671"/>
      <c r="AD94" s="671"/>
      <c r="AE94" s="671"/>
      <c r="AF94" s="671"/>
      <c r="AG94" s="671"/>
      <c r="AH94" s="671"/>
      <c r="AI94" s="671"/>
      <c r="AJ94" s="671"/>
      <c r="AK94" s="671"/>
      <c r="BA94" s="671"/>
      <c r="BB94" s="671"/>
      <c r="BC94" s="671"/>
      <c r="BD94" s="671"/>
      <c r="BE94" s="671"/>
      <c r="BF94" s="671"/>
      <c r="BG94" s="671"/>
      <c r="BH94" s="671"/>
      <c r="BI94" s="671"/>
      <c r="BJ94" s="671"/>
      <c r="BK94" s="671"/>
      <c r="BL94" s="671"/>
      <c r="BM94" s="671"/>
      <c r="BN94" s="671"/>
      <c r="BO94" s="671"/>
      <c r="BP94" s="671"/>
      <c r="BQ94" s="671"/>
      <c r="BR94" s="671"/>
      <c r="BS94" s="671"/>
      <c r="BT94" s="671"/>
      <c r="BU94" s="690"/>
      <c r="BV94" s="690"/>
      <c r="BW94" s="690"/>
      <c r="BX94" s="690"/>
      <c r="BY94" s="690"/>
      <c r="BZ94" s="690"/>
      <c r="CA94" s="690"/>
      <c r="CB94" s="690"/>
      <c r="CC94" s="690"/>
      <c r="CD94" s="690"/>
      <c r="CE94" s="690"/>
      <c r="CF94" s="690"/>
      <c r="CG94" s="690"/>
      <c r="CH94" s="690"/>
      <c r="CI94" s="690"/>
      <c r="CJ94" s="690"/>
      <c r="CK94" s="690"/>
      <c r="CL94" s="690"/>
      <c r="CM94" s="690"/>
      <c r="CN94" s="690"/>
      <c r="CO94" s="690"/>
      <c r="CP94" s="690"/>
      <c r="CQ94" s="690"/>
      <c r="CR94" s="690"/>
      <c r="CS94" s="690"/>
      <c r="CT94" s="690"/>
      <c r="CU94" s="690"/>
      <c r="CV94" s="690"/>
    </row>
    <row r="95" spans="1:100" s="765" customFormat="1" ht="15.95" customHeight="1" x14ac:dyDescent="0.15">
      <c r="A95" s="994" t="s">
        <v>126</v>
      </c>
      <c r="B95" s="990"/>
      <c r="C95" s="991"/>
      <c r="D95" s="912">
        <f>SUM(E95:F95)</f>
        <v>55</v>
      </c>
      <c r="E95" s="913">
        <f>G95+I95+K95+M95+O95+Q95</f>
        <v>28</v>
      </c>
      <c r="F95" s="914">
        <f>H95+J95+L95+N95+P95+R95</f>
        <v>27</v>
      </c>
      <c r="G95" s="859">
        <v>13</v>
      </c>
      <c r="H95" s="843">
        <v>8</v>
      </c>
      <c r="I95" s="859">
        <v>12</v>
      </c>
      <c r="J95" s="843">
        <v>5</v>
      </c>
      <c r="K95" s="859">
        <v>1</v>
      </c>
      <c r="L95" s="843">
        <v>6</v>
      </c>
      <c r="M95" s="859"/>
      <c r="N95" s="843">
        <v>3</v>
      </c>
      <c r="O95" s="859">
        <v>1</v>
      </c>
      <c r="P95" s="843">
        <v>5</v>
      </c>
      <c r="Q95" s="875">
        <v>1</v>
      </c>
      <c r="R95" s="889"/>
      <c r="S95" s="877"/>
      <c r="T95" s="852"/>
      <c r="U95" s="859"/>
      <c r="V95" s="843"/>
      <c r="W95" s="939" t="str">
        <f>$BA95&amp;" "&amp;$BB95&amp;""&amp;$BC95&amp;""&amp;$BD95&amp;""&amp;$BE95&amp;""&amp;$BF95&amp;""&amp;$BA96</f>
        <v xml:space="preserve"> </v>
      </c>
      <c r="X95" s="671"/>
      <c r="Y95" s="671"/>
      <c r="Z95" s="671"/>
      <c r="AA95" s="671"/>
      <c r="AB95" s="671"/>
      <c r="AC95" s="671"/>
      <c r="AD95" s="671"/>
      <c r="AE95" s="671"/>
      <c r="AF95" s="671"/>
      <c r="AG95" s="671"/>
      <c r="AH95" s="671"/>
      <c r="AI95" s="671"/>
      <c r="AJ95" s="671"/>
      <c r="AK95" s="671"/>
      <c r="BA95" s="767" t="str">
        <f>IF($D95&lt;&gt;SUM($G95:$R95),"El Total de los Ingresos NO puede ser diferente a la suma de Hombres y Mujeres por edad.","")</f>
        <v/>
      </c>
      <c r="BB95" s="767" t="str">
        <f>IF($E95&lt;&gt;$G95+$I95+$K95+$M95+$O95+$Q95,"El Total de Hombres ingresados al Programa NO puede ser distinto a la suma de Hombres por edad.","")</f>
        <v/>
      </c>
      <c r="BC95" s="767" t="str">
        <f>IF($F95&lt;&gt;$H95+$J95+$L95+$N95+$P95+$R95,"El Total de Mujeres ingresadas al Programa NO puede ser distinto a la suma de Mujeres por edad.","")</f>
        <v/>
      </c>
      <c r="BD95" s="767" t="str">
        <f>IF(S95&lt;=F95,"","Las gestantes ingresadas al Programa NO debe ser mayor al Total de Mujeres ingresadas")</f>
        <v/>
      </c>
      <c r="BE95" s="767" t="str">
        <f>IF(T95&lt;=F95,"","Las madres de hijos menor de 2 años NO DEBE ser mayor al Total de Mujeres ingresadas al Programa")</f>
        <v/>
      </c>
      <c r="BF95" s="767" t="str">
        <f>IF(U95&lt;=E95,"","Los ingresos de Población Indigena Hombres NO DEBE ser mayor al Total de Ingresos de Hombres al Programa")</f>
        <v/>
      </c>
      <c r="BG95" s="671"/>
      <c r="BH95" s="671"/>
      <c r="BI95" s="671"/>
      <c r="BJ95" s="671"/>
      <c r="BK95" s="671"/>
      <c r="BL95" s="671"/>
      <c r="BM95" s="671"/>
      <c r="BN95" s="671"/>
      <c r="BO95" s="671"/>
      <c r="BP95" s="671"/>
      <c r="BQ95" s="671"/>
      <c r="BR95" s="671"/>
      <c r="BS95" s="671"/>
      <c r="BT95" s="945">
        <f>IF($D95&lt;&gt;SUM($G95:$R95),1,0)</f>
        <v>0</v>
      </c>
      <c r="BU95" s="945">
        <f t="shared" ref="BU95:BU124" si="11">IF($E95&lt;&gt;$G95+$I95+$K95+$M95+$O95+$Q95,1,0)</f>
        <v>0</v>
      </c>
      <c r="BV95" s="945">
        <f t="shared" ref="BV95:BV124" si="12">IF($F95&lt;&gt;$H95+$J95+$L95+$N95+$P95+$R95,1,0)</f>
        <v>0</v>
      </c>
      <c r="BW95" s="945">
        <f>IF(S95&lt;=F95,0,1)</f>
        <v>0</v>
      </c>
      <c r="BX95" s="945">
        <f>IF(T95&lt;=F95,0,1)</f>
        <v>0</v>
      </c>
      <c r="BY95" s="945">
        <f>IF(U95&lt;=E95,0,1)</f>
        <v>0</v>
      </c>
      <c r="BZ95" s="690"/>
      <c r="CA95" s="690"/>
      <c r="CB95" s="690"/>
      <c r="CC95" s="690"/>
      <c r="CD95" s="690"/>
      <c r="CE95" s="690"/>
      <c r="CF95" s="690"/>
      <c r="CG95" s="690"/>
      <c r="CH95" s="690"/>
      <c r="CI95" s="690"/>
      <c r="CJ95" s="690"/>
      <c r="CK95" s="690"/>
      <c r="CL95" s="690"/>
      <c r="CM95" s="690"/>
      <c r="CN95" s="690"/>
      <c r="CO95" s="690"/>
      <c r="CP95" s="690"/>
      <c r="CQ95" s="690"/>
      <c r="CR95" s="690"/>
      <c r="CS95" s="690"/>
      <c r="CT95" s="690"/>
      <c r="CU95" s="690"/>
      <c r="CV95" s="690"/>
    </row>
    <row r="96" spans="1:100" s="765" customFormat="1" ht="24.95" customHeight="1" x14ac:dyDescent="0.15">
      <c r="A96" s="1109" t="s">
        <v>127</v>
      </c>
      <c r="B96" s="1110"/>
      <c r="C96" s="1111"/>
      <c r="D96" s="935"/>
      <c r="E96" s="890"/>
      <c r="F96" s="890"/>
      <c r="G96" s="890"/>
      <c r="H96" s="890"/>
      <c r="I96" s="890"/>
      <c r="J96" s="890"/>
      <c r="K96" s="890"/>
      <c r="L96" s="890"/>
      <c r="M96" s="890"/>
      <c r="N96" s="890"/>
      <c r="O96" s="890"/>
      <c r="P96" s="890"/>
      <c r="Q96" s="890"/>
      <c r="R96" s="890"/>
      <c r="S96" s="890"/>
      <c r="T96" s="890"/>
      <c r="U96" s="890"/>
      <c r="V96" s="891"/>
      <c r="W96" s="939"/>
      <c r="X96" s="671"/>
      <c r="Y96" s="671"/>
      <c r="Z96" s="671"/>
      <c r="AA96" s="671"/>
      <c r="AB96" s="671"/>
      <c r="AC96" s="671"/>
      <c r="AD96" s="671"/>
      <c r="AE96" s="671"/>
      <c r="AF96" s="671"/>
      <c r="AG96" s="671"/>
      <c r="AH96" s="671"/>
      <c r="AI96" s="671"/>
      <c r="AJ96" s="671"/>
      <c r="AK96" s="671"/>
      <c r="BA96" s="767" t="str">
        <f>IF(V95&lt;=F95,"","Los ingresos de Población Indigena Mujeres NO DEBE ser mayor al Total de Ingresos de Mujeres al Programa")</f>
        <v/>
      </c>
      <c r="BB96" s="690"/>
      <c r="BC96" s="690"/>
      <c r="BD96" s="690"/>
      <c r="BE96" s="690"/>
      <c r="BF96" s="690"/>
      <c r="BG96" s="671"/>
      <c r="BH96" s="671"/>
      <c r="BI96" s="671"/>
      <c r="BJ96" s="671"/>
      <c r="BK96" s="671"/>
      <c r="BL96" s="671"/>
      <c r="BM96" s="671"/>
      <c r="BN96" s="671"/>
      <c r="BO96" s="671"/>
      <c r="BP96" s="671"/>
      <c r="BQ96" s="671"/>
      <c r="BR96" s="671"/>
      <c r="BS96" s="671"/>
      <c r="BT96" s="945">
        <f>IF(V95&lt;=F95,0,1)</f>
        <v>0</v>
      </c>
      <c r="BU96" s="690"/>
      <c r="BV96" s="690"/>
      <c r="BW96" s="690"/>
      <c r="BX96" s="690"/>
      <c r="BY96" s="690"/>
      <c r="BZ96" s="690"/>
      <c r="CA96" s="690"/>
      <c r="CB96" s="690"/>
      <c r="CC96" s="690"/>
      <c r="CD96" s="690"/>
      <c r="CE96" s="690"/>
      <c r="CF96" s="690"/>
      <c r="CG96" s="690"/>
      <c r="CH96" s="690"/>
      <c r="CI96" s="690"/>
      <c r="CJ96" s="690"/>
      <c r="CK96" s="690"/>
      <c r="CL96" s="690"/>
      <c r="CM96" s="690"/>
      <c r="CN96" s="690"/>
      <c r="CO96" s="690"/>
      <c r="CP96" s="690"/>
      <c r="CQ96" s="690"/>
      <c r="CR96" s="690"/>
      <c r="CS96" s="690"/>
      <c r="CT96" s="690"/>
      <c r="CU96" s="690"/>
      <c r="CV96" s="690"/>
    </row>
    <row r="97" spans="1:100" s="765" customFormat="1" ht="15.95" customHeight="1" x14ac:dyDescent="0.15">
      <c r="A97" s="1096" t="s">
        <v>128</v>
      </c>
      <c r="B97" s="1099" t="s">
        <v>129</v>
      </c>
      <c r="C97" s="1100"/>
      <c r="D97" s="915">
        <f t="shared" ref="D97:D105" si="13">SUM(E97:F97)</f>
        <v>0</v>
      </c>
      <c r="E97" s="916">
        <f t="shared" ref="E97:F105" si="14">G97+I97+K97+M97+O97+Q97</f>
        <v>0</v>
      </c>
      <c r="F97" s="917">
        <f t="shared" si="14"/>
        <v>0</v>
      </c>
      <c r="G97" s="831"/>
      <c r="H97" s="833"/>
      <c r="I97" s="831"/>
      <c r="J97" s="833"/>
      <c r="K97" s="831"/>
      <c r="L97" s="833"/>
      <c r="M97" s="831"/>
      <c r="N97" s="833"/>
      <c r="O97" s="831"/>
      <c r="P97" s="833"/>
      <c r="Q97" s="842"/>
      <c r="R97" s="892"/>
      <c r="S97" s="881"/>
      <c r="T97" s="893"/>
      <c r="U97" s="831"/>
      <c r="V97" s="833"/>
      <c r="W97" s="939" t="str">
        <f>$BA97&amp;" "&amp;$BB97&amp;""&amp;$BC97&amp;""&amp;$BE97&amp;""&amp;$BD97</f>
        <v xml:space="preserve"> </v>
      </c>
      <c r="X97" s="671"/>
      <c r="Y97" s="671"/>
      <c r="Z97" s="671"/>
      <c r="AA97" s="671"/>
      <c r="AB97" s="671"/>
      <c r="AC97" s="671"/>
      <c r="AD97" s="671"/>
      <c r="AE97" s="671"/>
      <c r="AF97" s="671"/>
      <c r="AG97" s="671"/>
      <c r="AH97" s="671"/>
      <c r="AI97" s="671"/>
      <c r="AJ97" s="671"/>
      <c r="AK97" s="671"/>
      <c r="BA97" s="767" t="str">
        <f>IF($D97&lt;&gt;SUM($G97:$R97),"El Total de los Ingresos NO puede ser diferente a la suma de Hombres y Mujeres por edad.","")</f>
        <v/>
      </c>
      <c r="BB97" s="767" t="str">
        <f t="shared" ref="BB97:BB124" si="15">IF($E97&lt;&gt;$G97+$I97+$K97+$M97+$O97+$Q97,"El Total de Hombres ingresados al Programa NO puede ser distinto a la suma de Hombres por edad.","")</f>
        <v/>
      </c>
      <c r="BC97" s="767" t="str">
        <f t="shared" ref="BC97:BC124" si="16">IF($F97&lt;&gt;$H97+$J97+$L97+$N97+$P97+$R97,"El Total de Mujeres ingresadas al Programa NO puede ser distinto a la suma de Mujeres por edad.","")</f>
        <v/>
      </c>
      <c r="BD97" s="767" t="str">
        <f>IF($U97&lt;=$E97,"","Los ingresos de Población Indigena Hombres NO DEBE ser mayor al Total de Ingresos de Hombres al Programa")</f>
        <v/>
      </c>
      <c r="BE97" s="767" t="str">
        <f>IF($V97&lt;=$F97,"","Los ingresos de Población Indigena Mujeres NO DEBE ser mayor al Total de Ingresos de Mujeres al Programa")</f>
        <v/>
      </c>
      <c r="BG97" s="671"/>
      <c r="BH97" s="671"/>
      <c r="BI97" s="671"/>
      <c r="BJ97" s="671"/>
      <c r="BK97" s="671"/>
      <c r="BL97" s="671"/>
      <c r="BM97" s="671"/>
      <c r="BN97" s="671"/>
      <c r="BO97" s="671"/>
      <c r="BP97" s="671"/>
      <c r="BQ97" s="671"/>
      <c r="BR97" s="671"/>
      <c r="BS97" s="671"/>
      <c r="BT97" s="945">
        <f t="shared" ref="BT97:BT124" si="17">IF($D97&lt;&gt;SUM($G97:$R97),1,0)</f>
        <v>0</v>
      </c>
      <c r="BU97" s="945">
        <f t="shared" si="11"/>
        <v>0</v>
      </c>
      <c r="BV97" s="945">
        <f t="shared" si="12"/>
        <v>0</v>
      </c>
      <c r="BW97" s="945">
        <f>IF($U97&lt;=$E97,0,1)</f>
        <v>0</v>
      </c>
      <c r="BX97" s="945">
        <f>IF($V97&lt;=$F97,0,1)</f>
        <v>0</v>
      </c>
      <c r="BY97" s="690"/>
      <c r="BZ97" s="690"/>
      <c r="CA97" s="690"/>
      <c r="CB97" s="690"/>
      <c r="CC97" s="690"/>
      <c r="CD97" s="690"/>
      <c r="CE97" s="690"/>
      <c r="CF97" s="690"/>
      <c r="CG97" s="690"/>
      <c r="CH97" s="690"/>
      <c r="CI97" s="690"/>
      <c r="CJ97" s="690"/>
      <c r="CK97" s="690"/>
      <c r="CL97" s="690"/>
      <c r="CM97" s="690"/>
      <c r="CN97" s="690"/>
      <c r="CO97" s="690"/>
      <c r="CP97" s="690"/>
      <c r="CQ97" s="690"/>
      <c r="CR97" s="690"/>
      <c r="CS97" s="690"/>
      <c r="CT97" s="690"/>
      <c r="CU97" s="690"/>
      <c r="CV97" s="690"/>
    </row>
    <row r="98" spans="1:100" s="765" customFormat="1" ht="15.95" customHeight="1" x14ac:dyDescent="0.15">
      <c r="A98" s="1083"/>
      <c r="B98" s="1088" t="s">
        <v>130</v>
      </c>
      <c r="C98" s="1089"/>
      <c r="D98" s="836">
        <f t="shared" si="13"/>
        <v>0</v>
      </c>
      <c r="E98" s="918">
        <f t="shared" si="14"/>
        <v>0</v>
      </c>
      <c r="F98" s="919">
        <f t="shared" si="14"/>
        <v>0</v>
      </c>
      <c r="G98" s="799"/>
      <c r="H98" s="794"/>
      <c r="I98" s="799"/>
      <c r="J98" s="794"/>
      <c r="K98" s="799"/>
      <c r="L98" s="794"/>
      <c r="M98" s="799"/>
      <c r="N98" s="794"/>
      <c r="O98" s="799"/>
      <c r="P98" s="794"/>
      <c r="Q98" s="839"/>
      <c r="R98" s="884"/>
      <c r="S98" s="814"/>
      <c r="T98" s="821"/>
      <c r="U98" s="799"/>
      <c r="V98" s="794"/>
      <c r="W98" s="939" t="str">
        <f>$BA98&amp;" "&amp;$BB98&amp;""&amp;$BC98&amp;""&amp;$BE98&amp;""&amp;$BD98</f>
        <v xml:space="preserve"> </v>
      </c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BA98" s="767" t="str">
        <f t="shared" ref="BA98:BA124" si="18">IF($D98&lt;&gt;SUM($G98:$R98),"El Total de los Ingresos NO puede ser diferente a la suma de Hombres y Mujeres por edad.","")</f>
        <v/>
      </c>
      <c r="BB98" s="767" t="str">
        <f t="shared" si="15"/>
        <v/>
      </c>
      <c r="BC98" s="767" t="str">
        <f t="shared" si="16"/>
        <v/>
      </c>
      <c r="BD98" s="767" t="str">
        <f>IF($U98&lt;=$E98,"","Los ingresos de Población Indigena Hombres NO DEBE ser mayor al Total de Ingresos de Hombres al Programa")</f>
        <v/>
      </c>
      <c r="BE98" s="767" t="str">
        <f>IF($V98&lt;=$F98,"","Los ingresos de Población Indigena Mujeres NO DEBE ser mayor al Total de Ingresos de Mujeres al Programa")</f>
        <v/>
      </c>
      <c r="BG98" s="671"/>
      <c r="BH98" s="671"/>
      <c r="BI98" s="671"/>
      <c r="BJ98" s="671"/>
      <c r="BK98" s="671"/>
      <c r="BL98" s="671"/>
      <c r="BM98" s="671"/>
      <c r="BN98" s="671"/>
      <c r="BO98" s="671"/>
      <c r="BP98" s="671"/>
      <c r="BQ98" s="671"/>
      <c r="BR98" s="671"/>
      <c r="BS98" s="671"/>
      <c r="BT98" s="945">
        <f t="shared" si="17"/>
        <v>0</v>
      </c>
      <c r="BU98" s="945">
        <f t="shared" si="11"/>
        <v>0</v>
      </c>
      <c r="BV98" s="945">
        <f t="shared" si="12"/>
        <v>0</v>
      </c>
      <c r="BW98" s="945">
        <f>IF($U98&lt;=$E98,0,1)</f>
        <v>0</v>
      </c>
      <c r="BX98" s="945">
        <f>IF($V98&lt;=$F98,0,1)</f>
        <v>0</v>
      </c>
      <c r="BY98" s="690"/>
      <c r="BZ98" s="690"/>
      <c r="CA98" s="690"/>
      <c r="CB98" s="690"/>
      <c r="CC98" s="690"/>
      <c r="CD98" s="690"/>
      <c r="CE98" s="690"/>
      <c r="CF98" s="690"/>
      <c r="CG98" s="690"/>
      <c r="CH98" s="690"/>
      <c r="CI98" s="690"/>
      <c r="CJ98" s="690"/>
      <c r="CK98" s="690"/>
      <c r="CL98" s="690"/>
      <c r="CM98" s="690"/>
      <c r="CN98" s="690"/>
      <c r="CO98" s="690"/>
      <c r="CP98" s="690"/>
      <c r="CQ98" s="690"/>
      <c r="CR98" s="690"/>
      <c r="CS98" s="690"/>
      <c r="CT98" s="690"/>
      <c r="CU98" s="690"/>
      <c r="CV98" s="690"/>
    </row>
    <row r="99" spans="1:100" s="765" customFormat="1" ht="15.95" customHeight="1" x14ac:dyDescent="0.15">
      <c r="A99" s="1090" t="s">
        <v>131</v>
      </c>
      <c r="B99" s="1090"/>
      <c r="C99" s="1089"/>
      <c r="D99" s="836">
        <f t="shared" si="13"/>
        <v>0</v>
      </c>
      <c r="E99" s="918">
        <f t="shared" si="14"/>
        <v>0</v>
      </c>
      <c r="F99" s="919">
        <f t="shared" si="14"/>
        <v>0</v>
      </c>
      <c r="G99" s="809"/>
      <c r="H99" s="810"/>
      <c r="I99" s="809"/>
      <c r="J99" s="810"/>
      <c r="K99" s="809"/>
      <c r="L99" s="810"/>
      <c r="M99" s="809"/>
      <c r="N99" s="810"/>
      <c r="O99" s="809"/>
      <c r="P99" s="810"/>
      <c r="Q99" s="839"/>
      <c r="R99" s="884"/>
      <c r="S99" s="814"/>
      <c r="T99" s="821"/>
      <c r="U99" s="799"/>
      <c r="V99" s="794"/>
      <c r="W99" s="939" t="str">
        <f>$BA99&amp;" "&amp;$BB99&amp;""&amp;$BC99&amp;""&amp;$BE99&amp;""&amp;$BD99</f>
        <v xml:space="preserve"> </v>
      </c>
      <c r="X99" s="671"/>
      <c r="Y99" s="671"/>
      <c r="Z99" s="671"/>
      <c r="AA99" s="671"/>
      <c r="AB99" s="671"/>
      <c r="AC99" s="671"/>
      <c r="AD99" s="671"/>
      <c r="AE99" s="671"/>
      <c r="AF99" s="671"/>
      <c r="AG99" s="671"/>
      <c r="AH99" s="671"/>
      <c r="AI99" s="671"/>
      <c r="AJ99" s="671"/>
      <c r="AK99" s="671"/>
      <c r="BA99" s="767" t="str">
        <f t="shared" si="18"/>
        <v/>
      </c>
      <c r="BB99" s="767" t="str">
        <f t="shared" si="15"/>
        <v/>
      </c>
      <c r="BC99" s="767" t="str">
        <f t="shared" si="16"/>
        <v/>
      </c>
      <c r="BD99" s="767" t="str">
        <f>IF($U99&lt;=$E99,"","Los ingresos de Población Indigena Hombres NO DEBE ser mayor al Total de Ingresos de Hombres al Programa")</f>
        <v/>
      </c>
      <c r="BE99" s="767" t="str">
        <f>IF($V99&lt;=$F99,"","Los ingresos de Población Indigena Mujeres NO DEBE ser mayor al Total de Ingresos de Mujeres al Programa")</f>
        <v/>
      </c>
      <c r="BG99" s="671"/>
      <c r="BH99" s="671"/>
      <c r="BI99" s="671"/>
      <c r="BJ99" s="671"/>
      <c r="BK99" s="671"/>
      <c r="BL99" s="671"/>
      <c r="BM99" s="671"/>
      <c r="BN99" s="671"/>
      <c r="BO99" s="671"/>
      <c r="BP99" s="671"/>
      <c r="BQ99" s="671"/>
      <c r="BR99" s="671"/>
      <c r="BS99" s="671"/>
      <c r="BT99" s="945">
        <f t="shared" si="17"/>
        <v>0</v>
      </c>
      <c r="BU99" s="945">
        <f t="shared" si="11"/>
        <v>0</v>
      </c>
      <c r="BV99" s="945">
        <f t="shared" si="12"/>
        <v>0</v>
      </c>
      <c r="BW99" s="945">
        <f>IF($U99&lt;=$E99,0,1)</f>
        <v>0</v>
      </c>
      <c r="BX99" s="945">
        <f>IF($V99&lt;=$F99,0,1)</f>
        <v>0</v>
      </c>
      <c r="BY99" s="690"/>
      <c r="BZ99" s="690"/>
      <c r="CA99" s="690"/>
      <c r="CB99" s="690"/>
      <c r="CC99" s="690"/>
      <c r="CD99" s="690"/>
      <c r="CE99" s="690"/>
      <c r="CF99" s="690"/>
      <c r="CG99" s="690"/>
      <c r="CH99" s="690"/>
      <c r="CI99" s="690"/>
      <c r="CJ99" s="690"/>
      <c r="CK99" s="690"/>
      <c r="CL99" s="690"/>
      <c r="CM99" s="690"/>
      <c r="CN99" s="690"/>
      <c r="CO99" s="690"/>
      <c r="CP99" s="690"/>
      <c r="CQ99" s="690"/>
      <c r="CR99" s="690"/>
      <c r="CS99" s="690"/>
      <c r="CT99" s="690"/>
      <c r="CU99" s="690"/>
      <c r="CV99" s="690"/>
    </row>
    <row r="100" spans="1:100" s="765" customFormat="1" ht="15.95" customHeight="1" x14ac:dyDescent="0.15">
      <c r="A100" s="1090" t="s">
        <v>132</v>
      </c>
      <c r="B100" s="1090"/>
      <c r="C100" s="1089"/>
      <c r="D100" s="836">
        <f t="shared" si="13"/>
        <v>1</v>
      </c>
      <c r="E100" s="918">
        <f t="shared" si="14"/>
        <v>1</v>
      </c>
      <c r="F100" s="919">
        <f t="shared" si="14"/>
        <v>0</v>
      </c>
      <c r="G100" s="799">
        <v>1</v>
      </c>
      <c r="H100" s="794"/>
      <c r="I100" s="799"/>
      <c r="J100" s="794"/>
      <c r="K100" s="809"/>
      <c r="L100" s="810"/>
      <c r="M100" s="809"/>
      <c r="N100" s="810"/>
      <c r="O100" s="809"/>
      <c r="P100" s="810"/>
      <c r="Q100" s="876"/>
      <c r="R100" s="894"/>
      <c r="S100" s="814"/>
      <c r="T100" s="821"/>
      <c r="U100" s="799"/>
      <c r="V100" s="794"/>
      <c r="W100" s="939" t="str">
        <f>$BA100&amp;" "&amp;$BB100&amp;""&amp;$BC100&amp;""&amp;$BE100&amp;""&amp;$BD100</f>
        <v xml:space="preserve"> </v>
      </c>
      <c r="X100" s="671"/>
      <c r="Y100" s="671"/>
      <c r="Z100" s="671"/>
      <c r="AA100" s="671"/>
      <c r="AB100" s="671"/>
      <c r="AC100" s="671"/>
      <c r="AD100" s="671"/>
      <c r="AE100" s="671"/>
      <c r="AF100" s="671"/>
      <c r="AG100" s="671"/>
      <c r="AH100" s="671"/>
      <c r="AI100" s="671"/>
      <c r="AJ100" s="671"/>
      <c r="AK100" s="671"/>
      <c r="BA100" s="767" t="str">
        <f t="shared" si="18"/>
        <v/>
      </c>
      <c r="BB100" s="767" t="str">
        <f t="shared" si="15"/>
        <v/>
      </c>
      <c r="BC100" s="767" t="str">
        <f t="shared" si="16"/>
        <v/>
      </c>
      <c r="BD100" s="767" t="str">
        <f>IF($U100&lt;=$E100,"","Los ingresos de Población Indigena Hombres NO DEBE ser mayor al Total de Ingresos de Hombres al Programa")</f>
        <v/>
      </c>
      <c r="BE100" s="767" t="str">
        <f>IF($V100&lt;=$F100,"","Los ingresos de Población Indigena Mujeres NO DEBE ser mayor al Total de Ingresos de Mujeres al Programa")</f>
        <v/>
      </c>
      <c r="BG100" s="671"/>
      <c r="BH100" s="671"/>
      <c r="BI100" s="671"/>
      <c r="BJ100" s="671"/>
      <c r="BK100" s="671"/>
      <c r="BL100" s="671"/>
      <c r="BM100" s="671"/>
      <c r="BN100" s="671"/>
      <c r="BO100" s="671"/>
      <c r="BP100" s="671"/>
      <c r="BQ100" s="671"/>
      <c r="BR100" s="671"/>
      <c r="BS100" s="671"/>
      <c r="BT100" s="945">
        <f t="shared" si="17"/>
        <v>0</v>
      </c>
      <c r="BU100" s="945">
        <f t="shared" si="11"/>
        <v>0</v>
      </c>
      <c r="BV100" s="945">
        <f t="shared" si="12"/>
        <v>0</v>
      </c>
      <c r="BW100" s="945">
        <f>IF($U100&lt;=$E100,0,1)</f>
        <v>0</v>
      </c>
      <c r="BX100" s="945">
        <f>IF($V100&lt;=$F100,0,1)</f>
        <v>0</v>
      </c>
      <c r="BY100" s="690"/>
      <c r="BZ100" s="690"/>
      <c r="CA100" s="690"/>
      <c r="CB100" s="690"/>
      <c r="CC100" s="690"/>
      <c r="CD100" s="690"/>
      <c r="CE100" s="690"/>
      <c r="CF100" s="690"/>
      <c r="CG100" s="690"/>
      <c r="CH100" s="690"/>
      <c r="CI100" s="690"/>
      <c r="CJ100" s="690"/>
      <c r="CK100" s="690"/>
      <c r="CL100" s="690"/>
      <c r="CM100" s="690"/>
      <c r="CN100" s="690"/>
      <c r="CO100" s="690"/>
      <c r="CP100" s="690"/>
      <c r="CQ100" s="690"/>
      <c r="CR100" s="690"/>
      <c r="CS100" s="690"/>
      <c r="CT100" s="690"/>
      <c r="CU100" s="690"/>
      <c r="CV100" s="690"/>
    </row>
    <row r="101" spans="1:100" s="765" customFormat="1" ht="15.95" customHeight="1" x14ac:dyDescent="0.15">
      <c r="A101" s="1090" t="s">
        <v>133</v>
      </c>
      <c r="B101" s="1101"/>
      <c r="C101" s="1102"/>
      <c r="D101" s="836">
        <f t="shared" si="13"/>
        <v>0</v>
      </c>
      <c r="E101" s="918">
        <f t="shared" si="14"/>
        <v>0</v>
      </c>
      <c r="F101" s="919">
        <f t="shared" si="14"/>
        <v>0</v>
      </c>
      <c r="G101" s="799"/>
      <c r="H101" s="794"/>
      <c r="I101" s="799"/>
      <c r="J101" s="794"/>
      <c r="K101" s="799"/>
      <c r="L101" s="794"/>
      <c r="M101" s="799"/>
      <c r="N101" s="794"/>
      <c r="O101" s="799"/>
      <c r="P101" s="794"/>
      <c r="Q101" s="839"/>
      <c r="R101" s="884"/>
      <c r="S101" s="814"/>
      <c r="T101" s="821"/>
      <c r="U101" s="799"/>
      <c r="V101" s="794"/>
      <c r="W101" s="939" t="str">
        <f>$BA101&amp;" "&amp;$BB101&amp;""&amp;$BC101&amp;""&amp;$BE101&amp;""&amp;$BD101</f>
        <v xml:space="preserve"> </v>
      </c>
      <c r="X101" s="671"/>
      <c r="Y101" s="671"/>
      <c r="Z101" s="671"/>
      <c r="AA101" s="671"/>
      <c r="AB101" s="671"/>
      <c r="AC101" s="671"/>
      <c r="AD101" s="671"/>
      <c r="AE101" s="671"/>
      <c r="AF101" s="671"/>
      <c r="AG101" s="671"/>
      <c r="AH101" s="671"/>
      <c r="AI101" s="671"/>
      <c r="AJ101" s="671"/>
      <c r="AK101" s="671"/>
      <c r="BA101" s="767" t="str">
        <f t="shared" si="18"/>
        <v/>
      </c>
      <c r="BB101" s="767" t="str">
        <f t="shared" si="15"/>
        <v/>
      </c>
      <c r="BC101" s="767" t="str">
        <f t="shared" si="16"/>
        <v/>
      </c>
      <c r="BD101" s="767" t="str">
        <f>IF($U101&lt;=$E101,"","Los ingresos de Población Indigena Hombres NO DEBE ser mayor al Total de Ingresos de Hombres al Programa")</f>
        <v/>
      </c>
      <c r="BE101" s="767" t="str">
        <f>IF($V101&lt;=$F101,"","Los ingresos de Población Indigena Mujeres NO DEBE ser mayor al Total de Ingresos de Mujeres al Programa")</f>
        <v/>
      </c>
      <c r="BG101" s="671"/>
      <c r="BH101" s="671"/>
      <c r="BI101" s="671"/>
      <c r="BJ101" s="671"/>
      <c r="BK101" s="671"/>
      <c r="BL101" s="671"/>
      <c r="BM101" s="671"/>
      <c r="BN101" s="671"/>
      <c r="BO101" s="671"/>
      <c r="BP101" s="671"/>
      <c r="BQ101" s="671"/>
      <c r="BR101" s="671"/>
      <c r="BS101" s="671"/>
      <c r="BT101" s="945">
        <f t="shared" si="17"/>
        <v>0</v>
      </c>
      <c r="BU101" s="945">
        <f t="shared" si="11"/>
        <v>0</v>
      </c>
      <c r="BV101" s="945">
        <f t="shared" si="12"/>
        <v>0</v>
      </c>
      <c r="BW101" s="945">
        <f>IF($U101&lt;=$E101,0,1)</f>
        <v>0</v>
      </c>
      <c r="BX101" s="945">
        <f>IF($V101&lt;=$F101,0,1)</f>
        <v>0</v>
      </c>
      <c r="BY101" s="690"/>
      <c r="BZ101" s="690"/>
      <c r="CA101" s="690"/>
      <c r="CB101" s="690"/>
      <c r="CC101" s="690"/>
      <c r="CD101" s="690"/>
      <c r="CE101" s="690"/>
      <c r="CF101" s="690"/>
      <c r="CG101" s="690"/>
      <c r="CH101" s="690"/>
      <c r="CI101" s="690"/>
      <c r="CJ101" s="690"/>
      <c r="CK101" s="690"/>
      <c r="CL101" s="690"/>
      <c r="CM101" s="690"/>
      <c r="CN101" s="690"/>
      <c r="CO101" s="690"/>
      <c r="CP101" s="690"/>
      <c r="CQ101" s="690"/>
      <c r="CR101" s="690"/>
      <c r="CS101" s="690"/>
      <c r="CT101" s="690"/>
      <c r="CU101" s="690"/>
      <c r="CV101" s="690"/>
    </row>
    <row r="102" spans="1:100" s="765" customFormat="1" ht="26.25" customHeight="1" x14ac:dyDescent="0.15">
      <c r="A102" s="1103" t="s">
        <v>134</v>
      </c>
      <c r="B102" s="1082" t="s">
        <v>135</v>
      </c>
      <c r="C102" s="1089"/>
      <c r="D102" s="836">
        <f t="shared" si="13"/>
        <v>0</v>
      </c>
      <c r="E102" s="918">
        <f t="shared" si="14"/>
        <v>0</v>
      </c>
      <c r="F102" s="919">
        <f t="shared" si="14"/>
        <v>0</v>
      </c>
      <c r="G102" s="799"/>
      <c r="H102" s="794"/>
      <c r="I102" s="799"/>
      <c r="J102" s="794"/>
      <c r="K102" s="799"/>
      <c r="L102" s="794"/>
      <c r="M102" s="799"/>
      <c r="N102" s="794"/>
      <c r="O102" s="799"/>
      <c r="P102" s="794"/>
      <c r="Q102" s="839"/>
      <c r="R102" s="884"/>
      <c r="S102" s="813"/>
      <c r="T102" s="821"/>
      <c r="U102" s="799"/>
      <c r="V102" s="794"/>
      <c r="W102" s="939" t="str">
        <f>$BA102&amp;" "&amp;$BB102&amp;""&amp;$BC102&amp;""&amp;$BD102&amp;""&amp;$BE102&amp;""&amp;$BF102</f>
        <v xml:space="preserve"> </v>
      </c>
      <c r="X102" s="671"/>
      <c r="Y102" s="671"/>
      <c r="Z102" s="671"/>
      <c r="AA102" s="671"/>
      <c r="AB102" s="671"/>
      <c r="AC102" s="671"/>
      <c r="AD102" s="671"/>
      <c r="AE102" s="671"/>
      <c r="AF102" s="671"/>
      <c r="AG102" s="671"/>
      <c r="AH102" s="671"/>
      <c r="AI102" s="671"/>
      <c r="AJ102" s="671"/>
      <c r="AK102" s="671"/>
      <c r="BA102" s="950" t="str">
        <f t="shared" si="18"/>
        <v/>
      </c>
      <c r="BB102" s="950" t="str">
        <f t="shared" si="15"/>
        <v/>
      </c>
      <c r="BC102" s="950" t="str">
        <f t="shared" si="16"/>
        <v/>
      </c>
      <c r="BD102" s="950" t="str">
        <f t="shared" ref="BD102:BD114" si="19">IF(S102&lt;=F102,"","Las gestantes ingresadas al Programa NO debe ser mayor al Total de Mujeres ingresadas")</f>
        <v/>
      </c>
      <c r="BE102" s="767" t="str">
        <f>IF($U102&lt;=$E102,"","Los ingresos de Población Indigena Hombres NO DEBE ser mayor al Total de Ingresos de Hombres al Programa")</f>
        <v/>
      </c>
      <c r="BF102" s="767" t="str">
        <f>IF($V102&lt;=$F102,"","Los ingresos de Población Indigena Mujeres NO DEBE ser mayor al Total de Ingresos de Mujeres al Programa")</f>
        <v/>
      </c>
      <c r="BG102" s="671"/>
      <c r="BH102" s="671"/>
      <c r="BI102" s="671"/>
      <c r="BJ102" s="671"/>
      <c r="BK102" s="671"/>
      <c r="BL102" s="671"/>
      <c r="BM102" s="671"/>
      <c r="BN102" s="671"/>
      <c r="BO102" s="671"/>
      <c r="BP102" s="671"/>
      <c r="BQ102" s="671"/>
      <c r="BR102" s="671"/>
      <c r="BS102" s="671"/>
      <c r="BT102" s="945">
        <f t="shared" si="17"/>
        <v>0</v>
      </c>
      <c r="BU102" s="945">
        <f t="shared" si="11"/>
        <v>0</v>
      </c>
      <c r="BV102" s="945">
        <f t="shared" si="12"/>
        <v>0</v>
      </c>
      <c r="BW102" s="945">
        <f>IF(S102&lt;=F102,0,1)</f>
        <v>0</v>
      </c>
      <c r="BX102" s="945">
        <f>IF($U102&lt;=$E102,0,1)</f>
        <v>0</v>
      </c>
      <c r="BY102" s="945">
        <f>IF($V102&lt;=$F102,0,1)</f>
        <v>0</v>
      </c>
      <c r="BZ102" s="690"/>
      <c r="CA102" s="690"/>
      <c r="CB102" s="690"/>
      <c r="CC102" s="690"/>
      <c r="CD102" s="690"/>
      <c r="CE102" s="690"/>
      <c r="CF102" s="690"/>
      <c r="CG102" s="690"/>
      <c r="CH102" s="690"/>
      <c r="CI102" s="690"/>
      <c r="CJ102" s="690"/>
      <c r="CK102" s="690"/>
      <c r="CL102" s="690"/>
      <c r="CM102" s="690"/>
      <c r="CN102" s="690"/>
      <c r="CO102" s="690"/>
      <c r="CP102" s="690"/>
      <c r="CQ102" s="690"/>
      <c r="CR102" s="690"/>
      <c r="CS102" s="690"/>
      <c r="CT102" s="690"/>
      <c r="CU102" s="690"/>
      <c r="CV102" s="690"/>
    </row>
    <row r="103" spans="1:100" s="765" customFormat="1" ht="15.75" customHeight="1" x14ac:dyDescent="0.15">
      <c r="A103" s="1104"/>
      <c r="B103" s="1082" t="s">
        <v>136</v>
      </c>
      <c r="C103" s="1089"/>
      <c r="D103" s="836">
        <f t="shared" si="13"/>
        <v>0</v>
      </c>
      <c r="E103" s="918">
        <f t="shared" si="14"/>
        <v>0</v>
      </c>
      <c r="F103" s="919">
        <f t="shared" si="14"/>
        <v>0</v>
      </c>
      <c r="G103" s="799"/>
      <c r="H103" s="794"/>
      <c r="I103" s="799"/>
      <c r="J103" s="794"/>
      <c r="K103" s="799"/>
      <c r="L103" s="794"/>
      <c r="M103" s="799"/>
      <c r="N103" s="794"/>
      <c r="O103" s="799"/>
      <c r="P103" s="794"/>
      <c r="Q103" s="839"/>
      <c r="R103" s="884"/>
      <c r="S103" s="813"/>
      <c r="T103" s="821"/>
      <c r="U103" s="799"/>
      <c r="V103" s="794"/>
      <c r="W103" s="939" t="str">
        <f>$BA103&amp;" "&amp;$BB103&amp;""&amp;$BC103&amp;""&amp;$BD103&amp;""&amp;$BE103&amp;""&amp;$BF103</f>
        <v xml:space="preserve"> </v>
      </c>
      <c r="X103" s="671"/>
      <c r="Y103" s="671"/>
      <c r="Z103" s="671"/>
      <c r="AA103" s="671"/>
      <c r="AB103" s="671"/>
      <c r="AC103" s="671"/>
      <c r="AD103" s="671"/>
      <c r="AE103" s="671"/>
      <c r="AF103" s="671"/>
      <c r="AG103" s="671"/>
      <c r="AH103" s="671"/>
      <c r="AI103" s="671"/>
      <c r="AJ103" s="671"/>
      <c r="AK103" s="671"/>
      <c r="BA103" s="767" t="str">
        <f t="shared" si="18"/>
        <v/>
      </c>
      <c r="BB103" s="767" t="str">
        <f t="shared" si="15"/>
        <v/>
      </c>
      <c r="BC103" s="767" t="str">
        <f t="shared" si="16"/>
        <v/>
      </c>
      <c r="BD103" s="767" t="str">
        <f t="shared" si="19"/>
        <v/>
      </c>
      <c r="BE103" s="767" t="str">
        <f>IF($U103&lt;=$E103,"","Los ingresos de Población Indigena Hombres NO DEBE ser mayor al Total de Ingresos de Hombres al Programa")</f>
        <v/>
      </c>
      <c r="BF103" s="767" t="str">
        <f>IF($V103&lt;=$F103,"","Los ingresos de Población Indigena Mujeres NO DEBE ser mayor al Total de Ingresos de Mujeres al Programa")</f>
        <v/>
      </c>
      <c r="BG103" s="671"/>
      <c r="BH103" s="671"/>
      <c r="BI103" s="671"/>
      <c r="BJ103" s="671"/>
      <c r="BK103" s="671"/>
      <c r="BL103" s="671"/>
      <c r="BM103" s="671"/>
      <c r="BN103" s="671"/>
      <c r="BO103" s="671"/>
      <c r="BP103" s="671"/>
      <c r="BQ103" s="671"/>
      <c r="BR103" s="671"/>
      <c r="BS103" s="671"/>
      <c r="BT103" s="945">
        <f t="shared" si="17"/>
        <v>0</v>
      </c>
      <c r="BU103" s="945">
        <f t="shared" si="11"/>
        <v>0</v>
      </c>
      <c r="BV103" s="945">
        <f t="shared" si="12"/>
        <v>0</v>
      </c>
      <c r="BW103" s="945">
        <f>IF(S103&lt;=F103,0,1)</f>
        <v>0</v>
      </c>
      <c r="BX103" s="945">
        <f>IF($U103&lt;=$E103,0,1)</f>
        <v>0</v>
      </c>
      <c r="BY103" s="945">
        <f>IF($V103&lt;=$F103,0,1)</f>
        <v>0</v>
      </c>
      <c r="BZ103" s="690"/>
      <c r="CA103" s="690"/>
      <c r="CB103" s="690"/>
      <c r="CC103" s="690"/>
      <c r="CD103" s="690"/>
      <c r="CE103" s="690"/>
      <c r="CF103" s="690"/>
      <c r="CG103" s="690"/>
      <c r="CH103" s="690"/>
      <c r="CI103" s="690"/>
      <c r="CJ103" s="690"/>
      <c r="CK103" s="690"/>
      <c r="CL103" s="690"/>
      <c r="CM103" s="690"/>
      <c r="CN103" s="690"/>
      <c r="CO103" s="690"/>
      <c r="CP103" s="690"/>
      <c r="CQ103" s="690"/>
      <c r="CR103" s="690"/>
      <c r="CS103" s="690"/>
      <c r="CT103" s="690"/>
      <c r="CU103" s="690"/>
      <c r="CV103" s="690"/>
    </row>
    <row r="104" spans="1:100" s="765" customFormat="1" ht="21.75" customHeight="1" x14ac:dyDescent="0.15">
      <c r="A104" s="781" t="s">
        <v>137</v>
      </c>
      <c r="B104" s="1091" t="s">
        <v>138</v>
      </c>
      <c r="C104" s="1092"/>
      <c r="D104" s="836">
        <f t="shared" si="13"/>
        <v>0</v>
      </c>
      <c r="E104" s="918">
        <f t="shared" si="14"/>
        <v>0</v>
      </c>
      <c r="F104" s="919">
        <f t="shared" si="14"/>
        <v>0</v>
      </c>
      <c r="G104" s="799"/>
      <c r="H104" s="794"/>
      <c r="I104" s="799"/>
      <c r="J104" s="794"/>
      <c r="K104" s="799"/>
      <c r="L104" s="794"/>
      <c r="M104" s="799"/>
      <c r="N104" s="794"/>
      <c r="O104" s="799"/>
      <c r="P104" s="794"/>
      <c r="Q104" s="839"/>
      <c r="R104" s="884"/>
      <c r="S104" s="813"/>
      <c r="T104" s="821"/>
      <c r="U104" s="799"/>
      <c r="V104" s="794"/>
      <c r="W104" s="939" t="str">
        <f>$BA104&amp;" "&amp;$BB104&amp;""&amp;$BC104&amp;""&amp;$BD104&amp;""&amp;$BE104&amp;""&amp;$BF104</f>
        <v xml:space="preserve"> </v>
      </c>
      <c r="X104" s="671"/>
      <c r="Y104" s="671"/>
      <c r="Z104" s="671"/>
      <c r="AA104" s="671"/>
      <c r="AB104" s="671"/>
      <c r="AC104" s="671"/>
      <c r="AD104" s="671"/>
      <c r="AE104" s="671"/>
      <c r="AF104" s="671"/>
      <c r="AG104" s="671"/>
      <c r="AH104" s="671"/>
      <c r="AI104" s="671"/>
      <c r="AJ104" s="671"/>
      <c r="AK104" s="671"/>
      <c r="BA104" s="767" t="str">
        <f t="shared" si="18"/>
        <v/>
      </c>
      <c r="BB104" s="767" t="str">
        <f t="shared" si="15"/>
        <v/>
      </c>
      <c r="BC104" s="767" t="str">
        <f t="shared" si="16"/>
        <v/>
      </c>
      <c r="BD104" s="767" t="str">
        <f t="shared" si="19"/>
        <v/>
      </c>
      <c r="BE104" s="767" t="str">
        <f>IF($U104&lt;=$E104,"","Los ingresos de Población Indigena Hombres NO DEBE ser mayor al Total de Ingresos de Hombres al Programa")</f>
        <v/>
      </c>
      <c r="BF104" s="767" t="str">
        <f>IF($V104&lt;=$F104,"","Los ingresos de Población Indigena Mujeres NO DEBE ser mayor al Total de Ingresos de Mujeres al Programa")</f>
        <v/>
      </c>
      <c r="BG104" s="671"/>
      <c r="BH104" s="671"/>
      <c r="BI104" s="671"/>
      <c r="BJ104" s="671"/>
      <c r="BK104" s="671"/>
      <c r="BL104" s="671"/>
      <c r="BM104" s="671"/>
      <c r="BN104" s="671"/>
      <c r="BO104" s="671"/>
      <c r="BP104" s="671"/>
      <c r="BQ104" s="671"/>
      <c r="BR104" s="671"/>
      <c r="BS104" s="671"/>
      <c r="BT104" s="945">
        <f t="shared" si="17"/>
        <v>0</v>
      </c>
      <c r="BU104" s="945">
        <f t="shared" si="11"/>
        <v>0</v>
      </c>
      <c r="BV104" s="945">
        <f t="shared" si="12"/>
        <v>0</v>
      </c>
      <c r="BW104" s="945">
        <f>IF(S104&lt;=F104,0,1)</f>
        <v>0</v>
      </c>
      <c r="BX104" s="945">
        <f>IF($U104&lt;=$E104,0,1)</f>
        <v>0</v>
      </c>
      <c r="BY104" s="945">
        <f>IF($V104&lt;=$F104,0,1)</f>
        <v>0</v>
      </c>
      <c r="BZ104" s="690"/>
      <c r="CA104" s="690"/>
      <c r="CB104" s="690"/>
      <c r="CC104" s="690"/>
      <c r="CD104" s="690"/>
      <c r="CE104" s="690"/>
      <c r="CF104" s="690"/>
      <c r="CG104" s="690"/>
      <c r="CH104" s="690"/>
      <c r="CI104" s="690"/>
      <c r="CJ104" s="690"/>
      <c r="CK104" s="690"/>
      <c r="CL104" s="690"/>
      <c r="CM104" s="690"/>
      <c r="CN104" s="690"/>
      <c r="CO104" s="690"/>
      <c r="CP104" s="690"/>
      <c r="CQ104" s="690"/>
      <c r="CR104" s="690"/>
      <c r="CS104" s="690"/>
      <c r="CT104" s="690"/>
      <c r="CU104" s="690"/>
      <c r="CV104" s="690"/>
    </row>
    <row r="105" spans="1:100" s="765" customFormat="1" ht="15.95" customHeight="1" x14ac:dyDescent="0.15">
      <c r="A105" s="1090" t="s">
        <v>139</v>
      </c>
      <c r="B105" s="1090"/>
      <c r="C105" s="1089"/>
      <c r="D105" s="836">
        <f t="shared" si="13"/>
        <v>0</v>
      </c>
      <c r="E105" s="918">
        <f t="shared" si="14"/>
        <v>0</v>
      </c>
      <c r="F105" s="919">
        <f t="shared" si="14"/>
        <v>0</v>
      </c>
      <c r="G105" s="802"/>
      <c r="H105" s="805"/>
      <c r="I105" s="802"/>
      <c r="J105" s="805"/>
      <c r="K105" s="802"/>
      <c r="L105" s="805"/>
      <c r="M105" s="802"/>
      <c r="N105" s="805"/>
      <c r="O105" s="802"/>
      <c r="P105" s="805"/>
      <c r="Q105" s="841"/>
      <c r="R105" s="895"/>
      <c r="S105" s="835"/>
      <c r="T105" s="822"/>
      <c r="U105" s="802"/>
      <c r="V105" s="805"/>
      <c r="W105" s="939" t="str">
        <f>$BA105&amp;" "&amp;$BB105&amp;""&amp;$BC105&amp;""&amp;$BD105&amp;""&amp;$BE105&amp;""&amp;$BF105</f>
        <v xml:space="preserve"> </v>
      </c>
      <c r="X105" s="671"/>
      <c r="Y105" s="671"/>
      <c r="Z105" s="671"/>
      <c r="AA105" s="671"/>
      <c r="AB105" s="671"/>
      <c r="AC105" s="671"/>
      <c r="AD105" s="671"/>
      <c r="AE105" s="671"/>
      <c r="AF105" s="671"/>
      <c r="AG105" s="671"/>
      <c r="AH105" s="671"/>
      <c r="AI105" s="671"/>
      <c r="AJ105" s="671"/>
      <c r="AK105" s="671"/>
      <c r="BA105" s="767" t="str">
        <f t="shared" si="18"/>
        <v/>
      </c>
      <c r="BB105" s="767" t="str">
        <f t="shared" si="15"/>
        <v/>
      </c>
      <c r="BC105" s="767" t="str">
        <f t="shared" si="16"/>
        <v/>
      </c>
      <c r="BD105" s="767" t="str">
        <f t="shared" si="19"/>
        <v/>
      </c>
      <c r="BE105" s="767" t="str">
        <f>IF($U105&lt;=$E105,"","Los ingresos de Población Indigena Hombres NO DEBE ser mayor al Total de Ingresos de Hombres al Programa")</f>
        <v/>
      </c>
      <c r="BF105" s="767" t="str">
        <f>IF($V105&lt;=$F105,"","Los ingresos de Población Indigena Mujeres NO DEBE ser mayor al Total de Ingresos de Mujeres al Programa")</f>
        <v/>
      </c>
      <c r="BG105" s="671"/>
      <c r="BH105" s="671"/>
      <c r="BI105" s="671"/>
      <c r="BJ105" s="671"/>
      <c r="BK105" s="671"/>
      <c r="BL105" s="671"/>
      <c r="BM105" s="671"/>
      <c r="BN105" s="671"/>
      <c r="BO105" s="671"/>
      <c r="BP105" s="671"/>
      <c r="BQ105" s="671"/>
      <c r="BR105" s="671"/>
      <c r="BS105" s="671"/>
      <c r="BT105" s="945">
        <f t="shared" si="17"/>
        <v>0</v>
      </c>
      <c r="BU105" s="945">
        <f t="shared" si="11"/>
        <v>0</v>
      </c>
      <c r="BV105" s="945">
        <f t="shared" si="12"/>
        <v>0</v>
      </c>
      <c r="BW105" s="945">
        <f>IF(S105&lt;=F105,0,1)</f>
        <v>0</v>
      </c>
      <c r="BX105" s="945">
        <f>IF($U105&lt;=$E105,0,1)</f>
        <v>0</v>
      </c>
      <c r="BY105" s="945">
        <f>IF($V105&lt;=$F105,0,1)</f>
        <v>0</v>
      </c>
      <c r="BZ105" s="690"/>
      <c r="CA105" s="690"/>
      <c r="CB105" s="690"/>
      <c r="CC105" s="690"/>
      <c r="CD105" s="690"/>
      <c r="CE105" s="690"/>
      <c r="CF105" s="690"/>
      <c r="CG105" s="690"/>
      <c r="CH105" s="690"/>
      <c r="CI105" s="690"/>
      <c r="CJ105" s="690"/>
      <c r="CK105" s="690"/>
      <c r="CL105" s="690"/>
      <c r="CM105" s="690"/>
      <c r="CN105" s="690"/>
      <c r="CO105" s="690"/>
      <c r="CP105" s="690"/>
      <c r="CQ105" s="690"/>
      <c r="CR105" s="690"/>
      <c r="CS105" s="690"/>
      <c r="CT105" s="690"/>
      <c r="CU105" s="690"/>
      <c r="CV105" s="690"/>
    </row>
    <row r="106" spans="1:100" s="765" customFormat="1" ht="15.95" customHeight="1" x14ac:dyDescent="0.15">
      <c r="A106" s="1093" t="s">
        <v>140</v>
      </c>
      <c r="B106" s="1094"/>
      <c r="C106" s="1095"/>
      <c r="D106" s="935"/>
      <c r="E106" s="890"/>
      <c r="F106" s="890"/>
      <c r="G106" s="890"/>
      <c r="H106" s="890"/>
      <c r="I106" s="890"/>
      <c r="J106" s="890"/>
      <c r="K106" s="890"/>
      <c r="L106" s="890"/>
      <c r="M106" s="890"/>
      <c r="N106" s="890"/>
      <c r="O106" s="890"/>
      <c r="P106" s="890"/>
      <c r="Q106" s="890"/>
      <c r="R106" s="890"/>
      <c r="S106" s="890"/>
      <c r="T106" s="890"/>
      <c r="U106" s="890"/>
      <c r="V106" s="891"/>
      <c r="W106" s="939"/>
      <c r="X106" s="671"/>
      <c r="Y106" s="671"/>
      <c r="Z106" s="671"/>
      <c r="AA106" s="671"/>
      <c r="AB106" s="671"/>
      <c r="AC106" s="671"/>
      <c r="AD106" s="671"/>
      <c r="AE106" s="671"/>
      <c r="AF106" s="671"/>
      <c r="AG106" s="671"/>
      <c r="AH106" s="671"/>
      <c r="AI106" s="671"/>
      <c r="AJ106" s="671"/>
      <c r="AK106" s="671"/>
      <c r="BA106" s="690"/>
      <c r="BB106" s="690"/>
      <c r="BC106" s="690"/>
      <c r="BD106" s="690"/>
      <c r="BE106" s="690"/>
      <c r="BF106" s="690"/>
      <c r="BG106" s="671"/>
      <c r="BH106" s="671"/>
      <c r="BI106" s="671"/>
      <c r="BJ106" s="671"/>
      <c r="BK106" s="671"/>
      <c r="BL106" s="671"/>
      <c r="BM106" s="671"/>
      <c r="BN106" s="671"/>
      <c r="BO106" s="671"/>
      <c r="BP106" s="671"/>
      <c r="BQ106" s="671"/>
      <c r="BR106" s="671"/>
      <c r="BS106" s="671"/>
      <c r="BT106" s="690"/>
      <c r="BU106" s="690"/>
      <c r="BV106" s="690"/>
      <c r="BW106" s="690"/>
      <c r="BX106" s="690"/>
      <c r="BY106" s="690"/>
      <c r="BZ106" s="690"/>
      <c r="CA106" s="690"/>
      <c r="CB106" s="690"/>
      <c r="CC106" s="690"/>
      <c r="CD106" s="690"/>
      <c r="CE106" s="690"/>
      <c r="CF106" s="690"/>
      <c r="CG106" s="690"/>
      <c r="CH106" s="690"/>
      <c r="CI106" s="690"/>
      <c r="CJ106" s="690"/>
      <c r="CK106" s="690"/>
      <c r="CL106" s="690"/>
      <c r="CM106" s="690"/>
      <c r="CN106" s="690"/>
      <c r="CO106" s="690"/>
      <c r="CP106" s="690"/>
      <c r="CQ106" s="690"/>
      <c r="CR106" s="690"/>
      <c r="CS106" s="690"/>
      <c r="CT106" s="690"/>
      <c r="CU106" s="690"/>
      <c r="CV106" s="690"/>
    </row>
    <row r="107" spans="1:100" s="765" customFormat="1" ht="15.95" customHeight="1" x14ac:dyDescent="0.15">
      <c r="A107" s="1096" t="s">
        <v>141</v>
      </c>
      <c r="B107" s="1099" t="s">
        <v>142</v>
      </c>
      <c r="C107" s="1100"/>
      <c r="D107" s="920">
        <f t="shared" ref="D107:D124" si="20">SUM(E107:F107)</f>
        <v>0</v>
      </c>
      <c r="E107" s="921">
        <f t="shared" ref="E107:F124" si="21">G107+I107+K107+M107+O107+Q107</f>
        <v>0</v>
      </c>
      <c r="F107" s="922">
        <f t="shared" si="21"/>
        <v>0</v>
      </c>
      <c r="G107" s="811"/>
      <c r="H107" s="830"/>
      <c r="I107" s="811"/>
      <c r="J107" s="830"/>
      <c r="K107" s="811"/>
      <c r="L107" s="830"/>
      <c r="M107" s="811"/>
      <c r="N107" s="830"/>
      <c r="O107" s="811"/>
      <c r="P107" s="830"/>
      <c r="Q107" s="838"/>
      <c r="R107" s="896"/>
      <c r="S107" s="834"/>
      <c r="T107" s="790"/>
      <c r="U107" s="811"/>
      <c r="V107" s="830"/>
      <c r="W107" s="939" t="str">
        <f>$BA107&amp;" "&amp;$BB107&amp;""&amp;$BC107&amp;""&amp;$BD107&amp;""&amp;$BE107&amp;""&amp;$BF107&amp;""&amp;$BG107</f>
        <v xml:space="preserve"> </v>
      </c>
      <c r="X107" s="671"/>
      <c r="Y107" s="671"/>
      <c r="Z107" s="671"/>
      <c r="AA107" s="671"/>
      <c r="AB107" s="671"/>
      <c r="AC107" s="671"/>
      <c r="AD107" s="671"/>
      <c r="AE107" s="671"/>
      <c r="AF107" s="671"/>
      <c r="AG107" s="671"/>
      <c r="AH107" s="671"/>
      <c r="AI107" s="671"/>
      <c r="AJ107" s="671"/>
      <c r="AK107" s="671"/>
      <c r="BA107" s="767" t="str">
        <f t="shared" si="18"/>
        <v/>
      </c>
      <c r="BB107" s="767" t="str">
        <f t="shared" si="15"/>
        <v/>
      </c>
      <c r="BC107" s="767" t="str">
        <f t="shared" si="16"/>
        <v/>
      </c>
      <c r="BD107" s="767" t="str">
        <f t="shared" si="19"/>
        <v/>
      </c>
      <c r="BE107" s="767" t="str">
        <f>IF(T107&lt;=F107,"","Las madres de hijos menor de 2 años NO DEBE ser mayor al Total de Mujeres ingresadas al Programa")</f>
        <v/>
      </c>
      <c r="BF107" s="767" t="str">
        <f>IF($U107&lt;=$E107,"","Los ingresos de Población Indigena Hombres NO DEBE ser mayor al Total de Ingresos de Hombres al Programa")</f>
        <v/>
      </c>
      <c r="BG107" s="767" t="str">
        <f>IF($V107&lt;=$F107,"","Los ingresos de Población Indigena Mujeres NO DEBE ser mayor al Total de Ingresos de Mujeres al Programa")</f>
        <v/>
      </c>
      <c r="BH107" s="671"/>
      <c r="BI107" s="671"/>
      <c r="BJ107" s="671"/>
      <c r="BK107" s="671"/>
      <c r="BL107" s="671"/>
      <c r="BM107" s="671"/>
      <c r="BN107" s="671"/>
      <c r="BO107" s="671"/>
      <c r="BP107" s="671"/>
      <c r="BQ107" s="671"/>
      <c r="BR107" s="671"/>
      <c r="BS107" s="671"/>
      <c r="BT107" s="945">
        <f t="shared" si="17"/>
        <v>0</v>
      </c>
      <c r="BU107" s="945">
        <f t="shared" si="11"/>
        <v>0</v>
      </c>
      <c r="BV107" s="945">
        <f t="shared" si="12"/>
        <v>0</v>
      </c>
      <c r="BW107" s="945">
        <f>IF(S107&lt;=F107,0,1)</f>
        <v>0</v>
      </c>
      <c r="BX107" s="945">
        <f>IF(T107&lt;=F107,0,1)</f>
        <v>0</v>
      </c>
      <c r="BY107" s="945">
        <f>IF($U107&lt;=$E107,0,1)</f>
        <v>0</v>
      </c>
      <c r="BZ107" s="945">
        <f>IF($V107&lt;=$F107,0,1)</f>
        <v>0</v>
      </c>
      <c r="CA107" s="690"/>
      <c r="CB107" s="690"/>
      <c r="CC107" s="690"/>
      <c r="CD107" s="690"/>
      <c r="CE107" s="690"/>
      <c r="CF107" s="690"/>
      <c r="CG107" s="690"/>
      <c r="CH107" s="690"/>
      <c r="CI107" s="690"/>
      <c r="CJ107" s="690"/>
      <c r="CK107" s="690"/>
      <c r="CL107" s="690"/>
      <c r="CM107" s="690"/>
      <c r="CN107" s="690"/>
      <c r="CO107" s="690"/>
      <c r="CP107" s="690"/>
      <c r="CQ107" s="690"/>
      <c r="CR107" s="690"/>
      <c r="CS107" s="690"/>
      <c r="CT107" s="690"/>
      <c r="CU107" s="690"/>
      <c r="CV107" s="690"/>
    </row>
    <row r="108" spans="1:100" s="765" customFormat="1" ht="15.95" customHeight="1" x14ac:dyDescent="0.15">
      <c r="A108" s="1097"/>
      <c r="B108" s="1088" t="s">
        <v>143</v>
      </c>
      <c r="C108" s="1089"/>
      <c r="D108" s="915">
        <f t="shared" si="20"/>
        <v>0</v>
      </c>
      <c r="E108" s="916">
        <f t="shared" si="21"/>
        <v>0</v>
      </c>
      <c r="F108" s="917">
        <f t="shared" si="21"/>
        <v>0</v>
      </c>
      <c r="G108" s="831"/>
      <c r="H108" s="833"/>
      <c r="I108" s="831"/>
      <c r="J108" s="833"/>
      <c r="K108" s="831"/>
      <c r="L108" s="833"/>
      <c r="M108" s="831"/>
      <c r="N108" s="833"/>
      <c r="O108" s="831"/>
      <c r="P108" s="833"/>
      <c r="Q108" s="842"/>
      <c r="R108" s="892"/>
      <c r="S108" s="813"/>
      <c r="T108" s="797"/>
      <c r="U108" s="831"/>
      <c r="V108" s="833"/>
      <c r="W108" s="939" t="str">
        <f>$BA108&amp;" "&amp;$BB108&amp;""&amp;$BC108&amp;""&amp;$BD108&amp;""&amp;$BE108&amp;""&amp;$BF108&amp;""&amp;$BG108</f>
        <v xml:space="preserve"> </v>
      </c>
      <c r="X108" s="671"/>
      <c r="Y108" s="671"/>
      <c r="Z108" s="671"/>
      <c r="AA108" s="671"/>
      <c r="AB108" s="671"/>
      <c r="AC108" s="671"/>
      <c r="AD108" s="671"/>
      <c r="AE108" s="671"/>
      <c r="AF108" s="671"/>
      <c r="AG108" s="671"/>
      <c r="AH108" s="671"/>
      <c r="AI108" s="671"/>
      <c r="AJ108" s="671"/>
      <c r="AK108" s="671"/>
      <c r="BA108" s="767" t="str">
        <f t="shared" si="18"/>
        <v/>
      </c>
      <c r="BB108" s="767" t="str">
        <f t="shared" si="15"/>
        <v/>
      </c>
      <c r="BC108" s="767" t="str">
        <f t="shared" si="16"/>
        <v/>
      </c>
      <c r="BD108" s="767" t="str">
        <f>IF(S108&lt;=F108,"","Las gestantes ingresadas al Programa NO debe ser mayor al Total de Mujeres ingresadas")</f>
        <v/>
      </c>
      <c r="BE108" s="767" t="str">
        <f>IF(T108&lt;=F108,"","Las madres de hijos menor de 2 años NO DEBE ser mayor al Total de Mujeres ingresadas al Programa")</f>
        <v/>
      </c>
      <c r="BF108" s="767" t="str">
        <f>IF($U108&lt;=$E108,"","Los ingresos de Población Indigena Hombres NO DEBE ser mayor al Total de Ingresos de Hombres al Programa")</f>
        <v/>
      </c>
      <c r="BG108" s="767" t="str">
        <f>IF($V108&lt;=$F108,"","Los ingresos de Población Indigena Mujeres NO DEBE ser mayor al Total de Ingresos de Mujeres al Programa")</f>
        <v/>
      </c>
      <c r="BH108" s="671"/>
      <c r="BI108" s="671"/>
      <c r="BJ108" s="671"/>
      <c r="BK108" s="671"/>
      <c r="BL108" s="671"/>
      <c r="BM108" s="671"/>
      <c r="BN108" s="671"/>
      <c r="BO108" s="671"/>
      <c r="BP108" s="671"/>
      <c r="BQ108" s="671"/>
      <c r="BR108" s="671"/>
      <c r="BS108" s="671"/>
      <c r="BT108" s="945">
        <f t="shared" si="17"/>
        <v>0</v>
      </c>
      <c r="BU108" s="945">
        <f t="shared" si="11"/>
        <v>0</v>
      </c>
      <c r="BV108" s="945">
        <f t="shared" si="12"/>
        <v>0</v>
      </c>
      <c r="BW108" s="945">
        <f>IF(S108&lt;=F108,0,1)</f>
        <v>0</v>
      </c>
      <c r="BX108" s="945">
        <f>IF(T108&lt;=F108,0,1)</f>
        <v>0</v>
      </c>
      <c r="BY108" s="945">
        <f>IF($U108&lt;=$E108,0,1)</f>
        <v>0</v>
      </c>
      <c r="BZ108" s="945">
        <f>IF($V108&lt;=$F108,0,1)</f>
        <v>0</v>
      </c>
      <c r="CA108" s="690"/>
      <c r="CB108" s="690"/>
      <c r="CC108" s="690"/>
      <c r="CD108" s="690"/>
      <c r="CE108" s="690"/>
      <c r="CF108" s="690"/>
      <c r="CG108" s="690"/>
      <c r="CH108" s="690"/>
      <c r="CI108" s="690"/>
      <c r="CJ108" s="690"/>
      <c r="CK108" s="690"/>
      <c r="CL108" s="690"/>
      <c r="CM108" s="690"/>
      <c r="CN108" s="690"/>
      <c r="CO108" s="690"/>
      <c r="CP108" s="690"/>
      <c r="CQ108" s="690"/>
      <c r="CR108" s="690"/>
      <c r="CS108" s="690"/>
      <c r="CT108" s="690"/>
      <c r="CU108" s="690"/>
      <c r="CV108" s="690"/>
    </row>
    <row r="109" spans="1:100" s="765" customFormat="1" ht="15.95" customHeight="1" x14ac:dyDescent="0.15">
      <c r="A109" s="1097"/>
      <c r="B109" s="1088" t="s">
        <v>144</v>
      </c>
      <c r="C109" s="1089"/>
      <c r="D109" s="915">
        <f t="shared" si="20"/>
        <v>4</v>
      </c>
      <c r="E109" s="916">
        <f t="shared" si="21"/>
        <v>0</v>
      </c>
      <c r="F109" s="917">
        <f t="shared" si="21"/>
        <v>4</v>
      </c>
      <c r="G109" s="831"/>
      <c r="H109" s="833"/>
      <c r="I109" s="831"/>
      <c r="J109" s="833"/>
      <c r="K109" s="831"/>
      <c r="L109" s="833">
        <v>1</v>
      </c>
      <c r="M109" s="831"/>
      <c r="N109" s="833">
        <v>2</v>
      </c>
      <c r="O109" s="831"/>
      <c r="P109" s="833">
        <v>1</v>
      </c>
      <c r="Q109" s="842"/>
      <c r="R109" s="892"/>
      <c r="S109" s="813"/>
      <c r="T109" s="797"/>
      <c r="U109" s="831"/>
      <c r="V109" s="833"/>
      <c r="W109" s="939" t="str">
        <f>$BA109&amp;" "&amp;$BB109&amp;""&amp;$BC109&amp;""&amp;$BD109&amp;""&amp;$BE109&amp;""&amp;$BF109&amp;""&amp;$BG109</f>
        <v xml:space="preserve"> </v>
      </c>
      <c r="X109" s="671"/>
      <c r="Y109" s="671"/>
      <c r="Z109" s="671"/>
      <c r="AA109" s="671"/>
      <c r="AB109" s="671"/>
      <c r="AC109" s="671"/>
      <c r="AD109" s="671"/>
      <c r="AE109" s="671"/>
      <c r="AF109" s="671"/>
      <c r="AG109" s="671"/>
      <c r="AH109" s="671"/>
      <c r="AI109" s="671"/>
      <c r="AJ109" s="671"/>
      <c r="AK109" s="671"/>
      <c r="BA109" s="767" t="str">
        <f t="shared" si="18"/>
        <v/>
      </c>
      <c r="BB109" s="767" t="str">
        <f t="shared" si="15"/>
        <v/>
      </c>
      <c r="BC109" s="767" t="str">
        <f t="shared" si="16"/>
        <v/>
      </c>
      <c r="BD109" s="767" t="str">
        <f>IF(S109&lt;=F109,"","Las gestantes ingresadas al Programa NO debe ser mayor al Total de Mujeres ingresadas")</f>
        <v/>
      </c>
      <c r="BE109" s="767" t="str">
        <f>IF(T109&lt;=F109,"","Las madres de hijos menor de 2 años NO DEBE ser mayor al Total de Mujeres ingresadas al Programa")</f>
        <v/>
      </c>
      <c r="BF109" s="767" t="str">
        <f>IF($U109&lt;=$E109,"","Los ingresos de Población Indigena Hombres NO DEBE ser mayor al Total de Ingresos de Hombres al Programa")</f>
        <v/>
      </c>
      <c r="BG109" s="767" t="str">
        <f>IF($V109&lt;=$F109,"","Los ingresos de Población Indigena Mujeres NO DEBE ser mayor al Total de Ingresos de Mujeres al Programa")</f>
        <v/>
      </c>
      <c r="BH109" s="671"/>
      <c r="BI109" s="671"/>
      <c r="BJ109" s="671"/>
      <c r="BK109" s="671"/>
      <c r="BL109" s="671"/>
      <c r="BM109" s="671"/>
      <c r="BN109" s="671"/>
      <c r="BO109" s="671"/>
      <c r="BP109" s="671"/>
      <c r="BQ109" s="671"/>
      <c r="BR109" s="671"/>
      <c r="BS109" s="671"/>
      <c r="BT109" s="945">
        <f t="shared" si="17"/>
        <v>0</v>
      </c>
      <c r="BU109" s="945">
        <f t="shared" si="11"/>
        <v>0</v>
      </c>
      <c r="BV109" s="945">
        <f t="shared" si="12"/>
        <v>0</v>
      </c>
      <c r="BW109" s="945">
        <f>IF(S109&lt;=F109,0,1)</f>
        <v>0</v>
      </c>
      <c r="BX109" s="945">
        <f>IF($T109&lt;=$F109,0,1)</f>
        <v>0</v>
      </c>
      <c r="BY109" s="945">
        <f>IF($U109&lt;=$E109,0,1)</f>
        <v>0</v>
      </c>
      <c r="BZ109" s="945">
        <f>IF($V109&lt;=$F109,0,1)</f>
        <v>0</v>
      </c>
      <c r="CA109" s="690"/>
      <c r="CB109" s="690"/>
      <c r="CC109" s="690"/>
      <c r="CD109" s="690"/>
      <c r="CE109" s="690"/>
      <c r="CF109" s="690"/>
      <c r="CG109" s="690"/>
      <c r="CH109" s="690"/>
      <c r="CI109" s="690"/>
      <c r="CJ109" s="690"/>
      <c r="CK109" s="690"/>
      <c r="CL109" s="690"/>
      <c r="CM109" s="690"/>
      <c r="CN109" s="690"/>
      <c r="CO109" s="690"/>
      <c r="CP109" s="690"/>
      <c r="CQ109" s="690"/>
      <c r="CR109" s="690"/>
      <c r="CS109" s="690"/>
      <c r="CT109" s="690"/>
      <c r="CU109" s="690"/>
      <c r="CV109" s="690"/>
    </row>
    <row r="110" spans="1:100" s="765" customFormat="1" ht="15.95" customHeight="1" x14ac:dyDescent="0.15">
      <c r="A110" s="1083"/>
      <c r="B110" s="1088" t="s">
        <v>145</v>
      </c>
      <c r="C110" s="1089"/>
      <c r="D110" s="836">
        <f>+F110</f>
        <v>0</v>
      </c>
      <c r="E110" s="984"/>
      <c r="F110" s="919">
        <f t="shared" si="21"/>
        <v>0</v>
      </c>
      <c r="G110" s="809"/>
      <c r="H110" s="810"/>
      <c r="I110" s="809"/>
      <c r="J110" s="794"/>
      <c r="K110" s="809"/>
      <c r="L110" s="794"/>
      <c r="M110" s="809"/>
      <c r="N110" s="794"/>
      <c r="O110" s="809"/>
      <c r="P110" s="794"/>
      <c r="Q110" s="876"/>
      <c r="R110" s="894"/>
      <c r="S110" s="814"/>
      <c r="T110" s="791"/>
      <c r="U110" s="809"/>
      <c r="V110" s="794"/>
      <c r="W110" s="939" t="str">
        <f>$BA110&amp;" "&amp;$BB110&amp;""&amp;$BC110&amp;""&amp;$BD110&amp;""&amp;$BE110&amp;""&amp;$BF110</f>
        <v xml:space="preserve"> </v>
      </c>
      <c r="X110" s="671"/>
      <c r="Y110" s="671"/>
      <c r="Z110" s="671"/>
      <c r="AA110" s="671"/>
      <c r="AB110" s="671"/>
      <c r="AC110" s="671"/>
      <c r="AD110" s="671"/>
      <c r="AE110" s="671"/>
      <c r="AF110" s="671"/>
      <c r="AG110" s="671"/>
      <c r="AH110" s="671"/>
      <c r="AI110" s="671"/>
      <c r="AJ110" s="671"/>
      <c r="AK110" s="671"/>
      <c r="BA110" s="767" t="str">
        <f>IF($D110&lt;&gt;($J110+$L110+$N110+$P110),"El Total de los Ingresos NO puede ser diferente a la suma de Mujeres por edad.","")</f>
        <v/>
      </c>
      <c r="BB110" s="690"/>
      <c r="BC110" s="767" t="str">
        <f>IF($F110&lt;&gt;$J110+$L110+$N110+$P110,"El Total de Mujeres ingresadas al Programa NO puede ser distinto a la suma de Mujeres por edad.","")</f>
        <v/>
      </c>
      <c r="BD110" s="767" t="str">
        <f>IF(T110&lt;=F110,"","Las madres de hijos menor de 2 años NO DEBE ser mayor al Total de Mujeres ingresadas al Programa")</f>
        <v/>
      </c>
      <c r="BE110" s="690"/>
      <c r="BF110" s="767" t="str">
        <f>IF($V110&lt;=$F110,"","Los ingresos de Población Indigena Mujeres NO DEBE ser mayor al Total de Ingresos de Mujeres al Programa")</f>
        <v/>
      </c>
      <c r="BG110" s="671"/>
      <c r="BH110" s="671"/>
      <c r="BI110" s="671"/>
      <c r="BJ110" s="671"/>
      <c r="BK110" s="671"/>
      <c r="BL110" s="671"/>
      <c r="BM110" s="671"/>
      <c r="BN110" s="671"/>
      <c r="BO110" s="671"/>
      <c r="BP110" s="671"/>
      <c r="BQ110" s="671"/>
      <c r="BR110" s="671"/>
      <c r="BS110" s="671"/>
      <c r="BT110" s="945">
        <f>IF($D110&lt;&gt;($J110+$L110+$N110+$P110),1,0)</f>
        <v>0</v>
      </c>
      <c r="BU110" s="690"/>
      <c r="BV110" s="945">
        <f>IF($F110&lt;&gt;$J110+$L110+$N110+$P110,1,0)</f>
        <v>0</v>
      </c>
      <c r="BW110" s="945">
        <f>IF($T110&lt;=$F110,0,1)</f>
        <v>0</v>
      </c>
      <c r="BX110" s="690"/>
      <c r="BY110" s="945">
        <f>IF($V110&lt;=$F110,0,1)</f>
        <v>0</v>
      </c>
      <c r="BZ110" s="690"/>
      <c r="CA110" s="690"/>
      <c r="CB110" s="690"/>
      <c r="CC110" s="690"/>
      <c r="CD110" s="690"/>
      <c r="CE110" s="690"/>
      <c r="CF110" s="690"/>
      <c r="CG110" s="690"/>
      <c r="CH110" s="690"/>
      <c r="CI110" s="690"/>
      <c r="CJ110" s="690"/>
      <c r="CK110" s="690"/>
      <c r="CL110" s="690"/>
      <c r="CM110" s="690"/>
      <c r="CN110" s="690"/>
      <c r="CO110" s="690"/>
      <c r="CP110" s="690"/>
      <c r="CQ110" s="690"/>
      <c r="CR110" s="690"/>
      <c r="CS110" s="690"/>
      <c r="CT110" s="690"/>
      <c r="CU110" s="690"/>
      <c r="CV110" s="690"/>
    </row>
    <row r="111" spans="1:100" s="765" customFormat="1" ht="15.95" customHeight="1" x14ac:dyDescent="0.15">
      <c r="A111" s="1098"/>
      <c r="B111" s="1088" t="s">
        <v>146</v>
      </c>
      <c r="C111" s="1089"/>
      <c r="D111" s="836">
        <f t="shared" si="20"/>
        <v>0</v>
      </c>
      <c r="E111" s="918">
        <f t="shared" si="21"/>
        <v>0</v>
      </c>
      <c r="F111" s="919">
        <f t="shared" si="21"/>
        <v>0</v>
      </c>
      <c r="G111" s="799"/>
      <c r="H111" s="794"/>
      <c r="I111" s="799"/>
      <c r="J111" s="794"/>
      <c r="K111" s="799"/>
      <c r="L111" s="794"/>
      <c r="M111" s="799"/>
      <c r="N111" s="794"/>
      <c r="O111" s="799"/>
      <c r="P111" s="794"/>
      <c r="Q111" s="839"/>
      <c r="R111" s="884"/>
      <c r="S111" s="882"/>
      <c r="T111" s="792"/>
      <c r="U111" s="816"/>
      <c r="V111" s="795"/>
      <c r="W111" s="939" t="str">
        <f>$BA111&amp;" "&amp;$BB111&amp;""&amp;$BC111&amp;""&amp;$BD111&amp;""&amp;$BE111&amp;""&amp;$BF111</f>
        <v xml:space="preserve"> </v>
      </c>
      <c r="X111" s="671"/>
      <c r="Y111" s="671"/>
      <c r="Z111" s="671"/>
      <c r="AA111" s="671"/>
      <c r="AB111" s="671"/>
      <c r="AC111" s="671"/>
      <c r="AD111" s="671"/>
      <c r="AE111" s="671"/>
      <c r="AF111" s="671"/>
      <c r="AG111" s="671"/>
      <c r="AH111" s="671"/>
      <c r="AI111" s="671"/>
      <c r="AJ111" s="671"/>
      <c r="AK111" s="671"/>
      <c r="BA111" s="767" t="str">
        <f t="shared" si="18"/>
        <v/>
      </c>
      <c r="BB111" s="767" t="str">
        <f t="shared" si="15"/>
        <v/>
      </c>
      <c r="BC111" s="767" t="str">
        <f t="shared" si="16"/>
        <v/>
      </c>
      <c r="BD111" s="767" t="str">
        <f>IF(T111&lt;=F111,"","Las madres de hijos menor de 2 años NO DEBE ser mayor al Total de Mujeres ingresadas al Programa")</f>
        <v/>
      </c>
      <c r="BE111" s="767" t="str">
        <f>IF($U111&lt;=$E111,"","Los ingresos de Población Indigena Hombres NO DEBE ser mayor al Total de Ingresos de Hombres al Programa")</f>
        <v/>
      </c>
      <c r="BF111" s="767" t="str">
        <f>IF($V111&lt;=$F111,"","Los ingresos de Población Indigena Mujeres NO DEBE ser mayor al Total de Ingresos de Mujeres al Programa")</f>
        <v/>
      </c>
      <c r="BG111" s="671"/>
      <c r="BH111" s="671"/>
      <c r="BI111" s="671"/>
      <c r="BJ111" s="671"/>
      <c r="BK111" s="671"/>
      <c r="BL111" s="671"/>
      <c r="BM111" s="671"/>
      <c r="BN111" s="671"/>
      <c r="BO111" s="671"/>
      <c r="BP111" s="671"/>
      <c r="BQ111" s="671"/>
      <c r="BR111" s="671"/>
      <c r="BS111" s="671"/>
      <c r="BT111" s="945">
        <f t="shared" si="17"/>
        <v>0</v>
      </c>
      <c r="BU111" s="945">
        <f t="shared" si="11"/>
        <v>0</v>
      </c>
      <c r="BV111" s="945">
        <f t="shared" si="12"/>
        <v>0</v>
      </c>
      <c r="BW111" s="945">
        <f>IF($T111&lt;=$F111,0,1)</f>
        <v>0</v>
      </c>
      <c r="BX111" s="945">
        <f>IF($U111&lt;=$E111,0,1)</f>
        <v>0</v>
      </c>
      <c r="BY111" s="945">
        <f>IF($V111&lt;=$F111,0,1)</f>
        <v>0</v>
      </c>
      <c r="BZ111" s="690"/>
      <c r="CA111" s="690"/>
      <c r="CB111" s="690"/>
      <c r="CC111" s="690"/>
      <c r="CD111" s="690"/>
      <c r="CE111" s="690"/>
      <c r="CF111" s="690"/>
      <c r="CG111" s="690"/>
      <c r="CH111" s="690"/>
      <c r="CI111" s="690"/>
      <c r="CJ111" s="690"/>
      <c r="CK111" s="690"/>
      <c r="CL111" s="690"/>
      <c r="CM111" s="690"/>
      <c r="CN111" s="690"/>
      <c r="CO111" s="690"/>
      <c r="CP111" s="690"/>
      <c r="CQ111" s="690"/>
      <c r="CR111" s="690"/>
      <c r="CS111" s="690"/>
      <c r="CT111" s="690"/>
      <c r="CU111" s="690"/>
      <c r="CV111" s="690"/>
    </row>
    <row r="112" spans="1:100" s="765" customFormat="1" ht="36.75" customHeight="1" x14ac:dyDescent="0.15">
      <c r="A112" s="1086" t="s">
        <v>147</v>
      </c>
      <c r="B112" s="782" t="s">
        <v>148</v>
      </c>
      <c r="C112" s="773" t="s">
        <v>149</v>
      </c>
      <c r="D112" s="836">
        <f t="shared" si="20"/>
        <v>0</v>
      </c>
      <c r="E112" s="918">
        <f t="shared" si="21"/>
        <v>0</v>
      </c>
      <c r="F112" s="919">
        <f t="shared" si="21"/>
        <v>0</v>
      </c>
      <c r="G112" s="799"/>
      <c r="H112" s="794"/>
      <c r="I112" s="799"/>
      <c r="J112" s="794"/>
      <c r="K112" s="799"/>
      <c r="L112" s="794"/>
      <c r="M112" s="799"/>
      <c r="N112" s="794"/>
      <c r="O112" s="799"/>
      <c r="P112" s="794"/>
      <c r="Q112" s="839"/>
      <c r="R112" s="884"/>
      <c r="S112" s="897"/>
      <c r="T112" s="821"/>
      <c r="U112" s="799"/>
      <c r="V112" s="794"/>
      <c r="W112" s="939" t="str">
        <f>$BA112&amp;" "&amp;$BB112&amp;""&amp;$BC112&amp;""&amp;$BD112&amp;""&amp;$BE112&amp;""&amp;$BF112</f>
        <v xml:space="preserve"> </v>
      </c>
      <c r="X112" s="671"/>
      <c r="Y112" s="671"/>
      <c r="Z112" s="671"/>
      <c r="AA112" s="671"/>
      <c r="AB112" s="671"/>
      <c r="AC112" s="671"/>
      <c r="AD112" s="671"/>
      <c r="AE112" s="671"/>
      <c r="AF112" s="671"/>
      <c r="AG112" s="671"/>
      <c r="AH112" s="671"/>
      <c r="AI112" s="671"/>
      <c r="AJ112" s="671"/>
      <c r="AK112" s="671"/>
      <c r="BA112" s="767" t="str">
        <f t="shared" si="18"/>
        <v/>
      </c>
      <c r="BB112" s="767" t="str">
        <f t="shared" si="15"/>
        <v/>
      </c>
      <c r="BC112" s="767" t="str">
        <f t="shared" si="16"/>
        <v/>
      </c>
      <c r="BD112" s="767" t="str">
        <f t="shared" si="19"/>
        <v/>
      </c>
      <c r="BE112" s="767" t="str">
        <f>IF($U112&lt;=$E112,"","Los ingresos de Población Indigena Hombres NO DEBE ser mayor al Total de Ingresos de Hombres al Programa")</f>
        <v/>
      </c>
      <c r="BF112" s="767" t="str">
        <f>IF($V112&lt;=$F112,"","Los ingresos de Población Indigena Mujeres NO DEBE ser mayor al Total de Ingresos de Mujeres al Programa")</f>
        <v/>
      </c>
      <c r="BG112" s="671"/>
      <c r="BH112" s="671"/>
      <c r="BI112" s="671"/>
      <c r="BJ112" s="671"/>
      <c r="BK112" s="671"/>
      <c r="BL112" s="671"/>
      <c r="BM112" s="671"/>
      <c r="BN112" s="671"/>
      <c r="BO112" s="671"/>
      <c r="BP112" s="671"/>
      <c r="BQ112" s="671"/>
      <c r="BR112" s="671"/>
      <c r="BS112" s="671"/>
      <c r="BT112" s="945">
        <f t="shared" si="17"/>
        <v>0</v>
      </c>
      <c r="BU112" s="945">
        <f t="shared" si="11"/>
        <v>0</v>
      </c>
      <c r="BV112" s="945">
        <f t="shared" si="12"/>
        <v>0</v>
      </c>
      <c r="BW112" s="945">
        <f>IF($T112&lt;=$F112,0,1)</f>
        <v>0</v>
      </c>
      <c r="BX112" s="945">
        <f>IF($U112&lt;=$E112,0,1)</f>
        <v>0</v>
      </c>
      <c r="BY112" s="945">
        <f>IF($V112&lt;=$F112,0,1)</f>
        <v>0</v>
      </c>
      <c r="BZ112" s="690"/>
      <c r="CA112" s="690"/>
      <c r="CB112" s="690"/>
      <c r="CC112" s="690"/>
      <c r="CD112" s="690"/>
      <c r="CE112" s="690"/>
      <c r="CF112" s="690"/>
      <c r="CG112" s="690"/>
      <c r="CH112" s="690"/>
      <c r="CI112" s="690"/>
      <c r="CJ112" s="690"/>
      <c r="CK112" s="690"/>
      <c r="CL112" s="690"/>
      <c r="CM112" s="690"/>
      <c r="CN112" s="690"/>
      <c r="CO112" s="690"/>
      <c r="CP112" s="690"/>
      <c r="CQ112" s="690"/>
      <c r="CR112" s="690"/>
      <c r="CS112" s="690"/>
      <c r="CT112" s="690"/>
      <c r="CU112" s="690"/>
      <c r="CV112" s="690"/>
    </row>
    <row r="113" spans="1:100" s="765" customFormat="1" ht="24.95" customHeight="1" x14ac:dyDescent="0.15">
      <c r="A113" s="1087"/>
      <c r="B113" s="1088" t="s">
        <v>150</v>
      </c>
      <c r="C113" s="1089"/>
      <c r="D113" s="836">
        <f t="shared" si="20"/>
        <v>0</v>
      </c>
      <c r="E113" s="918">
        <f t="shared" si="21"/>
        <v>0</v>
      </c>
      <c r="F113" s="919">
        <f t="shared" si="21"/>
        <v>0</v>
      </c>
      <c r="G113" s="799"/>
      <c r="H113" s="794"/>
      <c r="I113" s="799"/>
      <c r="J113" s="794"/>
      <c r="K113" s="799"/>
      <c r="L113" s="794"/>
      <c r="M113" s="799"/>
      <c r="N113" s="794"/>
      <c r="O113" s="799"/>
      <c r="P113" s="794"/>
      <c r="Q113" s="839"/>
      <c r="R113" s="884"/>
      <c r="S113" s="897"/>
      <c r="T113" s="821"/>
      <c r="U113" s="799"/>
      <c r="V113" s="794"/>
      <c r="W113" s="939" t="str">
        <f>$BA113&amp;" "&amp;$BB113&amp;""&amp;$BC113&amp;""&amp;$BD113&amp;""&amp;$BE113&amp;""&amp;$BF113</f>
        <v xml:space="preserve"> </v>
      </c>
      <c r="X113" s="671"/>
      <c r="Y113" s="671"/>
      <c r="Z113" s="671"/>
      <c r="AA113" s="671"/>
      <c r="AB113" s="671"/>
      <c r="AC113" s="671"/>
      <c r="AD113" s="671"/>
      <c r="AE113" s="671"/>
      <c r="AF113" s="671"/>
      <c r="AG113" s="671"/>
      <c r="AH113" s="671"/>
      <c r="AI113" s="671"/>
      <c r="AJ113" s="671"/>
      <c r="AK113" s="671"/>
      <c r="BA113" s="767" t="str">
        <f t="shared" si="18"/>
        <v/>
      </c>
      <c r="BB113" s="767" t="str">
        <f t="shared" si="15"/>
        <v/>
      </c>
      <c r="BC113" s="767" t="str">
        <f t="shared" si="16"/>
        <v/>
      </c>
      <c r="BD113" s="767" t="str">
        <f t="shared" si="19"/>
        <v/>
      </c>
      <c r="BE113" s="767" t="str">
        <f>IF($U113&lt;=$E113,"","Los ingresos de Población Indigena Hombres NO DEBE ser mayor al Total de Ingresos de Hombres al Programa")</f>
        <v/>
      </c>
      <c r="BF113" s="767" t="str">
        <f>IF($V113&lt;=$F113,"","Los ingresos de Población Indigena Mujeres NO DEBE ser mayor al Total de Ingresos de Mujeres al Programa")</f>
        <v/>
      </c>
      <c r="BG113" s="671"/>
      <c r="BH113" s="671"/>
      <c r="BI113" s="671"/>
      <c r="BJ113" s="671"/>
      <c r="BK113" s="671"/>
      <c r="BL113" s="671"/>
      <c r="BM113" s="671"/>
      <c r="BN113" s="671"/>
      <c r="BO113" s="671"/>
      <c r="BP113" s="671"/>
      <c r="BQ113" s="671"/>
      <c r="BR113" s="671"/>
      <c r="BS113" s="671"/>
      <c r="BT113" s="945">
        <f t="shared" si="17"/>
        <v>0</v>
      </c>
      <c r="BU113" s="945">
        <f t="shared" si="11"/>
        <v>0</v>
      </c>
      <c r="BV113" s="945">
        <f t="shared" si="12"/>
        <v>0</v>
      </c>
      <c r="BW113" s="945">
        <f>IF($T113&lt;=$F113,0,1)</f>
        <v>0</v>
      </c>
      <c r="BX113" s="945">
        <f>IF($U113&lt;=$E113,0,1)</f>
        <v>0</v>
      </c>
      <c r="BY113" s="945">
        <f>IF($V113&lt;=$F113,0,1)</f>
        <v>0</v>
      </c>
      <c r="BZ113" s="690"/>
      <c r="CA113" s="690"/>
      <c r="CB113" s="690"/>
      <c r="CC113" s="690"/>
      <c r="CD113" s="690"/>
      <c r="CE113" s="690"/>
      <c r="CF113" s="690"/>
      <c r="CG113" s="690"/>
      <c r="CH113" s="690"/>
      <c r="CI113" s="690"/>
      <c r="CJ113" s="690"/>
      <c r="CK113" s="690"/>
      <c r="CL113" s="690"/>
      <c r="CM113" s="690"/>
      <c r="CN113" s="690"/>
      <c r="CO113" s="690"/>
      <c r="CP113" s="690"/>
      <c r="CQ113" s="690"/>
      <c r="CR113" s="690"/>
      <c r="CS113" s="690"/>
      <c r="CT113" s="690"/>
      <c r="CU113" s="690"/>
      <c r="CV113" s="690"/>
    </row>
    <row r="114" spans="1:100" s="765" customFormat="1" ht="15.95" customHeight="1" x14ac:dyDescent="0.15">
      <c r="A114" s="1087"/>
      <c r="B114" s="1088" t="s">
        <v>151</v>
      </c>
      <c r="C114" s="1089"/>
      <c r="D114" s="836">
        <f t="shared" si="20"/>
        <v>0</v>
      </c>
      <c r="E114" s="918">
        <f t="shared" si="21"/>
        <v>0</v>
      </c>
      <c r="F114" s="919">
        <f t="shared" si="21"/>
        <v>0</v>
      </c>
      <c r="G114" s="799"/>
      <c r="H114" s="794"/>
      <c r="I114" s="799"/>
      <c r="J114" s="794"/>
      <c r="K114" s="799"/>
      <c r="L114" s="794"/>
      <c r="M114" s="799"/>
      <c r="N114" s="794"/>
      <c r="O114" s="799"/>
      <c r="P114" s="794"/>
      <c r="Q114" s="839"/>
      <c r="R114" s="884"/>
      <c r="S114" s="897"/>
      <c r="T114" s="821"/>
      <c r="U114" s="799"/>
      <c r="V114" s="794"/>
      <c r="W114" s="939" t="str">
        <f>$BA114&amp;" "&amp;$BB114&amp;""&amp;$BC114&amp;""&amp;$BD114&amp;""&amp;$BE114&amp;""&amp;$BF114</f>
        <v xml:space="preserve"> </v>
      </c>
      <c r="X114" s="671"/>
      <c r="Y114" s="671"/>
      <c r="Z114" s="671"/>
      <c r="AA114" s="671"/>
      <c r="AB114" s="671"/>
      <c r="AC114" s="671"/>
      <c r="AD114" s="671"/>
      <c r="AE114" s="671"/>
      <c r="AF114" s="671"/>
      <c r="AG114" s="671"/>
      <c r="AH114" s="671"/>
      <c r="AI114" s="671"/>
      <c r="AJ114" s="671"/>
      <c r="AK114" s="671"/>
      <c r="BA114" s="767" t="str">
        <f t="shared" si="18"/>
        <v/>
      </c>
      <c r="BB114" s="767" t="str">
        <f t="shared" si="15"/>
        <v/>
      </c>
      <c r="BC114" s="767" t="str">
        <f t="shared" si="16"/>
        <v/>
      </c>
      <c r="BD114" s="767" t="str">
        <f t="shared" si="19"/>
        <v/>
      </c>
      <c r="BE114" s="767" t="str">
        <f>IF($U114&lt;=$E114,"","Los ingresos de Población Indigena Hombres NO DEBE ser mayor al Total de Ingresos de Hombres al Programa")</f>
        <v/>
      </c>
      <c r="BF114" s="767" t="str">
        <f>IF($V114&lt;=$F114,"","Los ingresos de Población Indigena Mujeres NO DEBE ser mayor al Total de Ingresos de Mujeres al Programa")</f>
        <v/>
      </c>
      <c r="BG114" s="671"/>
      <c r="BH114" s="671"/>
      <c r="BI114" s="671"/>
      <c r="BJ114" s="671"/>
      <c r="BK114" s="671"/>
      <c r="BL114" s="671"/>
      <c r="BM114" s="671"/>
      <c r="BN114" s="671"/>
      <c r="BO114" s="671"/>
      <c r="BP114" s="671"/>
      <c r="BQ114" s="671"/>
      <c r="BR114" s="671"/>
      <c r="BS114" s="671"/>
      <c r="BT114" s="945">
        <f t="shared" si="17"/>
        <v>0</v>
      </c>
      <c r="BU114" s="945">
        <f t="shared" si="11"/>
        <v>0</v>
      </c>
      <c r="BV114" s="945">
        <f t="shared" si="12"/>
        <v>0</v>
      </c>
      <c r="BW114" s="945">
        <f>IF($T114&lt;=$F114,0,1)</f>
        <v>0</v>
      </c>
      <c r="BX114" s="945">
        <f>IF($U114&lt;=$E114,0,1)</f>
        <v>0</v>
      </c>
      <c r="BY114" s="945">
        <f>IF($V114&lt;=$F114,0,1)</f>
        <v>0</v>
      </c>
      <c r="BZ114" s="690"/>
      <c r="CA114" s="690"/>
      <c r="CB114" s="690"/>
      <c r="CC114" s="690"/>
      <c r="CD114" s="690"/>
      <c r="CE114" s="690"/>
      <c r="CF114" s="690"/>
      <c r="CG114" s="690"/>
      <c r="CH114" s="690"/>
      <c r="CI114" s="690"/>
      <c r="CJ114" s="690"/>
      <c r="CK114" s="690"/>
      <c r="CL114" s="690"/>
      <c r="CM114" s="690"/>
      <c r="CN114" s="690"/>
      <c r="CO114" s="690"/>
      <c r="CP114" s="690"/>
      <c r="CQ114" s="690"/>
      <c r="CR114" s="690"/>
      <c r="CS114" s="690"/>
      <c r="CT114" s="690"/>
      <c r="CU114" s="690"/>
      <c r="CV114" s="690"/>
    </row>
    <row r="115" spans="1:100" s="765" customFormat="1" ht="15.95" customHeight="1" x14ac:dyDescent="0.15">
      <c r="A115" s="1090" t="s">
        <v>152</v>
      </c>
      <c r="B115" s="1090"/>
      <c r="C115" s="1089"/>
      <c r="D115" s="836">
        <f t="shared" si="20"/>
        <v>2</v>
      </c>
      <c r="E115" s="918">
        <f t="shared" si="21"/>
        <v>1</v>
      </c>
      <c r="F115" s="919">
        <f t="shared" si="21"/>
        <v>1</v>
      </c>
      <c r="G115" s="799"/>
      <c r="H115" s="794"/>
      <c r="I115" s="799"/>
      <c r="J115" s="794"/>
      <c r="K115" s="799"/>
      <c r="L115" s="794"/>
      <c r="M115" s="799"/>
      <c r="N115" s="794"/>
      <c r="O115" s="799">
        <v>1</v>
      </c>
      <c r="P115" s="794">
        <v>1</v>
      </c>
      <c r="Q115" s="839"/>
      <c r="R115" s="884"/>
      <c r="S115" s="881"/>
      <c r="T115" s="893"/>
      <c r="U115" s="831"/>
      <c r="V115" s="833"/>
      <c r="W115" s="939" t="str">
        <f>$BA115&amp;" "&amp;$BB115&amp;""&amp;$BC115&amp;""&amp;$BD115&amp;""&amp;$BE115</f>
        <v xml:space="preserve"> </v>
      </c>
      <c r="X115" s="671"/>
      <c r="Y115" s="671"/>
      <c r="Z115" s="671"/>
      <c r="AA115" s="671"/>
      <c r="AB115" s="671"/>
      <c r="AC115" s="671"/>
      <c r="AD115" s="671"/>
      <c r="AE115" s="671"/>
      <c r="AF115" s="671"/>
      <c r="AG115" s="671"/>
      <c r="AH115" s="671"/>
      <c r="AI115" s="671"/>
      <c r="AJ115" s="671"/>
      <c r="AK115" s="671"/>
      <c r="BA115" s="767" t="str">
        <f t="shared" si="18"/>
        <v/>
      </c>
      <c r="BB115" s="767" t="str">
        <f t="shared" si="15"/>
        <v/>
      </c>
      <c r="BC115" s="767" t="str">
        <f t="shared" si="16"/>
        <v/>
      </c>
      <c r="BD115" s="767" t="str">
        <f>IF($U115&lt;=$E115,"","Los ingresos de Población Indigena Hombres NO DEBE ser mayor al Total de Ingresos de Hombres al Programa")</f>
        <v/>
      </c>
      <c r="BE115" s="767" t="str">
        <f>IF($V115&lt;=$F115,"","Los ingresos de Población Indigena Mujeres NO DEBE ser mayor al Total de Ingresos de Mujeres al Programa")</f>
        <v/>
      </c>
      <c r="BF115" s="690"/>
      <c r="BG115" s="671"/>
      <c r="BH115" s="671"/>
      <c r="BI115" s="671"/>
      <c r="BJ115" s="671"/>
      <c r="BK115" s="671"/>
      <c r="BL115" s="671"/>
      <c r="BM115" s="671"/>
      <c r="BN115" s="671"/>
      <c r="BO115" s="671"/>
      <c r="BP115" s="671"/>
      <c r="BQ115" s="671"/>
      <c r="BR115" s="671"/>
      <c r="BS115" s="671"/>
      <c r="BT115" s="945">
        <f t="shared" si="17"/>
        <v>0</v>
      </c>
      <c r="BU115" s="945">
        <f t="shared" si="11"/>
        <v>0</v>
      </c>
      <c r="BV115" s="945">
        <f t="shared" si="12"/>
        <v>0</v>
      </c>
      <c r="BW115" s="945">
        <f>IF($U115&lt;=$E115,0,1)</f>
        <v>0</v>
      </c>
      <c r="BX115" s="945">
        <f>IF($V115&lt;=$F115,0,1)</f>
        <v>0</v>
      </c>
      <c r="BY115" s="690"/>
      <c r="BZ115" s="690"/>
      <c r="CA115" s="690"/>
      <c r="CB115" s="690"/>
      <c r="CC115" s="690"/>
      <c r="CD115" s="690"/>
      <c r="CE115" s="690"/>
      <c r="CF115" s="690"/>
      <c r="CG115" s="690"/>
      <c r="CH115" s="690"/>
      <c r="CI115" s="690"/>
      <c r="CJ115" s="690"/>
      <c r="CK115" s="690"/>
      <c r="CL115" s="690"/>
      <c r="CM115" s="690"/>
      <c r="CN115" s="690"/>
      <c r="CO115" s="690"/>
      <c r="CP115" s="690"/>
      <c r="CQ115" s="690"/>
      <c r="CR115" s="690"/>
      <c r="CS115" s="690"/>
      <c r="CT115" s="690"/>
      <c r="CU115" s="690"/>
      <c r="CV115" s="690"/>
    </row>
    <row r="116" spans="1:100" s="765" customFormat="1" ht="15.95" customHeight="1" x14ac:dyDescent="0.15">
      <c r="A116" s="1090" t="s">
        <v>153</v>
      </c>
      <c r="B116" s="1090"/>
      <c r="C116" s="1089"/>
      <c r="D116" s="836">
        <f t="shared" si="20"/>
        <v>0</v>
      </c>
      <c r="E116" s="918">
        <f t="shared" si="21"/>
        <v>0</v>
      </c>
      <c r="F116" s="919">
        <f t="shared" si="21"/>
        <v>0</v>
      </c>
      <c r="G116" s="799"/>
      <c r="H116" s="794"/>
      <c r="I116" s="799"/>
      <c r="J116" s="794"/>
      <c r="K116" s="799"/>
      <c r="L116" s="794"/>
      <c r="M116" s="799"/>
      <c r="N116" s="794"/>
      <c r="O116" s="799"/>
      <c r="P116" s="794"/>
      <c r="Q116" s="839"/>
      <c r="R116" s="884"/>
      <c r="S116" s="814"/>
      <c r="T116" s="821"/>
      <c r="U116" s="799"/>
      <c r="V116" s="794"/>
      <c r="W116" s="939" t="str">
        <f t="shared" ref="W116:W124" si="22">$BA116&amp;" "&amp;$BB116&amp;""&amp;$BC116&amp;""&amp;$BD116&amp;""&amp;$BE116</f>
        <v xml:space="preserve"> </v>
      </c>
      <c r="X116" s="671"/>
      <c r="Y116" s="671"/>
      <c r="Z116" s="671"/>
      <c r="AA116" s="671"/>
      <c r="AB116" s="671"/>
      <c r="AC116" s="671"/>
      <c r="AD116" s="671"/>
      <c r="AE116" s="671"/>
      <c r="AF116" s="671"/>
      <c r="AG116" s="671"/>
      <c r="AH116" s="671"/>
      <c r="AI116" s="671"/>
      <c r="AJ116" s="671"/>
      <c r="AK116" s="671"/>
      <c r="BA116" s="767" t="str">
        <f t="shared" si="18"/>
        <v/>
      </c>
      <c r="BB116" s="767" t="str">
        <f t="shared" si="15"/>
        <v/>
      </c>
      <c r="BC116" s="767" t="str">
        <f t="shared" si="16"/>
        <v/>
      </c>
      <c r="BD116" s="767" t="str">
        <f t="shared" ref="BD116:BD124" si="23">IF($U116&lt;=$E116,"","Los ingresos de Población Indigena Hombres NO DEBE ser mayor al Total de Ingresos de Hombres al Programa")</f>
        <v/>
      </c>
      <c r="BE116" s="767" t="str">
        <f t="shared" ref="BE116:BE124" si="24">IF($V116&lt;=$F116,"","Los ingresos de Población Indigena Mujeres NO DEBE ser mayor al Total de Ingresos de Mujeres al Programa")</f>
        <v/>
      </c>
      <c r="BF116" s="690"/>
      <c r="BG116" s="671"/>
      <c r="BH116" s="671"/>
      <c r="BI116" s="671"/>
      <c r="BJ116" s="671"/>
      <c r="BK116" s="671"/>
      <c r="BL116" s="671"/>
      <c r="BM116" s="671"/>
      <c r="BN116" s="671"/>
      <c r="BO116" s="671"/>
      <c r="BP116" s="671"/>
      <c r="BQ116" s="671"/>
      <c r="BR116" s="671"/>
      <c r="BS116" s="671"/>
      <c r="BT116" s="945">
        <f t="shared" si="17"/>
        <v>0</v>
      </c>
      <c r="BU116" s="945">
        <f t="shared" si="11"/>
        <v>0</v>
      </c>
      <c r="BV116" s="945">
        <f t="shared" si="12"/>
        <v>0</v>
      </c>
      <c r="BW116" s="945">
        <f>IF($U116&lt;=$E116,0,1)</f>
        <v>0</v>
      </c>
      <c r="BX116" s="945">
        <f>IF($V116&lt;=$F116,0,1)</f>
        <v>0</v>
      </c>
      <c r="BY116" s="690"/>
      <c r="BZ116" s="690"/>
      <c r="CA116" s="690"/>
      <c r="CB116" s="690"/>
      <c r="CC116" s="690"/>
      <c r="CD116" s="690"/>
      <c r="CE116" s="690"/>
      <c r="CF116" s="690"/>
      <c r="CG116" s="690"/>
      <c r="CH116" s="690"/>
      <c r="CI116" s="690"/>
      <c r="CJ116" s="690"/>
      <c r="CK116" s="690"/>
      <c r="CL116" s="690"/>
      <c r="CM116" s="690"/>
      <c r="CN116" s="690"/>
      <c r="CO116" s="690"/>
      <c r="CP116" s="690"/>
      <c r="CQ116" s="690"/>
      <c r="CR116" s="690"/>
      <c r="CS116" s="690"/>
      <c r="CT116" s="690"/>
      <c r="CU116" s="690"/>
      <c r="CV116" s="690"/>
    </row>
    <row r="117" spans="1:100" s="765" customFormat="1" ht="15.95" customHeight="1" x14ac:dyDescent="0.15">
      <c r="A117" s="1083" t="s">
        <v>154</v>
      </c>
      <c r="B117" s="1084"/>
      <c r="C117" s="1085"/>
      <c r="D117" s="836">
        <f t="shared" si="20"/>
        <v>1</v>
      </c>
      <c r="E117" s="918">
        <f t="shared" si="21"/>
        <v>1</v>
      </c>
      <c r="F117" s="919">
        <f t="shared" si="21"/>
        <v>0</v>
      </c>
      <c r="G117" s="799"/>
      <c r="H117" s="794"/>
      <c r="I117" s="799"/>
      <c r="J117" s="794"/>
      <c r="K117" s="799"/>
      <c r="L117" s="794"/>
      <c r="M117" s="799"/>
      <c r="N117" s="794"/>
      <c r="O117" s="799"/>
      <c r="P117" s="794"/>
      <c r="Q117" s="839">
        <v>1</v>
      </c>
      <c r="R117" s="884"/>
      <c r="S117" s="814"/>
      <c r="T117" s="821"/>
      <c r="U117" s="799"/>
      <c r="V117" s="794"/>
      <c r="W117" s="939" t="str">
        <f t="shared" si="22"/>
        <v xml:space="preserve"> </v>
      </c>
      <c r="X117" s="671"/>
      <c r="Y117" s="671"/>
      <c r="Z117" s="671"/>
      <c r="AA117" s="671"/>
      <c r="AB117" s="671"/>
      <c r="AC117" s="671"/>
      <c r="AD117" s="671"/>
      <c r="AE117" s="671"/>
      <c r="AF117" s="671"/>
      <c r="AG117" s="671"/>
      <c r="AH117" s="671"/>
      <c r="AI117" s="671"/>
      <c r="AJ117" s="671"/>
      <c r="AK117" s="671"/>
      <c r="BA117" s="767" t="str">
        <f t="shared" si="18"/>
        <v/>
      </c>
      <c r="BB117" s="767" t="str">
        <f t="shared" si="15"/>
        <v/>
      </c>
      <c r="BC117" s="767" t="str">
        <f t="shared" si="16"/>
        <v/>
      </c>
      <c r="BD117" s="767" t="str">
        <f t="shared" si="23"/>
        <v/>
      </c>
      <c r="BE117" s="767" t="str">
        <f t="shared" si="24"/>
        <v/>
      </c>
      <c r="BF117" s="690"/>
      <c r="BG117" s="671"/>
      <c r="BH117" s="671"/>
      <c r="BI117" s="671"/>
      <c r="BJ117" s="671"/>
      <c r="BK117" s="671"/>
      <c r="BL117" s="671"/>
      <c r="BM117" s="671"/>
      <c r="BN117" s="671"/>
      <c r="BO117" s="671"/>
      <c r="BP117" s="671"/>
      <c r="BQ117" s="671"/>
      <c r="BR117" s="671"/>
      <c r="BS117" s="671"/>
      <c r="BT117" s="945">
        <f t="shared" si="17"/>
        <v>0</v>
      </c>
      <c r="BU117" s="945">
        <f t="shared" si="11"/>
        <v>0</v>
      </c>
      <c r="BV117" s="945">
        <f t="shared" si="12"/>
        <v>0</v>
      </c>
      <c r="BW117" s="945">
        <f>IF($U117&lt;=$E117,0,1)</f>
        <v>0</v>
      </c>
      <c r="BX117" s="945">
        <f>IF($V117&lt;=$F117,0,1)</f>
        <v>0</v>
      </c>
      <c r="BY117" s="690"/>
      <c r="BZ117" s="690"/>
      <c r="CA117" s="690"/>
      <c r="CB117" s="690"/>
      <c r="CC117" s="690"/>
      <c r="CD117" s="690"/>
      <c r="CE117" s="690"/>
      <c r="CF117" s="690"/>
      <c r="CG117" s="690"/>
      <c r="CH117" s="690"/>
      <c r="CI117" s="690"/>
      <c r="CJ117" s="690"/>
      <c r="CK117" s="690"/>
      <c r="CL117" s="690"/>
      <c r="CM117" s="690"/>
      <c r="CN117" s="690"/>
      <c r="CO117" s="690"/>
      <c r="CP117" s="690"/>
      <c r="CQ117" s="690"/>
      <c r="CR117" s="690"/>
      <c r="CS117" s="690"/>
      <c r="CT117" s="690"/>
      <c r="CU117" s="690"/>
      <c r="CV117" s="690"/>
    </row>
    <row r="118" spans="1:100" s="765" customFormat="1" ht="15.95" customHeight="1" x14ac:dyDescent="0.15">
      <c r="A118" s="1080" t="s">
        <v>155</v>
      </c>
      <c r="B118" s="1081"/>
      <c r="C118" s="1082"/>
      <c r="D118" s="836">
        <f t="shared" si="20"/>
        <v>0</v>
      </c>
      <c r="E118" s="918">
        <f t="shared" si="21"/>
        <v>0</v>
      </c>
      <c r="F118" s="919">
        <f t="shared" si="21"/>
        <v>0</v>
      </c>
      <c r="G118" s="799"/>
      <c r="H118" s="794"/>
      <c r="I118" s="799"/>
      <c r="J118" s="794"/>
      <c r="K118" s="799"/>
      <c r="L118" s="794"/>
      <c r="M118" s="799"/>
      <c r="N118" s="794"/>
      <c r="O118" s="799"/>
      <c r="P118" s="794"/>
      <c r="Q118" s="839"/>
      <c r="R118" s="884"/>
      <c r="S118" s="814"/>
      <c r="T118" s="821"/>
      <c r="U118" s="799"/>
      <c r="V118" s="794"/>
      <c r="W118" s="939" t="str">
        <f t="shared" si="22"/>
        <v xml:space="preserve"> </v>
      </c>
      <c r="X118" s="671"/>
      <c r="Y118" s="671"/>
      <c r="Z118" s="671"/>
      <c r="AA118" s="671"/>
      <c r="AB118" s="671"/>
      <c r="AC118" s="671"/>
      <c r="AD118" s="671"/>
      <c r="AE118" s="671"/>
      <c r="AF118" s="671"/>
      <c r="AG118" s="671"/>
      <c r="AH118" s="671"/>
      <c r="AI118" s="671"/>
      <c r="AJ118" s="671"/>
      <c r="AK118" s="671"/>
      <c r="BA118" s="767" t="str">
        <f t="shared" si="18"/>
        <v/>
      </c>
      <c r="BB118" s="767" t="str">
        <f t="shared" si="15"/>
        <v/>
      </c>
      <c r="BC118" s="767" t="str">
        <f t="shared" si="16"/>
        <v/>
      </c>
      <c r="BD118" s="767" t="str">
        <f t="shared" si="23"/>
        <v/>
      </c>
      <c r="BE118" s="767" t="str">
        <f t="shared" si="24"/>
        <v/>
      </c>
      <c r="BF118" s="690"/>
      <c r="BG118" s="671"/>
      <c r="BH118" s="671"/>
      <c r="BI118" s="671"/>
      <c r="BJ118" s="671"/>
      <c r="BK118" s="671"/>
      <c r="BL118" s="671"/>
      <c r="BM118" s="671"/>
      <c r="BN118" s="671"/>
      <c r="BO118" s="671"/>
      <c r="BP118" s="671"/>
      <c r="BQ118" s="671"/>
      <c r="BR118" s="671"/>
      <c r="BS118" s="671"/>
      <c r="BT118" s="945">
        <f t="shared" si="17"/>
        <v>0</v>
      </c>
      <c r="BU118" s="945">
        <f t="shared" si="11"/>
        <v>0</v>
      </c>
      <c r="BV118" s="945">
        <f t="shared" si="12"/>
        <v>0</v>
      </c>
      <c r="BW118" s="945">
        <f>IF($U118&lt;=$E118,0,1)</f>
        <v>0</v>
      </c>
      <c r="BX118" s="945">
        <f>IF($V118&lt;=$F118,0,1)</f>
        <v>0</v>
      </c>
      <c r="BY118" s="690"/>
      <c r="BZ118" s="690"/>
      <c r="CA118" s="690"/>
      <c r="CB118" s="690"/>
      <c r="CC118" s="690"/>
      <c r="CD118" s="690"/>
      <c r="CE118" s="690"/>
      <c r="CF118" s="690"/>
      <c r="CG118" s="690"/>
      <c r="CH118" s="690"/>
      <c r="CI118" s="690"/>
      <c r="CJ118" s="690"/>
      <c r="CK118" s="690"/>
      <c r="CL118" s="690"/>
      <c r="CM118" s="690"/>
      <c r="CN118" s="690"/>
      <c r="CO118" s="690"/>
      <c r="CP118" s="690"/>
      <c r="CQ118" s="690"/>
      <c r="CR118" s="690"/>
      <c r="CS118" s="690"/>
      <c r="CT118" s="690"/>
      <c r="CU118" s="690"/>
      <c r="CV118" s="690"/>
    </row>
    <row r="119" spans="1:100" s="765" customFormat="1" ht="15.95" customHeight="1" x14ac:dyDescent="0.15">
      <c r="A119" s="1080" t="s">
        <v>156</v>
      </c>
      <c r="B119" s="1081"/>
      <c r="C119" s="1082"/>
      <c r="D119" s="836">
        <f t="shared" si="20"/>
        <v>1</v>
      </c>
      <c r="E119" s="918">
        <f t="shared" si="21"/>
        <v>0</v>
      </c>
      <c r="F119" s="919">
        <f t="shared" si="21"/>
        <v>1</v>
      </c>
      <c r="G119" s="799"/>
      <c r="H119" s="794"/>
      <c r="I119" s="799"/>
      <c r="J119" s="794">
        <v>1</v>
      </c>
      <c r="K119" s="799"/>
      <c r="L119" s="794"/>
      <c r="M119" s="799"/>
      <c r="N119" s="794"/>
      <c r="O119" s="799"/>
      <c r="P119" s="794"/>
      <c r="Q119" s="839"/>
      <c r="R119" s="884"/>
      <c r="S119" s="814"/>
      <c r="T119" s="821"/>
      <c r="U119" s="799"/>
      <c r="V119" s="794"/>
      <c r="W119" s="939" t="str">
        <f t="shared" si="22"/>
        <v xml:space="preserve"> </v>
      </c>
      <c r="X119" s="671"/>
      <c r="Y119" s="671"/>
      <c r="Z119" s="671"/>
      <c r="AA119" s="671"/>
      <c r="AB119" s="671"/>
      <c r="AC119" s="671"/>
      <c r="AD119" s="671"/>
      <c r="AE119" s="671"/>
      <c r="AF119" s="671"/>
      <c r="AG119" s="671"/>
      <c r="AH119" s="671"/>
      <c r="AI119" s="671"/>
      <c r="AJ119" s="671"/>
      <c r="AK119" s="671"/>
      <c r="BA119" s="767" t="str">
        <f t="shared" si="18"/>
        <v/>
      </c>
      <c r="BB119" s="767" t="str">
        <f t="shared" si="15"/>
        <v/>
      </c>
      <c r="BC119" s="767" t="str">
        <f t="shared" si="16"/>
        <v/>
      </c>
      <c r="BD119" s="767" t="str">
        <f t="shared" si="23"/>
        <v/>
      </c>
      <c r="BE119" s="767" t="str">
        <f t="shared" si="24"/>
        <v/>
      </c>
      <c r="BF119" s="690"/>
      <c r="BG119" s="671"/>
      <c r="BH119" s="671"/>
      <c r="BI119" s="671"/>
      <c r="BJ119" s="671"/>
      <c r="BK119" s="671"/>
      <c r="BL119" s="671"/>
      <c r="BM119" s="671"/>
      <c r="BN119" s="671"/>
      <c r="BO119" s="671"/>
      <c r="BP119" s="671"/>
      <c r="BQ119" s="671"/>
      <c r="BR119" s="671"/>
      <c r="BS119" s="671"/>
      <c r="BT119" s="945">
        <f t="shared" si="17"/>
        <v>0</v>
      </c>
      <c r="BU119" s="945">
        <f t="shared" si="11"/>
        <v>0</v>
      </c>
      <c r="BV119" s="945">
        <f t="shared" si="12"/>
        <v>0</v>
      </c>
      <c r="BW119" s="945">
        <f t="shared" ref="BW119:BW124" si="25">IF($U119&lt;=$E119,0,1)</f>
        <v>0</v>
      </c>
      <c r="BX119" s="945">
        <f t="shared" ref="BX119:BX124" si="26">IF($V119&lt;=$F119,0,1)</f>
        <v>0</v>
      </c>
      <c r="BY119" s="690"/>
      <c r="BZ119" s="690"/>
      <c r="CA119" s="690"/>
      <c r="CB119" s="690"/>
      <c r="CC119" s="690"/>
      <c r="CD119" s="690"/>
      <c r="CE119" s="690"/>
      <c r="CF119" s="690"/>
      <c r="CG119" s="690"/>
      <c r="CH119" s="690"/>
      <c r="CI119" s="690"/>
      <c r="CJ119" s="690"/>
      <c r="CK119" s="690"/>
      <c r="CL119" s="690"/>
      <c r="CM119" s="690"/>
      <c r="CN119" s="690"/>
      <c r="CO119" s="690"/>
      <c r="CP119" s="690"/>
      <c r="CQ119" s="690"/>
      <c r="CR119" s="690"/>
      <c r="CS119" s="690"/>
      <c r="CT119" s="690"/>
      <c r="CU119" s="690"/>
      <c r="CV119" s="690"/>
    </row>
    <row r="120" spans="1:100" s="765" customFormat="1" ht="15.95" customHeight="1" x14ac:dyDescent="0.15">
      <c r="A120" s="1083" t="s">
        <v>157</v>
      </c>
      <c r="B120" s="1084"/>
      <c r="C120" s="1085"/>
      <c r="D120" s="836">
        <f t="shared" si="20"/>
        <v>15</v>
      </c>
      <c r="E120" s="918">
        <f t="shared" si="21"/>
        <v>9</v>
      </c>
      <c r="F120" s="919">
        <f t="shared" si="21"/>
        <v>6</v>
      </c>
      <c r="G120" s="799">
        <v>4</v>
      </c>
      <c r="H120" s="794">
        <v>5</v>
      </c>
      <c r="I120" s="799">
        <v>5</v>
      </c>
      <c r="J120" s="794"/>
      <c r="K120" s="799"/>
      <c r="L120" s="794">
        <v>1</v>
      </c>
      <c r="M120" s="799"/>
      <c r="N120" s="794"/>
      <c r="O120" s="799"/>
      <c r="P120" s="794"/>
      <c r="Q120" s="839"/>
      <c r="R120" s="884"/>
      <c r="S120" s="814"/>
      <c r="T120" s="821"/>
      <c r="U120" s="799"/>
      <c r="V120" s="794"/>
      <c r="W120" s="939" t="str">
        <f t="shared" si="22"/>
        <v xml:space="preserve"> </v>
      </c>
      <c r="X120" s="671"/>
      <c r="Y120" s="671"/>
      <c r="Z120" s="671"/>
      <c r="AA120" s="671"/>
      <c r="AB120" s="671"/>
      <c r="AC120" s="671"/>
      <c r="AD120" s="671"/>
      <c r="AE120" s="671"/>
      <c r="AF120" s="671"/>
      <c r="AG120" s="671"/>
      <c r="AH120" s="671"/>
      <c r="AI120" s="671"/>
      <c r="AJ120" s="671"/>
      <c r="AK120" s="671"/>
      <c r="BA120" s="767" t="str">
        <f t="shared" si="18"/>
        <v/>
      </c>
      <c r="BB120" s="767" t="str">
        <f t="shared" si="15"/>
        <v/>
      </c>
      <c r="BC120" s="767" t="str">
        <f t="shared" si="16"/>
        <v/>
      </c>
      <c r="BD120" s="767" t="str">
        <f t="shared" si="23"/>
        <v/>
      </c>
      <c r="BE120" s="767" t="str">
        <f t="shared" si="24"/>
        <v/>
      </c>
      <c r="BF120" s="690"/>
      <c r="BG120" s="671"/>
      <c r="BH120" s="671"/>
      <c r="BI120" s="671"/>
      <c r="BJ120" s="671"/>
      <c r="BK120" s="671"/>
      <c r="BL120" s="671"/>
      <c r="BM120" s="671"/>
      <c r="BN120" s="671"/>
      <c r="BO120" s="671"/>
      <c r="BP120" s="671"/>
      <c r="BQ120" s="671"/>
      <c r="BR120" s="671"/>
      <c r="BS120" s="671"/>
      <c r="BT120" s="945">
        <f t="shared" si="17"/>
        <v>0</v>
      </c>
      <c r="BU120" s="945">
        <f t="shared" si="11"/>
        <v>0</v>
      </c>
      <c r="BV120" s="945">
        <f t="shared" si="12"/>
        <v>0</v>
      </c>
      <c r="BW120" s="945">
        <f t="shared" si="25"/>
        <v>0</v>
      </c>
      <c r="BX120" s="945">
        <f t="shared" si="26"/>
        <v>0</v>
      </c>
      <c r="BY120" s="690"/>
      <c r="BZ120" s="690"/>
      <c r="CA120" s="690"/>
      <c r="CB120" s="690"/>
      <c r="CC120" s="690"/>
      <c r="CD120" s="690"/>
      <c r="CE120" s="690"/>
      <c r="CF120" s="690"/>
      <c r="CG120" s="690"/>
      <c r="CH120" s="690"/>
      <c r="CI120" s="690"/>
      <c r="CJ120" s="690"/>
      <c r="CK120" s="690"/>
      <c r="CL120" s="690"/>
      <c r="CM120" s="690"/>
      <c r="CN120" s="690"/>
      <c r="CO120" s="690"/>
      <c r="CP120" s="690"/>
      <c r="CQ120" s="690"/>
      <c r="CR120" s="690"/>
      <c r="CS120" s="690"/>
      <c r="CT120" s="690"/>
      <c r="CU120" s="690"/>
      <c r="CV120" s="690"/>
    </row>
    <row r="121" spans="1:100" s="765" customFormat="1" ht="24.95" customHeight="1" x14ac:dyDescent="0.15">
      <c r="A121" s="1083" t="s">
        <v>158</v>
      </c>
      <c r="B121" s="1084"/>
      <c r="C121" s="1085"/>
      <c r="D121" s="836">
        <f t="shared" si="20"/>
        <v>22</v>
      </c>
      <c r="E121" s="918">
        <f t="shared" si="21"/>
        <v>13</v>
      </c>
      <c r="F121" s="919">
        <f t="shared" si="21"/>
        <v>9</v>
      </c>
      <c r="G121" s="799">
        <v>5</v>
      </c>
      <c r="H121" s="794">
        <v>3</v>
      </c>
      <c r="I121" s="799">
        <v>7</v>
      </c>
      <c r="J121" s="794">
        <v>4</v>
      </c>
      <c r="K121" s="799">
        <v>1</v>
      </c>
      <c r="L121" s="794">
        <v>2</v>
      </c>
      <c r="M121" s="799"/>
      <c r="N121" s="794"/>
      <c r="O121" s="809"/>
      <c r="P121" s="810"/>
      <c r="Q121" s="876"/>
      <c r="R121" s="894"/>
      <c r="S121" s="814"/>
      <c r="T121" s="821"/>
      <c r="U121" s="799"/>
      <c r="V121" s="794"/>
      <c r="W121" s="939" t="str">
        <f t="shared" si="22"/>
        <v xml:space="preserve"> </v>
      </c>
      <c r="X121" s="671"/>
      <c r="Y121" s="671"/>
      <c r="Z121" s="671"/>
      <c r="AA121" s="671"/>
      <c r="AB121" s="671"/>
      <c r="AC121" s="671"/>
      <c r="AD121" s="671"/>
      <c r="AE121" s="671"/>
      <c r="AF121" s="671"/>
      <c r="AG121" s="671"/>
      <c r="AH121" s="671"/>
      <c r="AI121" s="671"/>
      <c r="AJ121" s="671"/>
      <c r="AK121" s="671"/>
      <c r="BA121" s="767" t="str">
        <f t="shared" si="18"/>
        <v/>
      </c>
      <c r="BB121" s="767" t="str">
        <f t="shared" si="15"/>
        <v/>
      </c>
      <c r="BC121" s="767" t="str">
        <f t="shared" si="16"/>
        <v/>
      </c>
      <c r="BD121" s="767" t="str">
        <f t="shared" si="23"/>
        <v/>
      </c>
      <c r="BE121" s="767" t="str">
        <f t="shared" si="24"/>
        <v/>
      </c>
      <c r="BF121" s="690"/>
      <c r="BG121" s="671"/>
      <c r="BH121" s="671"/>
      <c r="BI121" s="671"/>
      <c r="BJ121" s="671"/>
      <c r="BK121" s="671"/>
      <c r="BL121" s="671"/>
      <c r="BM121" s="671"/>
      <c r="BN121" s="671"/>
      <c r="BO121" s="671"/>
      <c r="BP121" s="671"/>
      <c r="BQ121" s="671"/>
      <c r="BR121" s="671"/>
      <c r="BS121" s="671"/>
      <c r="BT121" s="945">
        <f t="shared" si="17"/>
        <v>0</v>
      </c>
      <c r="BU121" s="945">
        <f t="shared" si="11"/>
        <v>0</v>
      </c>
      <c r="BV121" s="945">
        <f t="shared" si="12"/>
        <v>0</v>
      </c>
      <c r="BW121" s="945">
        <f t="shared" si="25"/>
        <v>0</v>
      </c>
      <c r="BX121" s="945">
        <f t="shared" si="26"/>
        <v>0</v>
      </c>
      <c r="BY121" s="690"/>
      <c r="BZ121" s="690"/>
      <c r="CA121" s="690"/>
      <c r="CB121" s="690"/>
      <c r="CC121" s="690"/>
      <c r="CD121" s="690"/>
      <c r="CE121" s="690"/>
      <c r="CF121" s="690"/>
      <c r="CG121" s="690"/>
      <c r="CH121" s="690"/>
      <c r="CI121" s="690"/>
      <c r="CJ121" s="690"/>
      <c r="CK121" s="690"/>
      <c r="CL121" s="690"/>
      <c r="CM121" s="690"/>
      <c r="CN121" s="690"/>
      <c r="CO121" s="690"/>
      <c r="CP121" s="690"/>
      <c r="CQ121" s="690"/>
      <c r="CR121" s="690"/>
      <c r="CS121" s="690"/>
      <c r="CT121" s="690"/>
      <c r="CU121" s="690"/>
      <c r="CV121" s="690"/>
    </row>
    <row r="122" spans="1:100" s="765" customFormat="1" ht="15.95" customHeight="1" x14ac:dyDescent="0.15">
      <c r="A122" s="1080" t="s">
        <v>159</v>
      </c>
      <c r="B122" s="1081"/>
      <c r="C122" s="1082"/>
      <c r="D122" s="836">
        <f t="shared" si="20"/>
        <v>6</v>
      </c>
      <c r="E122" s="918">
        <f t="shared" si="21"/>
        <v>0</v>
      </c>
      <c r="F122" s="919">
        <f t="shared" si="21"/>
        <v>6</v>
      </c>
      <c r="G122" s="799"/>
      <c r="H122" s="794"/>
      <c r="I122" s="799"/>
      <c r="J122" s="794"/>
      <c r="K122" s="799"/>
      <c r="L122" s="794">
        <v>2</v>
      </c>
      <c r="M122" s="799"/>
      <c r="N122" s="794">
        <v>1</v>
      </c>
      <c r="O122" s="799"/>
      <c r="P122" s="794">
        <v>3</v>
      </c>
      <c r="Q122" s="839"/>
      <c r="R122" s="884"/>
      <c r="S122" s="814"/>
      <c r="T122" s="821"/>
      <c r="U122" s="799"/>
      <c r="V122" s="794"/>
      <c r="W122" s="939" t="str">
        <f t="shared" si="22"/>
        <v xml:space="preserve"> </v>
      </c>
      <c r="X122" s="671"/>
      <c r="Y122" s="671"/>
      <c r="Z122" s="671"/>
      <c r="AA122" s="671"/>
      <c r="AB122" s="671"/>
      <c r="AC122" s="671"/>
      <c r="AD122" s="671"/>
      <c r="AE122" s="671"/>
      <c r="AF122" s="671"/>
      <c r="AG122" s="671"/>
      <c r="AH122" s="671"/>
      <c r="AI122" s="671"/>
      <c r="AJ122" s="671"/>
      <c r="AK122" s="671"/>
      <c r="BA122" s="767" t="str">
        <f t="shared" si="18"/>
        <v/>
      </c>
      <c r="BB122" s="767" t="str">
        <f t="shared" si="15"/>
        <v/>
      </c>
      <c r="BC122" s="767" t="str">
        <f t="shared" si="16"/>
        <v/>
      </c>
      <c r="BD122" s="767" t="str">
        <f t="shared" si="23"/>
        <v/>
      </c>
      <c r="BE122" s="767" t="str">
        <f t="shared" si="24"/>
        <v/>
      </c>
      <c r="BF122" s="690"/>
      <c r="BG122" s="671"/>
      <c r="BH122" s="671"/>
      <c r="BI122" s="671"/>
      <c r="BJ122" s="671"/>
      <c r="BK122" s="671"/>
      <c r="BL122" s="671"/>
      <c r="BM122" s="671"/>
      <c r="BN122" s="671"/>
      <c r="BO122" s="671"/>
      <c r="BP122" s="671"/>
      <c r="BQ122" s="671"/>
      <c r="BR122" s="671"/>
      <c r="BS122" s="671"/>
      <c r="BT122" s="945">
        <f t="shared" si="17"/>
        <v>0</v>
      </c>
      <c r="BU122" s="945">
        <f t="shared" si="11"/>
        <v>0</v>
      </c>
      <c r="BV122" s="945">
        <f t="shared" si="12"/>
        <v>0</v>
      </c>
      <c r="BW122" s="945">
        <f t="shared" si="25"/>
        <v>0</v>
      </c>
      <c r="BX122" s="945">
        <f t="shared" si="26"/>
        <v>0</v>
      </c>
      <c r="BY122" s="690"/>
      <c r="BZ122" s="690"/>
      <c r="CA122" s="690"/>
      <c r="CB122" s="690"/>
      <c r="CC122" s="690"/>
      <c r="CD122" s="690"/>
      <c r="CE122" s="690"/>
      <c r="CF122" s="690"/>
      <c r="CG122" s="690"/>
      <c r="CH122" s="690"/>
      <c r="CI122" s="690"/>
      <c r="CJ122" s="690"/>
      <c r="CK122" s="690"/>
      <c r="CL122" s="690"/>
      <c r="CM122" s="690"/>
      <c r="CN122" s="690"/>
      <c r="CO122" s="690"/>
      <c r="CP122" s="690"/>
      <c r="CQ122" s="690"/>
      <c r="CR122" s="690"/>
      <c r="CS122" s="690"/>
      <c r="CT122" s="690"/>
      <c r="CU122" s="690"/>
      <c r="CV122" s="690"/>
    </row>
    <row r="123" spans="1:100" s="765" customFormat="1" ht="15.95" customHeight="1" x14ac:dyDescent="0.15">
      <c r="A123" s="1080" t="s">
        <v>160</v>
      </c>
      <c r="B123" s="1081"/>
      <c r="C123" s="1082"/>
      <c r="D123" s="923">
        <f t="shared" si="20"/>
        <v>0</v>
      </c>
      <c r="E123" s="924">
        <f t="shared" si="21"/>
        <v>0</v>
      </c>
      <c r="F123" s="925">
        <f t="shared" si="21"/>
        <v>0</v>
      </c>
      <c r="G123" s="816"/>
      <c r="H123" s="795"/>
      <c r="I123" s="816"/>
      <c r="J123" s="795"/>
      <c r="K123" s="816"/>
      <c r="L123" s="795"/>
      <c r="M123" s="816"/>
      <c r="N123" s="795"/>
      <c r="O123" s="816"/>
      <c r="P123" s="795"/>
      <c r="Q123" s="858"/>
      <c r="R123" s="885"/>
      <c r="S123" s="814"/>
      <c r="T123" s="821"/>
      <c r="U123" s="799"/>
      <c r="V123" s="794"/>
      <c r="W123" s="939" t="str">
        <f t="shared" si="22"/>
        <v xml:space="preserve"> </v>
      </c>
      <c r="X123" s="671"/>
      <c r="Y123" s="671"/>
      <c r="Z123" s="671"/>
      <c r="AA123" s="671"/>
      <c r="AB123" s="671"/>
      <c r="AC123" s="671"/>
      <c r="AD123" s="671"/>
      <c r="AE123" s="671"/>
      <c r="AF123" s="671"/>
      <c r="AG123" s="671"/>
      <c r="AH123" s="671"/>
      <c r="AI123" s="671"/>
      <c r="AJ123" s="671"/>
      <c r="AK123" s="671"/>
      <c r="BA123" s="767" t="str">
        <f t="shared" si="18"/>
        <v/>
      </c>
      <c r="BB123" s="767" t="str">
        <f t="shared" si="15"/>
        <v/>
      </c>
      <c r="BC123" s="767" t="str">
        <f t="shared" si="16"/>
        <v/>
      </c>
      <c r="BD123" s="767" t="str">
        <f t="shared" si="23"/>
        <v/>
      </c>
      <c r="BE123" s="767" t="str">
        <f t="shared" si="24"/>
        <v/>
      </c>
      <c r="BF123" s="690"/>
      <c r="BG123" s="671"/>
      <c r="BH123" s="671"/>
      <c r="BI123" s="671"/>
      <c r="BJ123" s="671"/>
      <c r="BK123" s="671"/>
      <c r="BL123" s="671"/>
      <c r="BM123" s="671"/>
      <c r="BN123" s="671"/>
      <c r="BO123" s="671"/>
      <c r="BP123" s="671"/>
      <c r="BQ123" s="671"/>
      <c r="BR123" s="671"/>
      <c r="BS123" s="671"/>
      <c r="BT123" s="945">
        <f t="shared" si="17"/>
        <v>0</v>
      </c>
      <c r="BU123" s="945">
        <f t="shared" si="11"/>
        <v>0</v>
      </c>
      <c r="BV123" s="945">
        <f t="shared" si="12"/>
        <v>0</v>
      </c>
      <c r="BW123" s="945">
        <f t="shared" si="25"/>
        <v>0</v>
      </c>
      <c r="BX123" s="945">
        <f t="shared" si="26"/>
        <v>0</v>
      </c>
      <c r="BY123" s="690"/>
      <c r="BZ123" s="690"/>
      <c r="CA123" s="690"/>
      <c r="CB123" s="690"/>
      <c r="CC123" s="690"/>
      <c r="CD123" s="690"/>
      <c r="CE123" s="690"/>
      <c r="CF123" s="690"/>
      <c r="CG123" s="690"/>
      <c r="CH123" s="690"/>
      <c r="CI123" s="690"/>
      <c r="CJ123" s="690"/>
      <c r="CK123" s="690"/>
      <c r="CL123" s="690"/>
      <c r="CM123" s="690"/>
      <c r="CN123" s="690"/>
      <c r="CO123" s="690"/>
      <c r="CP123" s="690"/>
      <c r="CQ123" s="690"/>
      <c r="CR123" s="690"/>
      <c r="CS123" s="690"/>
      <c r="CT123" s="690"/>
      <c r="CU123" s="690"/>
      <c r="CV123" s="690"/>
    </row>
    <row r="124" spans="1:100" s="765" customFormat="1" ht="15.95" customHeight="1" x14ac:dyDescent="0.15">
      <c r="A124" s="1077" t="s">
        <v>161</v>
      </c>
      <c r="B124" s="1078"/>
      <c r="C124" s="1079"/>
      <c r="D124" s="857">
        <f t="shared" si="20"/>
        <v>3</v>
      </c>
      <c r="E124" s="926">
        <f t="shared" si="21"/>
        <v>3</v>
      </c>
      <c r="F124" s="927">
        <f t="shared" si="21"/>
        <v>0</v>
      </c>
      <c r="G124" s="802">
        <v>3</v>
      </c>
      <c r="H124" s="805"/>
      <c r="I124" s="802"/>
      <c r="J124" s="805"/>
      <c r="K124" s="802"/>
      <c r="L124" s="805"/>
      <c r="M124" s="802"/>
      <c r="N124" s="805"/>
      <c r="O124" s="802"/>
      <c r="P124" s="805"/>
      <c r="Q124" s="841"/>
      <c r="R124" s="895"/>
      <c r="S124" s="823"/>
      <c r="T124" s="822"/>
      <c r="U124" s="802"/>
      <c r="V124" s="805"/>
      <c r="W124" s="939" t="str">
        <f t="shared" si="22"/>
        <v xml:space="preserve"> </v>
      </c>
      <c r="X124" s="671"/>
      <c r="Y124" s="671"/>
      <c r="Z124" s="671"/>
      <c r="AA124" s="671"/>
      <c r="AB124" s="671"/>
      <c r="AC124" s="671"/>
      <c r="AD124" s="671"/>
      <c r="AE124" s="671"/>
      <c r="AF124" s="671"/>
      <c r="AG124" s="671"/>
      <c r="AH124" s="671"/>
      <c r="AI124" s="671"/>
      <c r="AJ124" s="671"/>
      <c r="AK124" s="671"/>
      <c r="BA124" s="767" t="str">
        <f t="shared" si="18"/>
        <v/>
      </c>
      <c r="BB124" s="767" t="str">
        <f t="shared" si="15"/>
        <v/>
      </c>
      <c r="BC124" s="767" t="str">
        <f t="shared" si="16"/>
        <v/>
      </c>
      <c r="BD124" s="767" t="str">
        <f t="shared" si="23"/>
        <v/>
      </c>
      <c r="BE124" s="767" t="str">
        <f t="shared" si="24"/>
        <v/>
      </c>
      <c r="BF124" s="690"/>
      <c r="BG124" s="671"/>
      <c r="BH124" s="671"/>
      <c r="BI124" s="671"/>
      <c r="BJ124" s="671"/>
      <c r="BK124" s="671"/>
      <c r="BL124" s="671"/>
      <c r="BM124" s="671"/>
      <c r="BN124" s="671"/>
      <c r="BO124" s="671"/>
      <c r="BP124" s="671"/>
      <c r="BQ124" s="671"/>
      <c r="BR124" s="671"/>
      <c r="BS124" s="671"/>
      <c r="BT124" s="945">
        <f t="shared" si="17"/>
        <v>0</v>
      </c>
      <c r="BU124" s="945">
        <f t="shared" si="11"/>
        <v>0</v>
      </c>
      <c r="BV124" s="945">
        <f t="shared" si="12"/>
        <v>0</v>
      </c>
      <c r="BW124" s="945">
        <f t="shared" si="25"/>
        <v>0</v>
      </c>
      <c r="BX124" s="945">
        <f t="shared" si="26"/>
        <v>0</v>
      </c>
      <c r="BY124" s="690"/>
      <c r="BZ124" s="690"/>
      <c r="CA124" s="690"/>
      <c r="CB124" s="690"/>
      <c r="CC124" s="690"/>
      <c r="CD124" s="690"/>
      <c r="CE124" s="690"/>
      <c r="CF124" s="690"/>
      <c r="CG124" s="690"/>
      <c r="CH124" s="690"/>
      <c r="CI124" s="690"/>
      <c r="CJ124" s="690"/>
      <c r="CK124" s="690"/>
      <c r="CL124" s="690"/>
      <c r="CM124" s="690"/>
      <c r="CN124" s="690"/>
      <c r="CO124" s="690"/>
      <c r="CP124" s="690"/>
      <c r="CQ124" s="690"/>
      <c r="CR124" s="690"/>
      <c r="CS124" s="690"/>
      <c r="CT124" s="690"/>
      <c r="CU124" s="690"/>
      <c r="CV124" s="690"/>
    </row>
    <row r="125" spans="1:100" s="673" customFormat="1" ht="30" customHeight="1" x14ac:dyDescent="0.2">
      <c r="A125" s="723" t="s">
        <v>162</v>
      </c>
      <c r="B125" s="783"/>
      <c r="C125" s="783"/>
      <c r="D125" s="783"/>
      <c r="E125" s="783"/>
      <c r="F125" s="783"/>
      <c r="G125" s="783"/>
      <c r="H125" s="740"/>
      <c r="I125" s="740"/>
      <c r="J125" s="740"/>
      <c r="K125" s="704"/>
      <c r="L125" s="704"/>
      <c r="M125" s="704"/>
      <c r="N125" s="704"/>
      <c r="O125" s="687"/>
      <c r="P125" s="687"/>
      <c r="Q125" s="681"/>
      <c r="R125" s="681"/>
      <c r="S125" s="687"/>
      <c r="T125" s="687"/>
      <c r="U125" s="681"/>
      <c r="V125" s="681"/>
      <c r="W125" s="681"/>
    </row>
    <row r="126" spans="1:100" s="765" customFormat="1" ht="18" customHeight="1" x14ac:dyDescent="0.15">
      <c r="A126" s="1117" t="s">
        <v>163</v>
      </c>
      <c r="B126" s="1118"/>
      <c r="C126" s="1119"/>
      <c r="D126" s="1016" t="s">
        <v>46</v>
      </c>
      <c r="E126" s="1017"/>
      <c r="F126" s="1018"/>
      <c r="G126" s="1112" t="s">
        <v>116</v>
      </c>
      <c r="H126" s="1112"/>
      <c r="I126" s="1112" t="s">
        <v>117</v>
      </c>
      <c r="J126" s="1112"/>
      <c r="K126" s="1112" t="s">
        <v>118</v>
      </c>
      <c r="L126" s="1112"/>
      <c r="M126" s="1112" t="s">
        <v>119</v>
      </c>
      <c r="N126" s="1112"/>
      <c r="O126" s="1112" t="s">
        <v>120</v>
      </c>
      <c r="P126" s="1112"/>
      <c r="Q126" s="1112" t="s">
        <v>121</v>
      </c>
      <c r="R126" s="1113"/>
      <c r="S126" s="1049" t="s">
        <v>164</v>
      </c>
      <c r="T126" s="1114" t="s">
        <v>122</v>
      </c>
      <c r="U126" s="1116" t="s">
        <v>123</v>
      </c>
      <c r="V126" s="1105" t="s">
        <v>124</v>
      </c>
      <c r="W126" s="1106"/>
      <c r="X126" s="671"/>
      <c r="Y126" s="671"/>
      <c r="Z126" s="671"/>
      <c r="AA126" s="671"/>
      <c r="AB126" s="671"/>
      <c r="AC126" s="671"/>
      <c r="AD126" s="671"/>
      <c r="AE126" s="671"/>
      <c r="AF126" s="671"/>
      <c r="AG126" s="671"/>
      <c r="AH126" s="671"/>
      <c r="AI126" s="671"/>
      <c r="AJ126" s="671"/>
      <c r="AK126" s="671"/>
      <c r="BA126" s="671"/>
      <c r="BB126" s="671"/>
      <c r="BC126" s="671"/>
      <c r="BG126" s="671"/>
      <c r="BH126" s="671"/>
      <c r="BI126" s="671"/>
      <c r="BJ126" s="671"/>
      <c r="BK126" s="671"/>
      <c r="BL126" s="671"/>
      <c r="BM126" s="671"/>
      <c r="BN126" s="671"/>
      <c r="BO126" s="671"/>
      <c r="BP126" s="671"/>
      <c r="BQ126" s="671"/>
      <c r="BR126" s="671"/>
      <c r="BS126" s="671"/>
      <c r="BT126" s="671"/>
      <c r="BU126" s="671"/>
      <c r="BV126" s="671"/>
      <c r="BW126" s="671"/>
      <c r="BX126" s="671"/>
      <c r="BY126" s="671"/>
      <c r="BZ126" s="671"/>
      <c r="CA126" s="671"/>
      <c r="CB126" s="690"/>
      <c r="CC126" s="690"/>
      <c r="CD126" s="690"/>
      <c r="CE126" s="690"/>
      <c r="CF126" s="690"/>
      <c r="CG126" s="690"/>
      <c r="CH126" s="690"/>
      <c r="CI126" s="690"/>
      <c r="CJ126" s="690"/>
      <c r="CK126" s="690"/>
      <c r="CL126" s="690"/>
      <c r="CM126" s="690"/>
      <c r="CN126" s="690"/>
      <c r="CO126" s="690"/>
      <c r="CP126" s="690"/>
      <c r="CQ126" s="690"/>
      <c r="CR126" s="690"/>
      <c r="CS126" s="690"/>
      <c r="CT126" s="690"/>
      <c r="CU126" s="690"/>
      <c r="CV126" s="690"/>
    </row>
    <row r="127" spans="1:100" s="765" customFormat="1" ht="21" x14ac:dyDescent="0.15">
      <c r="A127" s="1120"/>
      <c r="B127" s="1121"/>
      <c r="C127" s="1122"/>
      <c r="D127" s="989" t="s">
        <v>125</v>
      </c>
      <c r="E127" s="745" t="s">
        <v>43</v>
      </c>
      <c r="F127" s="746" t="s">
        <v>64</v>
      </c>
      <c r="G127" s="680" t="s">
        <v>43</v>
      </c>
      <c r="H127" s="679" t="s">
        <v>64</v>
      </c>
      <c r="I127" s="680" t="s">
        <v>43</v>
      </c>
      <c r="J127" s="679" t="s">
        <v>64</v>
      </c>
      <c r="K127" s="680" t="s">
        <v>43</v>
      </c>
      <c r="L127" s="679" t="s">
        <v>64</v>
      </c>
      <c r="M127" s="680" t="s">
        <v>43</v>
      </c>
      <c r="N127" s="679" t="s">
        <v>64</v>
      </c>
      <c r="O127" s="680" t="s">
        <v>43</v>
      </c>
      <c r="P127" s="679" t="s">
        <v>64</v>
      </c>
      <c r="Q127" s="680" t="s">
        <v>43</v>
      </c>
      <c r="R127" s="770" t="s">
        <v>64</v>
      </c>
      <c r="S127" s="1051"/>
      <c r="T127" s="1115"/>
      <c r="U127" s="1116"/>
      <c r="V127" s="776" t="s">
        <v>43</v>
      </c>
      <c r="W127" s="775" t="s">
        <v>64</v>
      </c>
      <c r="X127" s="671"/>
      <c r="Y127" s="671"/>
      <c r="Z127" s="671"/>
      <c r="AA127" s="671"/>
      <c r="AB127" s="671"/>
      <c r="AC127" s="671"/>
      <c r="AD127" s="671"/>
      <c r="AE127" s="671"/>
      <c r="AF127" s="671"/>
      <c r="AG127" s="671"/>
      <c r="AH127" s="671"/>
      <c r="AI127" s="671"/>
      <c r="AJ127" s="671"/>
      <c r="AK127" s="671"/>
      <c r="BA127" s="671"/>
      <c r="BB127" s="671"/>
      <c r="BC127" s="671"/>
      <c r="BG127" s="671"/>
      <c r="BH127" s="671"/>
      <c r="BI127" s="671"/>
      <c r="BJ127" s="671"/>
      <c r="BK127" s="671"/>
      <c r="BL127" s="671"/>
      <c r="BM127" s="671"/>
      <c r="BN127" s="671"/>
      <c r="BO127" s="671"/>
      <c r="BP127" s="671"/>
      <c r="BQ127" s="671"/>
      <c r="BR127" s="671"/>
      <c r="BS127" s="671"/>
      <c r="BT127" s="671"/>
      <c r="BU127" s="671"/>
      <c r="BV127" s="671"/>
      <c r="BW127" s="671"/>
      <c r="BX127" s="671"/>
      <c r="BY127" s="671"/>
      <c r="BZ127" s="671"/>
      <c r="CA127" s="671"/>
      <c r="CB127" s="690"/>
      <c r="CC127" s="690"/>
      <c r="CD127" s="690"/>
      <c r="CE127" s="690"/>
      <c r="CF127" s="690"/>
      <c r="CG127" s="690"/>
      <c r="CH127" s="690"/>
      <c r="CI127" s="690"/>
      <c r="CJ127" s="690"/>
      <c r="CK127" s="690"/>
      <c r="CL127" s="690"/>
      <c r="CM127" s="690"/>
      <c r="CN127" s="690"/>
      <c r="CO127" s="690"/>
      <c r="CP127" s="690"/>
      <c r="CQ127" s="690"/>
      <c r="CR127" s="690"/>
      <c r="CS127" s="690"/>
      <c r="CT127" s="690"/>
      <c r="CU127" s="690"/>
      <c r="CV127" s="690"/>
    </row>
    <row r="128" spans="1:100" s="765" customFormat="1" ht="10.5" x14ac:dyDescent="0.15">
      <c r="A128" s="1107" t="s">
        <v>165</v>
      </c>
      <c r="B128" s="1107"/>
      <c r="C128" s="1108"/>
      <c r="D128" s="912">
        <f>SUM(E128:F128)</f>
        <v>13</v>
      </c>
      <c r="E128" s="913">
        <f>G128+I128+K128+M128+O128+Q128</f>
        <v>6</v>
      </c>
      <c r="F128" s="914">
        <f>H128+J128+L128+N128+P128+R128</f>
        <v>7</v>
      </c>
      <c r="G128" s="859"/>
      <c r="H128" s="843">
        <v>2</v>
      </c>
      <c r="I128" s="859">
        <v>3</v>
      </c>
      <c r="J128" s="843">
        <v>2</v>
      </c>
      <c r="K128" s="859">
        <v>1</v>
      </c>
      <c r="L128" s="843"/>
      <c r="M128" s="859"/>
      <c r="N128" s="843"/>
      <c r="O128" s="859">
        <v>2</v>
      </c>
      <c r="P128" s="843">
        <v>3</v>
      </c>
      <c r="Q128" s="875"/>
      <c r="R128" s="889"/>
      <c r="S128" s="877"/>
      <c r="T128" s="852"/>
      <c r="U128" s="852"/>
      <c r="V128" s="877"/>
      <c r="W128" s="851"/>
      <c r="X128" s="939" t="str">
        <f>$BA128&amp;" "&amp;$BB128&amp;""&amp;$BC128&amp;""&amp;$BD128&amp;""&amp;$BE128&amp;""&amp;$BF128&amp;""&amp;$BG128</f>
        <v xml:space="preserve"> </v>
      </c>
      <c r="Y128" s="671"/>
      <c r="Z128" s="671"/>
      <c r="AA128" s="671"/>
      <c r="AB128" s="671"/>
      <c r="AC128" s="671"/>
      <c r="AD128" s="671"/>
      <c r="AE128" s="671"/>
      <c r="AF128" s="671"/>
      <c r="AG128" s="671"/>
      <c r="AH128" s="671"/>
      <c r="AI128" s="671"/>
      <c r="AJ128" s="671"/>
      <c r="AK128" s="671"/>
      <c r="BA128" s="767" t="str">
        <f t="shared" ref="BA128:BA157" si="27">IF($D128&lt;&gt;SUM($G128:$R128),"El Total de los Egresos NO puede ser diferente a la suma de Hombres y Mujeres por edad.","")</f>
        <v/>
      </c>
      <c r="BB128" s="767" t="str">
        <f t="shared" ref="BB128:BB157" si="28">IF($E128&lt;&gt;$G128+$I128+$K128+$M128+$O128+$Q128,"El Total de Hombres Egresados al Programa NO puede ser distinto a la suma de Hombres por edad.","")</f>
        <v/>
      </c>
      <c r="BC128" s="767" t="str">
        <f t="shared" ref="BC128:BC157" si="29">IF($F128&lt;&gt;$H128+$J128+$L128+$N128+$P128+$R128,"El Total de Mujeres Egresadas al Programa NO puede ser distinto a la suma de Mujeres por edad.","")</f>
        <v/>
      </c>
      <c r="BD128" s="767" t="str">
        <f>IF($T128&lt;=$F128,"","Las gestantes egresadas del Programa NO debe ser mayor al Total de Mujeres egresadas")</f>
        <v/>
      </c>
      <c r="BE128" s="767" t="str">
        <f>IF($U128&lt;=$F128,"","Las madres de hijos menor de 2 años NO DEBE ser mayor al Total de Mujeres egresadas al Programa")</f>
        <v/>
      </c>
      <c r="BF128" s="767" t="str">
        <f>IF($V128&lt;=$E128,"","Los egresos de Población Indigena Hombres NO DEBE ser mayor al Total de Egresos Hombres del Programa")</f>
        <v/>
      </c>
      <c r="BG128" s="767" t="str">
        <f>IF($W128&lt;=$F128,"","Los egresos de Población Indigena Mujeres NO DEBE ser mayor al Total de Egresos Mujeres del Programa")</f>
        <v/>
      </c>
      <c r="BH128" s="671"/>
      <c r="BI128" s="671"/>
      <c r="BJ128" s="671"/>
      <c r="BK128" s="671"/>
      <c r="BL128" s="671"/>
      <c r="BM128" s="671"/>
      <c r="BN128" s="671"/>
      <c r="BO128" s="671"/>
      <c r="BP128" s="671"/>
      <c r="BQ128" s="671"/>
      <c r="BR128" s="671"/>
      <c r="BS128" s="690"/>
      <c r="BT128" s="945">
        <f>IF($D128&lt;&gt;SUM($G128:$R128),1,0)</f>
        <v>0</v>
      </c>
      <c r="BU128" s="945">
        <f>IF($E128&lt;&gt;$G128+$I128+$K128+$M128+$O128+$Q128,1,0)</f>
        <v>0</v>
      </c>
      <c r="BV128" s="945">
        <f>IF($F128&lt;&gt;$H128+$J128+$L128+$N128+$P128+$R128,1,0)</f>
        <v>0</v>
      </c>
      <c r="BW128" s="945">
        <f>IF($T128&lt;=$F128,0,1)</f>
        <v>0</v>
      </c>
      <c r="BX128" s="945">
        <f>IF($U128&lt;=$F128,0,1)</f>
        <v>0</v>
      </c>
      <c r="BY128" s="945">
        <f>IF($V128&lt;=$E128,0,1)</f>
        <v>0</v>
      </c>
      <c r="BZ128" s="945">
        <f>IF($W128&lt;=$F128,0,1)</f>
        <v>0</v>
      </c>
      <c r="CA128" s="690"/>
      <c r="CB128" s="690"/>
      <c r="CC128" s="690"/>
      <c r="CD128" s="690"/>
      <c r="CE128" s="690"/>
      <c r="CF128" s="690"/>
      <c r="CG128" s="690"/>
      <c r="CH128" s="690"/>
      <c r="CI128" s="690"/>
      <c r="CJ128" s="690"/>
      <c r="CK128" s="690"/>
      <c r="CL128" s="690"/>
      <c r="CM128" s="690"/>
      <c r="CN128" s="690"/>
      <c r="CO128" s="690"/>
      <c r="CP128" s="690"/>
      <c r="CQ128" s="690"/>
      <c r="CR128" s="690"/>
      <c r="CS128" s="690"/>
      <c r="CT128" s="690"/>
      <c r="CU128" s="690"/>
    </row>
    <row r="129" spans="1:100" s="765" customFormat="1" ht="24.95" customHeight="1" x14ac:dyDescent="0.15">
      <c r="A129" s="1109" t="s">
        <v>127</v>
      </c>
      <c r="B129" s="1110"/>
      <c r="C129" s="1111"/>
      <c r="D129" s="935"/>
      <c r="E129" s="890"/>
      <c r="F129" s="890"/>
      <c r="G129" s="890"/>
      <c r="H129" s="890"/>
      <c r="I129" s="890"/>
      <c r="J129" s="890"/>
      <c r="K129" s="890"/>
      <c r="L129" s="890"/>
      <c r="M129" s="890"/>
      <c r="N129" s="890"/>
      <c r="O129" s="890"/>
      <c r="P129" s="890"/>
      <c r="Q129" s="890"/>
      <c r="R129" s="890"/>
      <c r="S129" s="890"/>
      <c r="T129" s="890"/>
      <c r="U129" s="890"/>
      <c r="V129" s="890"/>
      <c r="W129" s="891"/>
      <c r="X129" s="939" t="str">
        <f t="shared" ref="X129:X156" si="30">$BA129&amp;" "&amp;$BB129&amp;""&amp;$BC129&amp;""&amp;$BD129&amp;""&amp;$BE129&amp;""&amp;$BF129&amp;""&amp;$BG129</f>
        <v xml:space="preserve"> </v>
      </c>
      <c r="Y129" s="671"/>
      <c r="Z129" s="671"/>
      <c r="AA129" s="671"/>
      <c r="AB129" s="671"/>
      <c r="AC129" s="671"/>
      <c r="AD129" s="671"/>
      <c r="AE129" s="671"/>
      <c r="AF129" s="671"/>
      <c r="AG129" s="671"/>
      <c r="AH129" s="671"/>
      <c r="AI129" s="671"/>
      <c r="AJ129" s="671"/>
      <c r="AK129" s="671"/>
      <c r="BA129" s="767" t="str">
        <f t="shared" si="27"/>
        <v/>
      </c>
      <c r="BB129" s="767" t="str">
        <f t="shared" si="28"/>
        <v/>
      </c>
      <c r="BC129" s="767" t="str">
        <f t="shared" si="29"/>
        <v/>
      </c>
      <c r="BD129" s="767" t="str">
        <f t="shared" ref="BD129:BD157" si="31">IF($T129&lt;=$F129,"","Las gestantes egresadas del Programa NO debe ser mayor al Total de Mujeres egresadas")</f>
        <v/>
      </c>
      <c r="BE129" s="767" t="str">
        <f t="shared" ref="BE129:BE157" si="32">IF($U129&lt;=$F129,"","Las madres de hijos menor de 2 años NO DEBE ser mayor al Total de Mujeres egresadas al Programa")</f>
        <v/>
      </c>
      <c r="BF129" s="767" t="str">
        <f t="shared" ref="BF129:BF157" si="33">IF($V129&lt;=$E129,"","Los egresos de Población Indigena Hombres NO DEBE ser mayor al Total de Egresos Hombres del Programa")</f>
        <v/>
      </c>
      <c r="BG129" s="767" t="str">
        <f t="shared" ref="BG129:BG157" si="34">IF($W129&lt;=$F129,"","Los egresos de Población Indigena Mujeres NO DEBE ser mayor al Total de Egresos Mujeres del Programa")</f>
        <v/>
      </c>
      <c r="BH129" s="671"/>
      <c r="BI129" s="671"/>
      <c r="BJ129" s="671"/>
      <c r="BK129" s="671"/>
      <c r="BL129" s="671"/>
      <c r="BM129" s="671"/>
      <c r="BN129" s="671"/>
      <c r="BO129" s="671"/>
      <c r="BP129" s="671"/>
      <c r="BQ129" s="671"/>
      <c r="BR129" s="671"/>
      <c r="BS129" s="671"/>
      <c r="BT129" s="945">
        <f t="shared" ref="BT129:BT157" si="35">IF($D129&lt;&gt;SUM($G129:$R129),1,0)</f>
        <v>0</v>
      </c>
      <c r="BU129" s="945">
        <f t="shared" ref="BU129:BU157" si="36">IF($E129&lt;&gt;$G129+$I129+$K129+$M129+$O129+$Q129,1,0)</f>
        <v>0</v>
      </c>
      <c r="BV129" s="945">
        <f t="shared" ref="BV129:BV157" si="37">IF($F129&lt;&gt;$H129+$J129+$L129+$N129+$P129+$R129,1,0)</f>
        <v>0</v>
      </c>
      <c r="BW129" s="945">
        <f t="shared" ref="BW129:BW157" si="38">IF($T129&lt;=$F129,0,1)</f>
        <v>0</v>
      </c>
      <c r="BX129" s="945">
        <f t="shared" ref="BX129:BX157" si="39">IF($U129&lt;=$F129,0,1)</f>
        <v>0</v>
      </c>
      <c r="BY129" s="945">
        <f t="shared" ref="BY129:BY157" si="40">IF($V129&lt;=$E129,0,1)</f>
        <v>0</v>
      </c>
      <c r="BZ129" s="945">
        <f t="shared" ref="BZ129:BZ157" si="41">IF($W129&lt;=$F129,0,1)</f>
        <v>0</v>
      </c>
      <c r="CA129" s="671"/>
      <c r="CB129" s="690"/>
      <c r="CC129" s="690"/>
      <c r="CD129" s="690"/>
      <c r="CE129" s="690"/>
      <c r="CF129" s="690"/>
      <c r="CG129" s="690"/>
      <c r="CH129" s="690"/>
      <c r="CI129" s="690"/>
      <c r="CJ129" s="690"/>
      <c r="CK129" s="690"/>
      <c r="CL129" s="690"/>
      <c r="CM129" s="690"/>
      <c r="CN129" s="690"/>
      <c r="CO129" s="690"/>
      <c r="CP129" s="690"/>
      <c r="CQ129" s="690"/>
      <c r="CR129" s="690"/>
      <c r="CS129" s="690"/>
      <c r="CT129" s="690"/>
      <c r="CU129" s="690"/>
      <c r="CV129" s="690"/>
    </row>
    <row r="130" spans="1:100" s="765" customFormat="1" ht="15.95" customHeight="1" x14ac:dyDescent="0.15">
      <c r="A130" s="1096" t="s">
        <v>128</v>
      </c>
      <c r="B130" s="1099" t="s">
        <v>129</v>
      </c>
      <c r="C130" s="1100"/>
      <c r="D130" s="915">
        <f t="shared" ref="D130:D138" si="42">SUM(E130:F130)</f>
        <v>0</v>
      </c>
      <c r="E130" s="916">
        <f t="shared" ref="E130:F138" si="43">G130+I130+K130+M130+O130+Q130</f>
        <v>0</v>
      </c>
      <c r="F130" s="917">
        <f t="shared" si="43"/>
        <v>0</v>
      </c>
      <c r="G130" s="831"/>
      <c r="H130" s="833"/>
      <c r="I130" s="831"/>
      <c r="J130" s="833"/>
      <c r="K130" s="831"/>
      <c r="L130" s="833"/>
      <c r="M130" s="831"/>
      <c r="N130" s="833"/>
      <c r="O130" s="831"/>
      <c r="P130" s="833"/>
      <c r="Q130" s="842"/>
      <c r="R130" s="892"/>
      <c r="S130" s="797"/>
      <c r="T130" s="893"/>
      <c r="U130" s="893"/>
      <c r="V130" s="847"/>
      <c r="W130" s="795"/>
      <c r="X130" s="939" t="str">
        <f t="shared" si="30"/>
        <v xml:space="preserve"> </v>
      </c>
      <c r="Y130" s="671"/>
      <c r="Z130" s="671"/>
      <c r="AA130" s="671"/>
      <c r="AB130" s="671"/>
      <c r="AC130" s="671"/>
      <c r="AD130" s="671"/>
      <c r="AE130" s="671"/>
      <c r="AF130" s="671"/>
      <c r="AG130" s="948"/>
      <c r="AH130" s="671"/>
      <c r="AI130" s="671"/>
      <c r="AJ130" s="671"/>
      <c r="AK130" s="671"/>
      <c r="BA130" s="767" t="str">
        <f t="shared" si="27"/>
        <v/>
      </c>
      <c r="BB130" s="767" t="str">
        <f t="shared" si="28"/>
        <v/>
      </c>
      <c r="BC130" s="767" t="str">
        <f t="shared" si="29"/>
        <v/>
      </c>
      <c r="BD130" s="767" t="str">
        <f t="shared" si="31"/>
        <v/>
      </c>
      <c r="BE130" s="767" t="str">
        <f t="shared" si="32"/>
        <v/>
      </c>
      <c r="BF130" s="767" t="str">
        <f t="shared" si="33"/>
        <v/>
      </c>
      <c r="BG130" s="767" t="str">
        <f t="shared" si="34"/>
        <v/>
      </c>
      <c r="BH130" s="671"/>
      <c r="BI130" s="671"/>
      <c r="BJ130" s="671"/>
      <c r="BK130" s="671"/>
      <c r="BL130" s="671"/>
      <c r="BM130" s="671"/>
      <c r="BN130" s="671"/>
      <c r="BO130" s="671"/>
      <c r="BP130" s="671"/>
      <c r="BQ130" s="671"/>
      <c r="BR130" s="671"/>
      <c r="BS130" s="671"/>
      <c r="BT130" s="945">
        <f t="shared" si="35"/>
        <v>0</v>
      </c>
      <c r="BU130" s="945">
        <f t="shared" si="36"/>
        <v>0</v>
      </c>
      <c r="BV130" s="945">
        <f t="shared" si="37"/>
        <v>0</v>
      </c>
      <c r="BW130" s="945">
        <f t="shared" si="38"/>
        <v>0</v>
      </c>
      <c r="BX130" s="945">
        <f t="shared" si="39"/>
        <v>0</v>
      </c>
      <c r="BY130" s="945">
        <f t="shared" si="40"/>
        <v>0</v>
      </c>
      <c r="BZ130" s="945">
        <f t="shared" si="41"/>
        <v>0</v>
      </c>
      <c r="CA130" s="671"/>
      <c r="CB130" s="690"/>
      <c r="CC130" s="690"/>
      <c r="CD130" s="690"/>
      <c r="CE130" s="690"/>
      <c r="CF130" s="690"/>
      <c r="CG130" s="690"/>
      <c r="CH130" s="690"/>
      <c r="CI130" s="690"/>
      <c r="CJ130" s="690"/>
      <c r="CK130" s="690"/>
      <c r="CL130" s="690"/>
      <c r="CM130" s="690"/>
      <c r="CN130" s="690"/>
      <c r="CO130" s="690"/>
      <c r="CP130" s="690"/>
      <c r="CQ130" s="690"/>
      <c r="CR130" s="690"/>
      <c r="CS130" s="690"/>
      <c r="CT130" s="690"/>
      <c r="CU130" s="690"/>
      <c r="CV130" s="690"/>
    </row>
    <row r="131" spans="1:100" s="765" customFormat="1" ht="15.95" customHeight="1" x14ac:dyDescent="0.15">
      <c r="A131" s="1083"/>
      <c r="B131" s="1088" t="s">
        <v>130</v>
      </c>
      <c r="C131" s="1089"/>
      <c r="D131" s="836">
        <f t="shared" si="42"/>
        <v>0</v>
      </c>
      <c r="E131" s="918">
        <f t="shared" si="43"/>
        <v>0</v>
      </c>
      <c r="F131" s="919">
        <f t="shared" si="43"/>
        <v>0</v>
      </c>
      <c r="G131" s="799"/>
      <c r="H131" s="794"/>
      <c r="I131" s="799"/>
      <c r="J131" s="794"/>
      <c r="K131" s="799"/>
      <c r="L131" s="794"/>
      <c r="M131" s="799"/>
      <c r="N131" s="794"/>
      <c r="O131" s="799"/>
      <c r="P131" s="794"/>
      <c r="Q131" s="839"/>
      <c r="R131" s="884"/>
      <c r="S131" s="813"/>
      <c r="T131" s="821"/>
      <c r="U131" s="821"/>
      <c r="V131" s="813"/>
      <c r="W131" s="795"/>
      <c r="X131" s="939" t="str">
        <f t="shared" si="30"/>
        <v xml:space="preserve"> </v>
      </c>
      <c r="Y131" s="671"/>
      <c r="Z131" s="671"/>
      <c r="AA131" s="671"/>
      <c r="AB131" s="671"/>
      <c r="AC131" s="671"/>
      <c r="AD131" s="671"/>
      <c r="AE131" s="671"/>
      <c r="AF131" s="671"/>
      <c r="AG131" s="948"/>
      <c r="AH131" s="671"/>
      <c r="AI131" s="671"/>
      <c r="AJ131" s="671"/>
      <c r="AK131" s="671"/>
      <c r="BA131" s="767" t="str">
        <f t="shared" si="27"/>
        <v/>
      </c>
      <c r="BB131" s="767" t="str">
        <f t="shared" si="28"/>
        <v/>
      </c>
      <c r="BC131" s="767" t="str">
        <f t="shared" si="29"/>
        <v/>
      </c>
      <c r="BD131" s="767" t="str">
        <f t="shared" si="31"/>
        <v/>
      </c>
      <c r="BE131" s="767" t="str">
        <f t="shared" si="32"/>
        <v/>
      </c>
      <c r="BF131" s="767" t="str">
        <f t="shared" si="33"/>
        <v/>
      </c>
      <c r="BG131" s="767" t="str">
        <f t="shared" si="34"/>
        <v/>
      </c>
      <c r="BH131" s="671"/>
      <c r="BI131" s="671"/>
      <c r="BJ131" s="671"/>
      <c r="BK131" s="671"/>
      <c r="BL131" s="671"/>
      <c r="BM131" s="671"/>
      <c r="BN131" s="671"/>
      <c r="BO131" s="671"/>
      <c r="BP131" s="671"/>
      <c r="BQ131" s="671"/>
      <c r="BR131" s="671"/>
      <c r="BS131" s="671"/>
      <c r="BT131" s="945">
        <f t="shared" si="35"/>
        <v>0</v>
      </c>
      <c r="BU131" s="945">
        <f t="shared" si="36"/>
        <v>0</v>
      </c>
      <c r="BV131" s="945">
        <f t="shared" si="37"/>
        <v>0</v>
      </c>
      <c r="BW131" s="945">
        <f t="shared" si="38"/>
        <v>0</v>
      </c>
      <c r="BX131" s="945">
        <f t="shared" si="39"/>
        <v>0</v>
      </c>
      <c r="BY131" s="945">
        <f t="shared" si="40"/>
        <v>0</v>
      </c>
      <c r="BZ131" s="945">
        <f t="shared" si="41"/>
        <v>0</v>
      </c>
      <c r="CA131" s="671"/>
      <c r="CB131" s="690"/>
      <c r="CC131" s="690"/>
      <c r="CD131" s="690"/>
      <c r="CE131" s="690"/>
      <c r="CF131" s="690"/>
      <c r="CG131" s="690"/>
      <c r="CH131" s="690"/>
      <c r="CI131" s="690"/>
      <c r="CJ131" s="690"/>
      <c r="CK131" s="690"/>
      <c r="CL131" s="690"/>
      <c r="CM131" s="690"/>
      <c r="CN131" s="690"/>
      <c r="CO131" s="690"/>
      <c r="CP131" s="690"/>
      <c r="CQ131" s="690"/>
      <c r="CR131" s="690"/>
      <c r="CS131" s="690"/>
      <c r="CT131" s="690"/>
      <c r="CU131" s="690"/>
      <c r="CV131" s="690"/>
    </row>
    <row r="132" spans="1:100" s="765" customFormat="1" ht="15.95" customHeight="1" x14ac:dyDescent="0.15">
      <c r="A132" s="1090" t="s">
        <v>131</v>
      </c>
      <c r="B132" s="1090"/>
      <c r="C132" s="1089"/>
      <c r="D132" s="836">
        <f t="shared" si="42"/>
        <v>0</v>
      </c>
      <c r="E132" s="918">
        <f t="shared" si="43"/>
        <v>0</v>
      </c>
      <c r="F132" s="919">
        <f t="shared" si="43"/>
        <v>0</v>
      </c>
      <c r="G132" s="809"/>
      <c r="H132" s="810"/>
      <c r="I132" s="809"/>
      <c r="J132" s="810"/>
      <c r="K132" s="809"/>
      <c r="L132" s="810"/>
      <c r="M132" s="809"/>
      <c r="N132" s="810"/>
      <c r="O132" s="809"/>
      <c r="P132" s="810"/>
      <c r="Q132" s="839"/>
      <c r="R132" s="884"/>
      <c r="S132" s="813"/>
      <c r="T132" s="821"/>
      <c r="U132" s="821"/>
      <c r="V132" s="813"/>
      <c r="W132" s="791"/>
      <c r="X132" s="939" t="str">
        <f t="shared" si="30"/>
        <v xml:space="preserve"> </v>
      </c>
      <c r="Y132" s="671"/>
      <c r="Z132" s="671"/>
      <c r="AA132" s="671"/>
      <c r="AB132" s="671"/>
      <c r="AC132" s="671"/>
      <c r="AD132" s="671"/>
      <c r="AE132" s="671"/>
      <c r="AF132" s="671"/>
      <c r="AG132" s="948"/>
      <c r="AH132" s="671"/>
      <c r="AI132" s="671"/>
      <c r="AJ132" s="671"/>
      <c r="AK132" s="671"/>
      <c r="BA132" s="767" t="str">
        <f t="shared" si="27"/>
        <v/>
      </c>
      <c r="BB132" s="767" t="str">
        <f t="shared" si="28"/>
        <v/>
      </c>
      <c r="BC132" s="767" t="str">
        <f t="shared" si="29"/>
        <v/>
      </c>
      <c r="BD132" s="767" t="str">
        <f t="shared" si="31"/>
        <v/>
      </c>
      <c r="BE132" s="767" t="str">
        <f t="shared" si="32"/>
        <v/>
      </c>
      <c r="BF132" s="767" t="str">
        <f t="shared" si="33"/>
        <v/>
      </c>
      <c r="BG132" s="767" t="str">
        <f t="shared" si="34"/>
        <v/>
      </c>
      <c r="BH132" s="671"/>
      <c r="BI132" s="671"/>
      <c r="BJ132" s="671"/>
      <c r="BK132" s="671"/>
      <c r="BL132" s="671"/>
      <c r="BM132" s="671"/>
      <c r="BN132" s="671"/>
      <c r="BO132" s="671"/>
      <c r="BP132" s="671"/>
      <c r="BQ132" s="671"/>
      <c r="BR132" s="671"/>
      <c r="BS132" s="671"/>
      <c r="BT132" s="945">
        <f t="shared" si="35"/>
        <v>0</v>
      </c>
      <c r="BU132" s="945">
        <f t="shared" si="36"/>
        <v>0</v>
      </c>
      <c r="BV132" s="945">
        <f t="shared" si="37"/>
        <v>0</v>
      </c>
      <c r="BW132" s="945">
        <f t="shared" si="38"/>
        <v>0</v>
      </c>
      <c r="BX132" s="945">
        <f t="shared" si="39"/>
        <v>0</v>
      </c>
      <c r="BY132" s="945">
        <f t="shared" si="40"/>
        <v>0</v>
      </c>
      <c r="BZ132" s="945">
        <f t="shared" si="41"/>
        <v>0</v>
      </c>
      <c r="CA132" s="671"/>
      <c r="CB132" s="690"/>
      <c r="CC132" s="690"/>
      <c r="CD132" s="690"/>
      <c r="CE132" s="690"/>
      <c r="CF132" s="690"/>
      <c r="CG132" s="690"/>
      <c r="CH132" s="690"/>
      <c r="CI132" s="690"/>
      <c r="CJ132" s="690"/>
      <c r="CK132" s="690"/>
      <c r="CL132" s="690"/>
      <c r="CM132" s="690"/>
      <c r="CN132" s="690"/>
      <c r="CO132" s="690"/>
      <c r="CP132" s="690"/>
      <c r="CQ132" s="690"/>
      <c r="CR132" s="690"/>
      <c r="CS132" s="690"/>
      <c r="CT132" s="690"/>
      <c r="CU132" s="690"/>
      <c r="CV132" s="690"/>
    </row>
    <row r="133" spans="1:100" s="765" customFormat="1" ht="15.95" customHeight="1" x14ac:dyDescent="0.15">
      <c r="A133" s="1090" t="s">
        <v>132</v>
      </c>
      <c r="B133" s="1090"/>
      <c r="C133" s="1089"/>
      <c r="D133" s="836">
        <f t="shared" si="42"/>
        <v>0</v>
      </c>
      <c r="E133" s="918">
        <f t="shared" si="43"/>
        <v>0</v>
      </c>
      <c r="F133" s="919">
        <f t="shared" si="43"/>
        <v>0</v>
      </c>
      <c r="G133" s="799"/>
      <c r="H133" s="794"/>
      <c r="I133" s="799"/>
      <c r="J133" s="794"/>
      <c r="K133" s="809"/>
      <c r="L133" s="810"/>
      <c r="M133" s="809"/>
      <c r="N133" s="810"/>
      <c r="O133" s="809"/>
      <c r="P133" s="810"/>
      <c r="Q133" s="876"/>
      <c r="R133" s="894"/>
      <c r="S133" s="813"/>
      <c r="T133" s="821"/>
      <c r="U133" s="821"/>
      <c r="V133" s="813"/>
      <c r="W133" s="791"/>
      <c r="X133" s="939" t="str">
        <f t="shared" si="30"/>
        <v xml:space="preserve"> </v>
      </c>
      <c r="Y133" s="671"/>
      <c r="Z133" s="671"/>
      <c r="AA133" s="671"/>
      <c r="AB133" s="671"/>
      <c r="AC133" s="671"/>
      <c r="AD133" s="671"/>
      <c r="AE133" s="671"/>
      <c r="AF133" s="671"/>
      <c r="AG133" s="948"/>
      <c r="AH133" s="671"/>
      <c r="AI133" s="671"/>
      <c r="AJ133" s="671"/>
      <c r="AK133" s="671"/>
      <c r="BA133" s="767" t="str">
        <f t="shared" si="27"/>
        <v/>
      </c>
      <c r="BB133" s="767" t="str">
        <f t="shared" si="28"/>
        <v/>
      </c>
      <c r="BC133" s="767" t="str">
        <f t="shared" si="29"/>
        <v/>
      </c>
      <c r="BD133" s="767" t="str">
        <f t="shared" si="31"/>
        <v/>
      </c>
      <c r="BE133" s="767" t="str">
        <f t="shared" si="32"/>
        <v/>
      </c>
      <c r="BF133" s="767" t="str">
        <f t="shared" si="33"/>
        <v/>
      </c>
      <c r="BG133" s="767" t="str">
        <f t="shared" si="34"/>
        <v/>
      </c>
      <c r="BH133" s="671"/>
      <c r="BI133" s="671"/>
      <c r="BJ133" s="671"/>
      <c r="BK133" s="671"/>
      <c r="BL133" s="671"/>
      <c r="BM133" s="671"/>
      <c r="BN133" s="671"/>
      <c r="BO133" s="671"/>
      <c r="BP133" s="671"/>
      <c r="BQ133" s="671"/>
      <c r="BR133" s="671"/>
      <c r="BS133" s="671"/>
      <c r="BT133" s="945">
        <f t="shared" si="35"/>
        <v>0</v>
      </c>
      <c r="BU133" s="945">
        <f t="shared" si="36"/>
        <v>0</v>
      </c>
      <c r="BV133" s="945">
        <f t="shared" si="37"/>
        <v>0</v>
      </c>
      <c r="BW133" s="945">
        <f t="shared" si="38"/>
        <v>0</v>
      </c>
      <c r="BX133" s="945">
        <f t="shared" si="39"/>
        <v>0</v>
      </c>
      <c r="BY133" s="945">
        <f t="shared" si="40"/>
        <v>0</v>
      </c>
      <c r="BZ133" s="945">
        <f t="shared" si="41"/>
        <v>0</v>
      </c>
      <c r="CA133" s="671"/>
      <c r="CB133" s="690"/>
      <c r="CC133" s="690"/>
      <c r="CD133" s="690"/>
      <c r="CE133" s="690"/>
      <c r="CF133" s="690"/>
      <c r="CG133" s="690"/>
      <c r="CH133" s="690"/>
      <c r="CI133" s="690"/>
      <c r="CJ133" s="690"/>
      <c r="CK133" s="690"/>
      <c r="CL133" s="690"/>
      <c r="CM133" s="690"/>
      <c r="CN133" s="690"/>
      <c r="CO133" s="690"/>
      <c r="CP133" s="690"/>
      <c r="CQ133" s="690"/>
      <c r="CR133" s="690"/>
      <c r="CS133" s="690"/>
      <c r="CT133" s="690"/>
      <c r="CU133" s="690"/>
      <c r="CV133" s="690"/>
    </row>
    <row r="134" spans="1:100" s="765" customFormat="1" ht="15.95" customHeight="1" x14ac:dyDescent="0.15">
      <c r="A134" s="1090" t="s">
        <v>133</v>
      </c>
      <c r="B134" s="1101"/>
      <c r="C134" s="1102"/>
      <c r="D134" s="836">
        <f t="shared" si="42"/>
        <v>0</v>
      </c>
      <c r="E134" s="918">
        <f t="shared" si="43"/>
        <v>0</v>
      </c>
      <c r="F134" s="919">
        <f t="shared" si="43"/>
        <v>0</v>
      </c>
      <c r="G134" s="799"/>
      <c r="H134" s="794"/>
      <c r="I134" s="799"/>
      <c r="J134" s="794"/>
      <c r="K134" s="799"/>
      <c r="L134" s="794"/>
      <c r="M134" s="799"/>
      <c r="N134" s="794"/>
      <c r="O134" s="799"/>
      <c r="P134" s="794"/>
      <c r="Q134" s="839"/>
      <c r="R134" s="884"/>
      <c r="S134" s="813"/>
      <c r="T134" s="821"/>
      <c r="U134" s="821"/>
      <c r="V134" s="813"/>
      <c r="W134" s="794"/>
      <c r="X134" s="939" t="str">
        <f t="shared" si="30"/>
        <v xml:space="preserve"> </v>
      </c>
      <c r="Y134" s="671"/>
      <c r="Z134" s="671"/>
      <c r="AA134" s="671"/>
      <c r="AB134" s="671"/>
      <c r="AC134" s="671"/>
      <c r="AD134" s="671"/>
      <c r="AE134" s="671"/>
      <c r="AF134" s="671"/>
      <c r="AG134" s="948"/>
      <c r="AH134" s="671"/>
      <c r="AI134" s="671"/>
      <c r="AJ134" s="671"/>
      <c r="AK134" s="671"/>
      <c r="BA134" s="767" t="str">
        <f t="shared" si="27"/>
        <v/>
      </c>
      <c r="BB134" s="767" t="str">
        <f t="shared" si="28"/>
        <v/>
      </c>
      <c r="BC134" s="767" t="str">
        <f t="shared" si="29"/>
        <v/>
      </c>
      <c r="BD134" s="767" t="str">
        <f t="shared" si="31"/>
        <v/>
      </c>
      <c r="BE134" s="767" t="str">
        <f t="shared" si="32"/>
        <v/>
      </c>
      <c r="BF134" s="767" t="str">
        <f t="shared" si="33"/>
        <v/>
      </c>
      <c r="BG134" s="767" t="str">
        <f t="shared" si="34"/>
        <v/>
      </c>
      <c r="BH134" s="671"/>
      <c r="BI134" s="671"/>
      <c r="BJ134" s="671"/>
      <c r="BK134" s="671"/>
      <c r="BL134" s="671"/>
      <c r="BM134" s="671"/>
      <c r="BN134" s="671"/>
      <c r="BO134" s="671"/>
      <c r="BP134" s="671"/>
      <c r="BQ134" s="671"/>
      <c r="BR134" s="671"/>
      <c r="BS134" s="671"/>
      <c r="BT134" s="945">
        <f t="shared" si="35"/>
        <v>0</v>
      </c>
      <c r="BU134" s="945">
        <f t="shared" si="36"/>
        <v>0</v>
      </c>
      <c r="BV134" s="945">
        <f t="shared" si="37"/>
        <v>0</v>
      </c>
      <c r="BW134" s="945">
        <f t="shared" si="38"/>
        <v>0</v>
      </c>
      <c r="BX134" s="945">
        <f t="shared" si="39"/>
        <v>0</v>
      </c>
      <c r="BY134" s="945">
        <f t="shared" si="40"/>
        <v>0</v>
      </c>
      <c r="BZ134" s="945">
        <f t="shared" si="41"/>
        <v>0</v>
      </c>
      <c r="CA134" s="671"/>
      <c r="CB134" s="690"/>
      <c r="CC134" s="690"/>
      <c r="CD134" s="690"/>
      <c r="CE134" s="690"/>
      <c r="CF134" s="690"/>
      <c r="CG134" s="690"/>
      <c r="CH134" s="690"/>
      <c r="CI134" s="690"/>
      <c r="CJ134" s="690"/>
      <c r="CK134" s="690"/>
      <c r="CL134" s="690"/>
      <c r="CM134" s="690"/>
      <c r="CN134" s="690"/>
      <c r="CO134" s="690"/>
      <c r="CP134" s="690"/>
      <c r="CQ134" s="690"/>
      <c r="CR134" s="690"/>
      <c r="CS134" s="690"/>
      <c r="CT134" s="690"/>
      <c r="CU134" s="690"/>
      <c r="CV134" s="690"/>
    </row>
    <row r="135" spans="1:100" s="765" customFormat="1" ht="26.25" customHeight="1" x14ac:dyDescent="0.15">
      <c r="A135" s="1103" t="s">
        <v>134</v>
      </c>
      <c r="B135" s="1082" t="s">
        <v>135</v>
      </c>
      <c r="C135" s="1089"/>
      <c r="D135" s="836">
        <f t="shared" si="42"/>
        <v>0</v>
      </c>
      <c r="E135" s="918">
        <f t="shared" si="43"/>
        <v>0</v>
      </c>
      <c r="F135" s="919">
        <f t="shared" si="43"/>
        <v>0</v>
      </c>
      <c r="G135" s="799"/>
      <c r="H135" s="794"/>
      <c r="I135" s="799"/>
      <c r="J135" s="794"/>
      <c r="K135" s="799"/>
      <c r="L135" s="794"/>
      <c r="M135" s="799"/>
      <c r="N135" s="794"/>
      <c r="O135" s="799"/>
      <c r="P135" s="794"/>
      <c r="Q135" s="839"/>
      <c r="R135" s="884"/>
      <c r="S135" s="813"/>
      <c r="T135" s="791"/>
      <c r="U135" s="821"/>
      <c r="V135" s="813"/>
      <c r="W135" s="795"/>
      <c r="X135" s="939" t="str">
        <f t="shared" si="30"/>
        <v xml:space="preserve"> </v>
      </c>
      <c r="Y135" s="671"/>
      <c r="Z135" s="671"/>
      <c r="AA135" s="671"/>
      <c r="AB135" s="671"/>
      <c r="AC135" s="671"/>
      <c r="AD135" s="671"/>
      <c r="AE135" s="671"/>
      <c r="AF135" s="671"/>
      <c r="AG135" s="948"/>
      <c r="AH135" s="671"/>
      <c r="AI135" s="671"/>
      <c r="AJ135" s="671"/>
      <c r="AK135" s="671"/>
      <c r="BA135" s="767" t="str">
        <f t="shared" si="27"/>
        <v/>
      </c>
      <c r="BB135" s="767" t="str">
        <f t="shared" si="28"/>
        <v/>
      </c>
      <c r="BC135" s="767" t="str">
        <f t="shared" si="29"/>
        <v/>
      </c>
      <c r="BD135" s="767" t="str">
        <f t="shared" si="31"/>
        <v/>
      </c>
      <c r="BE135" s="767" t="str">
        <f t="shared" si="32"/>
        <v/>
      </c>
      <c r="BF135" s="767" t="str">
        <f t="shared" si="33"/>
        <v/>
      </c>
      <c r="BG135" s="767" t="str">
        <f t="shared" si="34"/>
        <v/>
      </c>
      <c r="BH135" s="671"/>
      <c r="BI135" s="671"/>
      <c r="BJ135" s="671"/>
      <c r="BK135" s="671"/>
      <c r="BL135" s="671"/>
      <c r="BM135" s="671"/>
      <c r="BN135" s="671"/>
      <c r="BO135" s="671"/>
      <c r="BP135" s="671"/>
      <c r="BQ135" s="671"/>
      <c r="BR135" s="671"/>
      <c r="BS135" s="671"/>
      <c r="BT135" s="945">
        <f t="shared" si="35"/>
        <v>0</v>
      </c>
      <c r="BU135" s="945">
        <f t="shared" si="36"/>
        <v>0</v>
      </c>
      <c r="BV135" s="945">
        <f t="shared" si="37"/>
        <v>0</v>
      </c>
      <c r="BW135" s="945">
        <f t="shared" si="38"/>
        <v>0</v>
      </c>
      <c r="BX135" s="945">
        <f t="shared" si="39"/>
        <v>0</v>
      </c>
      <c r="BY135" s="945">
        <f t="shared" si="40"/>
        <v>0</v>
      </c>
      <c r="BZ135" s="945">
        <f t="shared" si="41"/>
        <v>0</v>
      </c>
      <c r="CA135" s="671"/>
      <c r="CB135" s="690"/>
      <c r="CC135" s="690"/>
      <c r="CD135" s="690"/>
      <c r="CE135" s="690"/>
      <c r="CF135" s="690"/>
      <c r="CG135" s="690"/>
      <c r="CH135" s="690"/>
      <c r="CI135" s="690"/>
      <c r="CJ135" s="690"/>
      <c r="CK135" s="690"/>
      <c r="CL135" s="690"/>
      <c r="CM135" s="690"/>
      <c r="CN135" s="690"/>
      <c r="CO135" s="690"/>
      <c r="CP135" s="690"/>
      <c r="CQ135" s="690"/>
      <c r="CR135" s="690"/>
      <c r="CS135" s="690"/>
      <c r="CT135" s="690"/>
      <c r="CU135" s="690"/>
      <c r="CV135" s="690"/>
    </row>
    <row r="136" spans="1:100" s="765" customFormat="1" ht="10.5" x14ac:dyDescent="0.15">
      <c r="A136" s="1104"/>
      <c r="B136" s="1082" t="s">
        <v>136</v>
      </c>
      <c r="C136" s="1089"/>
      <c r="D136" s="836">
        <f t="shared" si="42"/>
        <v>0</v>
      </c>
      <c r="E136" s="918">
        <f t="shared" si="43"/>
        <v>0</v>
      </c>
      <c r="F136" s="919">
        <f t="shared" si="43"/>
        <v>0</v>
      </c>
      <c r="G136" s="799"/>
      <c r="H136" s="794"/>
      <c r="I136" s="799"/>
      <c r="J136" s="794"/>
      <c r="K136" s="799"/>
      <c r="L136" s="794"/>
      <c r="M136" s="799"/>
      <c r="N136" s="794"/>
      <c r="O136" s="799"/>
      <c r="P136" s="794"/>
      <c r="Q136" s="839"/>
      <c r="R136" s="884"/>
      <c r="S136" s="813"/>
      <c r="T136" s="791"/>
      <c r="U136" s="821"/>
      <c r="V136" s="813"/>
      <c r="W136" s="795"/>
      <c r="X136" s="939" t="str">
        <f t="shared" si="30"/>
        <v xml:space="preserve"> </v>
      </c>
      <c r="Y136" s="671"/>
      <c r="Z136" s="671"/>
      <c r="AA136" s="671"/>
      <c r="AB136" s="671"/>
      <c r="AC136" s="671"/>
      <c r="AD136" s="671"/>
      <c r="AE136" s="671"/>
      <c r="AF136" s="671"/>
      <c r="AG136" s="948"/>
      <c r="AH136" s="671"/>
      <c r="AI136" s="671"/>
      <c r="AJ136" s="671"/>
      <c r="AK136" s="671"/>
      <c r="BA136" s="767" t="str">
        <f t="shared" si="27"/>
        <v/>
      </c>
      <c r="BB136" s="767" t="str">
        <f t="shared" si="28"/>
        <v/>
      </c>
      <c r="BC136" s="767" t="str">
        <f t="shared" si="29"/>
        <v/>
      </c>
      <c r="BD136" s="767" t="str">
        <f t="shared" si="31"/>
        <v/>
      </c>
      <c r="BE136" s="767" t="str">
        <f t="shared" si="32"/>
        <v/>
      </c>
      <c r="BF136" s="767" t="str">
        <f t="shared" si="33"/>
        <v/>
      </c>
      <c r="BG136" s="767" t="str">
        <f t="shared" si="34"/>
        <v/>
      </c>
      <c r="BH136" s="671"/>
      <c r="BI136" s="671"/>
      <c r="BJ136" s="671"/>
      <c r="BK136" s="671"/>
      <c r="BL136" s="671"/>
      <c r="BM136" s="671"/>
      <c r="BN136" s="671"/>
      <c r="BO136" s="671"/>
      <c r="BP136" s="671"/>
      <c r="BQ136" s="671"/>
      <c r="BR136" s="671"/>
      <c r="BS136" s="671"/>
      <c r="BT136" s="945">
        <f t="shared" si="35"/>
        <v>0</v>
      </c>
      <c r="BU136" s="945">
        <f t="shared" si="36"/>
        <v>0</v>
      </c>
      <c r="BV136" s="945">
        <f t="shared" si="37"/>
        <v>0</v>
      </c>
      <c r="BW136" s="945">
        <f t="shared" si="38"/>
        <v>0</v>
      </c>
      <c r="BX136" s="945">
        <f t="shared" si="39"/>
        <v>0</v>
      </c>
      <c r="BY136" s="945">
        <f t="shared" si="40"/>
        <v>0</v>
      </c>
      <c r="BZ136" s="945">
        <f t="shared" si="41"/>
        <v>0</v>
      </c>
      <c r="CA136" s="671"/>
      <c r="CB136" s="690"/>
      <c r="CC136" s="690"/>
      <c r="CD136" s="690"/>
      <c r="CE136" s="690"/>
      <c r="CF136" s="690"/>
      <c r="CG136" s="690"/>
      <c r="CH136" s="690"/>
      <c r="CI136" s="690"/>
      <c r="CJ136" s="690"/>
      <c r="CK136" s="690"/>
      <c r="CL136" s="690"/>
      <c r="CM136" s="690"/>
      <c r="CN136" s="690"/>
      <c r="CO136" s="690"/>
      <c r="CP136" s="690"/>
      <c r="CQ136" s="690"/>
      <c r="CR136" s="690"/>
      <c r="CS136" s="690"/>
      <c r="CT136" s="690"/>
      <c r="CU136" s="690"/>
      <c r="CV136" s="690"/>
    </row>
    <row r="137" spans="1:100" s="765" customFormat="1" ht="21.75" customHeight="1" x14ac:dyDescent="0.15">
      <c r="A137" s="781" t="s">
        <v>137</v>
      </c>
      <c r="B137" s="1091" t="s">
        <v>138</v>
      </c>
      <c r="C137" s="1092"/>
      <c r="D137" s="836">
        <f t="shared" si="42"/>
        <v>0</v>
      </c>
      <c r="E137" s="918">
        <f t="shared" si="43"/>
        <v>0</v>
      </c>
      <c r="F137" s="919">
        <f t="shared" si="43"/>
        <v>0</v>
      </c>
      <c r="G137" s="799"/>
      <c r="H137" s="794"/>
      <c r="I137" s="799"/>
      <c r="J137" s="794"/>
      <c r="K137" s="799"/>
      <c r="L137" s="794"/>
      <c r="M137" s="799"/>
      <c r="N137" s="794"/>
      <c r="O137" s="799"/>
      <c r="P137" s="794"/>
      <c r="Q137" s="839"/>
      <c r="R137" s="884"/>
      <c r="S137" s="813"/>
      <c r="T137" s="791"/>
      <c r="U137" s="821"/>
      <c r="V137" s="813"/>
      <c r="W137" s="795"/>
      <c r="X137" s="939" t="str">
        <f t="shared" si="30"/>
        <v xml:space="preserve"> </v>
      </c>
      <c r="Y137" s="671"/>
      <c r="Z137" s="671"/>
      <c r="AA137" s="671"/>
      <c r="AB137" s="671"/>
      <c r="AC137" s="671"/>
      <c r="AD137" s="671"/>
      <c r="AE137" s="671"/>
      <c r="AF137" s="671"/>
      <c r="AG137" s="948"/>
      <c r="AH137" s="671"/>
      <c r="AI137" s="671"/>
      <c r="AJ137" s="671"/>
      <c r="AK137" s="671"/>
      <c r="BA137" s="767" t="str">
        <f t="shared" si="27"/>
        <v/>
      </c>
      <c r="BB137" s="767" t="str">
        <f t="shared" si="28"/>
        <v/>
      </c>
      <c r="BC137" s="767" t="str">
        <f t="shared" si="29"/>
        <v/>
      </c>
      <c r="BD137" s="767" t="str">
        <f t="shared" si="31"/>
        <v/>
      </c>
      <c r="BE137" s="767" t="str">
        <f t="shared" si="32"/>
        <v/>
      </c>
      <c r="BF137" s="767" t="str">
        <f t="shared" si="33"/>
        <v/>
      </c>
      <c r="BG137" s="767" t="str">
        <f t="shared" si="34"/>
        <v/>
      </c>
      <c r="BH137" s="671"/>
      <c r="BI137" s="671"/>
      <c r="BJ137" s="671"/>
      <c r="BK137" s="671"/>
      <c r="BL137" s="671"/>
      <c r="BM137" s="671"/>
      <c r="BN137" s="671"/>
      <c r="BO137" s="671"/>
      <c r="BP137" s="671"/>
      <c r="BQ137" s="671"/>
      <c r="BR137" s="671"/>
      <c r="BS137" s="671"/>
      <c r="BT137" s="945">
        <f t="shared" si="35"/>
        <v>0</v>
      </c>
      <c r="BU137" s="945">
        <f t="shared" si="36"/>
        <v>0</v>
      </c>
      <c r="BV137" s="945">
        <f t="shared" si="37"/>
        <v>0</v>
      </c>
      <c r="BW137" s="945">
        <f t="shared" si="38"/>
        <v>0</v>
      </c>
      <c r="BX137" s="945">
        <f t="shared" si="39"/>
        <v>0</v>
      </c>
      <c r="BY137" s="945">
        <f t="shared" si="40"/>
        <v>0</v>
      </c>
      <c r="BZ137" s="945">
        <f t="shared" si="41"/>
        <v>0</v>
      </c>
      <c r="CA137" s="671"/>
      <c r="CB137" s="690"/>
      <c r="CC137" s="690"/>
      <c r="CD137" s="690"/>
      <c r="CE137" s="690"/>
      <c r="CF137" s="690"/>
      <c r="CG137" s="690"/>
      <c r="CH137" s="690"/>
      <c r="CI137" s="690"/>
      <c r="CJ137" s="690"/>
      <c r="CK137" s="690"/>
      <c r="CL137" s="690"/>
      <c r="CM137" s="690"/>
      <c r="CN137" s="690"/>
      <c r="CO137" s="690"/>
      <c r="CP137" s="690"/>
      <c r="CQ137" s="690"/>
      <c r="CR137" s="690"/>
      <c r="CS137" s="690"/>
      <c r="CT137" s="690"/>
      <c r="CU137" s="690"/>
      <c r="CV137" s="690"/>
    </row>
    <row r="138" spans="1:100" s="765" customFormat="1" ht="21" customHeight="1" x14ac:dyDescent="0.15">
      <c r="A138" s="1090" t="s">
        <v>139</v>
      </c>
      <c r="B138" s="1090"/>
      <c r="C138" s="1089"/>
      <c r="D138" s="836">
        <f t="shared" si="42"/>
        <v>0</v>
      </c>
      <c r="E138" s="918">
        <f t="shared" si="43"/>
        <v>0</v>
      </c>
      <c r="F138" s="919">
        <f t="shared" si="43"/>
        <v>0</v>
      </c>
      <c r="G138" s="802"/>
      <c r="H138" s="805"/>
      <c r="I138" s="802"/>
      <c r="J138" s="805"/>
      <c r="K138" s="802"/>
      <c r="L138" s="805"/>
      <c r="M138" s="802"/>
      <c r="N138" s="805"/>
      <c r="O138" s="802"/>
      <c r="P138" s="805"/>
      <c r="Q138" s="841"/>
      <c r="R138" s="895"/>
      <c r="S138" s="835"/>
      <c r="T138" s="793"/>
      <c r="U138" s="821"/>
      <c r="V138" s="835"/>
      <c r="W138" s="795"/>
      <c r="X138" s="939" t="str">
        <f t="shared" si="30"/>
        <v xml:space="preserve"> </v>
      </c>
      <c r="Y138" s="671"/>
      <c r="Z138" s="671"/>
      <c r="AA138" s="671"/>
      <c r="AB138" s="671"/>
      <c r="AC138" s="671"/>
      <c r="AD138" s="671"/>
      <c r="AE138" s="671"/>
      <c r="AF138" s="671"/>
      <c r="AG138" s="948"/>
      <c r="AH138" s="671"/>
      <c r="AI138" s="671"/>
      <c r="AJ138" s="671"/>
      <c r="AK138" s="671"/>
      <c r="BA138" s="767" t="str">
        <f t="shared" si="27"/>
        <v/>
      </c>
      <c r="BB138" s="767" t="str">
        <f t="shared" si="28"/>
        <v/>
      </c>
      <c r="BC138" s="767" t="str">
        <f t="shared" si="29"/>
        <v/>
      </c>
      <c r="BD138" s="767" t="str">
        <f t="shared" si="31"/>
        <v/>
      </c>
      <c r="BE138" s="767" t="str">
        <f t="shared" si="32"/>
        <v/>
      </c>
      <c r="BF138" s="767" t="str">
        <f t="shared" si="33"/>
        <v/>
      </c>
      <c r="BG138" s="767" t="str">
        <f t="shared" si="34"/>
        <v/>
      </c>
      <c r="BH138" s="671"/>
      <c r="BI138" s="671"/>
      <c r="BJ138" s="671"/>
      <c r="BK138" s="671"/>
      <c r="BL138" s="671"/>
      <c r="BM138" s="671"/>
      <c r="BN138" s="671"/>
      <c r="BO138" s="671"/>
      <c r="BP138" s="671"/>
      <c r="BQ138" s="671"/>
      <c r="BR138" s="671"/>
      <c r="BS138" s="671"/>
      <c r="BT138" s="945">
        <f t="shared" si="35"/>
        <v>0</v>
      </c>
      <c r="BU138" s="945">
        <f t="shared" si="36"/>
        <v>0</v>
      </c>
      <c r="BV138" s="945">
        <f t="shared" si="37"/>
        <v>0</v>
      </c>
      <c r="BW138" s="945">
        <f t="shared" si="38"/>
        <v>0</v>
      </c>
      <c r="BX138" s="945">
        <f t="shared" si="39"/>
        <v>0</v>
      </c>
      <c r="BY138" s="945">
        <f t="shared" si="40"/>
        <v>0</v>
      </c>
      <c r="BZ138" s="945">
        <f t="shared" si="41"/>
        <v>0</v>
      </c>
      <c r="CA138" s="671"/>
      <c r="CB138" s="690"/>
      <c r="CC138" s="690"/>
      <c r="CD138" s="690"/>
      <c r="CE138" s="690"/>
      <c r="CF138" s="690"/>
      <c r="CG138" s="690"/>
      <c r="CH138" s="690"/>
      <c r="CI138" s="690"/>
      <c r="CJ138" s="690"/>
      <c r="CK138" s="690"/>
      <c r="CL138" s="690"/>
      <c r="CM138" s="690"/>
      <c r="CN138" s="690"/>
      <c r="CO138" s="690"/>
      <c r="CP138" s="690"/>
      <c r="CQ138" s="690"/>
      <c r="CR138" s="690"/>
      <c r="CS138" s="690"/>
      <c r="CT138" s="690"/>
      <c r="CU138" s="690"/>
      <c r="CV138" s="690"/>
    </row>
    <row r="139" spans="1:100" s="765" customFormat="1" ht="15.95" customHeight="1" x14ac:dyDescent="0.15">
      <c r="A139" s="1093" t="s">
        <v>140</v>
      </c>
      <c r="B139" s="1094"/>
      <c r="C139" s="1095"/>
      <c r="D139" s="935"/>
      <c r="E139" s="890"/>
      <c r="F139" s="890"/>
      <c r="G139" s="890"/>
      <c r="H139" s="890"/>
      <c r="I139" s="890"/>
      <c r="J139" s="890"/>
      <c r="K139" s="890"/>
      <c r="L139" s="890"/>
      <c r="M139" s="890"/>
      <c r="N139" s="890"/>
      <c r="O139" s="890"/>
      <c r="P139" s="890"/>
      <c r="Q139" s="890"/>
      <c r="R139" s="890"/>
      <c r="S139" s="890"/>
      <c r="T139" s="890"/>
      <c r="U139" s="890"/>
      <c r="V139" s="890"/>
      <c r="W139" s="891"/>
      <c r="X139" s="939" t="str">
        <f t="shared" si="30"/>
        <v xml:space="preserve"> </v>
      </c>
      <c r="Y139" s="671"/>
      <c r="Z139" s="671"/>
      <c r="AA139" s="671"/>
      <c r="AB139" s="671"/>
      <c r="AC139" s="671"/>
      <c r="AD139" s="671"/>
      <c r="AE139" s="671"/>
      <c r="AF139" s="671"/>
      <c r="AG139" s="948"/>
      <c r="AH139" s="671"/>
      <c r="AI139" s="671"/>
      <c r="AJ139" s="671"/>
      <c r="AK139" s="671"/>
      <c r="BA139" s="767" t="str">
        <f t="shared" si="27"/>
        <v/>
      </c>
      <c r="BB139" s="767" t="str">
        <f t="shared" si="28"/>
        <v/>
      </c>
      <c r="BC139" s="767" t="str">
        <f t="shared" si="29"/>
        <v/>
      </c>
      <c r="BD139" s="767" t="str">
        <f t="shared" si="31"/>
        <v/>
      </c>
      <c r="BE139" s="767" t="str">
        <f t="shared" si="32"/>
        <v/>
      </c>
      <c r="BF139" s="767" t="str">
        <f t="shared" si="33"/>
        <v/>
      </c>
      <c r="BG139" s="767" t="str">
        <f t="shared" si="34"/>
        <v/>
      </c>
      <c r="BH139" s="671"/>
      <c r="BI139" s="671"/>
      <c r="BJ139" s="671"/>
      <c r="BK139" s="671"/>
      <c r="BL139" s="671"/>
      <c r="BM139" s="671"/>
      <c r="BN139" s="671"/>
      <c r="BO139" s="671"/>
      <c r="BP139" s="671"/>
      <c r="BQ139" s="671"/>
      <c r="BR139" s="671"/>
      <c r="BS139" s="671"/>
      <c r="BT139" s="945">
        <f t="shared" si="35"/>
        <v>0</v>
      </c>
      <c r="BU139" s="945">
        <f t="shared" si="36"/>
        <v>0</v>
      </c>
      <c r="BV139" s="945">
        <f t="shared" si="37"/>
        <v>0</v>
      </c>
      <c r="BW139" s="945">
        <f t="shared" si="38"/>
        <v>0</v>
      </c>
      <c r="BX139" s="945">
        <f t="shared" si="39"/>
        <v>0</v>
      </c>
      <c r="BY139" s="945">
        <f t="shared" si="40"/>
        <v>0</v>
      </c>
      <c r="BZ139" s="945">
        <f t="shared" si="41"/>
        <v>0</v>
      </c>
      <c r="CA139" s="671"/>
      <c r="CB139" s="690"/>
      <c r="CC139" s="690"/>
      <c r="CD139" s="690"/>
      <c r="CE139" s="690"/>
      <c r="CF139" s="690"/>
      <c r="CG139" s="690"/>
      <c r="CH139" s="690"/>
      <c r="CI139" s="690"/>
      <c r="CJ139" s="690"/>
      <c r="CK139" s="690"/>
      <c r="CL139" s="690"/>
      <c r="CM139" s="690"/>
      <c r="CN139" s="690"/>
      <c r="CO139" s="690"/>
      <c r="CP139" s="690"/>
      <c r="CQ139" s="690"/>
      <c r="CR139" s="690"/>
      <c r="CS139" s="690"/>
      <c r="CT139" s="690"/>
      <c r="CU139" s="690"/>
      <c r="CV139" s="690"/>
    </row>
    <row r="140" spans="1:100" s="765" customFormat="1" ht="15.95" customHeight="1" x14ac:dyDescent="0.15">
      <c r="A140" s="1096" t="s">
        <v>141</v>
      </c>
      <c r="B140" s="1099" t="s">
        <v>142</v>
      </c>
      <c r="C140" s="1100"/>
      <c r="D140" s="920">
        <f t="shared" ref="D140:D157" si="44">SUM(E140:F140)</f>
        <v>0</v>
      </c>
      <c r="E140" s="921">
        <f t="shared" ref="E140:F157" si="45">G140+I140+K140+M140+O140+Q140</f>
        <v>0</v>
      </c>
      <c r="F140" s="922">
        <f t="shared" si="45"/>
        <v>0</v>
      </c>
      <c r="G140" s="811"/>
      <c r="H140" s="830"/>
      <c r="I140" s="811"/>
      <c r="J140" s="830"/>
      <c r="K140" s="811"/>
      <c r="L140" s="830"/>
      <c r="M140" s="811"/>
      <c r="N140" s="830"/>
      <c r="O140" s="811"/>
      <c r="P140" s="830"/>
      <c r="Q140" s="838"/>
      <c r="R140" s="896"/>
      <c r="S140" s="834"/>
      <c r="T140" s="790"/>
      <c r="U140" s="790"/>
      <c r="V140" s="834"/>
      <c r="W140" s="830"/>
      <c r="X140" s="939" t="str">
        <f t="shared" si="30"/>
        <v xml:space="preserve"> </v>
      </c>
      <c r="Y140" s="671"/>
      <c r="Z140" s="671"/>
      <c r="AA140" s="671"/>
      <c r="AB140" s="671"/>
      <c r="AC140" s="671"/>
      <c r="AD140" s="671"/>
      <c r="AE140" s="671"/>
      <c r="AF140" s="671"/>
      <c r="AG140" s="948"/>
      <c r="AH140" s="671"/>
      <c r="AI140" s="671"/>
      <c r="AJ140" s="671"/>
      <c r="AK140" s="671"/>
      <c r="BA140" s="767" t="str">
        <f t="shared" si="27"/>
        <v/>
      </c>
      <c r="BB140" s="767" t="str">
        <f t="shared" si="28"/>
        <v/>
      </c>
      <c r="BC140" s="767" t="str">
        <f t="shared" si="29"/>
        <v/>
      </c>
      <c r="BD140" s="767" t="str">
        <f t="shared" si="31"/>
        <v/>
      </c>
      <c r="BE140" s="767" t="str">
        <f t="shared" si="32"/>
        <v/>
      </c>
      <c r="BF140" s="767" t="str">
        <f t="shared" si="33"/>
        <v/>
      </c>
      <c r="BG140" s="767" t="str">
        <f t="shared" si="34"/>
        <v/>
      </c>
      <c r="BH140" s="671"/>
      <c r="BI140" s="671"/>
      <c r="BJ140" s="671"/>
      <c r="BK140" s="671"/>
      <c r="BL140" s="671"/>
      <c r="BM140" s="671"/>
      <c r="BN140" s="671"/>
      <c r="BO140" s="671"/>
      <c r="BP140" s="671"/>
      <c r="BQ140" s="671"/>
      <c r="BR140" s="671"/>
      <c r="BS140" s="671"/>
      <c r="BT140" s="945">
        <f t="shared" si="35"/>
        <v>0</v>
      </c>
      <c r="BU140" s="945">
        <f t="shared" si="36"/>
        <v>0</v>
      </c>
      <c r="BV140" s="945">
        <f t="shared" si="37"/>
        <v>0</v>
      </c>
      <c r="BW140" s="945">
        <f t="shared" si="38"/>
        <v>0</v>
      </c>
      <c r="BX140" s="945">
        <f t="shared" si="39"/>
        <v>0</v>
      </c>
      <c r="BY140" s="945">
        <f t="shared" si="40"/>
        <v>0</v>
      </c>
      <c r="BZ140" s="945">
        <f t="shared" si="41"/>
        <v>0</v>
      </c>
      <c r="CA140" s="671"/>
      <c r="CB140" s="690"/>
      <c r="CC140" s="690"/>
      <c r="CD140" s="690"/>
      <c r="CE140" s="690"/>
      <c r="CF140" s="690"/>
      <c r="CG140" s="690"/>
      <c r="CH140" s="690"/>
      <c r="CI140" s="690"/>
      <c r="CJ140" s="690"/>
      <c r="CK140" s="690"/>
      <c r="CL140" s="690"/>
      <c r="CM140" s="690"/>
      <c r="CN140" s="690"/>
      <c r="CO140" s="690"/>
      <c r="CP140" s="690"/>
      <c r="CQ140" s="690"/>
      <c r="CR140" s="690"/>
      <c r="CS140" s="690"/>
      <c r="CT140" s="690"/>
      <c r="CU140" s="690"/>
      <c r="CV140" s="690"/>
    </row>
    <row r="141" spans="1:100" s="765" customFormat="1" ht="15.95" customHeight="1" x14ac:dyDescent="0.15">
      <c r="A141" s="1097"/>
      <c r="B141" s="1088" t="s">
        <v>143</v>
      </c>
      <c r="C141" s="1089"/>
      <c r="D141" s="915">
        <f t="shared" si="44"/>
        <v>0</v>
      </c>
      <c r="E141" s="916">
        <f t="shared" si="45"/>
        <v>0</v>
      </c>
      <c r="F141" s="917">
        <f t="shared" si="45"/>
        <v>0</v>
      </c>
      <c r="G141" s="831"/>
      <c r="H141" s="833"/>
      <c r="I141" s="831"/>
      <c r="J141" s="833"/>
      <c r="K141" s="831"/>
      <c r="L141" s="833"/>
      <c r="M141" s="831"/>
      <c r="N141" s="833"/>
      <c r="O141" s="831"/>
      <c r="P141" s="833"/>
      <c r="Q141" s="842"/>
      <c r="R141" s="892"/>
      <c r="S141" s="813"/>
      <c r="T141" s="797"/>
      <c r="U141" s="797"/>
      <c r="V141" s="847"/>
      <c r="W141" s="794"/>
      <c r="X141" s="939" t="str">
        <f t="shared" si="30"/>
        <v xml:space="preserve"> </v>
      </c>
      <c r="Y141" s="671"/>
      <c r="Z141" s="671"/>
      <c r="AA141" s="671"/>
      <c r="AB141" s="671"/>
      <c r="AC141" s="671"/>
      <c r="AD141" s="671"/>
      <c r="AE141" s="671"/>
      <c r="AF141" s="671"/>
      <c r="AG141" s="948"/>
      <c r="AH141" s="671"/>
      <c r="AI141" s="671"/>
      <c r="AJ141" s="671"/>
      <c r="AK141" s="671"/>
      <c r="BA141" s="767" t="str">
        <f t="shared" si="27"/>
        <v/>
      </c>
      <c r="BB141" s="767" t="str">
        <f t="shared" si="28"/>
        <v/>
      </c>
      <c r="BC141" s="767" t="str">
        <f t="shared" si="29"/>
        <v/>
      </c>
      <c r="BD141" s="767" t="str">
        <f t="shared" si="31"/>
        <v/>
      </c>
      <c r="BE141" s="767" t="str">
        <f t="shared" si="32"/>
        <v/>
      </c>
      <c r="BF141" s="767" t="str">
        <f t="shared" si="33"/>
        <v/>
      </c>
      <c r="BG141" s="767" t="str">
        <f t="shared" si="34"/>
        <v/>
      </c>
      <c r="BH141" s="671"/>
      <c r="BI141" s="671"/>
      <c r="BJ141" s="671"/>
      <c r="BK141" s="671"/>
      <c r="BL141" s="671"/>
      <c r="BM141" s="671"/>
      <c r="BN141" s="671"/>
      <c r="BO141" s="671"/>
      <c r="BP141" s="671"/>
      <c r="BQ141" s="671"/>
      <c r="BR141" s="671"/>
      <c r="BS141" s="671"/>
      <c r="BT141" s="945">
        <f t="shared" si="35"/>
        <v>0</v>
      </c>
      <c r="BU141" s="945">
        <f t="shared" si="36"/>
        <v>0</v>
      </c>
      <c r="BV141" s="945">
        <f t="shared" si="37"/>
        <v>0</v>
      </c>
      <c r="BW141" s="945">
        <f t="shared" si="38"/>
        <v>0</v>
      </c>
      <c r="BX141" s="945">
        <f t="shared" si="39"/>
        <v>0</v>
      </c>
      <c r="BY141" s="945">
        <f t="shared" si="40"/>
        <v>0</v>
      </c>
      <c r="BZ141" s="945">
        <f t="shared" si="41"/>
        <v>0</v>
      </c>
      <c r="CA141" s="671"/>
      <c r="CB141" s="690"/>
      <c r="CC141" s="690"/>
      <c r="CD141" s="690"/>
      <c r="CE141" s="690"/>
      <c r="CF141" s="690"/>
      <c r="CG141" s="690"/>
      <c r="CH141" s="690"/>
      <c r="CI141" s="690"/>
      <c r="CJ141" s="690"/>
      <c r="CK141" s="690"/>
      <c r="CL141" s="690"/>
      <c r="CM141" s="690"/>
      <c r="CN141" s="690"/>
      <c r="CO141" s="690"/>
      <c r="CP141" s="690"/>
      <c r="CQ141" s="690"/>
      <c r="CR141" s="690"/>
      <c r="CS141" s="690"/>
      <c r="CT141" s="690"/>
      <c r="CU141" s="690"/>
      <c r="CV141" s="690"/>
    </row>
    <row r="142" spans="1:100" s="765" customFormat="1" ht="15.95" customHeight="1" x14ac:dyDescent="0.15">
      <c r="A142" s="1097"/>
      <c r="B142" s="1088" t="s">
        <v>144</v>
      </c>
      <c r="C142" s="1089"/>
      <c r="D142" s="915">
        <f t="shared" si="44"/>
        <v>1</v>
      </c>
      <c r="E142" s="916">
        <f t="shared" si="45"/>
        <v>0</v>
      </c>
      <c r="F142" s="917">
        <f t="shared" si="45"/>
        <v>1</v>
      </c>
      <c r="G142" s="831"/>
      <c r="H142" s="833"/>
      <c r="I142" s="831"/>
      <c r="J142" s="833"/>
      <c r="K142" s="831"/>
      <c r="L142" s="833"/>
      <c r="M142" s="831"/>
      <c r="N142" s="833"/>
      <c r="O142" s="831"/>
      <c r="P142" s="833">
        <v>1</v>
      </c>
      <c r="Q142" s="842"/>
      <c r="R142" s="892"/>
      <c r="S142" s="813"/>
      <c r="T142" s="797"/>
      <c r="U142" s="797"/>
      <c r="V142" s="847"/>
      <c r="W142" s="794"/>
      <c r="X142" s="939" t="str">
        <f t="shared" si="30"/>
        <v xml:space="preserve"> </v>
      </c>
      <c r="Y142" s="671"/>
      <c r="Z142" s="671"/>
      <c r="AA142" s="671"/>
      <c r="AB142" s="671"/>
      <c r="AC142" s="671"/>
      <c r="AD142" s="671"/>
      <c r="AE142" s="671"/>
      <c r="AF142" s="671"/>
      <c r="AG142" s="948"/>
      <c r="AH142" s="671"/>
      <c r="AI142" s="671"/>
      <c r="AJ142" s="671"/>
      <c r="AK142" s="671"/>
      <c r="BA142" s="767" t="str">
        <f t="shared" si="27"/>
        <v/>
      </c>
      <c r="BB142" s="767" t="str">
        <f t="shared" si="28"/>
        <v/>
      </c>
      <c r="BC142" s="767" t="str">
        <f t="shared" si="29"/>
        <v/>
      </c>
      <c r="BD142" s="767" t="str">
        <f t="shared" si="31"/>
        <v/>
      </c>
      <c r="BE142" s="767" t="str">
        <f t="shared" si="32"/>
        <v/>
      </c>
      <c r="BF142" s="767" t="str">
        <f t="shared" si="33"/>
        <v/>
      </c>
      <c r="BG142" s="767" t="str">
        <f t="shared" si="34"/>
        <v/>
      </c>
      <c r="BH142" s="671"/>
      <c r="BI142" s="671"/>
      <c r="BJ142" s="671"/>
      <c r="BK142" s="671"/>
      <c r="BL142" s="671"/>
      <c r="BM142" s="671"/>
      <c r="BN142" s="671"/>
      <c r="BO142" s="671"/>
      <c r="BP142" s="671"/>
      <c r="BQ142" s="671"/>
      <c r="BR142" s="671"/>
      <c r="BS142" s="671"/>
      <c r="BT142" s="945">
        <f t="shared" si="35"/>
        <v>0</v>
      </c>
      <c r="BU142" s="945">
        <f t="shared" si="36"/>
        <v>0</v>
      </c>
      <c r="BV142" s="945">
        <f t="shared" si="37"/>
        <v>0</v>
      </c>
      <c r="BW142" s="945">
        <f t="shared" si="38"/>
        <v>0</v>
      </c>
      <c r="BX142" s="945">
        <f t="shared" si="39"/>
        <v>0</v>
      </c>
      <c r="BY142" s="945">
        <f t="shared" si="40"/>
        <v>0</v>
      </c>
      <c r="BZ142" s="945">
        <f t="shared" si="41"/>
        <v>0</v>
      </c>
      <c r="CA142" s="671"/>
      <c r="CB142" s="690"/>
      <c r="CC142" s="690"/>
      <c r="CD142" s="690"/>
      <c r="CE142" s="690"/>
      <c r="CF142" s="690"/>
      <c r="CG142" s="690"/>
      <c r="CH142" s="690"/>
      <c r="CI142" s="690"/>
      <c r="CJ142" s="690"/>
      <c r="CK142" s="690"/>
      <c r="CL142" s="690"/>
      <c r="CM142" s="690"/>
      <c r="CN142" s="690"/>
      <c r="CO142" s="690"/>
      <c r="CP142" s="690"/>
      <c r="CQ142" s="690"/>
      <c r="CR142" s="690"/>
      <c r="CS142" s="690"/>
      <c r="CT142" s="690"/>
      <c r="CU142" s="690"/>
      <c r="CV142" s="690"/>
    </row>
    <row r="143" spans="1:100" s="765" customFormat="1" ht="15.95" customHeight="1" x14ac:dyDescent="0.15">
      <c r="A143" s="1083"/>
      <c r="B143" s="1088" t="s">
        <v>145</v>
      </c>
      <c r="C143" s="1089"/>
      <c r="D143" s="836">
        <f>+F143</f>
        <v>0</v>
      </c>
      <c r="E143" s="984"/>
      <c r="F143" s="919">
        <f t="shared" si="45"/>
        <v>0</v>
      </c>
      <c r="G143" s="809"/>
      <c r="H143" s="810"/>
      <c r="I143" s="809"/>
      <c r="J143" s="794"/>
      <c r="K143" s="809"/>
      <c r="L143" s="794"/>
      <c r="M143" s="809"/>
      <c r="N143" s="794"/>
      <c r="O143" s="809"/>
      <c r="P143" s="794"/>
      <c r="Q143" s="809"/>
      <c r="R143" s="894"/>
      <c r="S143" s="813"/>
      <c r="T143" s="821"/>
      <c r="U143" s="791"/>
      <c r="V143" s="814"/>
      <c r="W143" s="794"/>
      <c r="X143" s="939" t="str">
        <f>$BA143&amp;" "&amp;$BC143&amp;""&amp;$BE143&amp;""&amp;$BG143</f>
        <v xml:space="preserve"> </v>
      </c>
      <c r="Y143" s="671"/>
      <c r="Z143" s="671"/>
      <c r="AA143" s="671"/>
      <c r="AB143" s="671"/>
      <c r="AC143" s="671"/>
      <c r="AD143" s="671"/>
      <c r="AE143" s="671"/>
      <c r="AF143" s="671"/>
      <c r="AG143" s="948"/>
      <c r="AH143" s="671"/>
      <c r="AI143" s="671"/>
      <c r="AJ143" s="671"/>
      <c r="AK143" s="671"/>
      <c r="BA143" s="767" t="str">
        <f>IF($D143&lt;&gt;(J143+L143+N143+P143),"El Total de los Egresos NO puede ser diferente a la suma de Mujeres por edad.","")</f>
        <v/>
      </c>
      <c r="BB143" s="690"/>
      <c r="BC143" s="767" t="str">
        <f>IF($F143&lt;&gt;$J143+$L143+$N143+$P143,"El Total de Mujeres Egresadas al Programa NO puede ser distinto a la suma de Mujeres por edad.","")</f>
        <v/>
      </c>
      <c r="BD143" s="690"/>
      <c r="BE143" s="767" t="str">
        <f>IF($U143&lt;=$F143,"","Las madres de hijos menor de 2 años NO DEBE ser mayor al Total de Mujeres egresadas al Programa")</f>
        <v/>
      </c>
      <c r="BF143" s="690"/>
      <c r="BG143" s="767" t="str">
        <f>IF($W143&lt;=$F143,"","Los egresos de Población Indigena Mujeres NO DEBE ser mayor al Total de Egresos Mujeres del Programa")</f>
        <v/>
      </c>
      <c r="BH143" s="671"/>
      <c r="BI143" s="671"/>
      <c r="BJ143" s="671"/>
      <c r="BK143" s="671"/>
      <c r="BL143" s="671"/>
      <c r="BM143" s="671"/>
      <c r="BN143" s="671"/>
      <c r="BO143" s="671"/>
      <c r="BP143" s="671"/>
      <c r="BQ143" s="671"/>
      <c r="BR143" s="671"/>
      <c r="BS143" s="671"/>
      <c r="BT143" s="945">
        <f>IF($D143&lt;&gt;(J143+L143+N143+P143),1,0)</f>
        <v>0</v>
      </c>
      <c r="BU143" s="690"/>
      <c r="BV143" s="945">
        <f>IF($F143&lt;&gt;$J143+$L143+$N143+$P143,1,0)</f>
        <v>0</v>
      </c>
      <c r="BW143" s="690"/>
      <c r="BX143" s="945">
        <f>IF($U143&lt;=$F143,0,1)</f>
        <v>0</v>
      </c>
      <c r="BY143" s="690"/>
      <c r="BZ143" s="945">
        <f>IF($W143&lt;=$F143,0,1)</f>
        <v>0</v>
      </c>
      <c r="CA143" s="671"/>
      <c r="CB143" s="690"/>
      <c r="CC143" s="690"/>
      <c r="CD143" s="690"/>
      <c r="CE143" s="690"/>
      <c r="CF143" s="690"/>
      <c r="CG143" s="690"/>
      <c r="CH143" s="690"/>
      <c r="CI143" s="690"/>
      <c r="CJ143" s="690"/>
      <c r="CK143" s="690"/>
      <c r="CL143" s="690"/>
      <c r="CM143" s="690"/>
      <c r="CN143" s="690"/>
      <c r="CO143" s="690"/>
      <c r="CP143" s="690"/>
      <c r="CQ143" s="690"/>
      <c r="CR143" s="690"/>
      <c r="CS143" s="690"/>
      <c r="CT143" s="690"/>
      <c r="CU143" s="690"/>
      <c r="CV143" s="690"/>
    </row>
    <row r="144" spans="1:100" s="765" customFormat="1" ht="15.95" customHeight="1" x14ac:dyDescent="0.15">
      <c r="A144" s="1098"/>
      <c r="B144" s="1088" t="s">
        <v>146</v>
      </c>
      <c r="C144" s="1089"/>
      <c r="D144" s="836">
        <f t="shared" si="44"/>
        <v>0</v>
      </c>
      <c r="E144" s="918">
        <f t="shared" si="45"/>
        <v>0</v>
      </c>
      <c r="F144" s="919">
        <f t="shared" si="45"/>
        <v>0</v>
      </c>
      <c r="G144" s="799"/>
      <c r="H144" s="794"/>
      <c r="I144" s="799"/>
      <c r="J144" s="794"/>
      <c r="K144" s="799"/>
      <c r="L144" s="794"/>
      <c r="M144" s="799"/>
      <c r="N144" s="794"/>
      <c r="O144" s="799"/>
      <c r="P144" s="794"/>
      <c r="Q144" s="839"/>
      <c r="R144" s="884"/>
      <c r="S144" s="813"/>
      <c r="T144" s="821"/>
      <c r="U144" s="792"/>
      <c r="V144" s="818"/>
      <c r="W144" s="794"/>
      <c r="X144" s="939" t="str">
        <f t="shared" si="30"/>
        <v xml:space="preserve"> </v>
      </c>
      <c r="Y144" s="671"/>
      <c r="Z144" s="671"/>
      <c r="AA144" s="671"/>
      <c r="AB144" s="671"/>
      <c r="AC144" s="671"/>
      <c r="AD144" s="671"/>
      <c r="AE144" s="671"/>
      <c r="AF144" s="671"/>
      <c r="AG144" s="948"/>
      <c r="AH144" s="671"/>
      <c r="AI144" s="671"/>
      <c r="AJ144" s="671"/>
      <c r="AK144" s="671"/>
      <c r="BA144" s="767" t="str">
        <f t="shared" si="27"/>
        <v/>
      </c>
      <c r="BB144" s="767" t="str">
        <f t="shared" si="28"/>
        <v/>
      </c>
      <c r="BC144" s="767" t="str">
        <f t="shared" si="29"/>
        <v/>
      </c>
      <c r="BD144" s="767" t="str">
        <f t="shared" si="31"/>
        <v/>
      </c>
      <c r="BE144" s="767" t="str">
        <f t="shared" si="32"/>
        <v/>
      </c>
      <c r="BF144" s="767" t="str">
        <f t="shared" si="33"/>
        <v/>
      </c>
      <c r="BG144" s="767" t="str">
        <f t="shared" si="34"/>
        <v/>
      </c>
      <c r="BH144" s="671"/>
      <c r="BI144" s="671"/>
      <c r="BJ144" s="671"/>
      <c r="BK144" s="671"/>
      <c r="BL144" s="671"/>
      <c r="BM144" s="671"/>
      <c r="BN144" s="671"/>
      <c r="BO144" s="671"/>
      <c r="BP144" s="671"/>
      <c r="BQ144" s="671"/>
      <c r="BR144" s="671"/>
      <c r="BS144" s="671"/>
      <c r="BT144" s="945">
        <f t="shared" si="35"/>
        <v>0</v>
      </c>
      <c r="BU144" s="945">
        <f t="shared" si="36"/>
        <v>0</v>
      </c>
      <c r="BV144" s="945">
        <f t="shared" si="37"/>
        <v>0</v>
      </c>
      <c r="BW144" s="945">
        <f t="shared" si="38"/>
        <v>0</v>
      </c>
      <c r="BX144" s="945">
        <f t="shared" si="39"/>
        <v>0</v>
      </c>
      <c r="BY144" s="945">
        <f t="shared" si="40"/>
        <v>0</v>
      </c>
      <c r="BZ144" s="945">
        <f t="shared" si="41"/>
        <v>0</v>
      </c>
      <c r="CA144" s="671"/>
      <c r="CB144" s="690"/>
      <c r="CC144" s="690"/>
      <c r="CD144" s="690"/>
      <c r="CE144" s="690"/>
      <c r="CF144" s="690"/>
      <c r="CG144" s="690"/>
      <c r="CH144" s="690"/>
      <c r="CI144" s="690"/>
      <c r="CJ144" s="690"/>
      <c r="CK144" s="690"/>
      <c r="CL144" s="690"/>
      <c r="CM144" s="690"/>
      <c r="CN144" s="690"/>
      <c r="CO144" s="690"/>
      <c r="CP144" s="690"/>
      <c r="CQ144" s="690"/>
      <c r="CR144" s="690"/>
      <c r="CS144" s="690"/>
      <c r="CT144" s="690"/>
      <c r="CU144" s="690"/>
      <c r="CV144" s="690"/>
    </row>
    <row r="145" spans="1:100" s="765" customFormat="1" ht="36.75" customHeight="1" x14ac:dyDescent="0.15">
      <c r="A145" s="1086" t="s">
        <v>147</v>
      </c>
      <c r="B145" s="782" t="s">
        <v>148</v>
      </c>
      <c r="C145" s="773" t="s">
        <v>149</v>
      </c>
      <c r="D145" s="836">
        <f t="shared" si="44"/>
        <v>0</v>
      </c>
      <c r="E145" s="918">
        <f t="shared" si="45"/>
        <v>0</v>
      </c>
      <c r="F145" s="919">
        <f t="shared" si="45"/>
        <v>0</v>
      </c>
      <c r="G145" s="799"/>
      <c r="H145" s="794"/>
      <c r="I145" s="799"/>
      <c r="J145" s="794"/>
      <c r="K145" s="799"/>
      <c r="L145" s="794"/>
      <c r="M145" s="799"/>
      <c r="N145" s="794"/>
      <c r="O145" s="799"/>
      <c r="P145" s="794"/>
      <c r="Q145" s="839"/>
      <c r="R145" s="884"/>
      <c r="S145" s="897"/>
      <c r="T145" s="813"/>
      <c r="U145" s="821"/>
      <c r="V145" s="813"/>
      <c r="W145" s="794"/>
      <c r="X145" s="939" t="str">
        <f t="shared" si="30"/>
        <v xml:space="preserve"> </v>
      </c>
      <c r="Y145" s="671"/>
      <c r="Z145" s="671"/>
      <c r="AA145" s="671"/>
      <c r="AB145" s="671"/>
      <c r="AC145" s="671"/>
      <c r="AD145" s="671"/>
      <c r="AE145" s="671"/>
      <c r="AF145" s="671"/>
      <c r="AG145" s="948"/>
      <c r="AH145" s="671"/>
      <c r="AI145" s="671"/>
      <c r="AJ145" s="671"/>
      <c r="AK145" s="671"/>
      <c r="BA145" s="767" t="str">
        <f t="shared" si="27"/>
        <v/>
      </c>
      <c r="BB145" s="767" t="str">
        <f t="shared" si="28"/>
        <v/>
      </c>
      <c r="BC145" s="767" t="str">
        <f t="shared" si="29"/>
        <v/>
      </c>
      <c r="BD145" s="767" t="str">
        <f t="shared" si="31"/>
        <v/>
      </c>
      <c r="BE145" s="767" t="str">
        <f t="shared" si="32"/>
        <v/>
      </c>
      <c r="BF145" s="767" t="str">
        <f t="shared" si="33"/>
        <v/>
      </c>
      <c r="BG145" s="767" t="str">
        <f t="shared" si="34"/>
        <v/>
      </c>
      <c r="BH145" s="671"/>
      <c r="BI145" s="671"/>
      <c r="BJ145" s="671"/>
      <c r="BK145" s="671"/>
      <c r="BL145" s="671"/>
      <c r="BM145" s="671"/>
      <c r="BN145" s="671"/>
      <c r="BO145" s="671"/>
      <c r="BP145" s="671"/>
      <c r="BQ145" s="671"/>
      <c r="BR145" s="671"/>
      <c r="BS145" s="671"/>
      <c r="BT145" s="945">
        <f t="shared" si="35"/>
        <v>0</v>
      </c>
      <c r="BU145" s="945">
        <f t="shared" si="36"/>
        <v>0</v>
      </c>
      <c r="BV145" s="945">
        <f t="shared" si="37"/>
        <v>0</v>
      </c>
      <c r="BW145" s="945">
        <f t="shared" si="38"/>
        <v>0</v>
      </c>
      <c r="BX145" s="945">
        <f t="shared" si="39"/>
        <v>0</v>
      </c>
      <c r="BY145" s="945">
        <f t="shared" si="40"/>
        <v>0</v>
      </c>
      <c r="BZ145" s="945">
        <f t="shared" si="41"/>
        <v>0</v>
      </c>
      <c r="CA145" s="671"/>
      <c r="CB145" s="690"/>
      <c r="CC145" s="690"/>
      <c r="CD145" s="690"/>
      <c r="CE145" s="690"/>
      <c r="CF145" s="690"/>
      <c r="CG145" s="690"/>
      <c r="CH145" s="690"/>
      <c r="CI145" s="690"/>
      <c r="CJ145" s="690"/>
      <c r="CK145" s="690"/>
      <c r="CL145" s="690"/>
      <c r="CM145" s="690"/>
      <c r="CN145" s="690"/>
      <c r="CO145" s="690"/>
      <c r="CP145" s="690"/>
      <c r="CQ145" s="690"/>
      <c r="CR145" s="690"/>
      <c r="CS145" s="690"/>
      <c r="CT145" s="690"/>
      <c r="CU145" s="690"/>
      <c r="CV145" s="690"/>
    </row>
    <row r="146" spans="1:100" s="765" customFormat="1" ht="24.95" customHeight="1" x14ac:dyDescent="0.15">
      <c r="A146" s="1087"/>
      <c r="B146" s="1088" t="s">
        <v>150</v>
      </c>
      <c r="C146" s="1089"/>
      <c r="D146" s="836">
        <f t="shared" si="44"/>
        <v>0</v>
      </c>
      <c r="E146" s="918">
        <f t="shared" si="45"/>
        <v>0</v>
      </c>
      <c r="F146" s="919">
        <f t="shared" si="45"/>
        <v>0</v>
      </c>
      <c r="G146" s="799"/>
      <c r="H146" s="794"/>
      <c r="I146" s="799"/>
      <c r="J146" s="794"/>
      <c r="K146" s="799"/>
      <c r="L146" s="794"/>
      <c r="M146" s="799"/>
      <c r="N146" s="794"/>
      <c r="O146" s="799"/>
      <c r="P146" s="794"/>
      <c r="Q146" s="839"/>
      <c r="R146" s="884"/>
      <c r="S146" s="897"/>
      <c r="T146" s="813"/>
      <c r="U146" s="821"/>
      <c r="V146" s="813"/>
      <c r="W146" s="794"/>
      <c r="X146" s="939" t="str">
        <f t="shared" si="30"/>
        <v xml:space="preserve"> </v>
      </c>
      <c r="Y146" s="671"/>
      <c r="Z146" s="671"/>
      <c r="AA146" s="671"/>
      <c r="AB146" s="671"/>
      <c r="AC146" s="671"/>
      <c r="AD146" s="671"/>
      <c r="AE146" s="671"/>
      <c r="AF146" s="671"/>
      <c r="AG146" s="948"/>
      <c r="AH146" s="671"/>
      <c r="AI146" s="671"/>
      <c r="AJ146" s="671"/>
      <c r="AK146" s="671"/>
      <c r="BA146" s="767" t="str">
        <f t="shared" si="27"/>
        <v/>
      </c>
      <c r="BB146" s="767" t="str">
        <f t="shared" si="28"/>
        <v/>
      </c>
      <c r="BC146" s="767" t="str">
        <f t="shared" si="29"/>
        <v/>
      </c>
      <c r="BD146" s="767" t="str">
        <f t="shared" si="31"/>
        <v/>
      </c>
      <c r="BE146" s="767" t="str">
        <f t="shared" si="32"/>
        <v/>
      </c>
      <c r="BF146" s="767" t="str">
        <f t="shared" si="33"/>
        <v/>
      </c>
      <c r="BG146" s="767" t="str">
        <f t="shared" si="34"/>
        <v/>
      </c>
      <c r="BH146" s="671"/>
      <c r="BI146" s="671"/>
      <c r="BJ146" s="671"/>
      <c r="BK146" s="671"/>
      <c r="BL146" s="671"/>
      <c r="BM146" s="671"/>
      <c r="BN146" s="671"/>
      <c r="BO146" s="671"/>
      <c r="BP146" s="671"/>
      <c r="BQ146" s="671"/>
      <c r="BR146" s="671"/>
      <c r="BS146" s="671"/>
      <c r="BT146" s="945">
        <f t="shared" si="35"/>
        <v>0</v>
      </c>
      <c r="BU146" s="945">
        <f t="shared" si="36"/>
        <v>0</v>
      </c>
      <c r="BV146" s="945">
        <f t="shared" si="37"/>
        <v>0</v>
      </c>
      <c r="BW146" s="945">
        <f t="shared" si="38"/>
        <v>0</v>
      </c>
      <c r="BX146" s="945">
        <f t="shared" si="39"/>
        <v>0</v>
      </c>
      <c r="BY146" s="945">
        <f t="shared" si="40"/>
        <v>0</v>
      </c>
      <c r="BZ146" s="945">
        <f t="shared" si="41"/>
        <v>0</v>
      </c>
      <c r="CA146" s="671"/>
      <c r="CB146" s="690"/>
      <c r="CC146" s="690"/>
      <c r="CD146" s="690"/>
      <c r="CE146" s="690"/>
      <c r="CF146" s="690"/>
      <c r="CG146" s="690"/>
      <c r="CH146" s="690"/>
      <c r="CI146" s="690"/>
      <c r="CJ146" s="690"/>
      <c r="CK146" s="690"/>
      <c r="CL146" s="690"/>
      <c r="CM146" s="690"/>
      <c r="CN146" s="690"/>
      <c r="CO146" s="690"/>
      <c r="CP146" s="690"/>
      <c r="CQ146" s="690"/>
      <c r="CR146" s="690"/>
      <c r="CS146" s="690"/>
      <c r="CT146" s="690"/>
      <c r="CU146" s="690"/>
      <c r="CV146" s="690"/>
    </row>
    <row r="147" spans="1:100" s="765" customFormat="1" ht="15.95" customHeight="1" x14ac:dyDescent="0.15">
      <c r="A147" s="1087"/>
      <c r="B147" s="1088" t="s">
        <v>151</v>
      </c>
      <c r="C147" s="1089"/>
      <c r="D147" s="836">
        <f t="shared" si="44"/>
        <v>0</v>
      </c>
      <c r="E147" s="918">
        <f t="shared" si="45"/>
        <v>0</v>
      </c>
      <c r="F147" s="919">
        <f t="shared" si="45"/>
        <v>0</v>
      </c>
      <c r="G147" s="799"/>
      <c r="H147" s="794"/>
      <c r="I147" s="799"/>
      <c r="J147" s="794"/>
      <c r="K147" s="799"/>
      <c r="L147" s="794"/>
      <c r="M147" s="799"/>
      <c r="N147" s="794"/>
      <c r="O147" s="799"/>
      <c r="P147" s="794"/>
      <c r="Q147" s="839"/>
      <c r="R147" s="884"/>
      <c r="S147" s="897"/>
      <c r="T147" s="813"/>
      <c r="U147" s="821"/>
      <c r="V147" s="813"/>
      <c r="W147" s="794"/>
      <c r="X147" s="939" t="str">
        <f t="shared" si="30"/>
        <v xml:space="preserve"> </v>
      </c>
      <c r="Y147" s="671"/>
      <c r="Z147" s="671"/>
      <c r="AA147" s="671"/>
      <c r="AB147" s="671"/>
      <c r="AC147" s="671"/>
      <c r="AD147" s="671"/>
      <c r="AE147" s="671"/>
      <c r="AF147" s="671"/>
      <c r="AG147" s="948"/>
      <c r="AH147" s="671"/>
      <c r="AI147" s="671"/>
      <c r="AJ147" s="671"/>
      <c r="AK147" s="671"/>
      <c r="BA147" s="767" t="str">
        <f t="shared" si="27"/>
        <v/>
      </c>
      <c r="BB147" s="767" t="str">
        <f t="shared" si="28"/>
        <v/>
      </c>
      <c r="BC147" s="767" t="str">
        <f t="shared" si="29"/>
        <v/>
      </c>
      <c r="BD147" s="767" t="str">
        <f t="shared" si="31"/>
        <v/>
      </c>
      <c r="BE147" s="767" t="str">
        <f t="shared" si="32"/>
        <v/>
      </c>
      <c r="BF147" s="767" t="str">
        <f t="shared" si="33"/>
        <v/>
      </c>
      <c r="BG147" s="767" t="str">
        <f t="shared" si="34"/>
        <v/>
      </c>
      <c r="BH147" s="671"/>
      <c r="BI147" s="671"/>
      <c r="BJ147" s="671"/>
      <c r="BK147" s="671"/>
      <c r="BL147" s="671"/>
      <c r="BM147" s="671"/>
      <c r="BN147" s="671"/>
      <c r="BO147" s="671"/>
      <c r="BP147" s="671"/>
      <c r="BQ147" s="671"/>
      <c r="BR147" s="671"/>
      <c r="BS147" s="671"/>
      <c r="BT147" s="945">
        <f t="shared" si="35"/>
        <v>0</v>
      </c>
      <c r="BU147" s="945">
        <f t="shared" si="36"/>
        <v>0</v>
      </c>
      <c r="BV147" s="945">
        <f t="shared" si="37"/>
        <v>0</v>
      </c>
      <c r="BW147" s="945">
        <f t="shared" si="38"/>
        <v>0</v>
      </c>
      <c r="BX147" s="945">
        <f t="shared" si="39"/>
        <v>0</v>
      </c>
      <c r="BY147" s="945">
        <f t="shared" si="40"/>
        <v>0</v>
      </c>
      <c r="BZ147" s="945">
        <f t="shared" si="41"/>
        <v>0</v>
      </c>
      <c r="CA147" s="671"/>
      <c r="CB147" s="690"/>
      <c r="CC147" s="690"/>
      <c r="CD147" s="690"/>
      <c r="CE147" s="690"/>
      <c r="CF147" s="690"/>
      <c r="CG147" s="690"/>
      <c r="CH147" s="690"/>
      <c r="CI147" s="690"/>
      <c r="CJ147" s="690"/>
      <c r="CK147" s="690"/>
      <c r="CL147" s="690"/>
      <c r="CM147" s="690"/>
      <c r="CN147" s="690"/>
      <c r="CO147" s="690"/>
      <c r="CP147" s="690"/>
      <c r="CQ147" s="690"/>
      <c r="CR147" s="690"/>
      <c r="CS147" s="690"/>
      <c r="CT147" s="690"/>
      <c r="CU147" s="690"/>
      <c r="CV147" s="690"/>
    </row>
    <row r="148" spans="1:100" s="765" customFormat="1" ht="15.95" customHeight="1" x14ac:dyDescent="0.15">
      <c r="A148" s="1090" t="s">
        <v>152</v>
      </c>
      <c r="B148" s="1090"/>
      <c r="C148" s="1089"/>
      <c r="D148" s="836">
        <f t="shared" si="44"/>
        <v>3</v>
      </c>
      <c r="E148" s="918">
        <f t="shared" si="45"/>
        <v>1</v>
      </c>
      <c r="F148" s="919">
        <f t="shared" si="45"/>
        <v>2</v>
      </c>
      <c r="G148" s="799"/>
      <c r="H148" s="794"/>
      <c r="I148" s="799"/>
      <c r="J148" s="794"/>
      <c r="K148" s="799"/>
      <c r="L148" s="794"/>
      <c r="M148" s="799"/>
      <c r="N148" s="794"/>
      <c r="O148" s="799">
        <v>1</v>
      </c>
      <c r="P148" s="794">
        <v>2</v>
      </c>
      <c r="Q148" s="839"/>
      <c r="R148" s="884"/>
      <c r="S148" s="897"/>
      <c r="T148" s="893"/>
      <c r="U148" s="893"/>
      <c r="V148" s="847"/>
      <c r="W148" s="794"/>
      <c r="X148" s="939" t="str">
        <f t="shared" si="30"/>
        <v xml:space="preserve"> </v>
      </c>
      <c r="Y148" s="671"/>
      <c r="Z148" s="671"/>
      <c r="AA148" s="671"/>
      <c r="AB148" s="671"/>
      <c r="AC148" s="671"/>
      <c r="AD148" s="671"/>
      <c r="AE148" s="671"/>
      <c r="AF148" s="671"/>
      <c r="AG148" s="948"/>
      <c r="AH148" s="671"/>
      <c r="AI148" s="671"/>
      <c r="AJ148" s="671"/>
      <c r="AK148" s="671"/>
      <c r="BA148" s="767" t="str">
        <f t="shared" si="27"/>
        <v/>
      </c>
      <c r="BB148" s="767" t="str">
        <f t="shared" si="28"/>
        <v/>
      </c>
      <c r="BC148" s="767" t="str">
        <f t="shared" si="29"/>
        <v/>
      </c>
      <c r="BD148" s="767" t="str">
        <f t="shared" si="31"/>
        <v/>
      </c>
      <c r="BE148" s="767" t="str">
        <f t="shared" si="32"/>
        <v/>
      </c>
      <c r="BF148" s="767" t="str">
        <f t="shared" si="33"/>
        <v/>
      </c>
      <c r="BG148" s="767" t="str">
        <f t="shared" si="34"/>
        <v/>
      </c>
      <c r="BH148" s="671"/>
      <c r="BI148" s="671"/>
      <c r="BJ148" s="671"/>
      <c r="BK148" s="671"/>
      <c r="BL148" s="671"/>
      <c r="BM148" s="671"/>
      <c r="BN148" s="671"/>
      <c r="BO148" s="671"/>
      <c r="BP148" s="671"/>
      <c r="BQ148" s="671"/>
      <c r="BR148" s="671"/>
      <c r="BS148" s="671"/>
      <c r="BT148" s="945">
        <f t="shared" si="35"/>
        <v>0</v>
      </c>
      <c r="BU148" s="945">
        <f t="shared" si="36"/>
        <v>0</v>
      </c>
      <c r="BV148" s="945">
        <f t="shared" si="37"/>
        <v>0</v>
      </c>
      <c r="BW148" s="945">
        <f t="shared" si="38"/>
        <v>0</v>
      </c>
      <c r="BX148" s="945">
        <f t="shared" si="39"/>
        <v>0</v>
      </c>
      <c r="BY148" s="945">
        <f t="shared" si="40"/>
        <v>0</v>
      </c>
      <c r="BZ148" s="945">
        <f t="shared" si="41"/>
        <v>0</v>
      </c>
      <c r="CA148" s="671"/>
      <c r="CB148" s="690"/>
      <c r="CC148" s="690"/>
      <c r="CD148" s="690"/>
      <c r="CE148" s="690"/>
      <c r="CF148" s="690"/>
      <c r="CG148" s="690"/>
      <c r="CH148" s="690"/>
      <c r="CI148" s="690"/>
      <c r="CJ148" s="690"/>
      <c r="CK148" s="690"/>
      <c r="CL148" s="690"/>
      <c r="CM148" s="690"/>
      <c r="CN148" s="690"/>
      <c r="CO148" s="690"/>
      <c r="CP148" s="690"/>
      <c r="CQ148" s="690"/>
      <c r="CR148" s="690"/>
      <c r="CS148" s="690"/>
      <c r="CT148" s="690"/>
      <c r="CU148" s="690"/>
      <c r="CV148" s="690"/>
    </row>
    <row r="149" spans="1:100" s="765" customFormat="1" ht="15.95" customHeight="1" x14ac:dyDescent="0.15">
      <c r="A149" s="1090" t="s">
        <v>153</v>
      </c>
      <c r="B149" s="1090"/>
      <c r="C149" s="1089"/>
      <c r="D149" s="836">
        <f t="shared" si="44"/>
        <v>0</v>
      </c>
      <c r="E149" s="918">
        <f t="shared" si="45"/>
        <v>0</v>
      </c>
      <c r="F149" s="919">
        <f t="shared" si="45"/>
        <v>0</v>
      </c>
      <c r="G149" s="799"/>
      <c r="H149" s="794"/>
      <c r="I149" s="799"/>
      <c r="J149" s="794"/>
      <c r="K149" s="799"/>
      <c r="L149" s="794"/>
      <c r="M149" s="799"/>
      <c r="N149" s="794"/>
      <c r="O149" s="799"/>
      <c r="P149" s="794"/>
      <c r="Q149" s="839"/>
      <c r="R149" s="884"/>
      <c r="S149" s="897"/>
      <c r="T149" s="821"/>
      <c r="U149" s="821"/>
      <c r="V149" s="813"/>
      <c r="W149" s="794"/>
      <c r="X149" s="939" t="str">
        <f t="shared" si="30"/>
        <v xml:space="preserve"> </v>
      </c>
      <c r="Y149" s="671"/>
      <c r="Z149" s="671"/>
      <c r="AA149" s="671"/>
      <c r="AB149" s="671"/>
      <c r="AC149" s="671"/>
      <c r="AD149" s="671"/>
      <c r="AE149" s="671"/>
      <c r="AF149" s="671"/>
      <c r="AG149" s="948"/>
      <c r="AH149" s="671"/>
      <c r="AI149" s="671"/>
      <c r="AJ149" s="671"/>
      <c r="AK149" s="671"/>
      <c r="BA149" s="767" t="str">
        <f t="shared" si="27"/>
        <v/>
      </c>
      <c r="BB149" s="767" t="str">
        <f t="shared" si="28"/>
        <v/>
      </c>
      <c r="BC149" s="767" t="str">
        <f t="shared" si="29"/>
        <v/>
      </c>
      <c r="BD149" s="767" t="str">
        <f t="shared" si="31"/>
        <v/>
      </c>
      <c r="BE149" s="767" t="str">
        <f t="shared" si="32"/>
        <v/>
      </c>
      <c r="BF149" s="767" t="str">
        <f t="shared" si="33"/>
        <v/>
      </c>
      <c r="BG149" s="767" t="str">
        <f t="shared" si="34"/>
        <v/>
      </c>
      <c r="BH149" s="671"/>
      <c r="BI149" s="671"/>
      <c r="BJ149" s="671"/>
      <c r="BK149" s="671"/>
      <c r="BL149" s="671"/>
      <c r="BM149" s="671"/>
      <c r="BN149" s="671"/>
      <c r="BO149" s="671"/>
      <c r="BP149" s="671"/>
      <c r="BQ149" s="671"/>
      <c r="BR149" s="671"/>
      <c r="BS149" s="671"/>
      <c r="BT149" s="945">
        <f t="shared" si="35"/>
        <v>0</v>
      </c>
      <c r="BU149" s="945">
        <f t="shared" si="36"/>
        <v>0</v>
      </c>
      <c r="BV149" s="945">
        <f t="shared" si="37"/>
        <v>0</v>
      </c>
      <c r="BW149" s="945">
        <f t="shared" si="38"/>
        <v>0</v>
      </c>
      <c r="BX149" s="945">
        <f t="shared" si="39"/>
        <v>0</v>
      </c>
      <c r="BY149" s="945">
        <f t="shared" si="40"/>
        <v>0</v>
      </c>
      <c r="BZ149" s="945">
        <f t="shared" si="41"/>
        <v>0</v>
      </c>
      <c r="CA149" s="671"/>
      <c r="CB149" s="690"/>
      <c r="CC149" s="690"/>
      <c r="CD149" s="690"/>
      <c r="CE149" s="690"/>
      <c r="CF149" s="690"/>
      <c r="CG149" s="690"/>
      <c r="CH149" s="690"/>
      <c r="CI149" s="690"/>
      <c r="CJ149" s="690"/>
      <c r="CK149" s="690"/>
      <c r="CL149" s="690"/>
      <c r="CM149" s="690"/>
      <c r="CN149" s="690"/>
      <c r="CO149" s="690"/>
      <c r="CP149" s="690"/>
      <c r="CQ149" s="690"/>
      <c r="CR149" s="690"/>
      <c r="CS149" s="690"/>
      <c r="CT149" s="690"/>
      <c r="CU149" s="690"/>
      <c r="CV149" s="690"/>
    </row>
    <row r="150" spans="1:100" s="765" customFormat="1" ht="15.95" customHeight="1" x14ac:dyDescent="0.15">
      <c r="A150" s="1083" t="s">
        <v>154</v>
      </c>
      <c r="B150" s="1084"/>
      <c r="C150" s="1085"/>
      <c r="D150" s="836">
        <f t="shared" si="44"/>
        <v>0</v>
      </c>
      <c r="E150" s="918">
        <f t="shared" si="45"/>
        <v>0</v>
      </c>
      <c r="F150" s="919">
        <f t="shared" si="45"/>
        <v>0</v>
      </c>
      <c r="G150" s="799"/>
      <c r="H150" s="794"/>
      <c r="I150" s="799"/>
      <c r="J150" s="794"/>
      <c r="K150" s="799"/>
      <c r="L150" s="794"/>
      <c r="M150" s="799"/>
      <c r="N150" s="794"/>
      <c r="O150" s="799"/>
      <c r="P150" s="794"/>
      <c r="Q150" s="839"/>
      <c r="R150" s="884"/>
      <c r="S150" s="897"/>
      <c r="T150" s="821"/>
      <c r="U150" s="821"/>
      <c r="V150" s="813"/>
      <c r="W150" s="794"/>
      <c r="X150" s="939" t="str">
        <f t="shared" si="30"/>
        <v xml:space="preserve"> </v>
      </c>
      <c r="Y150" s="671"/>
      <c r="Z150" s="671"/>
      <c r="AA150" s="671"/>
      <c r="AB150" s="671"/>
      <c r="AC150" s="671"/>
      <c r="AD150" s="671"/>
      <c r="AE150" s="671"/>
      <c r="AF150" s="671"/>
      <c r="AG150" s="671"/>
      <c r="AH150" s="671"/>
      <c r="AI150" s="671"/>
      <c r="AJ150" s="671"/>
      <c r="AK150" s="671"/>
      <c r="BA150" s="767" t="str">
        <f t="shared" si="27"/>
        <v/>
      </c>
      <c r="BB150" s="767" t="str">
        <f t="shared" si="28"/>
        <v/>
      </c>
      <c r="BC150" s="767" t="str">
        <f t="shared" si="29"/>
        <v/>
      </c>
      <c r="BD150" s="767" t="str">
        <f t="shared" si="31"/>
        <v/>
      </c>
      <c r="BE150" s="767" t="str">
        <f t="shared" si="32"/>
        <v/>
      </c>
      <c r="BF150" s="767" t="str">
        <f t="shared" si="33"/>
        <v/>
      </c>
      <c r="BG150" s="767" t="str">
        <f t="shared" si="34"/>
        <v/>
      </c>
      <c r="BH150" s="671"/>
      <c r="BI150" s="671"/>
      <c r="BJ150" s="671"/>
      <c r="BK150" s="671"/>
      <c r="BL150" s="671"/>
      <c r="BM150" s="671"/>
      <c r="BN150" s="671"/>
      <c r="BO150" s="671"/>
      <c r="BP150" s="671"/>
      <c r="BQ150" s="671"/>
      <c r="BR150" s="671"/>
      <c r="BS150" s="671"/>
      <c r="BT150" s="945">
        <f t="shared" si="35"/>
        <v>0</v>
      </c>
      <c r="BU150" s="945">
        <f t="shared" si="36"/>
        <v>0</v>
      </c>
      <c r="BV150" s="945">
        <f t="shared" si="37"/>
        <v>0</v>
      </c>
      <c r="BW150" s="945">
        <f t="shared" si="38"/>
        <v>0</v>
      </c>
      <c r="BX150" s="945">
        <f t="shared" si="39"/>
        <v>0</v>
      </c>
      <c r="BY150" s="945">
        <f t="shared" si="40"/>
        <v>0</v>
      </c>
      <c r="BZ150" s="945">
        <f t="shared" si="41"/>
        <v>0</v>
      </c>
      <c r="CA150" s="690"/>
      <c r="CB150" s="690"/>
      <c r="CC150" s="690"/>
      <c r="CD150" s="690"/>
      <c r="CE150" s="690"/>
      <c r="CF150" s="690"/>
      <c r="CG150" s="690"/>
      <c r="CH150" s="690"/>
      <c r="CI150" s="690"/>
      <c r="CJ150" s="690"/>
      <c r="CK150" s="690"/>
      <c r="CL150" s="690"/>
      <c r="CM150" s="690"/>
      <c r="CN150" s="690"/>
      <c r="CO150" s="690"/>
      <c r="CP150" s="690"/>
      <c r="CQ150" s="690"/>
      <c r="CR150" s="690"/>
      <c r="CS150" s="690"/>
      <c r="CT150" s="690"/>
      <c r="CU150" s="690"/>
      <c r="CV150" s="690"/>
    </row>
    <row r="151" spans="1:100" s="765" customFormat="1" ht="15.95" customHeight="1" x14ac:dyDescent="0.15">
      <c r="A151" s="1080" t="s">
        <v>155</v>
      </c>
      <c r="B151" s="1081"/>
      <c r="C151" s="1082"/>
      <c r="D151" s="836">
        <f t="shared" si="44"/>
        <v>0</v>
      </c>
      <c r="E151" s="918">
        <f t="shared" si="45"/>
        <v>0</v>
      </c>
      <c r="F151" s="919">
        <f t="shared" si="45"/>
        <v>0</v>
      </c>
      <c r="G151" s="799"/>
      <c r="H151" s="794"/>
      <c r="I151" s="799"/>
      <c r="J151" s="794"/>
      <c r="K151" s="799"/>
      <c r="L151" s="794"/>
      <c r="M151" s="799"/>
      <c r="N151" s="794"/>
      <c r="O151" s="799"/>
      <c r="P151" s="794"/>
      <c r="Q151" s="839"/>
      <c r="R151" s="884"/>
      <c r="S151" s="897"/>
      <c r="T151" s="821"/>
      <c r="U151" s="821"/>
      <c r="V151" s="813"/>
      <c r="W151" s="794"/>
      <c r="X151" s="939" t="str">
        <f t="shared" si="30"/>
        <v xml:space="preserve"> </v>
      </c>
      <c r="Y151" s="671"/>
      <c r="Z151" s="671"/>
      <c r="AA151" s="671"/>
      <c r="AB151" s="671"/>
      <c r="AC151" s="671"/>
      <c r="AD151" s="671"/>
      <c r="AE151" s="671"/>
      <c r="AF151" s="671"/>
      <c r="AG151" s="948"/>
      <c r="AH151" s="671"/>
      <c r="AI151" s="671"/>
      <c r="AJ151" s="671"/>
      <c r="AK151" s="671"/>
      <c r="BA151" s="767" t="str">
        <f t="shared" si="27"/>
        <v/>
      </c>
      <c r="BB151" s="767" t="str">
        <f t="shared" si="28"/>
        <v/>
      </c>
      <c r="BC151" s="767" t="str">
        <f t="shared" si="29"/>
        <v/>
      </c>
      <c r="BD151" s="767" t="str">
        <f t="shared" si="31"/>
        <v/>
      </c>
      <c r="BE151" s="767" t="str">
        <f t="shared" si="32"/>
        <v/>
      </c>
      <c r="BF151" s="767" t="str">
        <f t="shared" si="33"/>
        <v/>
      </c>
      <c r="BG151" s="767" t="str">
        <f t="shared" si="34"/>
        <v/>
      </c>
      <c r="BH151" s="671"/>
      <c r="BI151" s="671"/>
      <c r="BJ151" s="671"/>
      <c r="BK151" s="671"/>
      <c r="BL151" s="671"/>
      <c r="BM151" s="671"/>
      <c r="BN151" s="671"/>
      <c r="BO151" s="671"/>
      <c r="BP151" s="671"/>
      <c r="BQ151" s="671"/>
      <c r="BR151" s="671"/>
      <c r="BS151" s="671"/>
      <c r="BT151" s="945">
        <f t="shared" si="35"/>
        <v>0</v>
      </c>
      <c r="BU151" s="945">
        <f t="shared" si="36"/>
        <v>0</v>
      </c>
      <c r="BV151" s="945">
        <f t="shared" si="37"/>
        <v>0</v>
      </c>
      <c r="BW151" s="945">
        <f t="shared" si="38"/>
        <v>0</v>
      </c>
      <c r="BX151" s="945">
        <f t="shared" si="39"/>
        <v>0</v>
      </c>
      <c r="BY151" s="945">
        <f t="shared" si="40"/>
        <v>0</v>
      </c>
      <c r="BZ151" s="945">
        <f t="shared" si="41"/>
        <v>0</v>
      </c>
      <c r="CA151" s="671"/>
      <c r="CB151" s="690"/>
      <c r="CC151" s="690"/>
      <c r="CD151" s="690"/>
      <c r="CE151" s="690"/>
      <c r="CF151" s="690"/>
      <c r="CG151" s="690"/>
      <c r="CH151" s="690"/>
      <c r="CI151" s="690"/>
      <c r="CJ151" s="690"/>
      <c r="CK151" s="690"/>
      <c r="CL151" s="690"/>
      <c r="CM151" s="690"/>
      <c r="CN151" s="690"/>
      <c r="CO151" s="690"/>
      <c r="CP151" s="690"/>
      <c r="CQ151" s="690"/>
      <c r="CR151" s="690"/>
      <c r="CS151" s="690"/>
      <c r="CT151" s="690"/>
      <c r="CU151" s="690"/>
      <c r="CV151" s="690"/>
    </row>
    <row r="152" spans="1:100" s="765" customFormat="1" ht="15.95" customHeight="1" x14ac:dyDescent="0.15">
      <c r="A152" s="1080" t="s">
        <v>156</v>
      </c>
      <c r="B152" s="1081"/>
      <c r="C152" s="1082"/>
      <c r="D152" s="836">
        <f t="shared" si="44"/>
        <v>0</v>
      </c>
      <c r="E152" s="918">
        <f t="shared" si="45"/>
        <v>0</v>
      </c>
      <c r="F152" s="919">
        <f t="shared" si="45"/>
        <v>0</v>
      </c>
      <c r="G152" s="799"/>
      <c r="H152" s="794"/>
      <c r="I152" s="799"/>
      <c r="J152" s="794"/>
      <c r="K152" s="799"/>
      <c r="L152" s="794"/>
      <c r="M152" s="799"/>
      <c r="N152" s="794"/>
      <c r="O152" s="799"/>
      <c r="P152" s="794"/>
      <c r="Q152" s="839"/>
      <c r="R152" s="884"/>
      <c r="S152" s="897"/>
      <c r="T152" s="821"/>
      <c r="U152" s="821"/>
      <c r="V152" s="813"/>
      <c r="W152" s="794"/>
      <c r="X152" s="939" t="str">
        <f t="shared" si="30"/>
        <v xml:space="preserve"> </v>
      </c>
      <c r="Y152" s="671"/>
      <c r="Z152" s="671"/>
      <c r="AA152" s="671"/>
      <c r="AB152" s="671"/>
      <c r="AC152" s="671"/>
      <c r="AD152" s="671"/>
      <c r="AE152" s="671"/>
      <c r="AF152" s="671"/>
      <c r="AG152" s="948"/>
      <c r="AH152" s="671"/>
      <c r="AI152" s="671"/>
      <c r="AJ152" s="671"/>
      <c r="AK152" s="671"/>
      <c r="BA152" s="767" t="str">
        <f t="shared" si="27"/>
        <v/>
      </c>
      <c r="BB152" s="767" t="str">
        <f t="shared" si="28"/>
        <v/>
      </c>
      <c r="BC152" s="767" t="str">
        <f t="shared" si="29"/>
        <v/>
      </c>
      <c r="BD152" s="767" t="str">
        <f t="shared" si="31"/>
        <v/>
      </c>
      <c r="BE152" s="767" t="str">
        <f t="shared" si="32"/>
        <v/>
      </c>
      <c r="BF152" s="767" t="str">
        <f t="shared" si="33"/>
        <v/>
      </c>
      <c r="BG152" s="767" t="str">
        <f t="shared" si="34"/>
        <v/>
      </c>
      <c r="BH152" s="671"/>
      <c r="BI152" s="671"/>
      <c r="BJ152" s="671"/>
      <c r="BK152" s="671"/>
      <c r="BL152" s="671"/>
      <c r="BM152" s="671"/>
      <c r="BN152" s="671"/>
      <c r="BO152" s="671"/>
      <c r="BP152" s="671"/>
      <c r="BQ152" s="671"/>
      <c r="BR152" s="671"/>
      <c r="BS152" s="671"/>
      <c r="BT152" s="945">
        <f t="shared" si="35"/>
        <v>0</v>
      </c>
      <c r="BU152" s="945">
        <f t="shared" si="36"/>
        <v>0</v>
      </c>
      <c r="BV152" s="945">
        <f t="shared" si="37"/>
        <v>0</v>
      </c>
      <c r="BW152" s="945">
        <f t="shared" si="38"/>
        <v>0</v>
      </c>
      <c r="BX152" s="945">
        <f t="shared" si="39"/>
        <v>0</v>
      </c>
      <c r="BY152" s="945">
        <f t="shared" si="40"/>
        <v>0</v>
      </c>
      <c r="BZ152" s="945">
        <f t="shared" si="41"/>
        <v>0</v>
      </c>
      <c r="CA152" s="671"/>
      <c r="CB152" s="690"/>
      <c r="CC152" s="690"/>
      <c r="CD152" s="690"/>
      <c r="CE152" s="690"/>
      <c r="CF152" s="690"/>
      <c r="CG152" s="690"/>
      <c r="CH152" s="690"/>
      <c r="CI152" s="690"/>
      <c r="CJ152" s="690"/>
      <c r="CK152" s="690"/>
      <c r="CL152" s="690"/>
      <c r="CM152" s="690"/>
      <c r="CN152" s="690"/>
      <c r="CO152" s="690"/>
      <c r="CP152" s="690"/>
      <c r="CQ152" s="690"/>
      <c r="CR152" s="690"/>
      <c r="CS152" s="690"/>
      <c r="CT152" s="690"/>
      <c r="CU152" s="690"/>
      <c r="CV152" s="690"/>
    </row>
    <row r="153" spans="1:100" s="765" customFormat="1" ht="20.25" customHeight="1" x14ac:dyDescent="0.15">
      <c r="A153" s="1083" t="s">
        <v>157</v>
      </c>
      <c r="B153" s="1084"/>
      <c r="C153" s="1085"/>
      <c r="D153" s="836">
        <f t="shared" si="44"/>
        <v>2</v>
      </c>
      <c r="E153" s="918">
        <f t="shared" si="45"/>
        <v>0</v>
      </c>
      <c r="F153" s="919">
        <f t="shared" si="45"/>
        <v>2</v>
      </c>
      <c r="G153" s="799"/>
      <c r="H153" s="794"/>
      <c r="I153" s="799"/>
      <c r="J153" s="794">
        <v>2</v>
      </c>
      <c r="K153" s="799"/>
      <c r="L153" s="794"/>
      <c r="M153" s="799"/>
      <c r="N153" s="794"/>
      <c r="O153" s="799"/>
      <c r="P153" s="794"/>
      <c r="Q153" s="839"/>
      <c r="R153" s="884"/>
      <c r="S153" s="897"/>
      <c r="T153" s="821"/>
      <c r="U153" s="821"/>
      <c r="V153" s="813"/>
      <c r="W153" s="794"/>
      <c r="X153" s="939" t="str">
        <f t="shared" si="30"/>
        <v xml:space="preserve"> </v>
      </c>
      <c r="Y153" s="671"/>
      <c r="Z153" s="671"/>
      <c r="AA153" s="671"/>
      <c r="AB153" s="671"/>
      <c r="AC153" s="671"/>
      <c r="AD153" s="671"/>
      <c r="AE153" s="671"/>
      <c r="AF153" s="671"/>
      <c r="AG153" s="948"/>
      <c r="AH153" s="671"/>
      <c r="AI153" s="671"/>
      <c r="AJ153" s="671"/>
      <c r="AK153" s="671"/>
      <c r="BA153" s="767" t="str">
        <f t="shared" si="27"/>
        <v/>
      </c>
      <c r="BB153" s="767" t="str">
        <f t="shared" si="28"/>
        <v/>
      </c>
      <c r="BC153" s="767" t="str">
        <f t="shared" si="29"/>
        <v/>
      </c>
      <c r="BD153" s="767" t="str">
        <f t="shared" si="31"/>
        <v/>
      </c>
      <c r="BE153" s="767" t="str">
        <f t="shared" si="32"/>
        <v/>
      </c>
      <c r="BF153" s="767" t="str">
        <f t="shared" si="33"/>
        <v/>
      </c>
      <c r="BG153" s="767" t="str">
        <f t="shared" si="34"/>
        <v/>
      </c>
      <c r="BH153" s="671"/>
      <c r="BI153" s="671"/>
      <c r="BJ153" s="671"/>
      <c r="BK153" s="671"/>
      <c r="BL153" s="671"/>
      <c r="BM153" s="671"/>
      <c r="BN153" s="671"/>
      <c r="BO153" s="671"/>
      <c r="BP153" s="671"/>
      <c r="BQ153" s="671"/>
      <c r="BR153" s="671"/>
      <c r="BS153" s="671"/>
      <c r="BT153" s="945">
        <f t="shared" si="35"/>
        <v>0</v>
      </c>
      <c r="BU153" s="945">
        <f t="shared" si="36"/>
        <v>0</v>
      </c>
      <c r="BV153" s="945">
        <f t="shared" si="37"/>
        <v>0</v>
      </c>
      <c r="BW153" s="945">
        <f t="shared" si="38"/>
        <v>0</v>
      </c>
      <c r="BX153" s="945">
        <f t="shared" si="39"/>
        <v>0</v>
      </c>
      <c r="BY153" s="945">
        <f t="shared" si="40"/>
        <v>0</v>
      </c>
      <c r="BZ153" s="945">
        <f t="shared" si="41"/>
        <v>0</v>
      </c>
      <c r="CA153" s="671"/>
      <c r="CB153" s="690"/>
      <c r="CC153" s="690"/>
      <c r="CD153" s="690"/>
      <c r="CE153" s="690"/>
      <c r="CF153" s="690"/>
      <c r="CG153" s="690"/>
      <c r="CH153" s="690"/>
      <c r="CI153" s="690"/>
      <c r="CJ153" s="690"/>
      <c r="CK153" s="690"/>
      <c r="CL153" s="690"/>
      <c r="CM153" s="690"/>
      <c r="CN153" s="690"/>
      <c r="CO153" s="690"/>
      <c r="CP153" s="690"/>
      <c r="CQ153" s="690"/>
      <c r="CR153" s="690"/>
      <c r="CS153" s="690"/>
      <c r="CT153" s="690"/>
      <c r="CU153" s="690"/>
      <c r="CV153" s="690"/>
    </row>
    <row r="154" spans="1:100" s="765" customFormat="1" ht="24.95" customHeight="1" x14ac:dyDescent="0.15">
      <c r="A154" s="1083" t="s">
        <v>158</v>
      </c>
      <c r="B154" s="1084"/>
      <c r="C154" s="1085"/>
      <c r="D154" s="836">
        <f t="shared" si="44"/>
        <v>5</v>
      </c>
      <c r="E154" s="918">
        <f t="shared" si="45"/>
        <v>3</v>
      </c>
      <c r="F154" s="919">
        <f t="shared" si="45"/>
        <v>2</v>
      </c>
      <c r="G154" s="799"/>
      <c r="H154" s="794">
        <v>2</v>
      </c>
      <c r="I154" s="799">
        <v>2</v>
      </c>
      <c r="J154" s="794"/>
      <c r="K154" s="799">
        <v>1</v>
      </c>
      <c r="L154" s="794"/>
      <c r="M154" s="799"/>
      <c r="N154" s="794"/>
      <c r="O154" s="809"/>
      <c r="P154" s="810"/>
      <c r="Q154" s="876"/>
      <c r="R154" s="894"/>
      <c r="S154" s="897"/>
      <c r="T154" s="821"/>
      <c r="U154" s="821"/>
      <c r="V154" s="813"/>
      <c r="W154" s="794"/>
      <c r="X154" s="939" t="str">
        <f t="shared" si="30"/>
        <v xml:space="preserve"> </v>
      </c>
      <c r="Y154" s="671"/>
      <c r="Z154" s="671"/>
      <c r="AA154" s="671"/>
      <c r="AB154" s="671"/>
      <c r="AC154" s="671"/>
      <c r="AD154" s="671"/>
      <c r="AE154" s="671"/>
      <c r="AF154" s="671"/>
      <c r="AG154" s="948"/>
      <c r="AH154" s="671"/>
      <c r="AI154" s="671"/>
      <c r="AJ154" s="671"/>
      <c r="AK154" s="671"/>
      <c r="BA154" s="767" t="str">
        <f t="shared" si="27"/>
        <v/>
      </c>
      <c r="BB154" s="767" t="str">
        <f t="shared" si="28"/>
        <v/>
      </c>
      <c r="BC154" s="767" t="str">
        <f t="shared" si="29"/>
        <v/>
      </c>
      <c r="BD154" s="767" t="str">
        <f t="shared" si="31"/>
        <v/>
      </c>
      <c r="BE154" s="767" t="str">
        <f t="shared" si="32"/>
        <v/>
      </c>
      <c r="BF154" s="767" t="str">
        <f t="shared" si="33"/>
        <v/>
      </c>
      <c r="BG154" s="767" t="str">
        <f t="shared" si="34"/>
        <v/>
      </c>
      <c r="BH154" s="671"/>
      <c r="BI154" s="671"/>
      <c r="BJ154" s="671"/>
      <c r="BK154" s="671"/>
      <c r="BL154" s="671"/>
      <c r="BM154" s="671"/>
      <c r="BN154" s="671"/>
      <c r="BO154" s="671"/>
      <c r="BP154" s="671"/>
      <c r="BQ154" s="671"/>
      <c r="BR154" s="671"/>
      <c r="BS154" s="671"/>
      <c r="BT154" s="945">
        <f t="shared" si="35"/>
        <v>0</v>
      </c>
      <c r="BU154" s="945">
        <f t="shared" si="36"/>
        <v>0</v>
      </c>
      <c r="BV154" s="945">
        <f t="shared" si="37"/>
        <v>0</v>
      </c>
      <c r="BW154" s="945">
        <f t="shared" si="38"/>
        <v>0</v>
      </c>
      <c r="BX154" s="945">
        <f t="shared" si="39"/>
        <v>0</v>
      </c>
      <c r="BY154" s="945">
        <f t="shared" si="40"/>
        <v>0</v>
      </c>
      <c r="BZ154" s="945">
        <f t="shared" si="41"/>
        <v>0</v>
      </c>
      <c r="CA154" s="671"/>
      <c r="CB154" s="690"/>
      <c r="CC154" s="690"/>
      <c r="CD154" s="690"/>
      <c r="CE154" s="690"/>
      <c r="CF154" s="690"/>
      <c r="CG154" s="690"/>
      <c r="CH154" s="690"/>
      <c r="CI154" s="690"/>
      <c r="CJ154" s="690"/>
      <c r="CK154" s="690"/>
      <c r="CL154" s="690"/>
      <c r="CM154" s="690"/>
      <c r="CN154" s="690"/>
      <c r="CO154" s="690"/>
      <c r="CP154" s="690"/>
      <c r="CQ154" s="690"/>
      <c r="CR154" s="690"/>
      <c r="CS154" s="690"/>
      <c r="CT154" s="690"/>
      <c r="CU154" s="690"/>
      <c r="CV154" s="690"/>
    </row>
    <row r="155" spans="1:100" s="765" customFormat="1" ht="15.95" customHeight="1" x14ac:dyDescent="0.15">
      <c r="A155" s="1080" t="s">
        <v>159</v>
      </c>
      <c r="B155" s="1081"/>
      <c r="C155" s="1082"/>
      <c r="D155" s="836">
        <f t="shared" si="44"/>
        <v>0</v>
      </c>
      <c r="E155" s="918">
        <f t="shared" si="45"/>
        <v>0</v>
      </c>
      <c r="F155" s="919">
        <f t="shared" si="45"/>
        <v>0</v>
      </c>
      <c r="G155" s="799"/>
      <c r="H155" s="794"/>
      <c r="I155" s="799"/>
      <c r="J155" s="794"/>
      <c r="K155" s="799"/>
      <c r="L155" s="794"/>
      <c r="M155" s="799"/>
      <c r="N155" s="794"/>
      <c r="O155" s="799"/>
      <c r="P155" s="794"/>
      <c r="Q155" s="839"/>
      <c r="R155" s="884"/>
      <c r="S155" s="897"/>
      <c r="T155" s="821"/>
      <c r="U155" s="821"/>
      <c r="V155" s="813"/>
      <c r="W155" s="794"/>
      <c r="X155" s="939" t="str">
        <f t="shared" si="30"/>
        <v xml:space="preserve"> </v>
      </c>
      <c r="Y155" s="671"/>
      <c r="Z155" s="671"/>
      <c r="AA155" s="671"/>
      <c r="AB155" s="671"/>
      <c r="AC155" s="671"/>
      <c r="AD155" s="671"/>
      <c r="AE155" s="671"/>
      <c r="AF155" s="671"/>
      <c r="AG155" s="948"/>
      <c r="AH155" s="671"/>
      <c r="AI155" s="671"/>
      <c r="AJ155" s="671"/>
      <c r="AK155" s="671"/>
      <c r="BA155" s="767" t="str">
        <f t="shared" si="27"/>
        <v/>
      </c>
      <c r="BB155" s="767" t="str">
        <f t="shared" si="28"/>
        <v/>
      </c>
      <c r="BC155" s="767" t="str">
        <f t="shared" si="29"/>
        <v/>
      </c>
      <c r="BD155" s="767" t="str">
        <f t="shared" si="31"/>
        <v/>
      </c>
      <c r="BE155" s="767" t="str">
        <f t="shared" si="32"/>
        <v/>
      </c>
      <c r="BF155" s="767" t="str">
        <f t="shared" si="33"/>
        <v/>
      </c>
      <c r="BG155" s="767" t="str">
        <f t="shared" si="34"/>
        <v/>
      </c>
      <c r="BH155" s="671"/>
      <c r="BI155" s="671"/>
      <c r="BJ155" s="671"/>
      <c r="BK155" s="671"/>
      <c r="BL155" s="671"/>
      <c r="BM155" s="671"/>
      <c r="BN155" s="671"/>
      <c r="BO155" s="671"/>
      <c r="BP155" s="671"/>
      <c r="BQ155" s="671"/>
      <c r="BR155" s="671"/>
      <c r="BS155" s="671"/>
      <c r="BT155" s="945">
        <f t="shared" si="35"/>
        <v>0</v>
      </c>
      <c r="BU155" s="945">
        <f t="shared" si="36"/>
        <v>0</v>
      </c>
      <c r="BV155" s="945">
        <f t="shared" si="37"/>
        <v>0</v>
      </c>
      <c r="BW155" s="945">
        <f t="shared" si="38"/>
        <v>0</v>
      </c>
      <c r="BX155" s="945">
        <f t="shared" si="39"/>
        <v>0</v>
      </c>
      <c r="BY155" s="945">
        <f t="shared" si="40"/>
        <v>0</v>
      </c>
      <c r="BZ155" s="945">
        <f t="shared" si="41"/>
        <v>0</v>
      </c>
      <c r="CA155" s="671"/>
      <c r="CB155" s="690"/>
      <c r="CC155" s="690"/>
      <c r="CD155" s="690"/>
      <c r="CE155" s="690"/>
      <c r="CF155" s="690"/>
      <c r="CG155" s="690"/>
      <c r="CH155" s="690"/>
      <c r="CI155" s="690"/>
      <c r="CJ155" s="690"/>
      <c r="CK155" s="690"/>
      <c r="CL155" s="690"/>
      <c r="CM155" s="690"/>
      <c r="CN155" s="690"/>
      <c r="CO155" s="690"/>
      <c r="CP155" s="690"/>
      <c r="CQ155" s="690"/>
      <c r="CR155" s="690"/>
      <c r="CS155" s="690"/>
      <c r="CT155" s="690"/>
      <c r="CU155" s="690"/>
      <c r="CV155" s="690"/>
    </row>
    <row r="156" spans="1:100" s="765" customFormat="1" ht="15.95" customHeight="1" x14ac:dyDescent="0.15">
      <c r="A156" s="1080" t="s">
        <v>160</v>
      </c>
      <c r="B156" s="1081"/>
      <c r="C156" s="1082"/>
      <c r="D156" s="923">
        <f t="shared" si="44"/>
        <v>1</v>
      </c>
      <c r="E156" s="924">
        <f t="shared" si="45"/>
        <v>1</v>
      </c>
      <c r="F156" s="925">
        <f t="shared" si="45"/>
        <v>0</v>
      </c>
      <c r="G156" s="816"/>
      <c r="H156" s="795"/>
      <c r="I156" s="816"/>
      <c r="J156" s="795"/>
      <c r="K156" s="816"/>
      <c r="L156" s="795"/>
      <c r="M156" s="816"/>
      <c r="N156" s="795"/>
      <c r="O156" s="816">
        <v>1</v>
      </c>
      <c r="P156" s="795"/>
      <c r="Q156" s="858"/>
      <c r="R156" s="885"/>
      <c r="S156" s="897"/>
      <c r="T156" s="821"/>
      <c r="U156" s="821"/>
      <c r="V156" s="813"/>
      <c r="W156" s="794"/>
      <c r="X156" s="939" t="str">
        <f t="shared" si="30"/>
        <v xml:space="preserve"> </v>
      </c>
      <c r="Y156" s="671"/>
      <c r="Z156" s="671"/>
      <c r="AA156" s="671"/>
      <c r="AB156" s="671"/>
      <c r="AC156" s="671"/>
      <c r="AD156" s="671"/>
      <c r="AE156" s="671"/>
      <c r="AF156" s="671"/>
      <c r="AG156" s="948"/>
      <c r="AH156" s="671"/>
      <c r="AI156" s="671"/>
      <c r="AJ156" s="671"/>
      <c r="AK156" s="671"/>
      <c r="BA156" s="767" t="str">
        <f t="shared" si="27"/>
        <v/>
      </c>
      <c r="BB156" s="767" t="str">
        <f t="shared" si="28"/>
        <v/>
      </c>
      <c r="BC156" s="767" t="str">
        <f t="shared" si="29"/>
        <v/>
      </c>
      <c r="BD156" s="767" t="str">
        <f t="shared" si="31"/>
        <v/>
      </c>
      <c r="BE156" s="767" t="str">
        <f t="shared" si="32"/>
        <v/>
      </c>
      <c r="BF156" s="767" t="str">
        <f t="shared" si="33"/>
        <v/>
      </c>
      <c r="BG156" s="767" t="str">
        <f t="shared" si="34"/>
        <v/>
      </c>
      <c r="BH156" s="671"/>
      <c r="BI156" s="671"/>
      <c r="BJ156" s="671"/>
      <c r="BK156" s="671"/>
      <c r="BL156" s="671"/>
      <c r="BM156" s="671"/>
      <c r="BN156" s="671"/>
      <c r="BO156" s="671"/>
      <c r="BP156" s="671"/>
      <c r="BQ156" s="671"/>
      <c r="BR156" s="671"/>
      <c r="BS156" s="671"/>
      <c r="BT156" s="945">
        <f t="shared" si="35"/>
        <v>0</v>
      </c>
      <c r="BU156" s="945">
        <f t="shared" si="36"/>
        <v>0</v>
      </c>
      <c r="BV156" s="945">
        <f t="shared" si="37"/>
        <v>0</v>
      </c>
      <c r="BW156" s="945">
        <f t="shared" si="38"/>
        <v>0</v>
      </c>
      <c r="BX156" s="945">
        <f t="shared" si="39"/>
        <v>0</v>
      </c>
      <c r="BY156" s="945">
        <f t="shared" si="40"/>
        <v>0</v>
      </c>
      <c r="BZ156" s="945">
        <f t="shared" si="41"/>
        <v>0</v>
      </c>
      <c r="CA156" s="671"/>
      <c r="CB156" s="690"/>
      <c r="CC156" s="690"/>
      <c r="CD156" s="690"/>
      <c r="CE156" s="690"/>
      <c r="CF156" s="690"/>
      <c r="CG156" s="690"/>
      <c r="CH156" s="690"/>
      <c r="CI156" s="690"/>
      <c r="CJ156" s="690"/>
      <c r="CK156" s="690"/>
      <c r="CL156" s="690"/>
      <c r="CM156" s="690"/>
      <c r="CN156" s="690"/>
      <c r="CO156" s="690"/>
      <c r="CP156" s="690"/>
      <c r="CQ156" s="690"/>
      <c r="CR156" s="690"/>
      <c r="CS156" s="690"/>
      <c r="CT156" s="690"/>
      <c r="CU156" s="690"/>
      <c r="CV156" s="690"/>
    </row>
    <row r="157" spans="1:100" s="765" customFormat="1" ht="15.95" customHeight="1" x14ac:dyDescent="0.15">
      <c r="A157" s="1077" t="s">
        <v>161</v>
      </c>
      <c r="B157" s="1078"/>
      <c r="C157" s="1079"/>
      <c r="D157" s="857">
        <f t="shared" si="44"/>
        <v>1</v>
      </c>
      <c r="E157" s="926">
        <f t="shared" si="45"/>
        <v>1</v>
      </c>
      <c r="F157" s="927">
        <f t="shared" si="45"/>
        <v>0</v>
      </c>
      <c r="G157" s="802"/>
      <c r="H157" s="805"/>
      <c r="I157" s="802">
        <v>1</v>
      </c>
      <c r="J157" s="805"/>
      <c r="K157" s="802"/>
      <c r="L157" s="805"/>
      <c r="M157" s="802"/>
      <c r="N157" s="805"/>
      <c r="O157" s="802"/>
      <c r="P157" s="805"/>
      <c r="Q157" s="841"/>
      <c r="R157" s="895"/>
      <c r="S157" s="898"/>
      <c r="T157" s="822"/>
      <c r="U157" s="822"/>
      <c r="V157" s="835"/>
      <c r="W157" s="805"/>
      <c r="X157" s="939" t="str">
        <f>$BA157&amp;" "&amp;$BB157&amp;""&amp;$BC157&amp;""&amp;$BD157&amp;""&amp;$BE157&amp;""&amp;$BF157&amp;""&amp;$BG157</f>
        <v xml:space="preserve"> </v>
      </c>
      <c r="Y157" s="671"/>
      <c r="Z157" s="671"/>
      <c r="AA157" s="671"/>
      <c r="AB157" s="671"/>
      <c r="AC157" s="671"/>
      <c r="AD157" s="671"/>
      <c r="AE157" s="671"/>
      <c r="AF157" s="671"/>
      <c r="AG157" s="948"/>
      <c r="AH157" s="671"/>
      <c r="AI157" s="671"/>
      <c r="AJ157" s="671"/>
      <c r="AK157" s="671"/>
      <c r="BA157" s="767" t="str">
        <f t="shared" si="27"/>
        <v/>
      </c>
      <c r="BB157" s="767" t="str">
        <f t="shared" si="28"/>
        <v/>
      </c>
      <c r="BC157" s="767" t="str">
        <f t="shared" si="29"/>
        <v/>
      </c>
      <c r="BD157" s="767" t="str">
        <f t="shared" si="31"/>
        <v/>
      </c>
      <c r="BE157" s="767" t="str">
        <f t="shared" si="32"/>
        <v/>
      </c>
      <c r="BF157" s="767" t="str">
        <f t="shared" si="33"/>
        <v/>
      </c>
      <c r="BG157" s="767" t="str">
        <f t="shared" si="34"/>
        <v/>
      </c>
      <c r="BH157" s="671"/>
      <c r="BI157" s="671"/>
      <c r="BJ157" s="671"/>
      <c r="BK157" s="671"/>
      <c r="BL157" s="671"/>
      <c r="BM157" s="671"/>
      <c r="BN157" s="671"/>
      <c r="BO157" s="671"/>
      <c r="BP157" s="671"/>
      <c r="BQ157" s="671"/>
      <c r="BR157" s="671"/>
      <c r="BS157" s="671"/>
      <c r="BT157" s="945">
        <f t="shared" si="35"/>
        <v>0</v>
      </c>
      <c r="BU157" s="945">
        <f t="shared" si="36"/>
        <v>0</v>
      </c>
      <c r="BV157" s="945">
        <f t="shared" si="37"/>
        <v>0</v>
      </c>
      <c r="BW157" s="945">
        <f t="shared" si="38"/>
        <v>0</v>
      </c>
      <c r="BX157" s="945">
        <f t="shared" si="39"/>
        <v>0</v>
      </c>
      <c r="BY157" s="945">
        <f t="shared" si="40"/>
        <v>0</v>
      </c>
      <c r="BZ157" s="945">
        <f t="shared" si="41"/>
        <v>0</v>
      </c>
      <c r="CA157" s="671"/>
      <c r="CB157" s="690"/>
      <c r="CC157" s="690"/>
      <c r="CD157" s="690"/>
      <c r="CE157" s="690"/>
      <c r="CF157" s="690"/>
      <c r="CG157" s="690"/>
      <c r="CH157" s="690"/>
      <c r="CI157" s="690"/>
      <c r="CJ157" s="690"/>
      <c r="CK157" s="690"/>
      <c r="CL157" s="690"/>
      <c r="CM157" s="690"/>
      <c r="CN157" s="690"/>
      <c r="CO157" s="690"/>
      <c r="CP157" s="690"/>
      <c r="CQ157" s="690"/>
      <c r="CR157" s="690"/>
      <c r="CS157" s="690"/>
      <c r="CT157" s="690"/>
      <c r="CU157" s="690"/>
      <c r="CV157" s="690"/>
    </row>
    <row r="158" spans="1:100" s="673" customFormat="1" ht="30" customHeight="1" x14ac:dyDescent="0.2">
      <c r="A158" s="710" t="s">
        <v>166</v>
      </c>
      <c r="B158" s="750"/>
      <c r="C158" s="751"/>
      <c r="D158" s="752"/>
      <c r="E158" s="752"/>
      <c r="F158" s="752"/>
      <c r="G158" s="753"/>
      <c r="H158" s="753"/>
      <c r="I158" s="753"/>
      <c r="J158" s="753"/>
      <c r="K158" s="753"/>
      <c r="L158" s="753"/>
      <c r="M158" s="753"/>
      <c r="N158" s="753"/>
      <c r="O158" s="753"/>
      <c r="P158" s="753"/>
      <c r="Q158" s="753"/>
      <c r="R158" s="753"/>
      <c r="S158" s="753"/>
      <c r="T158" s="759"/>
      <c r="U158" s="777"/>
      <c r="V158" s="777"/>
      <c r="W158" s="777"/>
      <c r="AG158" s="739"/>
    </row>
    <row r="159" spans="1:100" s="690" customFormat="1" ht="14.25" customHeight="1" x14ac:dyDescent="0.15">
      <c r="A159" s="1009" t="s">
        <v>45</v>
      </c>
      <c r="B159" s="1010"/>
      <c r="C159" s="1039" t="s">
        <v>46</v>
      </c>
      <c r="D159" s="1039"/>
      <c r="E159" s="1039"/>
      <c r="F159" s="1074" t="s">
        <v>116</v>
      </c>
      <c r="G159" s="1075"/>
      <c r="H159" s="1074" t="s">
        <v>117</v>
      </c>
      <c r="I159" s="1075"/>
      <c r="J159" s="1074" t="s">
        <v>118</v>
      </c>
      <c r="K159" s="1075"/>
      <c r="L159" s="1074" t="s">
        <v>119</v>
      </c>
      <c r="M159" s="1075"/>
      <c r="N159" s="1074" t="s">
        <v>120</v>
      </c>
      <c r="O159" s="1075"/>
      <c r="P159" s="1074" t="s">
        <v>121</v>
      </c>
      <c r="Q159" s="1075"/>
      <c r="R159" s="777"/>
      <c r="S159" s="777"/>
      <c r="T159" s="777"/>
      <c r="U159" s="777"/>
      <c r="V159" s="777"/>
      <c r="W159" s="759"/>
      <c r="X159" s="777"/>
      <c r="Y159" s="777"/>
      <c r="Z159" s="777"/>
      <c r="AA159" s="671"/>
      <c r="AB159" s="671"/>
      <c r="AC159" s="671"/>
      <c r="AD159" s="671"/>
      <c r="AE159" s="671"/>
      <c r="AF159" s="671"/>
      <c r="AG159" s="671"/>
      <c r="AH159" s="671"/>
      <c r="AI159" s="948"/>
      <c r="AJ159" s="671"/>
      <c r="AK159" s="671"/>
      <c r="BA159" s="671"/>
      <c r="BB159" s="671"/>
      <c r="BC159" s="671"/>
      <c r="BD159" s="671"/>
      <c r="BE159" s="671"/>
      <c r="BF159" s="671"/>
      <c r="BG159" s="671"/>
      <c r="BH159" s="671"/>
      <c r="BI159" s="671"/>
      <c r="BJ159" s="671"/>
      <c r="BK159" s="671"/>
      <c r="BL159" s="671"/>
      <c r="BM159" s="671"/>
      <c r="BN159" s="671"/>
      <c r="BO159" s="671"/>
      <c r="BP159" s="671"/>
      <c r="BQ159" s="671"/>
      <c r="BR159" s="671"/>
      <c r="BS159" s="671"/>
      <c r="BT159" s="671"/>
      <c r="BU159" s="671"/>
      <c r="BV159" s="671"/>
      <c r="BW159" s="671"/>
      <c r="BX159" s="671"/>
      <c r="BY159" s="671"/>
      <c r="BZ159" s="671"/>
      <c r="CA159" s="671"/>
      <c r="CB159" s="671"/>
      <c r="CC159" s="671"/>
    </row>
    <row r="160" spans="1:100" s="690" customFormat="1" ht="35.1" customHeight="1" x14ac:dyDescent="0.15">
      <c r="A160" s="1013"/>
      <c r="B160" s="1014"/>
      <c r="C160" s="700" t="s">
        <v>167</v>
      </c>
      <c r="D160" s="700" t="s">
        <v>43</v>
      </c>
      <c r="E160" s="997" t="s">
        <v>64</v>
      </c>
      <c r="F160" s="680" t="s">
        <v>43</v>
      </c>
      <c r="G160" s="679" t="s">
        <v>64</v>
      </c>
      <c r="H160" s="680" t="s">
        <v>43</v>
      </c>
      <c r="I160" s="679" t="s">
        <v>64</v>
      </c>
      <c r="J160" s="680" t="s">
        <v>43</v>
      </c>
      <c r="K160" s="679" t="s">
        <v>64</v>
      </c>
      <c r="L160" s="680" t="s">
        <v>43</v>
      </c>
      <c r="M160" s="679" t="s">
        <v>64</v>
      </c>
      <c r="N160" s="680" t="s">
        <v>43</v>
      </c>
      <c r="O160" s="679" t="s">
        <v>64</v>
      </c>
      <c r="P160" s="680" t="s">
        <v>43</v>
      </c>
      <c r="Q160" s="679" t="s">
        <v>64</v>
      </c>
      <c r="R160" s="777"/>
      <c r="S160" s="777"/>
      <c r="T160" s="777"/>
      <c r="U160" s="777"/>
      <c r="V160" s="777"/>
      <c r="W160" s="759"/>
      <c r="X160" s="777"/>
      <c r="Y160" s="777"/>
      <c r="Z160" s="777"/>
      <c r="AA160" s="671"/>
      <c r="AB160" s="671"/>
      <c r="AC160" s="671"/>
      <c r="AD160" s="671"/>
      <c r="AE160" s="671"/>
      <c r="AF160" s="671"/>
      <c r="AG160" s="671"/>
      <c r="AH160" s="671"/>
      <c r="AI160" s="948"/>
      <c r="AJ160" s="671"/>
      <c r="AK160" s="671"/>
      <c r="BA160" s="671"/>
      <c r="BB160" s="671"/>
      <c r="BC160" s="671"/>
      <c r="BD160" s="671"/>
      <c r="BE160" s="671"/>
      <c r="BF160" s="671"/>
      <c r="BG160" s="671"/>
      <c r="BH160" s="671"/>
      <c r="BI160" s="671"/>
      <c r="BJ160" s="671"/>
      <c r="BK160" s="671"/>
      <c r="BL160" s="671"/>
      <c r="BM160" s="671"/>
      <c r="BN160" s="671"/>
      <c r="BO160" s="671"/>
      <c r="BP160" s="671"/>
      <c r="BQ160" s="671"/>
      <c r="BR160" s="671"/>
      <c r="BS160" s="671"/>
      <c r="BT160" s="671"/>
      <c r="BU160" s="671"/>
      <c r="BV160" s="671"/>
      <c r="BW160" s="671"/>
      <c r="BX160" s="671"/>
      <c r="BY160" s="671"/>
      <c r="BZ160" s="671"/>
      <c r="CA160" s="671"/>
      <c r="CB160" s="671"/>
      <c r="CC160" s="671"/>
    </row>
    <row r="161" spans="1:102" s="690" customFormat="1" ht="15.75" customHeight="1" x14ac:dyDescent="0.15">
      <c r="A161" s="1032" t="s">
        <v>168</v>
      </c>
      <c r="B161" s="1032"/>
      <c r="C161" s="861">
        <f>SUM(D161:E161)</f>
        <v>0</v>
      </c>
      <c r="D161" s="861">
        <f t="shared" ref="D161:E163" si="46">F161+H161+J161+L161+N161+P161</f>
        <v>0</v>
      </c>
      <c r="E161" s="915">
        <f t="shared" si="46"/>
        <v>0</v>
      </c>
      <c r="F161" s="811"/>
      <c r="G161" s="830"/>
      <c r="H161" s="811"/>
      <c r="I161" s="830"/>
      <c r="J161" s="811"/>
      <c r="K161" s="830"/>
      <c r="L161" s="811"/>
      <c r="M161" s="830"/>
      <c r="N161" s="811"/>
      <c r="O161" s="830"/>
      <c r="P161" s="811"/>
      <c r="Q161" s="830"/>
      <c r="R161" s="951" t="str">
        <f>$BA161&amp;" "&amp;$BB161&amp;""&amp;$BC161</f>
        <v xml:space="preserve"> </v>
      </c>
      <c r="S161" s="777"/>
      <c r="T161" s="777"/>
      <c r="U161" s="777"/>
      <c r="V161" s="777"/>
      <c r="W161" s="759"/>
      <c r="X161" s="777"/>
      <c r="Y161" s="777"/>
      <c r="Z161" s="777"/>
      <c r="AA161" s="671"/>
      <c r="AB161" s="671"/>
      <c r="AC161" s="671"/>
      <c r="AD161" s="671"/>
      <c r="AE161" s="671"/>
      <c r="AF161" s="671"/>
      <c r="AG161" s="671"/>
      <c r="AH161" s="671"/>
      <c r="AI161" s="948"/>
      <c r="AJ161" s="671"/>
      <c r="AK161" s="671"/>
      <c r="BA161" s="767" t="str">
        <f>IF($C161&lt;&gt;SUM($F161:$Q161),"El Total de los Ingresos NO puede ser diferente a la suma de Hombres y Mujeres por edad.","")</f>
        <v/>
      </c>
      <c r="BB161" s="767" t="str">
        <f>IF($D161&lt;&gt;$F161+$H161+$J161+$L161+$N161+$P161,"El Total de Hombres Ingresados al Programa NO puede ser distinto a la suma de Hombres por edad.","")</f>
        <v/>
      </c>
      <c r="BC161" s="767" t="str">
        <f>IF($E161&lt;&gt;$G161+$I161+$K161+$M161+$O161+$Q161,"El Total de Mujeres Ingresados al Programa NO puede ser distinto a la suma de Mujeres por edad.","")</f>
        <v/>
      </c>
      <c r="BD161" s="671"/>
      <c r="BE161" s="671"/>
      <c r="BF161" s="671"/>
      <c r="BG161" s="671"/>
      <c r="BH161" s="671"/>
      <c r="BI161" s="671"/>
      <c r="BJ161" s="671"/>
      <c r="BK161" s="671"/>
      <c r="BL161" s="671"/>
      <c r="BM161" s="671"/>
      <c r="BN161" s="671"/>
      <c r="BO161" s="671"/>
      <c r="BP161" s="671"/>
      <c r="BQ161" s="671"/>
      <c r="BR161" s="671"/>
      <c r="BS161" s="671"/>
      <c r="BT161" s="945">
        <f>IF($C161&lt;&gt;SUM($F161:$Q161),1,0)</f>
        <v>0</v>
      </c>
      <c r="BU161" s="945">
        <f>IF($D161&lt;&gt;$F161+$H161+$J161+$L161+$N161+$P161,1,0)</f>
        <v>0</v>
      </c>
      <c r="BV161" s="945">
        <f>IF($E161&lt;&gt;$G161+$I161+$K161+$M161+$O161+$Q161,1,0)</f>
        <v>0</v>
      </c>
      <c r="BW161" s="671"/>
      <c r="BX161" s="671"/>
      <c r="BY161" s="671"/>
      <c r="BZ161" s="671"/>
      <c r="CA161" s="671"/>
      <c r="CB161" s="671"/>
      <c r="CC161" s="671"/>
    </row>
    <row r="162" spans="1:102" s="690" customFormat="1" ht="15.75" customHeight="1" x14ac:dyDescent="0.15">
      <c r="A162" s="1034" t="s">
        <v>169</v>
      </c>
      <c r="B162" s="1034"/>
      <c r="C162" s="807">
        <f>SUM(D162:E162)</f>
        <v>0</v>
      </c>
      <c r="D162" s="807">
        <f t="shared" si="46"/>
        <v>0</v>
      </c>
      <c r="E162" s="807">
        <f t="shared" si="46"/>
        <v>0</v>
      </c>
      <c r="F162" s="831"/>
      <c r="G162" s="833"/>
      <c r="H162" s="831"/>
      <c r="I162" s="833"/>
      <c r="J162" s="831"/>
      <c r="K162" s="833"/>
      <c r="L162" s="831"/>
      <c r="M162" s="833"/>
      <c r="N162" s="831"/>
      <c r="O162" s="833"/>
      <c r="P162" s="831"/>
      <c r="Q162" s="833"/>
      <c r="R162" s="951" t="str">
        <f>$BA162&amp;" "&amp;$BB162&amp;""&amp;$BC162</f>
        <v xml:space="preserve"> </v>
      </c>
      <c r="S162" s="777"/>
      <c r="T162" s="777"/>
      <c r="U162" s="777"/>
      <c r="V162" s="777"/>
      <c r="W162" s="759"/>
      <c r="X162" s="777"/>
      <c r="Y162" s="777"/>
      <c r="Z162" s="777"/>
      <c r="AA162" s="671"/>
      <c r="AB162" s="671"/>
      <c r="AC162" s="671"/>
      <c r="AD162" s="671"/>
      <c r="AE162" s="671"/>
      <c r="AF162" s="671"/>
      <c r="AG162" s="671"/>
      <c r="AH162" s="671"/>
      <c r="AI162" s="948"/>
      <c r="AJ162" s="671"/>
      <c r="AK162" s="671"/>
      <c r="BA162" s="767" t="str">
        <f>IF($C162&lt;&gt;SUM($F162:$Q162),"El Total de los Ingresos NO puede ser diferente a la suma de Hombres y Mujeres por edad.","")</f>
        <v/>
      </c>
      <c r="BB162" s="767" t="str">
        <f>IF($D162&lt;&gt;$F162+$H162+$J162+$L162+$N162+$P162,"El Total de Hombres Ingresados al Programa NO puede ser distinto a la suma de Hombres por edad.","")</f>
        <v/>
      </c>
      <c r="BC162" s="767" t="str">
        <f>IF($E162&lt;&gt;$G162+$I162+$K162+$M162+$O162+$Q162,"El Total de Mujeres Ingresados al Programa NO puede ser distinto a la suma de Mujeres por edad.","")</f>
        <v/>
      </c>
      <c r="BD162" s="671"/>
      <c r="BE162" s="671"/>
      <c r="BF162" s="671"/>
      <c r="BG162" s="671"/>
      <c r="BH162" s="671"/>
      <c r="BI162" s="671"/>
      <c r="BJ162" s="671"/>
      <c r="BK162" s="671"/>
      <c r="BL162" s="671"/>
      <c r="BM162" s="671"/>
      <c r="BN162" s="671"/>
      <c r="BO162" s="671"/>
      <c r="BP162" s="671"/>
      <c r="BQ162" s="671"/>
      <c r="BR162" s="671"/>
      <c r="BS162" s="671"/>
      <c r="BT162" s="945">
        <f>IF($C162&lt;&gt;SUM($F162:$Q162),1,0)</f>
        <v>0</v>
      </c>
      <c r="BU162" s="945">
        <f>IF($D162&lt;&gt;$F162+$H162+$J162+$L162+$N162+$P162,1,0)</f>
        <v>0</v>
      </c>
      <c r="BV162" s="945">
        <f>IF($E162&lt;&gt;$G162+$I162+$K162+$M162+$O162+$Q162,1,0)</f>
        <v>0</v>
      </c>
      <c r="BW162" s="671"/>
      <c r="BX162" s="671"/>
      <c r="BY162" s="671"/>
      <c r="BZ162" s="671"/>
      <c r="CA162" s="671"/>
      <c r="CB162" s="671"/>
      <c r="CC162" s="671"/>
    </row>
    <row r="163" spans="1:102" s="690" customFormat="1" ht="15.75" customHeight="1" x14ac:dyDescent="0.15">
      <c r="A163" s="1008" t="s">
        <v>170</v>
      </c>
      <c r="B163" s="1008"/>
      <c r="C163" s="808">
        <f>SUM(D163:E163)</f>
        <v>0</v>
      </c>
      <c r="D163" s="808">
        <f t="shared" si="46"/>
        <v>0</v>
      </c>
      <c r="E163" s="808">
        <f t="shared" si="46"/>
        <v>0</v>
      </c>
      <c r="F163" s="860"/>
      <c r="G163" s="840"/>
      <c r="H163" s="860"/>
      <c r="I163" s="840"/>
      <c r="J163" s="860"/>
      <c r="K163" s="840"/>
      <c r="L163" s="860"/>
      <c r="M163" s="840"/>
      <c r="N163" s="860"/>
      <c r="O163" s="840"/>
      <c r="P163" s="860"/>
      <c r="Q163" s="840"/>
      <c r="R163" s="951" t="str">
        <f>$BA163&amp;" "&amp;$BB163&amp;""&amp;$BC163</f>
        <v xml:space="preserve"> </v>
      </c>
      <c r="S163" s="777"/>
      <c r="T163" s="777"/>
      <c r="U163" s="777"/>
      <c r="V163" s="777"/>
      <c r="W163" s="759"/>
      <c r="X163" s="777"/>
      <c r="Y163" s="777"/>
      <c r="Z163" s="777"/>
      <c r="AA163" s="671"/>
      <c r="AB163" s="671"/>
      <c r="AC163" s="671"/>
      <c r="AD163" s="671"/>
      <c r="AE163" s="671"/>
      <c r="AF163" s="671"/>
      <c r="AG163" s="671"/>
      <c r="AH163" s="671"/>
      <c r="AI163" s="948"/>
      <c r="AJ163" s="671"/>
      <c r="AK163" s="671"/>
      <c r="BA163" s="767" t="str">
        <f>IF($C163&lt;&gt;SUM($F163:$Q163),"El Total de los Ingresos NO puede ser diferente a la suma de Hombres y Mujeres por edad.","")</f>
        <v/>
      </c>
      <c r="BB163" s="767" t="str">
        <f>IF($D163&lt;&gt;$F163+$H163+$J163+$L163+$N163+$P163,"El Total de Hombres Ingresados al Programa NO puede ser distinto a la suma de Hombres por edad.","")</f>
        <v/>
      </c>
      <c r="BC163" s="767" t="str">
        <f>IF($E163&lt;&gt;$G163+$I163+$K163+$M163+$O163+$Q163,"El Total de Mujeres Ingresados al Programa NO puede ser distinto a la suma de Mujeres por edad.","")</f>
        <v/>
      </c>
      <c r="BD163" s="671"/>
      <c r="BE163" s="671"/>
      <c r="BF163" s="671"/>
      <c r="BG163" s="671"/>
      <c r="BH163" s="671"/>
      <c r="BI163" s="671"/>
      <c r="BJ163" s="671"/>
      <c r="BK163" s="671"/>
      <c r="BL163" s="671"/>
      <c r="BM163" s="671"/>
      <c r="BN163" s="671"/>
      <c r="BO163" s="671"/>
      <c r="BP163" s="671"/>
      <c r="BQ163" s="671"/>
      <c r="BR163" s="671"/>
      <c r="BS163" s="671"/>
      <c r="BT163" s="945">
        <f>IF($C163&lt;&gt;SUM($F163:$Q163),1,0)</f>
        <v>0</v>
      </c>
      <c r="BU163" s="945">
        <f>IF($D163&lt;&gt;$F163+$H163+$J163+$L163+$N163+$P163,1,0)</f>
        <v>0</v>
      </c>
      <c r="BV163" s="945">
        <f>IF($E163&lt;&gt;$G163+$I163+$K163+$M163+$O163+$Q163,1,0)</f>
        <v>0</v>
      </c>
      <c r="BW163" s="671"/>
      <c r="BX163" s="671"/>
      <c r="BY163" s="671"/>
      <c r="BZ163" s="671"/>
      <c r="CA163" s="671"/>
      <c r="CB163" s="671"/>
      <c r="CC163" s="671"/>
    </row>
    <row r="164" spans="1:102" s="673" customFormat="1" ht="30" customHeight="1" x14ac:dyDescent="0.2">
      <c r="A164" s="710" t="s">
        <v>171</v>
      </c>
      <c r="B164" s="750"/>
      <c r="C164" s="751"/>
      <c r="D164" s="752"/>
      <c r="E164" s="752"/>
      <c r="F164" s="752"/>
      <c r="G164" s="753"/>
      <c r="H164" s="753"/>
      <c r="I164" s="753"/>
      <c r="J164" s="753"/>
      <c r="K164" s="753"/>
      <c r="L164" s="753"/>
      <c r="M164" s="753"/>
      <c r="N164" s="753"/>
      <c r="O164" s="753"/>
      <c r="P164" s="753"/>
      <c r="Q164" s="753"/>
      <c r="R164" s="753"/>
      <c r="S164" s="753"/>
      <c r="T164" s="759"/>
      <c r="U164" s="777"/>
      <c r="V164" s="777"/>
      <c r="W164" s="777"/>
      <c r="AG164" s="739"/>
    </row>
    <row r="165" spans="1:102" s="690" customFormat="1" ht="15.95" customHeight="1" x14ac:dyDescent="0.15">
      <c r="A165" s="1009" t="s">
        <v>45</v>
      </c>
      <c r="B165" s="1010"/>
      <c r="C165" s="1039" t="s">
        <v>46</v>
      </c>
      <c r="D165" s="1039"/>
      <c r="E165" s="1039"/>
      <c r="F165" s="1074" t="s">
        <v>116</v>
      </c>
      <c r="G165" s="1075"/>
      <c r="H165" s="1074" t="s">
        <v>117</v>
      </c>
      <c r="I165" s="1075"/>
      <c r="J165" s="1074" t="s">
        <v>118</v>
      </c>
      <c r="K165" s="1075"/>
      <c r="L165" s="1074" t="s">
        <v>119</v>
      </c>
      <c r="M165" s="1075"/>
      <c r="N165" s="1074" t="s">
        <v>120</v>
      </c>
      <c r="O165" s="1075"/>
      <c r="P165" s="1074" t="s">
        <v>121</v>
      </c>
      <c r="Q165" s="1076"/>
      <c r="R165" s="1049" t="s">
        <v>164</v>
      </c>
      <c r="S165" s="777"/>
      <c r="T165" s="777"/>
      <c r="U165" s="777"/>
      <c r="V165" s="759"/>
      <c r="W165" s="777"/>
      <c r="X165" s="777"/>
      <c r="Y165" s="777"/>
      <c r="Z165" s="671"/>
      <c r="AA165" s="671"/>
      <c r="AB165" s="671"/>
      <c r="AC165" s="671"/>
      <c r="AD165" s="671"/>
      <c r="AE165" s="671"/>
      <c r="AF165" s="671"/>
      <c r="AG165" s="671"/>
      <c r="AH165" s="671"/>
      <c r="AI165" s="948"/>
      <c r="AJ165" s="671"/>
      <c r="AK165" s="671"/>
      <c r="BA165" s="671"/>
      <c r="BB165" s="671"/>
      <c r="BC165" s="671"/>
      <c r="BD165" s="671"/>
      <c r="BE165" s="671"/>
      <c r="BF165" s="671"/>
      <c r="BG165" s="671"/>
      <c r="BH165" s="671"/>
      <c r="BI165" s="671"/>
      <c r="BJ165" s="671"/>
      <c r="BK165" s="671"/>
      <c r="BL165" s="671"/>
      <c r="BM165" s="671"/>
      <c r="BN165" s="671"/>
      <c r="BO165" s="671"/>
      <c r="BP165" s="671"/>
      <c r="BQ165" s="671"/>
      <c r="BR165" s="671"/>
      <c r="BS165" s="671"/>
      <c r="BT165" s="671"/>
      <c r="BU165" s="671"/>
      <c r="BV165" s="671"/>
      <c r="BW165" s="671"/>
      <c r="BX165" s="671"/>
      <c r="BY165" s="671"/>
      <c r="BZ165" s="671"/>
      <c r="CA165" s="671"/>
      <c r="CB165" s="671"/>
      <c r="CC165" s="671"/>
    </row>
    <row r="166" spans="1:102" s="765" customFormat="1" ht="15.95" customHeight="1" x14ac:dyDescent="0.15">
      <c r="A166" s="1013"/>
      <c r="B166" s="1014"/>
      <c r="C166" s="700" t="s">
        <v>167</v>
      </c>
      <c r="D166" s="700" t="s">
        <v>43</v>
      </c>
      <c r="E166" s="997" t="s">
        <v>64</v>
      </c>
      <c r="F166" s="680" t="s">
        <v>43</v>
      </c>
      <c r="G166" s="679" t="s">
        <v>64</v>
      </c>
      <c r="H166" s="680" t="s">
        <v>43</v>
      </c>
      <c r="I166" s="679" t="s">
        <v>64</v>
      </c>
      <c r="J166" s="680" t="s">
        <v>43</v>
      </c>
      <c r="K166" s="679" t="s">
        <v>64</v>
      </c>
      <c r="L166" s="680" t="s">
        <v>43</v>
      </c>
      <c r="M166" s="679" t="s">
        <v>64</v>
      </c>
      <c r="N166" s="680" t="s">
        <v>43</v>
      </c>
      <c r="O166" s="679" t="s">
        <v>64</v>
      </c>
      <c r="P166" s="680" t="s">
        <v>43</v>
      </c>
      <c r="Q166" s="770" t="s">
        <v>64</v>
      </c>
      <c r="R166" s="1051"/>
      <c r="S166" s="777"/>
      <c r="T166" s="777"/>
      <c r="U166" s="777"/>
      <c r="V166" s="759"/>
      <c r="W166" s="777"/>
      <c r="X166" s="777"/>
      <c r="Y166" s="777"/>
      <c r="Z166" s="671"/>
      <c r="AA166" s="671"/>
      <c r="AB166" s="671"/>
      <c r="AC166" s="671"/>
      <c r="AD166" s="671"/>
      <c r="AE166" s="671"/>
      <c r="AF166" s="671"/>
      <c r="AG166" s="671"/>
      <c r="AH166" s="671"/>
      <c r="AI166" s="948"/>
      <c r="AJ166" s="671"/>
      <c r="AK166" s="671"/>
      <c r="BA166" s="671"/>
      <c r="BB166" s="671"/>
      <c r="BC166" s="671"/>
      <c r="BD166" s="671"/>
      <c r="BE166" s="671"/>
      <c r="BF166" s="671"/>
      <c r="BG166" s="671"/>
      <c r="BH166" s="671"/>
      <c r="BI166" s="671"/>
      <c r="BJ166" s="671"/>
      <c r="BK166" s="671"/>
      <c r="BL166" s="671"/>
      <c r="BM166" s="671"/>
      <c r="BN166" s="671"/>
      <c r="BO166" s="671"/>
      <c r="BP166" s="671"/>
      <c r="BQ166" s="671"/>
      <c r="BR166" s="671"/>
      <c r="BS166" s="671"/>
      <c r="BT166" s="671"/>
      <c r="BU166" s="671"/>
      <c r="BV166" s="671"/>
      <c r="BW166" s="671"/>
      <c r="BX166" s="671"/>
      <c r="BY166" s="671"/>
      <c r="BZ166" s="671"/>
      <c r="CA166" s="671"/>
      <c r="CB166" s="671"/>
      <c r="CC166" s="671"/>
      <c r="CD166" s="690"/>
      <c r="CE166" s="690"/>
      <c r="CF166" s="690"/>
      <c r="CG166" s="690"/>
      <c r="CH166" s="690"/>
      <c r="CI166" s="690"/>
      <c r="CJ166" s="690"/>
      <c r="CK166" s="690"/>
      <c r="CL166" s="690"/>
      <c r="CM166" s="690"/>
      <c r="CN166" s="690"/>
      <c r="CO166" s="690"/>
      <c r="CP166" s="690"/>
      <c r="CQ166" s="690"/>
      <c r="CR166" s="690"/>
      <c r="CS166" s="690"/>
      <c r="CT166" s="690"/>
      <c r="CU166" s="690"/>
      <c r="CV166" s="690"/>
      <c r="CW166" s="690"/>
      <c r="CX166" s="690"/>
    </row>
    <row r="167" spans="1:102" s="765" customFormat="1" ht="15.95" customHeight="1" x14ac:dyDescent="0.15">
      <c r="A167" s="1032" t="s">
        <v>168</v>
      </c>
      <c r="B167" s="1032"/>
      <c r="C167" s="861">
        <f>SUM(D167:E167)</f>
        <v>0</v>
      </c>
      <c r="D167" s="861">
        <f t="shared" ref="D167:E169" si="47">F167+H167+J167+L167+N167+P167</f>
        <v>0</v>
      </c>
      <c r="E167" s="915">
        <f t="shared" si="47"/>
        <v>0</v>
      </c>
      <c r="F167" s="811"/>
      <c r="G167" s="830"/>
      <c r="H167" s="811"/>
      <c r="I167" s="830"/>
      <c r="J167" s="811"/>
      <c r="K167" s="830"/>
      <c r="L167" s="811"/>
      <c r="M167" s="830"/>
      <c r="N167" s="811"/>
      <c r="O167" s="830"/>
      <c r="P167" s="811"/>
      <c r="Q167" s="896"/>
      <c r="R167" s="834"/>
      <c r="S167" s="951" t="str">
        <f>$BA167&amp;" "&amp;$BB167&amp;""&amp;$BC167&amp;""&amp;$BD167</f>
        <v xml:space="preserve"> </v>
      </c>
      <c r="T167" s="777"/>
      <c r="U167" s="777"/>
      <c r="V167" s="759"/>
      <c r="W167" s="777"/>
      <c r="X167" s="777"/>
      <c r="Y167" s="777"/>
      <c r="Z167" s="671"/>
      <c r="AA167" s="671"/>
      <c r="AB167" s="671"/>
      <c r="AC167" s="671"/>
      <c r="AD167" s="671"/>
      <c r="AE167" s="671"/>
      <c r="AF167" s="671"/>
      <c r="AG167" s="671"/>
      <c r="AH167" s="671"/>
      <c r="AI167" s="948"/>
      <c r="AJ167" s="671"/>
      <c r="AK167" s="671"/>
      <c r="BA167" s="767" t="str">
        <f>IF($C167&lt;&gt;SUM($F167:$Q167),"El Total de los Egresos NO puede ser diferente a la suma de Hombres y Mujeres por edad.","")</f>
        <v/>
      </c>
      <c r="BB167" s="767" t="str">
        <f>IF($D167&lt;&gt;$F167+$H167+$J167+$L167+$N167+$P167,"El Total de Hombres Egresados del Programa NO puede ser distinto a la suma de Hombres por edad.","")</f>
        <v/>
      </c>
      <c r="BC167" s="767" t="str">
        <f>IF($E167&lt;&gt;$G167+$I167+$K167+$M167+$O167+$Q167,"El Total de Mujeres Egresadas del Programa NO puede ser distinto a la suma de Mujeres por edad.","")</f>
        <v/>
      </c>
      <c r="BD167" s="767" t="str">
        <f>IF(R167&lt;=C167,"","Los Egresos por Abandono DEBEN estar contenidos en el Total de Egresos")</f>
        <v/>
      </c>
      <c r="BE167" s="671"/>
      <c r="BF167" s="671"/>
      <c r="BG167" s="671"/>
      <c r="BH167" s="671"/>
      <c r="BI167" s="671"/>
      <c r="BJ167" s="671"/>
      <c r="BK167" s="671"/>
      <c r="BL167" s="671"/>
      <c r="BM167" s="671"/>
      <c r="BN167" s="671"/>
      <c r="BO167" s="671"/>
      <c r="BP167" s="671"/>
      <c r="BQ167" s="671"/>
      <c r="BR167" s="671"/>
      <c r="BS167" s="671"/>
      <c r="BT167" s="945">
        <f>IF($C167&lt;&gt;SUM($F167:$Q167),1,0)</f>
        <v>0</v>
      </c>
      <c r="BU167" s="945">
        <f>IF($D167&lt;&gt;$F167+$H167+$J167+$L167+$N167+$P167,1,0)</f>
        <v>0</v>
      </c>
      <c r="BV167" s="945">
        <f>IF($E167&lt;&gt;$G167+$I167+$K167+$M167+$O167+$Q167,1,0)</f>
        <v>0</v>
      </c>
      <c r="BW167" s="945">
        <f>IF(R167&lt;=C167,0,1)</f>
        <v>0</v>
      </c>
      <c r="BX167" s="671"/>
      <c r="BY167" s="671"/>
      <c r="BZ167" s="671"/>
      <c r="CA167" s="671"/>
      <c r="CB167" s="671"/>
      <c r="CC167" s="671"/>
      <c r="CD167" s="690"/>
      <c r="CE167" s="690"/>
      <c r="CF167" s="690"/>
      <c r="CG167" s="690"/>
      <c r="CH167" s="690"/>
      <c r="CI167" s="690"/>
      <c r="CJ167" s="690"/>
      <c r="CK167" s="690"/>
      <c r="CL167" s="690"/>
      <c r="CM167" s="690"/>
      <c r="CN167" s="690"/>
      <c r="CO167" s="690"/>
      <c r="CP167" s="690"/>
      <c r="CQ167" s="690"/>
      <c r="CR167" s="690"/>
      <c r="CS167" s="690"/>
      <c r="CT167" s="690"/>
      <c r="CU167" s="690"/>
      <c r="CV167" s="690"/>
      <c r="CW167" s="690"/>
      <c r="CX167" s="690"/>
    </row>
    <row r="168" spans="1:102" s="765" customFormat="1" ht="15.95" customHeight="1" x14ac:dyDescent="0.15">
      <c r="A168" s="1034" t="s">
        <v>169</v>
      </c>
      <c r="B168" s="1034"/>
      <c r="C168" s="807">
        <f>SUM(D168:E168)</f>
        <v>0</v>
      </c>
      <c r="D168" s="807">
        <f t="shared" si="47"/>
        <v>0</v>
      </c>
      <c r="E168" s="807">
        <f t="shared" si="47"/>
        <v>0</v>
      </c>
      <c r="F168" s="831"/>
      <c r="G168" s="833"/>
      <c r="H168" s="831"/>
      <c r="I168" s="833"/>
      <c r="J168" s="831"/>
      <c r="K168" s="833"/>
      <c r="L168" s="831"/>
      <c r="M168" s="833"/>
      <c r="N168" s="831"/>
      <c r="O168" s="833"/>
      <c r="P168" s="831"/>
      <c r="Q168" s="892"/>
      <c r="R168" s="847"/>
      <c r="S168" s="951" t="str">
        <f>$BA168&amp;" "&amp;$BB168&amp;""&amp;$BC168&amp;""&amp;$BD168</f>
        <v xml:space="preserve"> </v>
      </c>
      <c r="T168" s="777"/>
      <c r="U168" s="777"/>
      <c r="V168" s="759"/>
      <c r="W168" s="777"/>
      <c r="X168" s="777"/>
      <c r="Y168" s="777"/>
      <c r="Z168" s="671"/>
      <c r="AA168" s="671"/>
      <c r="AB168" s="671"/>
      <c r="AC168" s="671"/>
      <c r="AD168" s="671"/>
      <c r="AE168" s="671"/>
      <c r="AF168" s="671"/>
      <c r="AG168" s="671"/>
      <c r="AH168" s="671"/>
      <c r="AI168" s="948"/>
      <c r="AJ168" s="671"/>
      <c r="AK168" s="671"/>
      <c r="BA168" s="767" t="str">
        <f>IF($C168&lt;&gt;SUM($F168:$Q168),"El Total de los Egresos NO puede ser diferente a la suma de Hombres y Mujeres por edad.","")</f>
        <v/>
      </c>
      <c r="BB168" s="767" t="str">
        <f>IF($D168&lt;&gt;$F168+$H168+$J168+$L168+$N168+$P168,"El Total de Hombres Egresados del Programa NO puede ser distinto a la suma de Hombres por edad.","")</f>
        <v/>
      </c>
      <c r="BC168" s="767" t="str">
        <f>IF($E168&lt;&gt;$G168+$I168+$K168+$M168+$O168+$Q168,"El Total de Mujeres Egresadas del Programa NO puede ser distinto a la suma de Mujeres por edad.","")</f>
        <v/>
      </c>
      <c r="BD168" s="767" t="str">
        <f>IF(R168&lt;=C168,"","Los Egresos por Abandono DEBEN estar contenidos en el Total de Egresos")</f>
        <v/>
      </c>
      <c r="BE168" s="671"/>
      <c r="BF168" s="671"/>
      <c r="BG168" s="671"/>
      <c r="BH168" s="671"/>
      <c r="BI168" s="671"/>
      <c r="BJ168" s="671"/>
      <c r="BK168" s="671"/>
      <c r="BL168" s="671"/>
      <c r="BM168" s="671"/>
      <c r="BN168" s="671"/>
      <c r="BO168" s="671"/>
      <c r="BP168" s="671"/>
      <c r="BQ168" s="671"/>
      <c r="BR168" s="671"/>
      <c r="BS168" s="671"/>
      <c r="BT168" s="945">
        <f>IF($C168&lt;&gt;SUM($F168:$Q168),1,0)</f>
        <v>0</v>
      </c>
      <c r="BU168" s="945">
        <f>IF($D168&lt;&gt;$F168+$H168+$J168+$L168+$N168+$P168,1,0)</f>
        <v>0</v>
      </c>
      <c r="BV168" s="945">
        <f>IF($E168&lt;&gt;$G168+$I168+$K168+$M168+$O168+$Q168,1,0)</f>
        <v>0</v>
      </c>
      <c r="BW168" s="945">
        <f>IF(R168&lt;=C168,0,1)</f>
        <v>0</v>
      </c>
      <c r="BX168" s="671"/>
      <c r="BY168" s="671"/>
      <c r="BZ168" s="671"/>
      <c r="CA168" s="671"/>
      <c r="CB168" s="671"/>
      <c r="CC168" s="671"/>
      <c r="CD168" s="690"/>
      <c r="CE168" s="690"/>
      <c r="CF168" s="690"/>
      <c r="CG168" s="690"/>
      <c r="CH168" s="690"/>
      <c r="CI168" s="690"/>
      <c r="CJ168" s="690"/>
      <c r="CK168" s="690"/>
      <c r="CL168" s="690"/>
      <c r="CM168" s="690"/>
      <c r="CN168" s="690"/>
      <c r="CO168" s="690"/>
      <c r="CP168" s="690"/>
      <c r="CQ168" s="690"/>
      <c r="CR168" s="690"/>
      <c r="CS168" s="690"/>
      <c r="CT168" s="690"/>
      <c r="CU168" s="690"/>
      <c r="CV168" s="690"/>
      <c r="CW168" s="690"/>
      <c r="CX168" s="690"/>
    </row>
    <row r="169" spans="1:102" s="765" customFormat="1" ht="15.95" customHeight="1" x14ac:dyDescent="0.15">
      <c r="A169" s="1008" t="s">
        <v>170</v>
      </c>
      <c r="B169" s="1008"/>
      <c r="C169" s="808">
        <f>SUM(D169:E169)</f>
        <v>0</v>
      </c>
      <c r="D169" s="808">
        <f t="shared" si="47"/>
        <v>0</v>
      </c>
      <c r="E169" s="808">
        <f t="shared" si="47"/>
        <v>0</v>
      </c>
      <c r="F169" s="860"/>
      <c r="G169" s="840"/>
      <c r="H169" s="860"/>
      <c r="I169" s="840"/>
      <c r="J169" s="860"/>
      <c r="K169" s="840"/>
      <c r="L169" s="860"/>
      <c r="M169" s="840"/>
      <c r="N169" s="860"/>
      <c r="O169" s="840"/>
      <c r="P169" s="860"/>
      <c r="Q169" s="899"/>
      <c r="R169" s="864"/>
      <c r="S169" s="951" t="str">
        <f>$BA169&amp;" "&amp;$BB169&amp;""&amp;$BC169&amp;""&amp;$BD169</f>
        <v xml:space="preserve"> </v>
      </c>
      <c r="T169" s="777"/>
      <c r="U169" s="777"/>
      <c r="V169" s="759"/>
      <c r="W169" s="777"/>
      <c r="X169" s="777"/>
      <c r="Y169" s="777"/>
      <c r="Z169" s="671"/>
      <c r="AA169" s="671"/>
      <c r="AB169" s="671"/>
      <c r="AC169" s="671"/>
      <c r="AD169" s="671"/>
      <c r="AE169" s="671"/>
      <c r="AF169" s="671"/>
      <c r="AG169" s="671"/>
      <c r="AH169" s="671"/>
      <c r="AI169" s="948"/>
      <c r="AJ169" s="671"/>
      <c r="AK169" s="671"/>
      <c r="BA169" s="767" t="str">
        <f>IF($C169&lt;&gt;SUM($F169:$Q169),"El Total de los Egresos NO puede ser diferente a la suma de Hombres y Mujeres por edad.","")</f>
        <v/>
      </c>
      <c r="BB169" s="767" t="str">
        <f>IF($D169&lt;&gt;$F169+$H169+$J169+$L169+$N169+$P169,"El Total de Hombres Egresados del Programa NO puede ser distinto a la suma de Hombres por edad.","")</f>
        <v/>
      </c>
      <c r="BC169" s="767" t="str">
        <f>IF($E169&lt;&gt;$G169+$I169+$K169+$M169+$O169+$Q169,"El Total de Mujeres Egresadas del Programa NO puede ser distinto a la suma de Mujeres por edad.","")</f>
        <v/>
      </c>
      <c r="BD169" s="767" t="str">
        <f>IF(R169&lt;=C169,"","Los Egresos por Abandono DEBEN estar contenidos en el Total de Egresos")</f>
        <v/>
      </c>
      <c r="BE169" s="671"/>
      <c r="BF169" s="671"/>
      <c r="BG169" s="671"/>
      <c r="BH169" s="671"/>
      <c r="BI169" s="671"/>
      <c r="BJ169" s="671"/>
      <c r="BK169" s="671"/>
      <c r="BL169" s="671"/>
      <c r="BM169" s="671"/>
      <c r="BN169" s="671"/>
      <c r="BO169" s="671"/>
      <c r="BP169" s="671"/>
      <c r="BQ169" s="671"/>
      <c r="BR169" s="671"/>
      <c r="BS169" s="671"/>
      <c r="BT169" s="945">
        <f>IF($C169&lt;&gt;SUM($F169:$Q169),1,0)</f>
        <v>0</v>
      </c>
      <c r="BU169" s="945">
        <f>IF($D169&lt;&gt;$F169+$H169+$J169+$L169+$N169+$P169,1,0)</f>
        <v>0</v>
      </c>
      <c r="BV169" s="945">
        <f>IF($E169&lt;&gt;$G169+$I169+$K169+$M169+$O169+$Q169,1,0)</f>
        <v>0</v>
      </c>
      <c r="BW169" s="945">
        <f>IF(R169&lt;=C169,0,1)</f>
        <v>0</v>
      </c>
      <c r="BX169" s="671"/>
      <c r="BY169" s="671"/>
      <c r="BZ169" s="671"/>
      <c r="CA169" s="671"/>
      <c r="CB169" s="671"/>
      <c r="CC169" s="671"/>
      <c r="CD169" s="690"/>
      <c r="CE169" s="690"/>
      <c r="CF169" s="690"/>
      <c r="CG169" s="690"/>
      <c r="CH169" s="690"/>
      <c r="CI169" s="690"/>
      <c r="CJ169" s="690"/>
      <c r="CK169" s="690"/>
      <c r="CL169" s="690"/>
      <c r="CM169" s="690"/>
      <c r="CN169" s="690"/>
      <c r="CO169" s="690"/>
      <c r="CP169" s="690"/>
      <c r="CQ169" s="690"/>
      <c r="CR169" s="690"/>
      <c r="CS169" s="690"/>
      <c r="CT169" s="690"/>
      <c r="CU169" s="690"/>
      <c r="CV169" s="690"/>
      <c r="CW169" s="690"/>
      <c r="CX169" s="690"/>
    </row>
    <row r="170" spans="1:102" s="673" customFormat="1" ht="30" customHeight="1" x14ac:dyDescent="0.2">
      <c r="A170" s="784" t="s">
        <v>172</v>
      </c>
      <c r="M170" s="675"/>
      <c r="AG170" s="739"/>
    </row>
    <row r="171" spans="1:102" s="765" customFormat="1" ht="10.5" x14ac:dyDescent="0.15">
      <c r="A171" s="1063" t="s">
        <v>173</v>
      </c>
      <c r="B171" s="1064" t="s">
        <v>174</v>
      </c>
      <c r="C171" s="1067" t="s">
        <v>175</v>
      </c>
      <c r="D171" s="1069" t="s">
        <v>176</v>
      </c>
      <c r="E171" s="1070"/>
      <c r="F171" s="1070"/>
      <c r="G171" s="1070"/>
      <c r="H171" s="1070"/>
      <c r="I171" s="1071"/>
      <c r="J171" s="1069" t="s">
        <v>57</v>
      </c>
      <c r="K171" s="1071"/>
      <c r="L171" s="1072" t="s">
        <v>177</v>
      </c>
      <c r="M171" s="671"/>
      <c r="N171" s="671"/>
      <c r="O171" s="671"/>
      <c r="P171" s="671"/>
      <c r="Q171" s="671"/>
      <c r="R171" s="671"/>
      <c r="S171" s="671"/>
      <c r="T171" s="671"/>
      <c r="U171" s="671"/>
      <c r="V171" s="671"/>
      <c r="W171" s="671"/>
      <c r="X171" s="671"/>
      <c r="Y171" s="671"/>
      <c r="Z171" s="671"/>
      <c r="AA171" s="671"/>
      <c r="AB171" s="671"/>
      <c r="AC171" s="671"/>
      <c r="AD171" s="671"/>
      <c r="AE171" s="671"/>
      <c r="AF171" s="671"/>
      <c r="AG171" s="948"/>
      <c r="AH171" s="671"/>
      <c r="AI171" s="671"/>
      <c r="AJ171" s="671"/>
      <c r="AK171" s="671"/>
      <c r="BA171" s="671"/>
      <c r="BB171" s="671"/>
      <c r="BC171" s="671"/>
      <c r="BD171" s="671"/>
      <c r="BE171" s="671"/>
      <c r="BF171" s="671"/>
      <c r="BG171" s="671"/>
      <c r="BH171" s="671"/>
      <c r="BI171" s="671"/>
      <c r="BJ171" s="671"/>
      <c r="BK171" s="671"/>
      <c r="BL171" s="671"/>
      <c r="BM171" s="671"/>
      <c r="BN171" s="671"/>
      <c r="BO171" s="671"/>
      <c r="BP171" s="671"/>
      <c r="BQ171" s="671"/>
      <c r="BR171" s="671"/>
      <c r="BS171" s="671"/>
      <c r="BT171" s="671"/>
      <c r="BU171" s="671"/>
      <c r="BV171" s="671"/>
      <c r="BW171" s="671"/>
      <c r="BX171" s="671"/>
      <c r="BY171" s="671"/>
      <c r="BZ171" s="671"/>
      <c r="CA171" s="671"/>
    </row>
    <row r="172" spans="1:102" s="765" customFormat="1" ht="21" x14ac:dyDescent="0.15">
      <c r="A172" s="1065"/>
      <c r="B172" s="1066"/>
      <c r="C172" s="1068"/>
      <c r="D172" s="754" t="s">
        <v>178</v>
      </c>
      <c r="E172" s="755" t="s">
        <v>179</v>
      </c>
      <c r="F172" s="755" t="s">
        <v>70</v>
      </c>
      <c r="G172" s="755" t="s">
        <v>8</v>
      </c>
      <c r="H172" s="755" t="s">
        <v>180</v>
      </c>
      <c r="I172" s="756" t="s">
        <v>181</v>
      </c>
      <c r="J172" s="757" t="s">
        <v>182</v>
      </c>
      <c r="K172" s="758" t="s">
        <v>64</v>
      </c>
      <c r="L172" s="1073"/>
      <c r="M172" s="671"/>
      <c r="N172" s="671"/>
      <c r="O172" s="671"/>
      <c r="P172" s="671"/>
      <c r="Q172" s="671"/>
      <c r="R172" s="671"/>
      <c r="S172" s="671"/>
      <c r="T172" s="671"/>
      <c r="U172" s="671"/>
      <c r="V172" s="671"/>
      <c r="W172" s="671"/>
      <c r="X172" s="671"/>
      <c r="Y172" s="671"/>
      <c r="Z172" s="671"/>
      <c r="AA172" s="671"/>
      <c r="AB172" s="671"/>
      <c r="AC172" s="671"/>
      <c r="AD172" s="671"/>
      <c r="AE172" s="671"/>
      <c r="AF172" s="671"/>
      <c r="AG172" s="948"/>
      <c r="AH172" s="671"/>
      <c r="AI172" s="671"/>
      <c r="AJ172" s="671"/>
      <c r="AK172" s="671"/>
      <c r="BA172" s="671"/>
      <c r="BB172" s="671"/>
      <c r="BC172" s="671"/>
      <c r="BD172" s="671"/>
      <c r="BE172" s="671"/>
      <c r="BF172" s="671"/>
      <c r="BG172" s="671"/>
      <c r="BH172" s="671"/>
      <c r="BI172" s="671"/>
      <c r="BJ172" s="671"/>
      <c r="BK172" s="671"/>
      <c r="BL172" s="671"/>
      <c r="BM172" s="671"/>
      <c r="BN172" s="671"/>
      <c r="BO172" s="671"/>
      <c r="BP172" s="671"/>
      <c r="BQ172" s="671"/>
      <c r="BR172" s="671"/>
      <c r="BS172" s="671"/>
      <c r="BT172" s="671"/>
      <c r="BU172" s="671"/>
      <c r="BV172" s="671"/>
      <c r="BW172" s="671"/>
      <c r="BX172" s="671"/>
      <c r="BY172" s="671"/>
      <c r="BZ172" s="671"/>
      <c r="CA172" s="671"/>
    </row>
    <row r="173" spans="1:102" s="765" customFormat="1" ht="10.5" x14ac:dyDescent="0.15">
      <c r="A173" s="1055" t="s">
        <v>183</v>
      </c>
      <c r="B173" s="785" t="s">
        <v>184</v>
      </c>
      <c r="C173" s="861">
        <f>SUM(D173:I173)</f>
        <v>0</v>
      </c>
      <c r="D173" s="831"/>
      <c r="E173" s="832"/>
      <c r="F173" s="832"/>
      <c r="G173" s="832"/>
      <c r="H173" s="832"/>
      <c r="I173" s="833"/>
      <c r="J173" s="832"/>
      <c r="K173" s="833"/>
      <c r="L173" s="936"/>
      <c r="M173" s="939" t="str">
        <f>$BA173&amp;" "&amp;$BB173&amp;""&amp;$BC173</f>
        <v xml:space="preserve"> </v>
      </c>
      <c r="N173" s="671"/>
      <c r="O173" s="671"/>
      <c r="P173" s="671"/>
      <c r="Q173" s="671"/>
      <c r="R173" s="671"/>
      <c r="S173" s="671"/>
      <c r="T173" s="671"/>
      <c r="U173" s="671"/>
      <c r="V173" s="671"/>
      <c r="W173" s="671"/>
      <c r="X173" s="671"/>
      <c r="Y173" s="671"/>
      <c r="Z173" s="671"/>
      <c r="AA173" s="671"/>
      <c r="AB173" s="671"/>
      <c r="AC173" s="671"/>
      <c r="AD173" s="671"/>
      <c r="AE173" s="671"/>
      <c r="AF173" s="671"/>
      <c r="AG173" s="948"/>
      <c r="AH173" s="671"/>
      <c r="AI173" s="671"/>
      <c r="AJ173" s="671"/>
      <c r="AK173" s="671"/>
      <c r="BA173" s="767" t="str">
        <f>IF($C173&lt;&gt;($J173+$K173),"Los Ingresos según sexo NO pueden ser diferente al Total.","")</f>
        <v/>
      </c>
      <c r="BB173" s="702" t="str">
        <f>IF($C173=0,"",IF($L173="",IF($C173="",""," No olvide escribir la columna Beneficiarios."),""))</f>
        <v/>
      </c>
      <c r="BC173" s="702" t="str">
        <f>IF($C173&lt;$L173," El número de Beneficiarios NO puede ser mayor que el Total.","")</f>
        <v/>
      </c>
      <c r="BE173" s="671"/>
      <c r="BF173" s="671"/>
      <c r="BG173" s="671"/>
      <c r="BH173" s="671"/>
      <c r="BI173" s="671"/>
      <c r="BJ173" s="671"/>
      <c r="BK173" s="671"/>
      <c r="BL173" s="671"/>
      <c r="BM173" s="671"/>
      <c r="BN173" s="671"/>
      <c r="BO173" s="671"/>
      <c r="BP173" s="671"/>
      <c r="BQ173" s="671"/>
      <c r="BR173" s="671"/>
      <c r="BS173" s="671"/>
      <c r="BT173" s="945">
        <f>IF($C173&lt;&gt;($J173+$K173),1,0)</f>
        <v>0</v>
      </c>
      <c r="BU173" s="945" t="str">
        <f>IF($C173=0,"",IF($L173="",IF($C173="","",1),0))</f>
        <v/>
      </c>
      <c r="BV173" s="945">
        <f>IF($C173&lt;$L173,1,0)</f>
        <v>0</v>
      </c>
      <c r="BW173" s="671"/>
      <c r="BX173" s="671"/>
      <c r="BY173" s="671"/>
      <c r="BZ173" s="671"/>
      <c r="CA173" s="671"/>
    </row>
    <row r="174" spans="1:102" s="765" customFormat="1" ht="10.5" x14ac:dyDescent="0.15">
      <c r="A174" s="1056"/>
      <c r="B174" s="786" t="s">
        <v>185</v>
      </c>
      <c r="C174" s="808">
        <f>SUM(D174:I174)</f>
        <v>0</v>
      </c>
      <c r="D174" s="802"/>
      <c r="E174" s="803"/>
      <c r="F174" s="803"/>
      <c r="G174" s="803"/>
      <c r="H174" s="803"/>
      <c r="I174" s="805"/>
      <c r="J174" s="802"/>
      <c r="K174" s="805"/>
      <c r="L174" s="846"/>
      <c r="M174" s="939" t="str">
        <f>$BA174&amp;" "&amp;$BB174&amp;""&amp;$BC174</f>
        <v xml:space="preserve"> </v>
      </c>
      <c r="N174" s="671"/>
      <c r="O174" s="671"/>
      <c r="P174" s="671"/>
      <c r="Q174" s="671"/>
      <c r="R174" s="671"/>
      <c r="S174" s="671"/>
      <c r="T174" s="671"/>
      <c r="U174" s="671"/>
      <c r="V174" s="671"/>
      <c r="W174" s="671"/>
      <c r="X174" s="671"/>
      <c r="Y174" s="671"/>
      <c r="Z174" s="671"/>
      <c r="AA174" s="671"/>
      <c r="AB174" s="671"/>
      <c r="AC174" s="671"/>
      <c r="AD174" s="671"/>
      <c r="AE174" s="671"/>
      <c r="AF174" s="671"/>
      <c r="AG174" s="948"/>
      <c r="AH174" s="671"/>
      <c r="AI174" s="671"/>
      <c r="AJ174" s="671"/>
      <c r="AK174" s="671"/>
      <c r="BA174" s="767" t="str">
        <f>IF($C174&lt;&gt;($J174+$K174),"Los Egresos según sexo NO pueden ser diferente al Total.","")</f>
        <v/>
      </c>
      <c r="BB174" s="702" t="str">
        <f>IF($C174=0,"",IF($L174="",IF($C174="",""," No olvide escribir la columna Beneficiarios."),""))</f>
        <v/>
      </c>
      <c r="BC174" s="702" t="str">
        <f>IF($C174&lt;$L174," El número de Beneficiarios NO puede ser mayor que el Total.","")</f>
        <v/>
      </c>
      <c r="BE174" s="671"/>
      <c r="BF174" s="671"/>
      <c r="BG174" s="671"/>
      <c r="BH174" s="671"/>
      <c r="BI174" s="671"/>
      <c r="BJ174" s="671"/>
      <c r="BK174" s="671"/>
      <c r="BL174" s="671"/>
      <c r="BM174" s="671"/>
      <c r="BN174" s="671"/>
      <c r="BO174" s="671"/>
      <c r="BP174" s="671"/>
      <c r="BQ174" s="671"/>
      <c r="BR174" s="671"/>
      <c r="BS174" s="671"/>
      <c r="BT174" s="945">
        <f>IF($C174&lt;&gt;($J174+$K174),1,0)</f>
        <v>0</v>
      </c>
      <c r="BU174" s="945" t="str">
        <f>IF($C174=0,"",IF($L174="",IF($C174="","",1),0))</f>
        <v/>
      </c>
      <c r="BV174" s="945">
        <f>IF($C174&lt;$L174,1,0)</f>
        <v>0</v>
      </c>
      <c r="BW174" s="671"/>
      <c r="BX174" s="671"/>
      <c r="BY174" s="671"/>
      <c r="BZ174" s="671"/>
      <c r="CA174" s="671"/>
    </row>
    <row r="175" spans="1:102" s="765" customFormat="1" ht="10.5" x14ac:dyDescent="0.15">
      <c r="A175" s="1055" t="s">
        <v>186</v>
      </c>
      <c r="B175" s="785" t="s">
        <v>184</v>
      </c>
      <c r="C175" s="861">
        <f>SUM(D175:I175)</f>
        <v>0</v>
      </c>
      <c r="D175" s="831"/>
      <c r="E175" s="832"/>
      <c r="F175" s="832"/>
      <c r="G175" s="832"/>
      <c r="H175" s="832"/>
      <c r="I175" s="833"/>
      <c r="J175" s="832"/>
      <c r="K175" s="833"/>
      <c r="L175" s="936"/>
      <c r="M175" s="939" t="str">
        <f>$BA175&amp;" "&amp;$BB175&amp;""&amp;$BC175</f>
        <v xml:space="preserve"> </v>
      </c>
      <c r="N175" s="671"/>
      <c r="O175" s="671"/>
      <c r="P175" s="671"/>
      <c r="Q175" s="671"/>
      <c r="R175" s="671"/>
      <c r="S175" s="671"/>
      <c r="T175" s="671"/>
      <c r="U175" s="671"/>
      <c r="V175" s="671"/>
      <c r="W175" s="671"/>
      <c r="X175" s="671"/>
      <c r="Y175" s="671"/>
      <c r="Z175" s="671"/>
      <c r="AA175" s="671"/>
      <c r="AB175" s="671"/>
      <c r="AC175" s="671"/>
      <c r="AD175" s="671"/>
      <c r="AE175" s="671"/>
      <c r="AF175" s="671"/>
      <c r="AG175" s="948"/>
      <c r="AH175" s="671"/>
      <c r="AI175" s="671"/>
      <c r="AJ175" s="671"/>
      <c r="AK175" s="671"/>
      <c r="BA175" s="767" t="str">
        <f>IF($C175&lt;&gt;($J175+$K175),"Los Ingresos según sexo NO pueden ser diferente al Total.","")</f>
        <v/>
      </c>
      <c r="BB175" s="702" t="str">
        <f>IF($C175=0,"",IF($L175="",IF($C175="",""," No olvide escribir la columna Beneficiarios."),""))</f>
        <v/>
      </c>
      <c r="BC175" s="702" t="str">
        <f>IF($C175&lt;$L175," El número de Beneficiarios NO puede ser mayor que el Total.","")</f>
        <v/>
      </c>
      <c r="BE175" s="671"/>
      <c r="BF175" s="671"/>
      <c r="BG175" s="671"/>
      <c r="BH175" s="671"/>
      <c r="BI175" s="671"/>
      <c r="BJ175" s="671"/>
      <c r="BK175" s="671"/>
      <c r="BL175" s="671"/>
      <c r="BM175" s="671"/>
      <c r="BN175" s="671"/>
      <c r="BO175" s="671"/>
      <c r="BP175" s="671"/>
      <c r="BQ175" s="671"/>
      <c r="BR175" s="671"/>
      <c r="BS175" s="671"/>
      <c r="BT175" s="945">
        <f>IF($C175&lt;&gt;($J175+$K175),1,0)</f>
        <v>0</v>
      </c>
      <c r="BU175" s="945" t="str">
        <f>IF($C175=0,"",IF($L175="",IF($C175="","",1),0))</f>
        <v/>
      </c>
      <c r="BV175" s="945">
        <f>IF($C175&lt;$L175,1,0)</f>
        <v>0</v>
      </c>
      <c r="BW175" s="671"/>
      <c r="BX175" s="671"/>
      <c r="BY175" s="671"/>
      <c r="BZ175" s="671"/>
      <c r="CA175" s="671"/>
    </row>
    <row r="176" spans="1:102" s="765" customFormat="1" ht="10.5" x14ac:dyDescent="0.15">
      <c r="A176" s="1056"/>
      <c r="B176" s="786" t="s">
        <v>185</v>
      </c>
      <c r="C176" s="808">
        <f>SUM(D176:I176)</f>
        <v>0</v>
      </c>
      <c r="D176" s="802"/>
      <c r="E176" s="803"/>
      <c r="F176" s="803"/>
      <c r="G176" s="803"/>
      <c r="H176" s="803"/>
      <c r="I176" s="805"/>
      <c r="J176" s="802"/>
      <c r="K176" s="805"/>
      <c r="L176" s="846"/>
      <c r="M176" s="939" t="str">
        <f>$BA176&amp;" "&amp;$BB176&amp;""&amp;$BC176</f>
        <v xml:space="preserve"> </v>
      </c>
      <c r="N176" s="671"/>
      <c r="O176" s="671"/>
      <c r="P176" s="671"/>
      <c r="Q176" s="671"/>
      <c r="R176" s="671"/>
      <c r="S176" s="671"/>
      <c r="T176" s="671"/>
      <c r="U176" s="671"/>
      <c r="V176" s="671"/>
      <c r="W176" s="671"/>
      <c r="X176" s="671"/>
      <c r="Y176" s="671"/>
      <c r="Z176" s="671"/>
      <c r="AA176" s="671"/>
      <c r="AB176" s="671"/>
      <c r="AC176" s="671"/>
      <c r="AD176" s="671"/>
      <c r="AE176" s="671"/>
      <c r="AF176" s="671"/>
      <c r="AG176" s="948"/>
      <c r="AH176" s="671"/>
      <c r="AI176" s="671"/>
      <c r="AJ176" s="671"/>
      <c r="AK176" s="671"/>
      <c r="BA176" s="767" t="str">
        <f>IF($C176&lt;&gt;($J176+$K176),"Los Egresos según sexo NO pueden ser diferente al Total.","")</f>
        <v/>
      </c>
      <c r="BB176" s="702" t="str">
        <f>IF($C176=0,"",IF($L176="",IF($C176="",""," No olvide escribir la columna Beneficiarios."),""))</f>
        <v/>
      </c>
      <c r="BC176" s="702" t="str">
        <f>IF($C176&lt;$L176," El número de Beneficiarios NO puede ser mayor que el Total.","")</f>
        <v/>
      </c>
      <c r="BE176" s="671"/>
      <c r="BF176" s="671"/>
      <c r="BG176" s="671"/>
      <c r="BH176" s="671"/>
      <c r="BI176" s="671"/>
      <c r="BJ176" s="671"/>
      <c r="BK176" s="671"/>
      <c r="BL176" s="671"/>
      <c r="BM176" s="671"/>
      <c r="BN176" s="671"/>
      <c r="BO176" s="671"/>
      <c r="BP176" s="671"/>
      <c r="BQ176" s="671"/>
      <c r="BR176" s="671"/>
      <c r="BS176" s="671"/>
      <c r="BT176" s="945">
        <f>IF($C176&lt;&gt;($J176+$K176),1,0)</f>
        <v>0</v>
      </c>
      <c r="BU176" s="945" t="str">
        <f>IF($C176=0,"",IF($L176="",IF($C176="","",1),0))</f>
        <v/>
      </c>
      <c r="BV176" s="945">
        <f>IF($C176&lt;$L176,1,0)</f>
        <v>0</v>
      </c>
      <c r="BW176" s="671"/>
      <c r="BX176" s="671"/>
      <c r="BY176" s="671"/>
      <c r="BZ176" s="671"/>
      <c r="CA176" s="671"/>
    </row>
    <row r="177" spans="1:87" s="673" customFormat="1" ht="30" customHeight="1" x14ac:dyDescent="0.2">
      <c r="A177" s="723" t="s">
        <v>187</v>
      </c>
      <c r="B177" s="723"/>
      <c r="C177" s="723"/>
      <c r="D177" s="723"/>
      <c r="E177" s="723"/>
      <c r="F177" s="723"/>
      <c r="G177" s="723"/>
      <c r="M177" s="675"/>
      <c r="AG177" s="739"/>
    </row>
    <row r="178" spans="1:87" s="765" customFormat="1" ht="23.25" customHeight="1" x14ac:dyDescent="0.15">
      <c r="A178" s="1009" t="s">
        <v>188</v>
      </c>
      <c r="B178" s="1010"/>
      <c r="C178" s="1015" t="s">
        <v>189</v>
      </c>
      <c r="D178" s="1015"/>
      <c r="E178" s="1015"/>
      <c r="F178" s="1016" t="s">
        <v>190</v>
      </c>
      <c r="G178" s="1017"/>
      <c r="H178" s="1017"/>
      <c r="I178" s="1017"/>
      <c r="J178" s="1017"/>
      <c r="K178" s="1017"/>
      <c r="L178" s="1017"/>
      <c r="M178" s="1017"/>
      <c r="N178" s="1017"/>
      <c r="O178" s="1017"/>
      <c r="P178" s="1017"/>
      <c r="Q178" s="1018"/>
      <c r="R178" s="1057" t="s">
        <v>191</v>
      </c>
      <c r="S178" s="1060" t="s">
        <v>103</v>
      </c>
      <c r="T178" s="1049" t="s">
        <v>192</v>
      </c>
      <c r="U178" s="1052" t="s">
        <v>164</v>
      </c>
      <c r="V178" s="671"/>
      <c r="W178" s="671"/>
      <c r="X178" s="671"/>
      <c r="Y178" s="671"/>
      <c r="Z178" s="671"/>
      <c r="AA178" s="671"/>
      <c r="AB178" s="671"/>
      <c r="AC178" s="671"/>
      <c r="AD178" s="671"/>
      <c r="AE178" s="671"/>
      <c r="AF178" s="671"/>
      <c r="AG178" s="671"/>
      <c r="AH178" s="671"/>
      <c r="AI178" s="671"/>
      <c r="AJ178" s="671"/>
      <c r="AK178" s="671"/>
      <c r="BA178" s="671"/>
      <c r="BB178" s="671"/>
      <c r="BC178" s="671"/>
      <c r="BD178" s="948"/>
      <c r="BE178" s="671"/>
      <c r="BF178" s="671"/>
      <c r="BG178" s="671"/>
      <c r="BH178" s="671"/>
      <c r="BI178" s="671"/>
      <c r="BJ178" s="671"/>
      <c r="BK178" s="671"/>
      <c r="BL178" s="671"/>
      <c r="BM178" s="671"/>
      <c r="BN178" s="671"/>
      <c r="BO178" s="671"/>
      <c r="BP178" s="671"/>
      <c r="BQ178" s="671"/>
      <c r="BR178" s="671"/>
      <c r="BS178" s="671"/>
      <c r="BT178" s="671"/>
      <c r="BU178" s="671"/>
      <c r="BV178" s="671"/>
      <c r="BW178" s="671"/>
      <c r="BX178" s="671"/>
      <c r="BY178" s="671"/>
      <c r="BZ178" s="671"/>
      <c r="CA178" s="671"/>
      <c r="CB178" s="671"/>
      <c r="CC178" s="671"/>
      <c r="CD178" s="671"/>
      <c r="CE178" s="671"/>
      <c r="CF178" s="671"/>
      <c r="CG178" s="671"/>
      <c r="CH178" s="671"/>
      <c r="CI178" s="671"/>
    </row>
    <row r="179" spans="1:87" s="765" customFormat="1" ht="23.25" customHeight="1" x14ac:dyDescent="0.15">
      <c r="A179" s="1011"/>
      <c r="B179" s="1012"/>
      <c r="C179" s="1015"/>
      <c r="D179" s="1015"/>
      <c r="E179" s="1015"/>
      <c r="F179" s="1026" t="s">
        <v>193</v>
      </c>
      <c r="G179" s="1028"/>
      <c r="H179" s="1026" t="s">
        <v>179</v>
      </c>
      <c r="I179" s="1028"/>
      <c r="J179" s="1026" t="s">
        <v>70</v>
      </c>
      <c r="K179" s="1028"/>
      <c r="L179" s="1026" t="s">
        <v>8</v>
      </c>
      <c r="M179" s="1028"/>
      <c r="N179" s="1026" t="s">
        <v>180</v>
      </c>
      <c r="O179" s="1028"/>
      <c r="P179" s="1026" t="s">
        <v>181</v>
      </c>
      <c r="Q179" s="1027"/>
      <c r="R179" s="1058"/>
      <c r="S179" s="1061"/>
      <c r="T179" s="1050"/>
      <c r="U179" s="1053"/>
      <c r="V179" s="671"/>
      <c r="W179" s="671"/>
      <c r="X179" s="671"/>
      <c r="Y179" s="671"/>
      <c r="Z179" s="671"/>
      <c r="AA179" s="671"/>
      <c r="AB179" s="671"/>
      <c r="AC179" s="671"/>
      <c r="AD179" s="671"/>
      <c r="AE179" s="671"/>
      <c r="AF179" s="671"/>
      <c r="AG179" s="671"/>
      <c r="AH179" s="671"/>
      <c r="AI179" s="671"/>
      <c r="AJ179" s="671"/>
      <c r="AK179" s="671"/>
      <c r="BA179" s="671"/>
      <c r="BB179" s="671"/>
      <c r="BC179" s="671"/>
      <c r="BD179" s="948"/>
      <c r="BE179" s="671"/>
      <c r="BF179" s="671"/>
      <c r="BG179" s="671"/>
      <c r="BH179" s="671"/>
      <c r="BI179" s="671"/>
      <c r="BJ179" s="671"/>
      <c r="BK179" s="671"/>
      <c r="BL179" s="671"/>
      <c r="BM179" s="671"/>
      <c r="BN179" s="671"/>
      <c r="BO179" s="671"/>
      <c r="BP179" s="671"/>
      <c r="BQ179" s="671"/>
      <c r="BR179" s="671"/>
      <c r="BS179" s="671"/>
      <c r="BT179" s="671"/>
      <c r="BU179" s="671"/>
      <c r="BV179" s="671"/>
      <c r="BW179" s="671"/>
      <c r="BX179" s="671"/>
      <c r="BY179" s="671"/>
      <c r="BZ179" s="671"/>
      <c r="CA179" s="671"/>
      <c r="CB179" s="671"/>
      <c r="CC179" s="671"/>
      <c r="CD179" s="671"/>
      <c r="CE179" s="671"/>
      <c r="CF179" s="671"/>
      <c r="CG179" s="671"/>
      <c r="CH179" s="671"/>
      <c r="CI179" s="671"/>
    </row>
    <row r="180" spans="1:87" s="765" customFormat="1" ht="20.25" customHeight="1" x14ac:dyDescent="0.15">
      <c r="A180" s="1013"/>
      <c r="B180" s="1014"/>
      <c r="C180" s="700" t="s">
        <v>167</v>
      </c>
      <c r="D180" s="700" t="s">
        <v>43</v>
      </c>
      <c r="E180" s="988" t="s">
        <v>64</v>
      </c>
      <c r="F180" s="677" t="s">
        <v>182</v>
      </c>
      <c r="G180" s="699" t="s">
        <v>64</v>
      </c>
      <c r="H180" s="677" t="s">
        <v>182</v>
      </c>
      <c r="I180" s="699" t="s">
        <v>64</v>
      </c>
      <c r="J180" s="677" t="s">
        <v>182</v>
      </c>
      <c r="K180" s="699" t="s">
        <v>64</v>
      </c>
      <c r="L180" s="677" t="s">
        <v>182</v>
      </c>
      <c r="M180" s="699" t="s">
        <v>64</v>
      </c>
      <c r="N180" s="677" t="s">
        <v>182</v>
      </c>
      <c r="O180" s="992" t="s">
        <v>64</v>
      </c>
      <c r="P180" s="677" t="s">
        <v>182</v>
      </c>
      <c r="Q180" s="992" t="s">
        <v>64</v>
      </c>
      <c r="R180" s="1059"/>
      <c r="S180" s="1062"/>
      <c r="T180" s="1051"/>
      <c r="U180" s="1054"/>
      <c r="V180" s="671"/>
      <c r="W180" s="671"/>
      <c r="X180" s="671"/>
      <c r="Y180" s="671"/>
      <c r="Z180" s="671"/>
      <c r="AA180" s="671"/>
      <c r="AB180" s="671"/>
      <c r="AC180" s="671"/>
      <c r="AD180" s="671"/>
      <c r="AE180" s="671"/>
      <c r="AF180" s="671"/>
      <c r="AG180" s="671"/>
      <c r="AH180" s="671"/>
      <c r="AI180" s="671"/>
      <c r="AJ180" s="671"/>
      <c r="AK180" s="671"/>
      <c r="BA180" s="671"/>
      <c r="BB180" s="671"/>
      <c r="BC180" s="671"/>
      <c r="BD180" s="948"/>
      <c r="BE180" s="671"/>
      <c r="BF180" s="671"/>
      <c r="BG180" s="671"/>
      <c r="BH180" s="671"/>
      <c r="BI180" s="671"/>
      <c r="BJ180" s="671"/>
      <c r="BK180" s="671"/>
      <c r="BL180" s="671"/>
      <c r="BM180" s="671"/>
      <c r="BN180" s="671"/>
      <c r="BO180" s="671"/>
      <c r="BP180" s="671"/>
      <c r="BQ180" s="671"/>
      <c r="BR180" s="671"/>
      <c r="BS180" s="671"/>
      <c r="BT180" s="671"/>
      <c r="BU180" s="671"/>
      <c r="BV180" s="671"/>
      <c r="BW180" s="671"/>
      <c r="BX180" s="671"/>
      <c r="BY180" s="671"/>
      <c r="BZ180" s="671"/>
      <c r="CA180" s="671"/>
      <c r="CB180" s="671"/>
      <c r="CC180" s="671"/>
      <c r="CD180" s="671"/>
      <c r="CE180" s="671"/>
      <c r="CF180" s="671"/>
      <c r="CG180" s="671"/>
      <c r="CH180" s="671"/>
      <c r="CI180" s="671"/>
    </row>
    <row r="181" spans="1:87" s="765" customFormat="1" ht="14.25" customHeight="1" x14ac:dyDescent="0.15">
      <c r="A181" s="1045" t="s">
        <v>194</v>
      </c>
      <c r="B181" s="1046"/>
      <c r="C181" s="928">
        <f>SUM(D181:E181)</f>
        <v>3</v>
      </c>
      <c r="D181" s="928">
        <f>F181+H181+J181+L181+N181+P181</f>
        <v>1</v>
      </c>
      <c r="E181" s="928">
        <f>G181+I181+K181+M181+O181+Q181</f>
        <v>2</v>
      </c>
      <c r="F181" s="929">
        <f>SUM(F182:F191)</f>
        <v>0</v>
      </c>
      <c r="G181" s="930">
        <f t="shared" ref="G181:U181" si="48">SUM(G182:G191)</f>
        <v>0</v>
      </c>
      <c r="H181" s="929">
        <f t="shared" si="48"/>
        <v>0</v>
      </c>
      <c r="I181" s="930">
        <f t="shared" si="48"/>
        <v>0</v>
      </c>
      <c r="J181" s="929">
        <f t="shared" si="48"/>
        <v>0</v>
      </c>
      <c r="K181" s="930">
        <f t="shared" si="48"/>
        <v>1</v>
      </c>
      <c r="L181" s="929">
        <f t="shared" si="48"/>
        <v>1</v>
      </c>
      <c r="M181" s="930">
        <f t="shared" si="48"/>
        <v>1</v>
      </c>
      <c r="N181" s="929">
        <f t="shared" si="48"/>
        <v>0</v>
      </c>
      <c r="O181" s="930">
        <f t="shared" si="48"/>
        <v>0</v>
      </c>
      <c r="P181" s="962">
        <f t="shared" si="48"/>
        <v>0</v>
      </c>
      <c r="Q181" s="930">
        <f t="shared" si="48"/>
        <v>0</v>
      </c>
      <c r="R181" s="944">
        <f t="shared" si="48"/>
        <v>0</v>
      </c>
      <c r="S181" s="943">
        <f t="shared" si="48"/>
        <v>0</v>
      </c>
      <c r="T181" s="928">
        <f t="shared" si="48"/>
        <v>0</v>
      </c>
      <c r="U181" s="928">
        <f t="shared" si="48"/>
        <v>0</v>
      </c>
      <c r="V181" s="951" t="str">
        <f>$BA181&amp;" "&amp;$BB181&amp;""&amp;$BC181&amp;""&amp;$BD181&amp;""&amp;$BE181&amp;""&amp;$BF181</f>
        <v xml:space="preserve"> </v>
      </c>
      <c r="W181" s="671"/>
      <c r="X181" s="671"/>
      <c r="Y181" s="671"/>
      <c r="Z181" s="671"/>
      <c r="AA181" s="671"/>
      <c r="AB181" s="671"/>
      <c r="AC181" s="671"/>
      <c r="AD181" s="671"/>
      <c r="AE181" s="671"/>
      <c r="AF181" s="671"/>
      <c r="AG181" s="671"/>
      <c r="AH181" s="671"/>
      <c r="AI181" s="671"/>
      <c r="AJ181" s="671"/>
      <c r="AK181" s="671"/>
      <c r="BA181" s="767" t="str">
        <f>IF($C181&lt;&gt;SUM($F181:$Q181),"El Total de los Ingresos NO puede ser diferente a la suma de Hombres y Mujeres por edad.","")</f>
        <v/>
      </c>
      <c r="BB181" s="767" t="str">
        <f>IF($D181&lt;&gt;$F181+$H181+$J181+$L181+$N181+$P181,"El Total de Hombres Ingresados al Programa NO puede ser distinto a la suma de Hombres por edad.","")</f>
        <v/>
      </c>
      <c r="BC181" s="767" t="str">
        <f>IF($E181&lt;&gt;$G181+$I181+$K181+$M181+$O181+$Q181,"El Total de Mujeres Ingresadas al Programa NO puede ser distinto a la suma de Mujeres por edad.","")</f>
        <v/>
      </c>
      <c r="BD181" s="767" t="str">
        <f>IF(R181&lt;=C181,"","El Nº de TRANS ingresados al Programa NO DEBE ser mayor al Total de Ingresos")</f>
        <v/>
      </c>
      <c r="BE181" s="767" t="str">
        <f>IF(T181&lt;=S181,"","Los Egresos por Alta DEBEN estar contenidos en el Total de Egresos")</f>
        <v/>
      </c>
      <c r="BF181" s="767" t="str">
        <f>IF(U181&lt;=S181,"","Los Egresos por Abandono DEBEN estar contenidos en el Total de Egresos")</f>
        <v/>
      </c>
      <c r="BG181" s="671"/>
      <c r="BH181" s="671"/>
      <c r="BI181" s="671"/>
      <c r="BJ181" s="671"/>
      <c r="BK181" s="671"/>
      <c r="BL181" s="671"/>
      <c r="BM181" s="671"/>
      <c r="BN181" s="671"/>
      <c r="BO181" s="671"/>
      <c r="BP181" s="671"/>
      <c r="BQ181" s="671"/>
      <c r="BR181" s="671"/>
      <c r="BS181" s="671"/>
      <c r="BT181" s="945">
        <f>IF($C181&lt;&gt;SUM($F181:$Q181),1,0)</f>
        <v>0</v>
      </c>
      <c r="BU181" s="945">
        <f>IF($D181&lt;&gt;$F181+$H181+$J181+$L181+$N181+$P181,1,0)</f>
        <v>0</v>
      </c>
      <c r="BV181" s="945">
        <f>IF($E181&lt;&gt;$G181+$I181+$K181+$M181+$O181+$Q181,1,0)</f>
        <v>0</v>
      </c>
      <c r="BW181" s="945">
        <f>IF(R181&lt;=C181,0,1)</f>
        <v>0</v>
      </c>
      <c r="BX181" s="945">
        <f>IF(T181&lt;=S181,0,1)</f>
        <v>0</v>
      </c>
      <c r="BY181" s="945">
        <f>IF(U181&lt;=S181,0,1)</f>
        <v>0</v>
      </c>
      <c r="BZ181" s="671"/>
      <c r="CA181" s="671"/>
      <c r="CB181" s="671"/>
      <c r="CC181" s="671"/>
      <c r="CD181" s="671"/>
      <c r="CE181" s="671"/>
      <c r="CF181" s="671"/>
      <c r="CG181" s="671"/>
      <c r="CH181" s="671"/>
      <c r="CI181" s="671"/>
    </row>
    <row r="182" spans="1:87" s="765" customFormat="1" ht="14.25" customHeight="1" x14ac:dyDescent="0.15">
      <c r="A182" s="1047" t="s">
        <v>195</v>
      </c>
      <c r="B182" s="788" t="s">
        <v>122</v>
      </c>
      <c r="C182" s="931">
        <f>+D182+E182</f>
        <v>0</v>
      </c>
      <c r="D182" s="983"/>
      <c r="E182" s="932">
        <f>G182+I182+K182+M182+O182+Q182</f>
        <v>0</v>
      </c>
      <c r="F182" s="819"/>
      <c r="G182" s="810"/>
      <c r="H182" s="819"/>
      <c r="I182" s="794"/>
      <c r="J182" s="819"/>
      <c r="K182" s="794"/>
      <c r="L182" s="819"/>
      <c r="M182" s="794"/>
      <c r="N182" s="819"/>
      <c r="O182" s="794"/>
      <c r="P182" s="819"/>
      <c r="Q182" s="814"/>
      <c r="R182" s="862"/>
      <c r="S182" s="900"/>
      <c r="T182" s="813"/>
      <c r="U182" s="791"/>
      <c r="V182" s="951" t="str">
        <f>$BA182&amp;" "&amp;$BC182&amp;""&amp;$BD182&amp;""&amp;$BE182&amp;""&amp;$BF182</f>
        <v xml:space="preserve"> </v>
      </c>
      <c r="W182" s="671"/>
      <c r="X182" s="671"/>
      <c r="Y182" s="671"/>
      <c r="Z182" s="671"/>
      <c r="AA182" s="671"/>
      <c r="AB182" s="671"/>
      <c r="AC182" s="671"/>
      <c r="AD182" s="671"/>
      <c r="AE182" s="671"/>
      <c r="AF182" s="671"/>
      <c r="AG182" s="671"/>
      <c r="AH182" s="671"/>
      <c r="AI182" s="671"/>
      <c r="AJ182" s="671"/>
      <c r="AK182" s="671"/>
      <c r="BA182" s="767" t="str">
        <f>IF($C182&lt;&gt;SUM($F182:$O182),"El Total de los Ingresos NO puede ser diferente a la suma de Hombres y Mujeres por edad.","")</f>
        <v/>
      </c>
      <c r="BB182" s="690"/>
      <c r="BC182" s="767" t="str">
        <f>IF($E182&lt;&gt;$G182+$I182+$K182+$M182+$O182,"El Total de Mujeres Ingresadas al Programa NO puede ser distinto a la suma de Mujeres por edad.","")</f>
        <v/>
      </c>
      <c r="BD182" s="767" t="str">
        <f>IF(R182&lt;=C182,"","El Nº de TRANS ingresados al Programa NO DEBE ser mayor al Total de Ingresos")</f>
        <v/>
      </c>
      <c r="BE182" s="767" t="str">
        <f>IF(T182&lt;=S182,"","Los Egresos por Alta DEBEN estar contenidos en el Total de Egresos")</f>
        <v/>
      </c>
      <c r="BF182" s="767" t="str">
        <f>IF(U182&lt;=S182,"","Los Egresos por Abandono DEBEN estar contenidos en el Total de Egresos")</f>
        <v/>
      </c>
      <c r="BG182" s="671"/>
      <c r="BH182" s="671"/>
      <c r="BI182" s="671"/>
      <c r="BJ182" s="671"/>
      <c r="BK182" s="671"/>
      <c r="BL182" s="671"/>
      <c r="BM182" s="671"/>
      <c r="BN182" s="671"/>
      <c r="BO182" s="671"/>
      <c r="BP182" s="671"/>
      <c r="BQ182" s="671"/>
      <c r="BR182" s="671"/>
      <c r="BS182" s="671"/>
      <c r="BT182" s="945">
        <f>IF($C182&lt;&gt;SUM($F182:$O182),1,0)</f>
        <v>0</v>
      </c>
      <c r="BU182" s="945">
        <f>IF($D182&lt;&gt;$F182+$H182+$J182+$L182+$N182,1,0)</f>
        <v>0</v>
      </c>
      <c r="BV182" s="945">
        <f>IF($E182&lt;&gt;$G182+$I182+$K182+$M182+$O182,1,0)</f>
        <v>0</v>
      </c>
      <c r="BW182" s="945">
        <f>IF(R182&lt;=C182,0,1)</f>
        <v>0</v>
      </c>
      <c r="BX182" s="945">
        <f>IF(T182&lt;=S182,0,1)</f>
        <v>0</v>
      </c>
      <c r="BY182" s="945">
        <f>IF(U182&lt;=S182,0,1)</f>
        <v>0</v>
      </c>
      <c r="BZ182" s="671"/>
      <c r="CA182" s="671"/>
      <c r="CB182" s="671"/>
      <c r="CC182" s="671"/>
      <c r="CD182" s="671"/>
      <c r="CE182" s="671"/>
      <c r="CF182" s="671"/>
      <c r="CG182" s="671"/>
      <c r="CH182" s="671"/>
      <c r="CI182" s="671"/>
    </row>
    <row r="183" spans="1:87" s="765" customFormat="1" ht="10.5" x14ac:dyDescent="0.15">
      <c r="A183" s="1048"/>
      <c r="B183" s="789" t="s">
        <v>196</v>
      </c>
      <c r="C183" s="868">
        <f t="shared" ref="C183:C191" si="49">+D183+E183</f>
        <v>0</v>
      </c>
      <c r="D183" s="868">
        <f t="shared" ref="D183:E191" si="50">F183+H183+J183+L183+N183+P183</f>
        <v>0</v>
      </c>
      <c r="E183" s="856">
        <f t="shared" si="50"/>
        <v>0</v>
      </c>
      <c r="F183" s="816"/>
      <c r="G183" s="794"/>
      <c r="H183" s="816"/>
      <c r="I183" s="794"/>
      <c r="J183" s="816"/>
      <c r="K183" s="794"/>
      <c r="L183" s="816"/>
      <c r="M183" s="794"/>
      <c r="N183" s="816"/>
      <c r="O183" s="794"/>
      <c r="P183" s="816"/>
      <c r="Q183" s="813"/>
      <c r="R183" s="862"/>
      <c r="S183" s="900"/>
      <c r="T183" s="813"/>
      <c r="U183" s="791"/>
      <c r="V183" s="951" t="str">
        <f t="shared" ref="V183:V191" si="51">$BA183&amp;" "&amp;$BB183&amp;""&amp;$BC183&amp;""&amp;$BD183&amp;""&amp;$BE183&amp;""&amp;$BF183</f>
        <v xml:space="preserve"> </v>
      </c>
      <c r="W183" s="671"/>
      <c r="X183" s="671"/>
      <c r="Y183" s="671"/>
      <c r="Z183" s="671"/>
      <c r="AA183" s="671"/>
      <c r="AB183" s="671"/>
      <c r="AC183" s="671"/>
      <c r="AD183" s="671"/>
      <c r="AE183" s="671"/>
      <c r="AF183" s="671"/>
      <c r="AG183" s="671"/>
      <c r="AH183" s="671"/>
      <c r="AI183" s="671"/>
      <c r="AJ183" s="671"/>
      <c r="AK183" s="671"/>
      <c r="BA183" s="767" t="str">
        <f t="shared" ref="BA183:BA191" si="52">IF($C183&lt;&gt;SUM($F183:$Q183),"El Total de los Ingresos NO puede ser diferente a la suma de Hombres y Mujeres por edad.","")</f>
        <v/>
      </c>
      <c r="BB183" s="767" t="str">
        <f t="shared" ref="BB183:BB191" si="53">IF($D183&lt;&gt;$F183+$H183+$J183+$L183+$N183+$P183,"El Total de Hombres Ingresados al Programa NO puede ser distinto a la suma de Hombres por edad.","")</f>
        <v/>
      </c>
      <c r="BC183" s="767" t="str">
        <f t="shared" ref="BC183:BC191" si="54">IF($E183&lt;&gt;$G183+$I183+$K183+$M183+$O183+$Q183,"El Total de Mujeres Ingresadas al Programa NO puede ser distinto a la suma de Mujeres por edad.","")</f>
        <v/>
      </c>
      <c r="BD183" s="767" t="str">
        <f t="shared" ref="BD183:BD191" si="55">IF(R183&lt;=C183,"","El Nº de TRANS ingresados al Programa NO DEBE ser mayor al Total de Ingresos")</f>
        <v/>
      </c>
      <c r="BE183" s="767" t="str">
        <f t="shared" ref="BE183:BE191" si="56">IF(T183&lt;=S183,"","Los Egresos por Alta DEBEN estar contenidos en el Total de Egresos")</f>
        <v/>
      </c>
      <c r="BF183" s="767" t="str">
        <f t="shared" ref="BF183:BF191" si="57">IF(U183&lt;=S183,"","Los Egresos por Abandono DEBEN estar contenidos en el Total de Egresos")</f>
        <v/>
      </c>
      <c r="BG183" s="671"/>
      <c r="BH183" s="671"/>
      <c r="BI183" s="671"/>
      <c r="BJ183" s="671"/>
      <c r="BK183" s="671"/>
      <c r="BL183" s="671"/>
      <c r="BM183" s="671"/>
      <c r="BN183" s="671"/>
      <c r="BO183" s="671"/>
      <c r="BP183" s="671"/>
      <c r="BQ183" s="671"/>
      <c r="BR183" s="671"/>
      <c r="BS183" s="671"/>
      <c r="BT183" s="945">
        <f t="shared" ref="BT183:BT191" si="58">IF($C183&lt;&gt;SUM($F183:$Q183),1,0)</f>
        <v>0</v>
      </c>
      <c r="BU183" s="945">
        <f t="shared" ref="BU183:BU191" si="59">IF($D183&lt;&gt;$F183+$H183+$J183+$L183+$N183+$P183,1,0)</f>
        <v>0</v>
      </c>
      <c r="BV183" s="945">
        <f t="shared" ref="BV183:BV191" si="60">IF($E183&lt;&gt;$G183+$I183+$K183+$M183+$O183+$Q183,1,0)</f>
        <v>0</v>
      </c>
      <c r="BW183" s="945">
        <f t="shared" ref="BW183:BW191" si="61">IF(R183&lt;=C183,0,1)</f>
        <v>0</v>
      </c>
      <c r="BX183" s="945">
        <f t="shared" ref="BX183:BX191" si="62">IF(T183&lt;=S183,0,1)</f>
        <v>0</v>
      </c>
      <c r="BY183" s="945">
        <f t="shared" ref="BY183:BY191" si="63">IF(U183&lt;=S183,0,1)</f>
        <v>0</v>
      </c>
      <c r="BZ183" s="671"/>
      <c r="CA183" s="671"/>
      <c r="CB183" s="671"/>
      <c r="CC183" s="671"/>
      <c r="CD183" s="671"/>
      <c r="CE183" s="671"/>
      <c r="CF183" s="671"/>
      <c r="CG183" s="671"/>
      <c r="CH183" s="671"/>
      <c r="CI183" s="671"/>
    </row>
    <row r="184" spans="1:87" s="765" customFormat="1" ht="10.5" x14ac:dyDescent="0.15">
      <c r="A184" s="1041" t="s">
        <v>197</v>
      </c>
      <c r="B184" s="1042"/>
      <c r="C184" s="869">
        <f t="shared" si="49"/>
        <v>3</v>
      </c>
      <c r="D184" s="869">
        <f t="shared" si="50"/>
        <v>1</v>
      </c>
      <c r="E184" s="856">
        <f t="shared" si="50"/>
        <v>2</v>
      </c>
      <c r="F184" s="816"/>
      <c r="G184" s="795"/>
      <c r="H184" s="816"/>
      <c r="I184" s="795"/>
      <c r="J184" s="816"/>
      <c r="K184" s="795">
        <v>1</v>
      </c>
      <c r="L184" s="816">
        <v>1</v>
      </c>
      <c r="M184" s="795">
        <v>1</v>
      </c>
      <c r="N184" s="816"/>
      <c r="O184" s="795"/>
      <c r="P184" s="816"/>
      <c r="Q184" s="795"/>
      <c r="R184" s="901"/>
      <c r="S184" s="902"/>
      <c r="T184" s="818"/>
      <c r="U184" s="792"/>
      <c r="V184" s="951" t="str">
        <f t="shared" si="51"/>
        <v xml:space="preserve"> </v>
      </c>
      <c r="W184" s="671"/>
      <c r="X184" s="671"/>
      <c r="Y184" s="671"/>
      <c r="Z184" s="671"/>
      <c r="AA184" s="671"/>
      <c r="AB184" s="671"/>
      <c r="AC184" s="671"/>
      <c r="AD184" s="671"/>
      <c r="AE184" s="671"/>
      <c r="AF184" s="671"/>
      <c r="AG184" s="671"/>
      <c r="AH184" s="671"/>
      <c r="AI184" s="671"/>
      <c r="AJ184" s="671"/>
      <c r="AK184" s="671"/>
      <c r="BA184" s="767" t="str">
        <f t="shared" si="52"/>
        <v/>
      </c>
      <c r="BB184" s="767" t="str">
        <f t="shared" si="53"/>
        <v/>
      </c>
      <c r="BC184" s="767" t="str">
        <f t="shared" si="54"/>
        <v/>
      </c>
      <c r="BD184" s="767" t="str">
        <f t="shared" si="55"/>
        <v/>
      </c>
      <c r="BE184" s="767" t="str">
        <f t="shared" si="56"/>
        <v/>
      </c>
      <c r="BF184" s="767" t="str">
        <f t="shared" si="57"/>
        <v/>
      </c>
      <c r="BG184" s="671"/>
      <c r="BH184" s="671"/>
      <c r="BI184" s="671"/>
      <c r="BJ184" s="671"/>
      <c r="BK184" s="671"/>
      <c r="BL184" s="671"/>
      <c r="BM184" s="671"/>
      <c r="BN184" s="671"/>
      <c r="BO184" s="671"/>
      <c r="BP184" s="671"/>
      <c r="BQ184" s="671"/>
      <c r="BR184" s="671"/>
      <c r="BS184" s="671"/>
      <c r="BT184" s="945">
        <f t="shared" si="58"/>
        <v>0</v>
      </c>
      <c r="BU184" s="945">
        <f t="shared" si="59"/>
        <v>0</v>
      </c>
      <c r="BV184" s="945">
        <f t="shared" si="60"/>
        <v>0</v>
      </c>
      <c r="BW184" s="945">
        <f t="shared" si="61"/>
        <v>0</v>
      </c>
      <c r="BX184" s="945">
        <f t="shared" si="62"/>
        <v>0</v>
      </c>
      <c r="BY184" s="945">
        <f t="shared" si="63"/>
        <v>0</v>
      </c>
      <c r="BZ184" s="671"/>
      <c r="CA184" s="671"/>
      <c r="CB184" s="671"/>
      <c r="CC184" s="671"/>
      <c r="CD184" s="671"/>
      <c r="CE184" s="671"/>
      <c r="CF184" s="671"/>
      <c r="CG184" s="671"/>
      <c r="CH184" s="671"/>
      <c r="CI184" s="671"/>
    </row>
    <row r="185" spans="1:87" s="765" customFormat="1" ht="15.95" customHeight="1" x14ac:dyDescent="0.15">
      <c r="A185" s="1041" t="s">
        <v>198</v>
      </c>
      <c r="B185" s="1042"/>
      <c r="C185" s="869">
        <f t="shared" si="49"/>
        <v>0</v>
      </c>
      <c r="D185" s="869">
        <f t="shared" si="50"/>
        <v>0</v>
      </c>
      <c r="E185" s="856">
        <f t="shared" si="50"/>
        <v>0</v>
      </c>
      <c r="F185" s="816"/>
      <c r="G185" s="795"/>
      <c r="H185" s="816"/>
      <c r="I185" s="795"/>
      <c r="J185" s="816"/>
      <c r="K185" s="795"/>
      <c r="L185" s="816"/>
      <c r="M185" s="795"/>
      <c r="N185" s="816"/>
      <c r="O185" s="795"/>
      <c r="P185" s="816"/>
      <c r="Q185" s="795"/>
      <c r="R185" s="901"/>
      <c r="S185" s="902"/>
      <c r="T185" s="818"/>
      <c r="U185" s="792"/>
      <c r="V185" s="951" t="str">
        <f t="shared" si="51"/>
        <v xml:space="preserve"> </v>
      </c>
      <c r="W185" s="695"/>
      <c r="X185" s="682"/>
      <c r="Y185" s="682"/>
      <c r="Z185" s="682"/>
      <c r="AA185" s="682"/>
      <c r="AB185" s="682"/>
      <c r="AC185" s="682"/>
      <c r="AD185" s="682"/>
      <c r="AE185" s="682"/>
      <c r="AF185" s="671"/>
      <c r="AG185" s="671"/>
      <c r="AH185" s="671"/>
      <c r="AI185" s="671"/>
      <c r="AJ185" s="671"/>
      <c r="AK185" s="671"/>
      <c r="BA185" s="767" t="str">
        <f t="shared" si="52"/>
        <v/>
      </c>
      <c r="BB185" s="767" t="str">
        <f t="shared" si="53"/>
        <v/>
      </c>
      <c r="BC185" s="767" t="str">
        <f t="shared" si="54"/>
        <v/>
      </c>
      <c r="BD185" s="767" t="str">
        <f t="shared" si="55"/>
        <v/>
      </c>
      <c r="BE185" s="767" t="str">
        <f t="shared" si="56"/>
        <v/>
      </c>
      <c r="BF185" s="767" t="str">
        <f t="shared" si="57"/>
        <v/>
      </c>
      <c r="BG185" s="671"/>
      <c r="BH185" s="671"/>
      <c r="BI185" s="671"/>
      <c r="BJ185" s="671"/>
      <c r="BK185" s="671"/>
      <c r="BL185" s="671"/>
      <c r="BM185" s="671"/>
      <c r="BN185" s="671"/>
      <c r="BO185" s="671"/>
      <c r="BP185" s="671"/>
      <c r="BQ185" s="671"/>
      <c r="BR185" s="671"/>
      <c r="BS185" s="671"/>
      <c r="BT185" s="945">
        <f t="shared" si="58"/>
        <v>0</v>
      </c>
      <c r="BU185" s="945">
        <f t="shared" si="59"/>
        <v>0</v>
      </c>
      <c r="BV185" s="945">
        <f t="shared" si="60"/>
        <v>0</v>
      </c>
      <c r="BW185" s="945">
        <f t="shared" si="61"/>
        <v>0</v>
      </c>
      <c r="BX185" s="945">
        <f t="shared" si="62"/>
        <v>0</v>
      </c>
      <c r="BY185" s="945">
        <f t="shared" si="63"/>
        <v>0</v>
      </c>
      <c r="BZ185" s="671"/>
      <c r="CA185" s="671"/>
      <c r="CB185" s="671"/>
      <c r="CC185" s="671"/>
      <c r="CD185" s="671"/>
      <c r="CE185" s="671"/>
      <c r="CF185" s="671"/>
      <c r="CG185" s="671"/>
      <c r="CH185" s="671"/>
      <c r="CI185" s="671"/>
    </row>
    <row r="186" spans="1:87" s="765" customFormat="1" ht="15.95" customHeight="1" x14ac:dyDescent="0.15">
      <c r="A186" s="1041" t="s">
        <v>199</v>
      </c>
      <c r="B186" s="1042"/>
      <c r="C186" s="869">
        <f t="shared" si="49"/>
        <v>0</v>
      </c>
      <c r="D186" s="869">
        <f t="shared" si="50"/>
        <v>0</v>
      </c>
      <c r="E186" s="856">
        <f t="shared" si="50"/>
        <v>0</v>
      </c>
      <c r="F186" s="799"/>
      <c r="G186" s="794"/>
      <c r="H186" s="799"/>
      <c r="I186" s="794"/>
      <c r="J186" s="799"/>
      <c r="K186" s="794"/>
      <c r="L186" s="799"/>
      <c r="M186" s="794"/>
      <c r="N186" s="799"/>
      <c r="O186" s="794"/>
      <c r="P186" s="799"/>
      <c r="Q186" s="794"/>
      <c r="R186" s="862"/>
      <c r="S186" s="900"/>
      <c r="T186" s="813"/>
      <c r="U186" s="791"/>
      <c r="V186" s="951" t="str">
        <f t="shared" si="51"/>
        <v xml:space="preserve"> </v>
      </c>
      <c r="W186" s="695"/>
      <c r="X186" s="682"/>
      <c r="Y186" s="682"/>
      <c r="Z186" s="682"/>
      <c r="AA186" s="682"/>
      <c r="AB186" s="682"/>
      <c r="AC186" s="682"/>
      <c r="AD186" s="682"/>
      <c r="AE186" s="682"/>
      <c r="AF186" s="671"/>
      <c r="AG186" s="671"/>
      <c r="AH186" s="671"/>
      <c r="AI186" s="671"/>
      <c r="AJ186" s="671"/>
      <c r="AK186" s="671"/>
      <c r="BA186" s="767" t="str">
        <f t="shared" si="52"/>
        <v/>
      </c>
      <c r="BB186" s="767" t="str">
        <f t="shared" si="53"/>
        <v/>
      </c>
      <c r="BC186" s="767" t="str">
        <f t="shared" si="54"/>
        <v/>
      </c>
      <c r="BD186" s="767" t="str">
        <f t="shared" si="55"/>
        <v/>
      </c>
      <c r="BE186" s="767" t="str">
        <f t="shared" si="56"/>
        <v/>
      </c>
      <c r="BF186" s="767" t="str">
        <f t="shared" si="57"/>
        <v/>
      </c>
      <c r="BG186" s="671"/>
      <c r="BH186" s="671"/>
      <c r="BI186" s="671"/>
      <c r="BJ186" s="671"/>
      <c r="BK186" s="671"/>
      <c r="BL186" s="671"/>
      <c r="BM186" s="671"/>
      <c r="BN186" s="671"/>
      <c r="BO186" s="671"/>
      <c r="BP186" s="671"/>
      <c r="BQ186" s="671"/>
      <c r="BR186" s="671"/>
      <c r="BS186" s="671"/>
      <c r="BT186" s="945">
        <f t="shared" si="58"/>
        <v>0</v>
      </c>
      <c r="BU186" s="945">
        <f t="shared" si="59"/>
        <v>0</v>
      </c>
      <c r="BV186" s="945">
        <f t="shared" si="60"/>
        <v>0</v>
      </c>
      <c r="BW186" s="945">
        <f t="shared" si="61"/>
        <v>0</v>
      </c>
      <c r="BX186" s="945">
        <f t="shared" si="62"/>
        <v>0</v>
      </c>
      <c r="BY186" s="945">
        <f t="shared" si="63"/>
        <v>0</v>
      </c>
      <c r="BZ186" s="671"/>
      <c r="CA186" s="671"/>
      <c r="CB186" s="671"/>
      <c r="CC186" s="671"/>
      <c r="CD186" s="671"/>
      <c r="CE186" s="671"/>
      <c r="CF186" s="671"/>
      <c r="CG186" s="671"/>
      <c r="CH186" s="671"/>
      <c r="CI186" s="671"/>
    </row>
    <row r="187" spans="1:87" s="765" customFormat="1" ht="15.95" customHeight="1" x14ac:dyDescent="0.15">
      <c r="A187" s="1041" t="s">
        <v>200</v>
      </c>
      <c r="B187" s="1042"/>
      <c r="C187" s="869">
        <f t="shared" si="49"/>
        <v>0</v>
      </c>
      <c r="D187" s="869">
        <f t="shared" si="50"/>
        <v>0</v>
      </c>
      <c r="E187" s="856">
        <f t="shared" si="50"/>
        <v>0</v>
      </c>
      <c r="F187" s="816"/>
      <c r="G187" s="795"/>
      <c r="H187" s="816"/>
      <c r="I187" s="795"/>
      <c r="J187" s="816"/>
      <c r="K187" s="795"/>
      <c r="L187" s="816"/>
      <c r="M187" s="795"/>
      <c r="N187" s="816"/>
      <c r="O187" s="795"/>
      <c r="P187" s="816"/>
      <c r="Q187" s="795"/>
      <c r="R187" s="901"/>
      <c r="S187" s="902"/>
      <c r="T187" s="818"/>
      <c r="U187" s="792"/>
      <c r="V187" s="951" t="str">
        <f t="shared" si="51"/>
        <v xml:space="preserve"> </v>
      </c>
      <c r="W187" s="695"/>
      <c r="X187" s="682"/>
      <c r="Y187" s="682"/>
      <c r="Z187" s="682"/>
      <c r="AA187" s="682"/>
      <c r="AB187" s="682"/>
      <c r="AC187" s="682"/>
      <c r="AD187" s="682"/>
      <c r="AE187" s="682"/>
      <c r="AF187" s="671"/>
      <c r="AG187" s="671"/>
      <c r="AH187" s="671"/>
      <c r="AI187" s="671"/>
      <c r="AJ187" s="671"/>
      <c r="AK187" s="671"/>
      <c r="BA187" s="767" t="str">
        <f t="shared" si="52"/>
        <v/>
      </c>
      <c r="BB187" s="767" t="str">
        <f t="shared" si="53"/>
        <v/>
      </c>
      <c r="BC187" s="767" t="str">
        <f t="shared" si="54"/>
        <v/>
      </c>
      <c r="BD187" s="767" t="str">
        <f t="shared" si="55"/>
        <v/>
      </c>
      <c r="BE187" s="767" t="str">
        <f t="shared" si="56"/>
        <v/>
      </c>
      <c r="BF187" s="767" t="str">
        <f t="shared" si="57"/>
        <v/>
      </c>
      <c r="BG187" s="671"/>
      <c r="BH187" s="671"/>
      <c r="BI187" s="671"/>
      <c r="BJ187" s="671"/>
      <c r="BK187" s="671"/>
      <c r="BL187" s="671"/>
      <c r="BM187" s="671"/>
      <c r="BN187" s="671"/>
      <c r="BO187" s="671"/>
      <c r="BP187" s="671"/>
      <c r="BQ187" s="671"/>
      <c r="BR187" s="671"/>
      <c r="BS187" s="671"/>
      <c r="BT187" s="945">
        <f t="shared" si="58"/>
        <v>0</v>
      </c>
      <c r="BU187" s="945">
        <f t="shared" si="59"/>
        <v>0</v>
      </c>
      <c r="BV187" s="945">
        <f t="shared" si="60"/>
        <v>0</v>
      </c>
      <c r="BW187" s="945">
        <f t="shared" si="61"/>
        <v>0</v>
      </c>
      <c r="BX187" s="945">
        <f t="shared" si="62"/>
        <v>0</v>
      </c>
      <c r="BY187" s="945">
        <f t="shared" si="63"/>
        <v>0</v>
      </c>
      <c r="BZ187" s="671"/>
      <c r="CA187" s="671"/>
      <c r="CB187" s="671"/>
      <c r="CC187" s="671"/>
      <c r="CD187" s="671"/>
      <c r="CE187" s="671"/>
      <c r="CF187" s="671"/>
      <c r="CG187" s="671"/>
      <c r="CH187" s="671"/>
      <c r="CI187" s="671"/>
    </row>
    <row r="188" spans="1:87" s="765" customFormat="1" ht="15.95" customHeight="1" x14ac:dyDescent="0.15">
      <c r="A188" s="1041" t="s">
        <v>201</v>
      </c>
      <c r="B188" s="1042"/>
      <c r="C188" s="869">
        <f t="shared" si="49"/>
        <v>0</v>
      </c>
      <c r="D188" s="869">
        <f t="shared" si="50"/>
        <v>0</v>
      </c>
      <c r="E188" s="856">
        <f t="shared" si="50"/>
        <v>0</v>
      </c>
      <c r="F188" s="816"/>
      <c r="G188" s="795"/>
      <c r="H188" s="816"/>
      <c r="I188" s="795"/>
      <c r="J188" s="816"/>
      <c r="K188" s="795"/>
      <c r="L188" s="816"/>
      <c r="M188" s="795"/>
      <c r="N188" s="816"/>
      <c r="O188" s="795"/>
      <c r="P188" s="816"/>
      <c r="Q188" s="795"/>
      <c r="R188" s="901"/>
      <c r="S188" s="902"/>
      <c r="T188" s="818"/>
      <c r="U188" s="792"/>
      <c r="V188" s="951" t="str">
        <f t="shared" si="51"/>
        <v xml:space="preserve"> </v>
      </c>
      <c r="W188" s="695"/>
      <c r="X188" s="682"/>
      <c r="Y188" s="682"/>
      <c r="Z188" s="682"/>
      <c r="AA188" s="682"/>
      <c r="AB188" s="682"/>
      <c r="AC188" s="682"/>
      <c r="AD188" s="682"/>
      <c r="AE188" s="682"/>
      <c r="AF188" s="671"/>
      <c r="AG188" s="671"/>
      <c r="AH188" s="671"/>
      <c r="AI188" s="671"/>
      <c r="AJ188" s="671"/>
      <c r="AK188" s="671"/>
      <c r="BA188" s="767" t="str">
        <f t="shared" si="52"/>
        <v/>
      </c>
      <c r="BB188" s="767" t="str">
        <f t="shared" si="53"/>
        <v/>
      </c>
      <c r="BC188" s="767" t="str">
        <f t="shared" si="54"/>
        <v/>
      </c>
      <c r="BD188" s="767" t="str">
        <f t="shared" si="55"/>
        <v/>
      </c>
      <c r="BE188" s="767" t="str">
        <f t="shared" si="56"/>
        <v/>
      </c>
      <c r="BF188" s="767" t="str">
        <f t="shared" si="57"/>
        <v/>
      </c>
      <c r="BG188" s="671"/>
      <c r="BH188" s="671"/>
      <c r="BI188" s="671"/>
      <c r="BJ188" s="671"/>
      <c r="BK188" s="671"/>
      <c r="BL188" s="671"/>
      <c r="BM188" s="671"/>
      <c r="BN188" s="671"/>
      <c r="BO188" s="671"/>
      <c r="BP188" s="671"/>
      <c r="BQ188" s="671"/>
      <c r="BR188" s="671"/>
      <c r="BS188" s="671"/>
      <c r="BT188" s="945">
        <f t="shared" si="58"/>
        <v>0</v>
      </c>
      <c r="BU188" s="945">
        <f t="shared" si="59"/>
        <v>0</v>
      </c>
      <c r="BV188" s="945">
        <f t="shared" si="60"/>
        <v>0</v>
      </c>
      <c r="BW188" s="945">
        <f t="shared" si="61"/>
        <v>0</v>
      </c>
      <c r="BX188" s="945">
        <f t="shared" si="62"/>
        <v>0</v>
      </c>
      <c r="BY188" s="945">
        <f t="shared" si="63"/>
        <v>0</v>
      </c>
      <c r="BZ188" s="671"/>
      <c r="CA188" s="671"/>
      <c r="CB188" s="671"/>
      <c r="CC188" s="671"/>
      <c r="CD188" s="671"/>
      <c r="CE188" s="671"/>
      <c r="CF188" s="671"/>
      <c r="CG188" s="671"/>
      <c r="CH188" s="671"/>
      <c r="CI188" s="671"/>
    </row>
    <row r="189" spans="1:87" s="765" customFormat="1" ht="15.95" customHeight="1" x14ac:dyDescent="0.15">
      <c r="A189" s="1041" t="s">
        <v>202</v>
      </c>
      <c r="B189" s="1042"/>
      <c r="C189" s="869">
        <f t="shared" si="49"/>
        <v>0</v>
      </c>
      <c r="D189" s="869">
        <f t="shared" si="50"/>
        <v>0</v>
      </c>
      <c r="E189" s="856">
        <f t="shared" si="50"/>
        <v>0</v>
      </c>
      <c r="F189" s="816"/>
      <c r="G189" s="795"/>
      <c r="H189" s="816"/>
      <c r="I189" s="795"/>
      <c r="J189" s="816"/>
      <c r="K189" s="795"/>
      <c r="L189" s="816"/>
      <c r="M189" s="795"/>
      <c r="N189" s="816"/>
      <c r="O189" s="795"/>
      <c r="P189" s="816"/>
      <c r="Q189" s="795"/>
      <c r="R189" s="901"/>
      <c r="S189" s="902"/>
      <c r="T189" s="818"/>
      <c r="U189" s="792"/>
      <c r="V189" s="951" t="str">
        <f t="shared" si="51"/>
        <v xml:space="preserve"> </v>
      </c>
      <c r="W189" s="695"/>
      <c r="X189" s="682"/>
      <c r="Y189" s="682"/>
      <c r="Z189" s="682"/>
      <c r="AA189" s="682"/>
      <c r="AB189" s="682"/>
      <c r="AC189" s="682"/>
      <c r="AD189" s="682"/>
      <c r="AE189" s="682"/>
      <c r="AF189" s="671"/>
      <c r="AG189" s="671"/>
      <c r="AH189" s="671"/>
      <c r="AI189" s="671"/>
      <c r="AJ189" s="671"/>
      <c r="AK189" s="671"/>
      <c r="BA189" s="767" t="str">
        <f t="shared" si="52"/>
        <v/>
      </c>
      <c r="BB189" s="767" t="str">
        <f t="shared" si="53"/>
        <v/>
      </c>
      <c r="BC189" s="767" t="str">
        <f t="shared" si="54"/>
        <v/>
      </c>
      <c r="BD189" s="767" t="str">
        <f t="shared" si="55"/>
        <v/>
      </c>
      <c r="BE189" s="767" t="str">
        <f t="shared" si="56"/>
        <v/>
      </c>
      <c r="BF189" s="767" t="str">
        <f t="shared" si="57"/>
        <v/>
      </c>
      <c r="BG189" s="671"/>
      <c r="BH189" s="671"/>
      <c r="BI189" s="671"/>
      <c r="BJ189" s="671"/>
      <c r="BK189" s="671"/>
      <c r="BL189" s="671"/>
      <c r="BM189" s="671"/>
      <c r="BN189" s="671"/>
      <c r="BO189" s="671"/>
      <c r="BP189" s="671"/>
      <c r="BQ189" s="671"/>
      <c r="BR189" s="671"/>
      <c r="BS189" s="671"/>
      <c r="BT189" s="945">
        <f t="shared" si="58"/>
        <v>0</v>
      </c>
      <c r="BU189" s="945">
        <f t="shared" si="59"/>
        <v>0</v>
      </c>
      <c r="BV189" s="945">
        <f t="shared" si="60"/>
        <v>0</v>
      </c>
      <c r="BW189" s="945">
        <f t="shared" si="61"/>
        <v>0</v>
      </c>
      <c r="BX189" s="945">
        <f t="shared" si="62"/>
        <v>0</v>
      </c>
      <c r="BY189" s="945">
        <f t="shared" si="63"/>
        <v>0</v>
      </c>
      <c r="BZ189" s="671"/>
      <c r="CA189" s="671"/>
      <c r="CB189" s="671"/>
      <c r="CC189" s="671"/>
      <c r="CD189" s="671"/>
      <c r="CE189" s="671"/>
      <c r="CF189" s="671"/>
      <c r="CG189" s="671"/>
      <c r="CH189" s="671"/>
      <c r="CI189" s="671"/>
    </row>
    <row r="190" spans="1:87" s="765" customFormat="1" ht="15.95" customHeight="1" x14ac:dyDescent="0.15">
      <c r="A190" s="1041" t="s">
        <v>203</v>
      </c>
      <c r="B190" s="1042"/>
      <c r="C190" s="869">
        <f t="shared" si="49"/>
        <v>0</v>
      </c>
      <c r="D190" s="869">
        <f t="shared" si="50"/>
        <v>0</v>
      </c>
      <c r="E190" s="856">
        <f t="shared" si="50"/>
        <v>0</v>
      </c>
      <c r="F190" s="816"/>
      <c r="G190" s="795"/>
      <c r="H190" s="816"/>
      <c r="I190" s="795"/>
      <c r="J190" s="816"/>
      <c r="K190" s="795"/>
      <c r="L190" s="816"/>
      <c r="M190" s="795"/>
      <c r="N190" s="816"/>
      <c r="O190" s="795"/>
      <c r="P190" s="816"/>
      <c r="Q190" s="795"/>
      <c r="R190" s="901"/>
      <c r="S190" s="902"/>
      <c r="T190" s="818"/>
      <c r="U190" s="792"/>
      <c r="V190" s="951" t="str">
        <f t="shared" si="51"/>
        <v xml:space="preserve"> </v>
      </c>
      <c r="W190" s="695"/>
      <c r="X190" s="682"/>
      <c r="Y190" s="682"/>
      <c r="Z190" s="682"/>
      <c r="AA190" s="682"/>
      <c r="AB190" s="682"/>
      <c r="AC190" s="682"/>
      <c r="AD190" s="682"/>
      <c r="AE190" s="682"/>
      <c r="AF190" s="671"/>
      <c r="AG190" s="671"/>
      <c r="AH190" s="671"/>
      <c r="AI190" s="671"/>
      <c r="AJ190" s="671"/>
      <c r="AK190" s="671"/>
      <c r="BA190" s="767" t="str">
        <f t="shared" si="52"/>
        <v/>
      </c>
      <c r="BB190" s="767" t="str">
        <f t="shared" si="53"/>
        <v/>
      </c>
      <c r="BC190" s="767" t="str">
        <f t="shared" si="54"/>
        <v/>
      </c>
      <c r="BD190" s="767" t="str">
        <f t="shared" si="55"/>
        <v/>
      </c>
      <c r="BE190" s="767" t="str">
        <f t="shared" si="56"/>
        <v/>
      </c>
      <c r="BF190" s="767" t="str">
        <f t="shared" si="57"/>
        <v/>
      </c>
      <c r="BG190" s="671"/>
      <c r="BH190" s="671"/>
      <c r="BI190" s="671"/>
      <c r="BJ190" s="671"/>
      <c r="BK190" s="671"/>
      <c r="BL190" s="671"/>
      <c r="BM190" s="671"/>
      <c r="BN190" s="671"/>
      <c r="BO190" s="671"/>
      <c r="BP190" s="671"/>
      <c r="BQ190" s="671"/>
      <c r="BR190" s="671"/>
      <c r="BS190" s="671"/>
      <c r="BT190" s="945">
        <f t="shared" si="58"/>
        <v>0</v>
      </c>
      <c r="BU190" s="945">
        <f t="shared" si="59"/>
        <v>0</v>
      </c>
      <c r="BV190" s="945">
        <f t="shared" si="60"/>
        <v>0</v>
      </c>
      <c r="BW190" s="945">
        <f t="shared" si="61"/>
        <v>0</v>
      </c>
      <c r="BX190" s="945">
        <f t="shared" si="62"/>
        <v>0</v>
      </c>
      <c r="BY190" s="945">
        <f t="shared" si="63"/>
        <v>0</v>
      </c>
      <c r="BZ190" s="671"/>
      <c r="CA190" s="671"/>
      <c r="CB190" s="671"/>
      <c r="CC190" s="671"/>
      <c r="CD190" s="671"/>
      <c r="CE190" s="671"/>
      <c r="CF190" s="671"/>
      <c r="CG190" s="671"/>
      <c r="CH190" s="671"/>
      <c r="CI190" s="671"/>
    </row>
    <row r="191" spans="1:87" s="765" customFormat="1" ht="15.95" customHeight="1" x14ac:dyDescent="0.15">
      <c r="A191" s="1043" t="s">
        <v>204</v>
      </c>
      <c r="B191" s="1044"/>
      <c r="C191" s="871">
        <f t="shared" si="49"/>
        <v>0</v>
      </c>
      <c r="D191" s="871">
        <f t="shared" si="50"/>
        <v>0</v>
      </c>
      <c r="E191" s="857">
        <f t="shared" si="50"/>
        <v>0</v>
      </c>
      <c r="F191" s="802"/>
      <c r="G191" s="805"/>
      <c r="H191" s="802"/>
      <c r="I191" s="805"/>
      <c r="J191" s="802"/>
      <c r="K191" s="805"/>
      <c r="L191" s="802"/>
      <c r="M191" s="805"/>
      <c r="N191" s="802"/>
      <c r="O191" s="805"/>
      <c r="P191" s="802"/>
      <c r="Q191" s="805"/>
      <c r="R191" s="863"/>
      <c r="S191" s="903"/>
      <c r="T191" s="835"/>
      <c r="U191" s="793"/>
      <c r="V191" s="951" t="str">
        <f t="shared" si="51"/>
        <v xml:space="preserve"> </v>
      </c>
      <c r="W191" s="695"/>
      <c r="X191" s="682"/>
      <c r="Y191" s="682"/>
      <c r="Z191" s="682"/>
      <c r="AA191" s="682"/>
      <c r="AB191" s="682"/>
      <c r="AC191" s="682"/>
      <c r="AD191" s="682"/>
      <c r="AE191" s="682"/>
      <c r="AF191" s="671"/>
      <c r="AG191" s="671"/>
      <c r="AH191" s="671"/>
      <c r="AI191" s="671"/>
      <c r="AJ191" s="671"/>
      <c r="AK191" s="671"/>
      <c r="BA191" s="767" t="str">
        <f t="shared" si="52"/>
        <v/>
      </c>
      <c r="BB191" s="767" t="str">
        <f t="shared" si="53"/>
        <v/>
      </c>
      <c r="BC191" s="767" t="str">
        <f t="shared" si="54"/>
        <v/>
      </c>
      <c r="BD191" s="767" t="str">
        <f t="shared" si="55"/>
        <v/>
      </c>
      <c r="BE191" s="767" t="str">
        <f t="shared" si="56"/>
        <v/>
      </c>
      <c r="BF191" s="767" t="str">
        <f t="shared" si="57"/>
        <v/>
      </c>
      <c r="BG191" s="671"/>
      <c r="BH191" s="671"/>
      <c r="BI191" s="671"/>
      <c r="BJ191" s="671"/>
      <c r="BK191" s="671"/>
      <c r="BL191" s="671"/>
      <c r="BM191" s="671"/>
      <c r="BN191" s="671"/>
      <c r="BO191" s="671"/>
      <c r="BP191" s="671"/>
      <c r="BQ191" s="671"/>
      <c r="BR191" s="671"/>
      <c r="BS191" s="671"/>
      <c r="BT191" s="945">
        <f t="shared" si="58"/>
        <v>0</v>
      </c>
      <c r="BU191" s="945">
        <f t="shared" si="59"/>
        <v>0</v>
      </c>
      <c r="BV191" s="945">
        <f t="shared" si="60"/>
        <v>0</v>
      </c>
      <c r="BW191" s="945">
        <f t="shared" si="61"/>
        <v>0</v>
      </c>
      <c r="BX191" s="945">
        <f t="shared" si="62"/>
        <v>0</v>
      </c>
      <c r="BY191" s="945">
        <f t="shared" si="63"/>
        <v>0</v>
      </c>
      <c r="BZ191" s="671"/>
      <c r="CA191" s="671"/>
      <c r="CB191" s="671"/>
      <c r="CC191" s="671"/>
      <c r="CD191" s="671"/>
      <c r="CE191" s="671"/>
      <c r="CF191" s="671"/>
      <c r="CG191" s="671"/>
      <c r="CH191" s="671"/>
      <c r="CI191" s="671"/>
    </row>
    <row r="192" spans="1:87" s="673" customFormat="1" ht="29.25" customHeight="1" x14ac:dyDescent="0.2">
      <c r="A192" s="710" t="s">
        <v>205</v>
      </c>
      <c r="B192" s="750"/>
      <c r="C192" s="751"/>
      <c r="D192" s="752"/>
      <c r="E192" s="752"/>
      <c r="F192" s="752"/>
      <c r="G192" s="753"/>
      <c r="H192" s="753"/>
      <c r="I192" s="753"/>
      <c r="J192" s="753"/>
      <c r="K192" s="753"/>
      <c r="L192" s="753"/>
      <c r="M192" s="753"/>
      <c r="N192" s="753"/>
      <c r="O192" s="753"/>
      <c r="P192" s="753"/>
      <c r="Q192" s="753"/>
      <c r="R192" s="753"/>
      <c r="S192" s="753"/>
      <c r="T192" s="759"/>
      <c r="U192" s="777"/>
      <c r="V192" s="777"/>
      <c r="W192" s="777"/>
      <c r="AG192" s="739"/>
      <c r="BY192" s="954">
        <f>IF($H$197&gt;=SUM($H$198:$H$201),0,1)</f>
        <v>0</v>
      </c>
      <c r="BZ192" s="956">
        <f>IF($I$197&gt;=SUM($I$198:$I$201),0,1)</f>
        <v>0</v>
      </c>
    </row>
    <row r="193" spans="1:112" s="690" customFormat="1" ht="15.75" customHeight="1" x14ac:dyDescent="0.15">
      <c r="A193" s="1009" t="s">
        <v>45</v>
      </c>
      <c r="B193" s="1010"/>
      <c r="C193" s="1015" t="s">
        <v>189</v>
      </c>
      <c r="D193" s="1015"/>
      <c r="E193" s="1015"/>
      <c r="F193" s="1015" t="s">
        <v>206</v>
      </c>
      <c r="G193" s="1015"/>
      <c r="H193" s="1015"/>
      <c r="I193" s="1015"/>
      <c r="J193" s="1015"/>
      <c r="K193" s="1015"/>
      <c r="L193" s="1015"/>
      <c r="M193" s="1015"/>
      <c r="N193" s="1015"/>
      <c r="O193" s="1015"/>
      <c r="P193" s="1015"/>
      <c r="Q193" s="1015"/>
      <c r="R193" s="1015"/>
      <c r="S193" s="1015"/>
      <c r="T193" s="1015"/>
      <c r="U193" s="1035"/>
      <c r="V193" s="1023" t="s">
        <v>122</v>
      </c>
      <c r="W193" s="1036" t="s">
        <v>191</v>
      </c>
      <c r="X193" s="777"/>
      <c r="Y193" s="777"/>
      <c r="Z193" s="671"/>
      <c r="AA193" s="671"/>
      <c r="AB193" s="671"/>
      <c r="AC193" s="671"/>
      <c r="AD193" s="671"/>
      <c r="AE193" s="671"/>
      <c r="AF193" s="671"/>
      <c r="AG193" s="671"/>
      <c r="AH193" s="671"/>
      <c r="AI193" s="671"/>
      <c r="AJ193" s="671"/>
      <c r="AK193" s="671"/>
      <c r="BA193" s="671"/>
      <c r="BB193" s="671"/>
      <c r="BC193" s="671"/>
      <c r="BD193" s="671"/>
      <c r="BE193" s="671"/>
      <c r="BF193" s="948"/>
      <c r="BG193" s="671"/>
      <c r="BH193" s="671"/>
      <c r="BI193" s="671"/>
      <c r="BJ193" s="671"/>
      <c r="BK193" s="671"/>
      <c r="BL193" s="671"/>
      <c r="BM193" s="671"/>
      <c r="BN193" s="671"/>
      <c r="BO193" s="671"/>
      <c r="BP193" s="671"/>
      <c r="BQ193" s="671"/>
      <c r="BR193" s="671"/>
      <c r="BS193" s="671"/>
      <c r="BT193" s="671"/>
      <c r="BU193" s="671"/>
      <c r="BV193" s="671"/>
      <c r="BW193" s="671"/>
      <c r="BX193" s="671"/>
      <c r="BY193" s="957">
        <f>IF($H$198&lt;=$H$197,0,1)</f>
        <v>0</v>
      </c>
      <c r="BZ193" s="958">
        <f>IF($I$198&lt;=$I$197,0,1)</f>
        <v>0</v>
      </c>
      <c r="CA193" s="671"/>
      <c r="CB193" s="671"/>
      <c r="CC193" s="671"/>
      <c r="CD193" s="671"/>
      <c r="CE193" s="671"/>
      <c r="CF193" s="671"/>
      <c r="CG193" s="671"/>
      <c r="CH193" s="671"/>
      <c r="CI193" s="671"/>
      <c r="CJ193" s="671"/>
      <c r="CK193" s="671"/>
    </row>
    <row r="194" spans="1:112" s="690" customFormat="1" ht="15.75" customHeight="1" x14ac:dyDescent="0.15">
      <c r="A194" s="1011"/>
      <c r="B194" s="1012"/>
      <c r="C194" s="1015"/>
      <c r="D194" s="1015"/>
      <c r="E194" s="1015"/>
      <c r="F194" s="1039" t="s">
        <v>207</v>
      </c>
      <c r="G194" s="1039"/>
      <c r="H194" s="1039" t="s">
        <v>208</v>
      </c>
      <c r="I194" s="1039"/>
      <c r="J194" s="1040" t="s">
        <v>209</v>
      </c>
      <c r="K194" s="1040"/>
      <c r="L194" s="1030" t="s">
        <v>179</v>
      </c>
      <c r="M194" s="1030"/>
      <c r="N194" s="1030" t="s">
        <v>70</v>
      </c>
      <c r="O194" s="1030"/>
      <c r="P194" s="1030" t="s">
        <v>8</v>
      </c>
      <c r="Q194" s="1030"/>
      <c r="R194" s="1030" t="s">
        <v>180</v>
      </c>
      <c r="S194" s="1030"/>
      <c r="T194" s="1030" t="s">
        <v>181</v>
      </c>
      <c r="U194" s="1031"/>
      <c r="V194" s="1024"/>
      <c r="W194" s="1037"/>
      <c r="X194" s="777"/>
      <c r="Y194" s="777"/>
      <c r="Z194" s="671"/>
      <c r="AA194" s="671"/>
      <c r="AB194" s="671"/>
      <c r="AC194" s="671"/>
      <c r="AD194" s="671"/>
      <c r="AE194" s="671"/>
      <c r="AF194" s="671"/>
      <c r="AG194" s="671"/>
      <c r="AH194" s="671"/>
      <c r="AI194" s="671"/>
      <c r="AJ194" s="671"/>
      <c r="AK194" s="671"/>
      <c r="BA194" s="671"/>
      <c r="BB194" s="671"/>
      <c r="BC194" s="671"/>
      <c r="BD194" s="671"/>
      <c r="BE194" s="671"/>
      <c r="BF194" s="948"/>
      <c r="BG194" s="671"/>
      <c r="BH194" s="671"/>
      <c r="BI194" s="671"/>
      <c r="BJ194" s="671"/>
      <c r="BK194" s="671"/>
      <c r="BL194" s="671"/>
      <c r="BM194" s="671"/>
      <c r="BN194" s="671"/>
      <c r="BO194" s="671"/>
      <c r="BP194" s="671"/>
      <c r="BQ194" s="671"/>
      <c r="BR194" s="671"/>
      <c r="BS194" s="671"/>
      <c r="BT194" s="671"/>
      <c r="BU194" s="671"/>
      <c r="BV194" s="671"/>
      <c r="BW194" s="671"/>
      <c r="BX194" s="671"/>
      <c r="BY194" s="957">
        <f>IF($H$199&lt;=$H$197,0,1)</f>
        <v>0</v>
      </c>
      <c r="BZ194" s="958">
        <f>IF($I$199&lt;=$I$197,0,1)</f>
        <v>0</v>
      </c>
      <c r="CA194" s="671"/>
      <c r="CB194" s="671"/>
      <c r="CC194" s="671"/>
      <c r="CD194" s="671"/>
      <c r="CE194" s="671"/>
      <c r="CF194" s="671"/>
      <c r="CG194" s="671"/>
      <c r="CH194" s="671"/>
      <c r="CI194" s="671"/>
      <c r="CJ194" s="671"/>
      <c r="CK194" s="671"/>
    </row>
    <row r="195" spans="1:112" s="690" customFormat="1" ht="24.75" customHeight="1" x14ac:dyDescent="0.15">
      <c r="A195" s="1013"/>
      <c r="B195" s="1014"/>
      <c r="C195" s="700" t="s">
        <v>167</v>
      </c>
      <c r="D195" s="700" t="s">
        <v>43</v>
      </c>
      <c r="E195" s="988" t="s">
        <v>64</v>
      </c>
      <c r="F195" s="998" t="s">
        <v>182</v>
      </c>
      <c r="G195" s="998" t="s">
        <v>64</v>
      </c>
      <c r="H195" s="998" t="s">
        <v>182</v>
      </c>
      <c r="I195" s="998" t="s">
        <v>64</v>
      </c>
      <c r="J195" s="998" t="s">
        <v>182</v>
      </c>
      <c r="K195" s="998" t="s">
        <v>64</v>
      </c>
      <c r="L195" s="998" t="s">
        <v>182</v>
      </c>
      <c r="M195" s="998" t="s">
        <v>64</v>
      </c>
      <c r="N195" s="998" t="s">
        <v>182</v>
      </c>
      <c r="O195" s="998" t="s">
        <v>64</v>
      </c>
      <c r="P195" s="998" t="s">
        <v>182</v>
      </c>
      <c r="Q195" s="998" t="s">
        <v>64</v>
      </c>
      <c r="R195" s="998" t="s">
        <v>182</v>
      </c>
      <c r="S195" s="998" t="s">
        <v>64</v>
      </c>
      <c r="T195" s="998" t="s">
        <v>182</v>
      </c>
      <c r="U195" s="999" t="s">
        <v>64</v>
      </c>
      <c r="V195" s="1025"/>
      <c r="W195" s="1038"/>
      <c r="X195" s="777"/>
      <c r="Y195" s="777"/>
      <c r="Z195" s="671"/>
      <c r="AA195" s="671"/>
      <c r="AB195" s="671"/>
      <c r="AC195" s="671"/>
      <c r="AD195" s="671"/>
      <c r="AE195" s="671"/>
      <c r="AF195" s="671"/>
      <c r="AG195" s="671"/>
      <c r="AH195" s="671"/>
      <c r="AI195" s="671"/>
      <c r="AJ195" s="671"/>
      <c r="AK195" s="671"/>
      <c r="BA195" s="671"/>
      <c r="BB195" s="671"/>
      <c r="BC195" s="671"/>
      <c r="BD195" s="671"/>
      <c r="BE195" s="671"/>
      <c r="BF195" s="948"/>
      <c r="BG195" s="671"/>
      <c r="BH195" s="671"/>
      <c r="BI195" s="671"/>
      <c r="BJ195" s="671"/>
      <c r="BK195" s="671"/>
      <c r="BL195" s="671"/>
      <c r="BM195" s="671"/>
      <c r="BN195" s="671"/>
      <c r="BO195" s="671"/>
      <c r="BP195" s="671"/>
      <c r="BQ195" s="671"/>
      <c r="BR195" s="671"/>
      <c r="BS195" s="671"/>
      <c r="BT195" s="671"/>
      <c r="BU195" s="671"/>
      <c r="BV195" s="671"/>
      <c r="BW195" s="671"/>
      <c r="BX195" s="671"/>
      <c r="BY195" s="957">
        <f>IF($H$200&lt;=$H$197,0,1)</f>
        <v>0</v>
      </c>
      <c r="BZ195" s="958">
        <f>IF($I$200&lt;=$I$197,0,1)</f>
        <v>0</v>
      </c>
      <c r="CA195" s="671"/>
      <c r="CB195" s="671"/>
      <c r="CC195" s="671"/>
      <c r="CD195" s="671"/>
      <c r="CE195" s="671"/>
      <c r="CF195" s="671"/>
      <c r="CG195" s="671"/>
      <c r="CH195" s="671"/>
      <c r="CI195" s="671"/>
      <c r="CJ195" s="671"/>
      <c r="CK195" s="671"/>
    </row>
    <row r="196" spans="1:112" s="765" customFormat="1" ht="15.95" customHeight="1" x14ac:dyDescent="0.15">
      <c r="A196" s="1032" t="s">
        <v>126</v>
      </c>
      <c r="B196" s="1032"/>
      <c r="C196" s="806">
        <f t="shared" ref="C196:C201" si="64">SUM(D196:E196)</f>
        <v>1</v>
      </c>
      <c r="D196" s="806">
        <f t="shared" ref="D196:E201" si="65">F196+H196+J196+L196+N196+P196+R196+T196</f>
        <v>0</v>
      </c>
      <c r="E196" s="806">
        <f t="shared" si="65"/>
        <v>1</v>
      </c>
      <c r="F196" s="811"/>
      <c r="G196" s="811"/>
      <c r="H196" s="811"/>
      <c r="I196" s="811"/>
      <c r="J196" s="811"/>
      <c r="K196" s="811"/>
      <c r="L196" s="811"/>
      <c r="M196" s="811"/>
      <c r="N196" s="811"/>
      <c r="O196" s="811"/>
      <c r="P196" s="811"/>
      <c r="Q196" s="811">
        <v>1</v>
      </c>
      <c r="R196" s="811"/>
      <c r="S196" s="811"/>
      <c r="T196" s="904"/>
      <c r="U196" s="853"/>
      <c r="V196" s="834"/>
      <c r="W196" s="790"/>
      <c r="X196" s="951" t="str">
        <f>$BA196&amp;" "&amp;$BB196&amp;""&amp;$BC196&amp;""&amp;$BD196&amp;""&amp;$BE196</f>
        <v xml:space="preserve"> </v>
      </c>
      <c r="Y196" s="777"/>
      <c r="Z196" s="777"/>
      <c r="AA196" s="777"/>
      <c r="AB196" s="777"/>
      <c r="AC196" s="777"/>
      <c r="AD196" s="777"/>
      <c r="AE196" s="777"/>
      <c r="AF196" s="777"/>
      <c r="AG196" s="777"/>
      <c r="AH196" s="777"/>
      <c r="AI196" s="777"/>
      <c r="AJ196" s="671"/>
      <c r="AK196" s="671"/>
      <c r="BA196" s="767" t="str">
        <f>IF($C196&lt;&gt;SUM($F196:$U196),"El Total de los Ingresos NO puede ser diferente a la suma de Hombres y Mujeres por edad.","")</f>
        <v/>
      </c>
      <c r="BB196" s="767" t="str">
        <f>IF($D196&lt;&gt;$F196+$H196+$J196+$L196+$N196+$P196+$R196+$T196,"El Total de Hombres Ingresados al Programa NO puede ser distinto a la suma de Hombres por edad.","")</f>
        <v/>
      </c>
      <c r="BC196" s="767" t="str">
        <f>IF($E196&lt;&gt;$G196+$I196+$K196+$M196+$O196+$Q196+$S196+$U196,"El Total de Mujeres Ingresadas al Programa NO puede ser distinto a la suma de Mujeres por edad.","")</f>
        <v/>
      </c>
      <c r="BD196" s="767" t="str">
        <f>IF(V196&lt;=E196,"","Las gestantes Ingresadas al Programa NO DEBE ser mayor al Total de Mujeres Ingresadas.")</f>
        <v/>
      </c>
      <c r="BE196" s="952" t="str">
        <f>IF(W196&lt;=C196,"","El Nº de TRANS ingresados al Programa NO DEBE ser mayor al Total de Ingresos.")</f>
        <v/>
      </c>
      <c r="BF196" s="671"/>
      <c r="BG196" s="671"/>
      <c r="BH196" s="671"/>
      <c r="BI196" s="671"/>
      <c r="BJ196" s="671"/>
      <c r="BK196" s="671"/>
      <c r="BL196" s="671"/>
      <c r="BM196" s="671"/>
      <c r="BN196" s="671"/>
      <c r="BO196" s="671"/>
      <c r="BP196" s="671"/>
      <c r="BQ196" s="671"/>
      <c r="BR196" s="671"/>
      <c r="BS196" s="671"/>
      <c r="BT196" s="954">
        <f t="shared" ref="BT196:BT201" si="66">IF($C196&lt;&gt;SUM($F196:$U196),1,0)</f>
        <v>0</v>
      </c>
      <c r="BU196" s="955">
        <f t="shared" ref="BU196:BU201" si="67">IF($D196&lt;&gt;$F196+$H196+$J196+$L196+$N196+$P196+$R196+$T196,1,0)</f>
        <v>0</v>
      </c>
      <c r="BV196" s="955">
        <f t="shared" ref="BV196:BV201" si="68">IF($E196&lt;&gt;$G196+$I196+$K196+$M196+$O196+$Q196+$S196+$U196,1,0)</f>
        <v>0</v>
      </c>
      <c r="BW196" s="955">
        <f t="shared" ref="BW196:BW201" si="69">IF(V196&lt;=E196,0,1)</f>
        <v>0</v>
      </c>
      <c r="BX196" s="955">
        <f t="shared" ref="BX196:BX201" si="70">IF(W196&lt;=C196,0,1)</f>
        <v>0</v>
      </c>
      <c r="BY196" s="959">
        <f>IF($H$201&lt;=$H$197,0,1)</f>
        <v>0</v>
      </c>
      <c r="BZ196" s="961">
        <f>IF($I$201&lt;=$I$197,0,1)</f>
        <v>0</v>
      </c>
      <c r="CA196" s="671"/>
      <c r="CB196" s="671"/>
      <c r="CC196" s="671"/>
      <c r="CD196" s="671"/>
      <c r="CE196" s="671"/>
      <c r="CF196" s="671"/>
      <c r="CG196" s="671"/>
      <c r="CH196" s="671"/>
      <c r="CI196" s="671"/>
      <c r="CJ196" s="671"/>
      <c r="CK196" s="671"/>
      <c r="CL196" s="690"/>
      <c r="CM196" s="690"/>
      <c r="CN196" s="690"/>
      <c r="CO196" s="690"/>
      <c r="CP196" s="690"/>
      <c r="CQ196" s="690"/>
      <c r="CR196" s="690"/>
      <c r="CS196" s="690"/>
      <c r="CT196" s="690"/>
      <c r="CU196" s="690"/>
      <c r="CV196" s="690"/>
      <c r="CW196" s="690"/>
      <c r="CX196" s="690"/>
      <c r="CY196" s="690"/>
      <c r="CZ196" s="690"/>
      <c r="DA196" s="690"/>
      <c r="DB196" s="690"/>
      <c r="DC196" s="690"/>
      <c r="DD196" s="690"/>
      <c r="DE196" s="690"/>
      <c r="DF196" s="690"/>
      <c r="DG196" s="690"/>
      <c r="DH196" s="690"/>
    </row>
    <row r="197" spans="1:112" s="765" customFormat="1" ht="15.95" customHeight="1" thickBot="1" x14ac:dyDescent="0.2">
      <c r="A197" s="1033" t="s">
        <v>103</v>
      </c>
      <c r="B197" s="1033"/>
      <c r="C197" s="815">
        <f t="shared" si="64"/>
        <v>0</v>
      </c>
      <c r="D197" s="815">
        <f t="shared" si="65"/>
        <v>0</v>
      </c>
      <c r="E197" s="815">
        <f t="shared" si="65"/>
        <v>0</v>
      </c>
      <c r="F197" s="816"/>
      <c r="G197" s="816"/>
      <c r="H197" s="816"/>
      <c r="I197" s="816"/>
      <c r="J197" s="816"/>
      <c r="K197" s="816"/>
      <c r="L197" s="816"/>
      <c r="M197" s="816"/>
      <c r="N197" s="816"/>
      <c r="O197" s="816"/>
      <c r="P197" s="816"/>
      <c r="Q197" s="816"/>
      <c r="R197" s="816"/>
      <c r="S197" s="816"/>
      <c r="T197" s="905"/>
      <c r="U197" s="855"/>
      <c r="V197" s="818"/>
      <c r="W197" s="792"/>
      <c r="X197" s="951" t="str">
        <f>$BA197&amp;" "&amp;$BB197&amp;""&amp;$BC197&amp;""&amp;$BD197&amp;""&amp;$BE197&amp;""&amp;$BF197&amp;""&amp;$BG197&amp;""&amp;$BH197&amp;""&amp;$BI197&amp;""&amp;$BJ197&amp;""&amp;$BK197&amp;""&amp;$BL197&amp;""&amp;$BM197&amp;""&amp;$BN197&amp;""&amp;$BO197&amp;""&amp;$BP197&amp;""&amp;$BQ197&amp;""&amp;$BF197&amp;""&amp;$BE202&amp;""&amp;$BF202&amp;""&amp;$BG202&amp;""&amp;$BH202</f>
        <v xml:space="preserve"> </v>
      </c>
      <c r="Y197" s="777"/>
      <c r="Z197" s="777"/>
      <c r="AA197" s="777"/>
      <c r="AB197" s="777"/>
      <c r="AC197" s="777"/>
      <c r="AD197" s="777"/>
      <c r="AE197" s="777"/>
      <c r="AF197" s="777"/>
      <c r="AG197" s="777"/>
      <c r="AH197" s="777"/>
      <c r="AI197" s="777"/>
      <c r="AJ197" s="671"/>
      <c r="AK197" s="671"/>
      <c r="BA197" s="767" t="str">
        <f>IF($C197&lt;&gt;SUM($F197:$U197),"El Total de los Egresos NO puede ser diferente a la suma de Hombres y Mujeres por edad.","")</f>
        <v/>
      </c>
      <c r="BB197" s="767" t="str">
        <f>IF($D197&lt;&gt;$F197+$H197+$J197+$L197+$N197+$P197+$R197+$T197,"El Total de Hombres Egresados del Programa NO puede ser distinto a la suma de Hombres por edad.","")</f>
        <v/>
      </c>
      <c r="BC197" s="767" t="str">
        <f>IF($E197&lt;&gt;$G197+$I197+$K197+$M197+$O197+$Q197+$S197+$U197,"El Total de Mujeres Egresadas del Programa NO puede ser distinto a la suma de Mujeres por edad.","")</f>
        <v/>
      </c>
      <c r="BD197" s="767" t="str">
        <f>IF(V197&lt;=E197,"","Las gestantes Egresadas del Programa NO DEBE ser mayor al Total de Mujeres Egresadas.")</f>
        <v/>
      </c>
      <c r="BE197" s="952" t="str">
        <f>IF(W197&lt;=C197,"","El Nº de TRANS Egresados del Programa NO DEBE ser mayor al Total de Egresos.")</f>
        <v/>
      </c>
      <c r="BF197" s="767" t="str">
        <f>IF(F197&gt;=SUM(F198:F201),"","El Total de Egresos hombres Menor de 6 meses DEBE ser mayor o igual a la suma de los Egresos por Alta, Abandono de Tratamiento, Abandono de Programa y Fallecimiento.")</f>
        <v/>
      </c>
      <c r="BG197" s="767" t="str">
        <f>IF(G197&gt;=SUM(G198:G201),"","El Total de Egresos mujeres Menor de 6 meses DEBE ser mayor o igual a la suma de los Egresos por Alta, Abandono de Tratamiento, Abandono de Programa y Fallecimiento.")</f>
        <v/>
      </c>
      <c r="BH197" s="767" t="str">
        <f>IF(H197&gt;=SUM(H198:H201),"","El Total de Egresos hombres De 6 meses a 1 año DEBE ser mayor o igual a la suma de los Egresos por Alta, Abandono de Tratamiento, Abandono de Programa y Fallecimiento.")</f>
        <v/>
      </c>
      <c r="BI197" s="767" t="str">
        <f>IF(I197&gt;=SUM(I198:I201),"","El Total de Egresos mujeres De 6 meses a 1 año DEBE ser mayor o igual a la suma de los Egresos por Alta, Abandono de Tratamiento, Abandono de Programa y Fallecimiento.")</f>
        <v/>
      </c>
      <c r="BJ197" s="767" t="str">
        <f>IF(J197&gt;=SUM(J198:J201),"","El Total de Egresos hombres de 2 a 9 años DEBE ser mayor o igual a la suma de los Egresos por Alta, Abandono de Tratamiento, Abandono de Programa y Fallecimiento.")</f>
        <v/>
      </c>
      <c r="BK197" s="767" t="str">
        <f>IF(K197&gt;=SUM(K198:K201),"","El Total de Egresos mujeres de 2 a 9 años DEBE ser mayor o igual a la suma de los Egresos por Alta, Abandono de Tratamiento, Abandono de Programa y Fallecimiento.")</f>
        <v/>
      </c>
      <c r="BL197" s="767" t="str">
        <f>IF(L197&gt;=SUM(L198:L201),"","El Total de Egresos hombres de 10 a 14 años DEBE ser mayor o igual a la suma de los Egresos por Alta, Abandono de Tratamiento, Abandono de Programa y Fallecimiento.")</f>
        <v/>
      </c>
      <c r="BM197" s="767" t="str">
        <f>IF(M197&gt;=SUM(M198:M201),"","El Total de Egresos mujeres de 10 a 14 años DEBE ser mayor o igual a la suma de los Egresos por Alta, Abandono de Tratamiento, Abandono de Programa y Fallecimiento.")</f>
        <v/>
      </c>
      <c r="BN197" s="767" t="str">
        <f>IF(N197&gt;=SUM(N198:N201),"","El Total de Egresos hombres de 15 a 19 años DEBE ser mayor o igual a la suma de los Egresos por Alta, Abandono de Tratamiento, Abandono de Programa y Fallecimiento.")</f>
        <v/>
      </c>
      <c r="BO197" s="767" t="str">
        <f>IF(O197&gt;=SUM(O198:O201),"","El Total de Egresos mujeres de 15 a 19 años DEBE ser mayor o igual a la suma de los Egresos por Alta, Abandono de Tratamiento, Abandono de Programa y Fallecimiento.")</f>
        <v/>
      </c>
      <c r="BP197" s="767" t="str">
        <f>IF(P$197&gt;=SUM(P$198:P$201),"","El Total de Egresos hombres de 20 a 24 años DEBE ser mayor o igual a la suma de los Egresos por Alta, Abandono de Tratamiento, Abandono de Programa y Fallecimiento.")</f>
        <v/>
      </c>
      <c r="BQ197" s="767" t="str">
        <f>IF(Q$197&gt;=SUM(Q$198:Q$201),"","El Total de Egresos mujeres de 20 a 24 años DEBE ser mayor o igual a la suma de los Egresos por Alta, Abandono de Tratamiento, Abandono de Programa y Fallecimiento.")</f>
        <v/>
      </c>
      <c r="BR197" s="671"/>
      <c r="BS197" s="671"/>
      <c r="BT197" s="957">
        <f t="shared" si="66"/>
        <v>0</v>
      </c>
      <c r="BU197" s="941">
        <f t="shared" si="67"/>
        <v>0</v>
      </c>
      <c r="BV197" s="941">
        <f t="shared" si="68"/>
        <v>0</v>
      </c>
      <c r="BW197" s="941">
        <f t="shared" si="69"/>
        <v>0</v>
      </c>
      <c r="BX197" s="958">
        <f t="shared" si="70"/>
        <v>0</v>
      </c>
      <c r="BY197" s="954">
        <f>IF(F197&gt;=SUM(F198:F201),0,1)</f>
        <v>0</v>
      </c>
      <c r="BZ197" s="956">
        <f>IF($G$197&gt;=SUM($G$198:$G$201),0,1)</f>
        <v>0</v>
      </c>
      <c r="CA197" s="671"/>
      <c r="CB197" s="671"/>
      <c r="CC197" s="671"/>
      <c r="CD197" s="671"/>
      <c r="CE197" s="671"/>
      <c r="CF197" s="671"/>
      <c r="CG197" s="671"/>
      <c r="CH197" s="671"/>
      <c r="CI197" s="671"/>
      <c r="CJ197" s="671"/>
      <c r="CK197" s="671"/>
      <c r="CL197" s="690"/>
      <c r="CM197" s="690"/>
      <c r="CN197" s="690"/>
      <c r="CO197" s="690"/>
      <c r="CP197" s="690"/>
      <c r="CQ197" s="690"/>
      <c r="CR197" s="690"/>
      <c r="CS197" s="690"/>
      <c r="CT197" s="690"/>
      <c r="CU197" s="690"/>
      <c r="CV197" s="690"/>
      <c r="CW197" s="690"/>
      <c r="CX197" s="690"/>
      <c r="CY197" s="690"/>
      <c r="CZ197" s="690"/>
      <c r="DA197" s="690"/>
      <c r="DB197" s="690"/>
      <c r="DC197" s="690"/>
      <c r="DD197" s="690"/>
      <c r="DE197" s="690"/>
      <c r="DF197" s="690"/>
      <c r="DG197" s="690"/>
      <c r="DH197" s="690"/>
    </row>
    <row r="198" spans="1:112" s="765" customFormat="1" ht="15.95" customHeight="1" thickTop="1" x14ac:dyDescent="0.15">
      <c r="A198" s="1007" t="s">
        <v>210</v>
      </c>
      <c r="B198" s="1007"/>
      <c r="C198" s="937">
        <f t="shared" si="64"/>
        <v>0</v>
      </c>
      <c r="D198" s="937">
        <f t="shared" si="65"/>
        <v>0</v>
      </c>
      <c r="E198" s="937">
        <f t="shared" si="65"/>
        <v>0</v>
      </c>
      <c r="F198" s="906"/>
      <c r="G198" s="906"/>
      <c r="H198" s="906"/>
      <c r="I198" s="906"/>
      <c r="J198" s="907"/>
      <c r="K198" s="907"/>
      <c r="L198" s="907"/>
      <c r="M198" s="907"/>
      <c r="N198" s="907"/>
      <c r="O198" s="907"/>
      <c r="P198" s="907"/>
      <c r="Q198" s="907"/>
      <c r="R198" s="907"/>
      <c r="S198" s="907"/>
      <c r="T198" s="907"/>
      <c r="U198" s="907"/>
      <c r="V198" s="907"/>
      <c r="W198" s="907"/>
      <c r="X198" s="951" t="str">
        <f>$BA198&amp;" "&amp;$BB198&amp;""&amp;$BC198&amp;""&amp;$BD198&amp;""&amp;$BE198&amp;""&amp;$BF198&amp;""&amp;$BG198&amp;""&amp;$BH198&amp;""&amp;$BI198&amp;""&amp;$BJ198&amp;""&amp;$BK198&amp;""&amp;$BL198&amp;""&amp;$BM198&amp;""&amp;$BN198&amp;""&amp;$BO198&amp;""&amp;$BP198&amp;""&amp;$BQ198&amp;""&amp;$BF198&amp;""&amp;$BE203&amp;""&amp;$BF203&amp;""&amp;$BG203&amp;""&amp;$BH203</f>
        <v xml:space="preserve"> </v>
      </c>
      <c r="Y198" s="777"/>
      <c r="Z198" s="777"/>
      <c r="AA198" s="777"/>
      <c r="AB198" s="777"/>
      <c r="AC198" s="777"/>
      <c r="AD198" s="777"/>
      <c r="AE198" s="777"/>
      <c r="AF198" s="777"/>
      <c r="AG198" s="777"/>
      <c r="AH198" s="777"/>
      <c r="AI198" s="777"/>
      <c r="AJ198" s="671"/>
      <c r="AK198" s="671"/>
      <c r="BA198" s="767" t="str">
        <f>IF($C198&lt;&gt;SUM($F198:$U198),"El Total de los Egresos NO puede ser diferente a la suma de Hombres y Mujeres por edad.","")</f>
        <v/>
      </c>
      <c r="BB198" s="767" t="str">
        <f>IF($D198&lt;&gt;$F198+$H198+$J198+$L198+$N198+$P198+$R198+$T198,"El Total de Hombres Egresados del Programa NO puede ser distinto a la suma de Hombres por edad.","")</f>
        <v/>
      </c>
      <c r="BC198" s="767" t="str">
        <f>IF($E198&lt;&gt;$G198+$I198+$K198+$M198+$O198+$Q198+$S198+$U198,"El Total de Mujeres Egresadas del Programa NO puede ser distinto a la suma de Mujeres por edad.","")</f>
        <v/>
      </c>
      <c r="BD198" s="767" t="str">
        <f>IF(V198&lt;=E198,"","Las gestantes Egresadas del Programa NO DEBE ser mayor al Total de Mujeres Egresadas.")</f>
        <v/>
      </c>
      <c r="BE198" s="952" t="str">
        <f>IF(W198&lt;=C198,"","El Nº de TRANS Egresados del Programa NO DEBE ser mayor al Total de Egresos.")</f>
        <v/>
      </c>
      <c r="BF198" s="767" t="str">
        <f>IF(F198&lt;=F197,"","Los Egresos por Alta de hombres Menores de 6 meses DEBEN estar contenidos en el Total de Egresos.")</f>
        <v/>
      </c>
      <c r="BG198" s="767" t="str">
        <f>IF(G198&lt;=G197,"","Los Egresos por Alta de mujeres Menores de 6 meses DEBEN estar contenidos en el Total de Egresos.")</f>
        <v/>
      </c>
      <c r="BH198" s="767" t="str">
        <f>IF(H198&lt;=H197,"","Los Egresos por Alta de hombres De 6 meses a 1 año DEBEN estar contenidos en el Total de Egresos.")</f>
        <v/>
      </c>
      <c r="BI198" s="767" t="str">
        <f>IF(I198&lt;=I197,"","Los Egresos por Alta de mujeres De 6 meses a 1 año DEBEN estar contenidos en el Total de Egresos.")</f>
        <v/>
      </c>
      <c r="BJ198" s="767" t="str">
        <f>IF(J198&lt;=J197,"","Los Egresos por Alta de hombres de 2 a 9 años DEBEN estar contenidos en el Total de Egresos.")</f>
        <v/>
      </c>
      <c r="BK198" s="767" t="str">
        <f>IF(K198&lt;=K197,"","Los Egresos por Alta de mujeres de 2 a 9 años DEBEN estar contenidos en el Total de Egresos.")</f>
        <v/>
      </c>
      <c r="BL198" s="767" t="str">
        <f>IF(L198&lt;=L197,"","Los Egresos por Alta de hombres de 10 a 14 años DEBEN estar contenidos en el Total de Egresos.")</f>
        <v/>
      </c>
      <c r="BM198" s="767" t="str">
        <f>IF(M198&lt;=M197,"","Los Egresos por Alta de mujeres de 10 a 14 años DEBEN estar contenidos en el Total de Egresos.")</f>
        <v/>
      </c>
      <c r="BN198" s="767" t="str">
        <f>IF(N198&lt;=N197,"","Los Egresos por Alta de hombres de 15 a 19 años DEBEN estar contenidos en el Total de Egresos.")</f>
        <v/>
      </c>
      <c r="BO198" s="767" t="str">
        <f>IF(O198&lt;=O197,"","Los Egresos por Alta de mujeres de 15 a 19 años DEBEN estar contenidos en el Total de Egresos.")</f>
        <v/>
      </c>
      <c r="BP198" s="767" t="str">
        <f>IF(P$198&lt;=P$197,"","Los Egresos por Alta de hombres de 20 a 24 años DEBEN estar contenidos en el Total de Egresos.")</f>
        <v/>
      </c>
      <c r="BQ198" s="767" t="str">
        <f>IF(Q$198&lt;=Q$197,"","Los Egresos por Alta de mujeres de 20 a 24 años DEBEN estar contenidos en el Total de Egresos.")</f>
        <v/>
      </c>
      <c r="BR198" s="671"/>
      <c r="BS198" s="671"/>
      <c r="BT198" s="957">
        <f t="shared" si="66"/>
        <v>0</v>
      </c>
      <c r="BU198" s="941">
        <f t="shared" si="67"/>
        <v>0</v>
      </c>
      <c r="BV198" s="941">
        <f t="shared" si="68"/>
        <v>0</v>
      </c>
      <c r="BW198" s="941">
        <f t="shared" si="69"/>
        <v>0</v>
      </c>
      <c r="BX198" s="958">
        <f t="shared" si="70"/>
        <v>0</v>
      </c>
      <c r="BY198" s="957">
        <f>IF(F198&lt;=F197,0,1)</f>
        <v>0</v>
      </c>
      <c r="BZ198" s="958">
        <f>IF($G$198&lt;=$G$197,0,1)</f>
        <v>0</v>
      </c>
      <c r="CA198" s="671"/>
      <c r="CB198" s="671"/>
      <c r="CC198" s="671"/>
      <c r="CD198" s="671"/>
      <c r="CE198" s="671"/>
      <c r="CF198" s="671"/>
      <c r="CG198" s="671"/>
      <c r="CH198" s="671"/>
      <c r="CI198" s="671"/>
      <c r="CJ198" s="671"/>
      <c r="CK198" s="671"/>
      <c r="CL198" s="690"/>
      <c r="CM198" s="690"/>
      <c r="CN198" s="690"/>
      <c r="CO198" s="690"/>
      <c r="CP198" s="690"/>
      <c r="CQ198" s="690"/>
      <c r="CR198" s="690"/>
      <c r="CS198" s="690"/>
      <c r="CT198" s="690"/>
      <c r="CU198" s="690"/>
      <c r="CV198" s="690"/>
      <c r="CW198" s="690"/>
      <c r="CX198" s="690"/>
      <c r="CY198" s="690"/>
      <c r="CZ198" s="690"/>
      <c r="DA198" s="690"/>
      <c r="DB198" s="690"/>
      <c r="DC198" s="690"/>
      <c r="DD198" s="690"/>
      <c r="DE198" s="690"/>
      <c r="DF198" s="690"/>
      <c r="DG198" s="690"/>
      <c r="DH198" s="690"/>
    </row>
    <row r="199" spans="1:112" s="765" customFormat="1" ht="15.95" customHeight="1" x14ac:dyDescent="0.15">
      <c r="A199" s="987" t="s">
        <v>211</v>
      </c>
      <c r="B199" s="987"/>
      <c r="C199" s="807">
        <f t="shared" si="64"/>
        <v>0</v>
      </c>
      <c r="D199" s="807">
        <f t="shared" si="65"/>
        <v>0</v>
      </c>
      <c r="E199" s="807">
        <f t="shared" si="65"/>
        <v>0</v>
      </c>
      <c r="F199" s="799"/>
      <c r="G199" s="799"/>
      <c r="H199" s="799"/>
      <c r="I199" s="799"/>
      <c r="J199" s="799"/>
      <c r="K199" s="799"/>
      <c r="L199" s="799"/>
      <c r="M199" s="799"/>
      <c r="N199" s="799"/>
      <c r="O199" s="799"/>
      <c r="P199" s="799"/>
      <c r="Q199" s="799"/>
      <c r="R199" s="799"/>
      <c r="S199" s="799"/>
      <c r="T199" s="883"/>
      <c r="U199" s="854"/>
      <c r="V199" s="813"/>
      <c r="W199" s="791"/>
      <c r="X199" s="951" t="str">
        <f>$BA199&amp;" "&amp;$BB199&amp;""&amp;$BC199&amp;""&amp;$BD199&amp;""&amp;$BE199&amp;""&amp;$BF199&amp;""&amp;$BG199&amp;""&amp;$BH199&amp;""&amp;$BI199&amp;""&amp;$BJ199&amp;""&amp;$BK199&amp;""&amp;$BL199&amp;""&amp;$BM199&amp;""&amp;$BN199&amp;""&amp;$BO199&amp;""&amp;$BP199&amp;""&amp;$BQ199&amp;""&amp;$BF199&amp;""&amp;$BE204&amp;""&amp;$BF204&amp;""&amp;$BG204&amp;""&amp;$BH204</f>
        <v xml:space="preserve"> </v>
      </c>
      <c r="Y199" s="777"/>
      <c r="Z199" s="777"/>
      <c r="AA199" s="777"/>
      <c r="AB199" s="777"/>
      <c r="AC199" s="777"/>
      <c r="AD199" s="777"/>
      <c r="AE199" s="777"/>
      <c r="AF199" s="777"/>
      <c r="AG199" s="777"/>
      <c r="AH199" s="777"/>
      <c r="AI199" s="777"/>
      <c r="AJ199" s="671"/>
      <c r="AK199" s="671"/>
      <c r="BA199" s="767" t="str">
        <f>IF($C199&lt;&gt;SUM($F199:$U199),"El Total de los Egresos NO puede ser diferente a la suma de Hombres y Mujeres por edad.","")</f>
        <v/>
      </c>
      <c r="BB199" s="767" t="str">
        <f>IF($D199&lt;&gt;$F199+$H199+$J199+$L199+$N199+$P199+$R199+$T199,"El Total de Hombres Egresados del Programa NO puede ser distinto a la suma de Hombres por edad.","")</f>
        <v/>
      </c>
      <c r="BC199" s="767" t="str">
        <f>IF($E199&lt;&gt;$G199+$I199+$K199+$M199+$O199+$Q199+$S199+$U199,"El Total de Mujeres Egresadas del Programa NO puede ser distinto a la suma de Mujeres por edad.","")</f>
        <v/>
      </c>
      <c r="BD199" s="767" t="str">
        <f>IF(V199&lt;=E199,"","Las gestantes Egresadas del Programa NO DEBE ser mayor al Total de Mujeres Egresadas.")</f>
        <v/>
      </c>
      <c r="BE199" s="952" t="str">
        <f>IF(W199&lt;=C199,"","El Nº de TRANS Egresados del Programa NO DEBE ser mayor al Total de Egresos.")</f>
        <v/>
      </c>
      <c r="BF199" s="767" t="str">
        <f>IF(F199&lt;=F197,"","Los Egresos por Abandono de Tratamiento de hombres Menores de 6 meses DEBEN estar contenidos en el Total de Egresos.")</f>
        <v/>
      </c>
      <c r="BG199" s="767" t="str">
        <f>IF(G199&lt;=G197,"","Los Egresos por Abandono de Tratamiento de mujeres Menores de 6 meses DEBEN estar contenidos en el Total de Egresos.")</f>
        <v/>
      </c>
      <c r="BH199" s="767" t="str">
        <f>IF(H199&lt;=H197,"","Los Egresos por Abandono de Tratamiento de hombres De 6 meses a 1 año DEBEN estar contenidos en el Total de Egresos.")</f>
        <v/>
      </c>
      <c r="BI199" s="767" t="str">
        <f>IF(I199&lt;=I197,"","Los Egresos por Abandono de Tratamiento de mujeres De 6 meses a 1 año DEBEN estar contenidos en el Total de Egresos.")</f>
        <v/>
      </c>
      <c r="BJ199" s="767" t="str">
        <f>IF(J199&lt;=J197,"","Los Egresos por Abandono de Tratamiento de hombres de 2 a 9 años DEBEN estar contenidos en el Total de Egresos.")</f>
        <v/>
      </c>
      <c r="BK199" s="767" t="str">
        <f>IF(K199&lt;=K197,"","Los Egresos por Abandono de Tratamiento de mujeres de 2 a 9 años DEBEN estar contenidos en el Total de Egresos.")</f>
        <v/>
      </c>
      <c r="BL199" s="767" t="str">
        <f>IF(L199&lt;=L197,"","Los Egresos por Abandono de Tratamiento de hombres de 10 a 14 años DEBEN estar contenidos en el Total de Egresos.")</f>
        <v/>
      </c>
      <c r="BM199" s="767" t="str">
        <f>IF(M199&lt;=M197,"","Los Egresos por Abandono de Tratamiento de mujeres de 10 a 14 años DEBEN estar contenidos en el Total de Egresos.")</f>
        <v/>
      </c>
      <c r="BN199" s="767" t="str">
        <f>IF(N199&lt;=N197,"","Los Egresos por Abandono de Tratamiento de hombres de 15 a 19 años DEBEN estar contenidos en el Total de Egresos.")</f>
        <v/>
      </c>
      <c r="BO199" s="767" t="str">
        <f>IF(O199&lt;=O197,"","Los Egresos por Abandono de Tratamiento de mujeres de 15 a 19 años DEBEN estar contenidos en el Total de Egresos.")</f>
        <v/>
      </c>
      <c r="BP199" s="767" t="str">
        <f>IF(P$199&lt;=P$197,"","Los Egresos por Abandono de Tratamiento de hombres de 20 a 24 años DEBEN estar contenidos en el Total de Egresos.")</f>
        <v/>
      </c>
      <c r="BQ199" s="767" t="str">
        <f>IF(Q$199&lt;=Q$197,"","Los Egresos por Abandono de Tratamiento de mujeres de 20 a 24 años DEBEN estar contenidos en el Total de Egresos.")</f>
        <v/>
      </c>
      <c r="BR199" s="671"/>
      <c r="BS199" s="671"/>
      <c r="BT199" s="957">
        <f t="shared" si="66"/>
        <v>0</v>
      </c>
      <c r="BU199" s="941">
        <f t="shared" si="67"/>
        <v>0</v>
      </c>
      <c r="BV199" s="941">
        <f t="shared" si="68"/>
        <v>0</v>
      </c>
      <c r="BW199" s="941">
        <f t="shared" si="69"/>
        <v>0</v>
      </c>
      <c r="BX199" s="958">
        <f t="shared" si="70"/>
        <v>0</v>
      </c>
      <c r="BY199" s="957">
        <f>IF(F199&lt;=F197,0,1)</f>
        <v>0</v>
      </c>
      <c r="BZ199" s="958">
        <f>IF($G$199&lt;=$G$197,0,1)</f>
        <v>0</v>
      </c>
      <c r="CA199" s="671"/>
      <c r="CB199" s="671"/>
      <c r="CC199" s="671"/>
      <c r="CD199" s="671"/>
      <c r="CE199" s="671"/>
      <c r="CF199" s="671"/>
      <c r="CG199" s="671"/>
      <c r="CH199" s="671"/>
      <c r="CI199" s="671"/>
      <c r="CJ199" s="671"/>
      <c r="CK199" s="671"/>
      <c r="CL199" s="690"/>
      <c r="CM199" s="690"/>
      <c r="CN199" s="690"/>
      <c r="CO199" s="690"/>
      <c r="CP199" s="690"/>
      <c r="CQ199" s="690"/>
      <c r="CR199" s="690"/>
      <c r="CS199" s="690"/>
      <c r="CT199" s="690"/>
      <c r="CU199" s="690"/>
      <c r="CV199" s="690"/>
      <c r="CW199" s="690"/>
      <c r="CX199" s="690"/>
      <c r="CY199" s="690"/>
      <c r="CZ199" s="690"/>
      <c r="DA199" s="690"/>
      <c r="DB199" s="690"/>
      <c r="DC199" s="690"/>
      <c r="DD199" s="690"/>
      <c r="DE199" s="690"/>
      <c r="DF199" s="690"/>
      <c r="DG199" s="690"/>
      <c r="DH199" s="690"/>
    </row>
    <row r="200" spans="1:112" s="765" customFormat="1" ht="15.95" customHeight="1" x14ac:dyDescent="0.15">
      <c r="A200" s="1034" t="s">
        <v>212</v>
      </c>
      <c r="B200" s="1034"/>
      <c r="C200" s="807">
        <f t="shared" si="64"/>
        <v>0</v>
      </c>
      <c r="D200" s="807">
        <f t="shared" si="65"/>
        <v>0</v>
      </c>
      <c r="E200" s="807">
        <f t="shared" si="65"/>
        <v>0</v>
      </c>
      <c r="F200" s="799"/>
      <c r="G200" s="799"/>
      <c r="H200" s="799"/>
      <c r="I200" s="799"/>
      <c r="J200" s="799"/>
      <c r="K200" s="799"/>
      <c r="L200" s="799"/>
      <c r="M200" s="799"/>
      <c r="N200" s="799"/>
      <c r="O200" s="799"/>
      <c r="P200" s="799"/>
      <c r="Q200" s="799"/>
      <c r="R200" s="799"/>
      <c r="S200" s="799"/>
      <c r="T200" s="883"/>
      <c r="U200" s="854"/>
      <c r="V200" s="813"/>
      <c r="W200" s="791"/>
      <c r="X200" s="951" t="str">
        <f>$BA200&amp;" "&amp;$BB200&amp;""&amp;$BC200&amp;""&amp;$BD200&amp;""&amp;$BE200&amp;""&amp;$BF200&amp;""&amp;$BG200&amp;""&amp;$BH200&amp;""&amp;$BI200&amp;""&amp;$BJ200&amp;""&amp;$BK200&amp;""&amp;$BL200&amp;""&amp;$BM200&amp;""&amp;$BN200&amp;""&amp;$BO200&amp;""&amp;$BP200&amp;""&amp;$BQ200&amp;""&amp;$BF200&amp;""&amp;$BE205&amp;""&amp;$BF205&amp;""&amp;$BG205&amp;""&amp;$BH205</f>
        <v xml:space="preserve"> </v>
      </c>
      <c r="Y200" s="777"/>
      <c r="Z200" s="777"/>
      <c r="AA200" s="777"/>
      <c r="AB200" s="777"/>
      <c r="AC200" s="777"/>
      <c r="AD200" s="777"/>
      <c r="AE200" s="777"/>
      <c r="AF200" s="777"/>
      <c r="AG200" s="777"/>
      <c r="AH200" s="777"/>
      <c r="AI200" s="777"/>
      <c r="AJ200" s="671"/>
      <c r="AK200" s="671"/>
      <c r="BA200" s="767" t="str">
        <f>IF($C200&lt;&gt;SUM($F200:$U200),"El Total de los Egresos NO puede ser diferente a la suma de Hombres y Mujeres por edad.","")</f>
        <v/>
      </c>
      <c r="BB200" s="767" t="str">
        <f>IF($D200&lt;&gt;$F200+$H200+$J200+$L200+$N200+$P200+$R200+$T200,"El Total de Hombres Egresados del Programa NO puede ser distinto a la suma de Hombres por edad.","")</f>
        <v/>
      </c>
      <c r="BC200" s="767" t="str">
        <f>IF($E200&lt;&gt;$G200+$I200+$K200+$M200+$O200+$Q200+$S200+$U200,"El Total de Mujeres Egresadas del Programa NO puede ser distinto a la suma de Mujeres por edad.","")</f>
        <v/>
      </c>
      <c r="BD200" s="767" t="str">
        <f>IF(V200&lt;=E200,"","Las gestantes Egresadas del Programa NO DEBE ser mayor al Total de Mujeres Egresadas.")</f>
        <v/>
      </c>
      <c r="BE200" s="952" t="str">
        <f>IF(W200&lt;=C200,"","El Nº de TRANS Egresados del Programa NO DEBE ser mayor al Total de Egresos.")</f>
        <v/>
      </c>
      <c r="BF200" s="767" t="str">
        <f>IF(F200&lt;=F197,"","Los Egresos por Abandono del Programa de hombres Menores de 6 meses DEBEN estar contenidos en el Total de Egresos.")</f>
        <v/>
      </c>
      <c r="BG200" s="767" t="str">
        <f>IF(G200&lt;=G197,"","Los Egresos por Abandono del Programa de mujeres Menores de 6 meses DEBEN estar contenidos en el Total de Egresos.")</f>
        <v/>
      </c>
      <c r="BH200" s="767" t="str">
        <f>IF(H200&lt;=H197,"","Los Egresos por Abandono del Programa de hombres De 6 meses a 1 año DEBEN estar contenidos en el Total de Egresos.")</f>
        <v/>
      </c>
      <c r="BI200" s="767" t="str">
        <f>IF(I200&lt;=I197,"","Los Egresos por Abandono del Programa de mujeres De 6 meses a 1 año DEBEN estar contenidos en el Total de Egresos.")</f>
        <v/>
      </c>
      <c r="BJ200" s="767" t="str">
        <f>IF(J200&lt;=J197,"","Los Egresos por Abandono del Programa de hombres de 2 a 9 años DEBEN estar contenidos en el Total de Egresos.")</f>
        <v/>
      </c>
      <c r="BK200" s="767" t="str">
        <f>IF(K200&lt;=K197,"","Los Egresos por Abandono del Programa de mujeres de 2 a 9 años DEBEN estar contenidos en el Total de Egresos.")</f>
        <v/>
      </c>
      <c r="BL200" s="767" t="str">
        <f>IF(L200&lt;=L197,"","Los Egresos por Abandono del Programa de hombres de 10 a 14 años DEBEN estar contenidos en el Total de Egresos.")</f>
        <v/>
      </c>
      <c r="BM200" s="767" t="str">
        <f>IF(M200&lt;=M197,"","Los Egresos por Abandono del Programa de mujeres de 10 a 14 años DEBEN estar contenidos en el Total de Egresos.")</f>
        <v/>
      </c>
      <c r="BN200" s="767" t="str">
        <f>IF(N200&lt;=N197,"","Los Egresos por Abandono del Programa de hombres de 15 a 19 años DEBEN estar contenidos en el Total de Egresos.")</f>
        <v/>
      </c>
      <c r="BO200" s="767" t="str">
        <f>IF(O200&lt;=O197,"","Los Egresos por Abandono del Programa de mujeres de 15 a 19 años DEBEN estar contenidos en el Total de Egresos.")</f>
        <v/>
      </c>
      <c r="BP200" s="767" t="str">
        <f>IF(P$200&lt;=P$197,"","Los Egresos por Abandono del Programa de hombres de 20 a 24 años DEBEN estar contenidos en el Total de Egresos.")</f>
        <v/>
      </c>
      <c r="BQ200" s="767" t="str">
        <f>IF(Q$200&lt;=Q$197,"","Los Egresos por Abandono del Programa de mujeres de 20 a 24 años DEBEN estar contenidos en el Total de Egresos.")</f>
        <v/>
      </c>
      <c r="BR200" s="671"/>
      <c r="BS200" s="671"/>
      <c r="BT200" s="957">
        <f t="shared" si="66"/>
        <v>0</v>
      </c>
      <c r="BU200" s="941">
        <f t="shared" si="67"/>
        <v>0</v>
      </c>
      <c r="BV200" s="941">
        <f t="shared" si="68"/>
        <v>0</v>
      </c>
      <c r="BW200" s="941">
        <f t="shared" si="69"/>
        <v>0</v>
      </c>
      <c r="BX200" s="958">
        <f t="shared" si="70"/>
        <v>0</v>
      </c>
      <c r="BY200" s="957">
        <f>IF(F200&lt;=F197,0,1)</f>
        <v>0</v>
      </c>
      <c r="BZ200" s="958">
        <f>IF($G$200&lt;=$G$197,0,1)</f>
        <v>0</v>
      </c>
      <c r="CA200" s="671"/>
      <c r="CB200" s="671"/>
      <c r="CC200" s="671"/>
      <c r="CD200" s="671"/>
      <c r="CE200" s="671"/>
      <c r="CF200" s="671"/>
      <c r="CG200" s="671"/>
      <c r="CH200" s="671"/>
      <c r="CI200" s="671"/>
      <c r="CJ200" s="671"/>
      <c r="CK200" s="671"/>
      <c r="CL200" s="690"/>
      <c r="CM200" s="690"/>
      <c r="CN200" s="690"/>
      <c r="CO200" s="690"/>
      <c r="CP200" s="690"/>
      <c r="CQ200" s="690"/>
      <c r="CR200" s="690"/>
      <c r="CS200" s="690"/>
      <c r="CT200" s="690"/>
      <c r="CU200" s="690"/>
      <c r="CV200" s="690"/>
      <c r="CW200" s="690"/>
      <c r="CX200" s="690"/>
      <c r="CY200" s="690"/>
      <c r="CZ200" s="690"/>
      <c r="DA200" s="690"/>
      <c r="DB200" s="690"/>
      <c r="DC200" s="690"/>
      <c r="DD200" s="690"/>
      <c r="DE200" s="690"/>
      <c r="DF200" s="690"/>
      <c r="DG200" s="690"/>
      <c r="DH200" s="690"/>
    </row>
    <row r="201" spans="1:112" s="765" customFormat="1" ht="15.95" customHeight="1" x14ac:dyDescent="0.15">
      <c r="A201" s="1008" t="s">
        <v>213</v>
      </c>
      <c r="B201" s="1008"/>
      <c r="C201" s="808">
        <f t="shared" si="64"/>
        <v>0</v>
      </c>
      <c r="D201" s="808">
        <f t="shared" si="65"/>
        <v>0</v>
      </c>
      <c r="E201" s="808">
        <f t="shared" si="65"/>
        <v>0</v>
      </c>
      <c r="F201" s="802"/>
      <c r="G201" s="802"/>
      <c r="H201" s="802"/>
      <c r="I201" s="802"/>
      <c r="J201" s="802"/>
      <c r="K201" s="802"/>
      <c r="L201" s="802"/>
      <c r="M201" s="802"/>
      <c r="N201" s="802"/>
      <c r="O201" s="802"/>
      <c r="P201" s="802"/>
      <c r="Q201" s="802"/>
      <c r="R201" s="802"/>
      <c r="S201" s="802"/>
      <c r="T201" s="844"/>
      <c r="U201" s="908"/>
      <c r="V201" s="835"/>
      <c r="W201" s="793"/>
      <c r="X201" s="951" t="str">
        <f>$BA201&amp;" "&amp;$BB201&amp;""&amp;$BC201&amp;""&amp;$BD201&amp;""&amp;$BE201&amp;""&amp;$BF201&amp;""&amp;$BG201&amp;""&amp;$BH201&amp;""&amp;$BI201&amp;""&amp;$BJ201&amp;""&amp;$BK201&amp;""&amp;$BL201&amp;""&amp;$BM201&amp;""&amp;$BN201&amp;""&amp;$BO201&amp;""&amp;$BP201&amp;""&amp;$BQ201&amp;""&amp;$BF201&amp;""&amp;$BE206&amp;""&amp;$BF206&amp;""&amp;$BG206&amp;""&amp;$BH206</f>
        <v xml:space="preserve"> </v>
      </c>
      <c r="Y201" s="777"/>
      <c r="Z201" s="777"/>
      <c r="AA201" s="777"/>
      <c r="AB201" s="777"/>
      <c r="AC201" s="777"/>
      <c r="AD201" s="777"/>
      <c r="AE201" s="777"/>
      <c r="AF201" s="777"/>
      <c r="AG201" s="777"/>
      <c r="AH201" s="777"/>
      <c r="AI201" s="777"/>
      <c r="AJ201" s="671"/>
      <c r="AK201" s="671"/>
      <c r="BA201" s="767" t="str">
        <f>IF($C201&lt;&gt;SUM($F201:$U201),"El Total de los Egresos NO puede ser diferente a la suma de Hombres y Mujeres por edad.","")</f>
        <v/>
      </c>
      <c r="BB201" s="767" t="str">
        <f>IF($D201&lt;&gt;$F201+$H201+$J201+$L201+$N201+$P201+$R201+$T201,"El Total de Hombres Egresados del Programa NO puede ser distinto a la suma de Hombres por edad.","")</f>
        <v/>
      </c>
      <c r="BC201" s="767" t="str">
        <f>IF($E201&lt;&gt;$G201+$I201+$K201+$M201+$O201+$Q201+$S201+$U201,"El Total de Mujeres Egresadas del Programa NO puede ser distinto a la suma de Mujeres por edad.","")</f>
        <v/>
      </c>
      <c r="BD201" s="767" t="str">
        <f>IF(V201&lt;=E201,"","Las gestantes Egresadas del Programa NO DEBE ser mayor al Total de Mujeres Egresadas.")</f>
        <v/>
      </c>
      <c r="BE201" s="953" t="str">
        <f>IF(W201&lt;=C201,"","El Nº de TRANS Egresados del Programa NO DEBE ser mayor al Total de Egresos.")</f>
        <v/>
      </c>
      <c r="BF201" s="767" t="str">
        <f>IF(F201&lt;=F197,"","Los Egresos por Fallecimiento de hombres Menores de 6 meses DEBEN estar contenidos en el Total de Egresos.")</f>
        <v/>
      </c>
      <c r="BG201" s="767" t="str">
        <f>IF(G201&lt;=G197,"","Los Egresos por Fallecimiento de mujeres Menores de 6 meses DEBEN estar contenidos en el Total de Egresos.")</f>
        <v/>
      </c>
      <c r="BH201" s="767" t="str">
        <f>IF(H201&lt;=H197,"","Los Egresos por Fallecimiento de hombres De 6 meses a 1 año DEBEN estar contenidos en el Total de Egresos.")</f>
        <v/>
      </c>
      <c r="BI201" s="767" t="str">
        <f>IF(I201&lt;=I197,"","Los Egresos por Fallecimiento de mujeres De 6 meses a 1 año DEBEN estar contenidos en el Total de Egresos.")</f>
        <v/>
      </c>
      <c r="BJ201" s="767" t="str">
        <f>IF(J201&lt;=J197,"","Los Egresos por Fallecimiento de hombres de 2 a 9 años DEBEN estar contenidos en el Total de Egresos.")</f>
        <v/>
      </c>
      <c r="BK201" s="767" t="str">
        <f>IF(K201&lt;=K197,"","Los Egresos por Fallecimiento de mujeres de 2 a 9 años DEBEN estar contenidos en el Total de Egresos.")</f>
        <v/>
      </c>
      <c r="BL201" s="767" t="str">
        <f>IF(L201&lt;=L197,"","Los Egresos por Fallecimiento de hombres de 10 a 14 años DEBEN estar contenidos en el Total de Egresos.")</f>
        <v/>
      </c>
      <c r="BM201" s="767" t="str">
        <f>IF(M201&lt;=M197,"","Los Egresos por Fallecimiento de mujeres de 10 a 14 años DEBEN estar contenidos en el Total de Egresos.")</f>
        <v/>
      </c>
      <c r="BN201" s="767" t="str">
        <f>IF(N201&lt;=N197,"","Los Egresos por Fallecimiento de hombres de 15 a 19 años DEBEN estar contenidos en el Total de Egresos.")</f>
        <v/>
      </c>
      <c r="BO201" s="767" t="str">
        <f>IF(O201&lt;=O197,"","Los Egresos por Fallecimiento de mujeres de 15 a 19 años DEBEN estar contenidos en el Total de Egresos.")</f>
        <v/>
      </c>
      <c r="BP201" s="767" t="str">
        <f>IF(P$201&lt;=P$197,"","Los Egresos por Fallecimiento de hombres de 20 a 24 años DEBEN estar contenidos en el Total de Egresos.")</f>
        <v/>
      </c>
      <c r="BQ201" s="767" t="str">
        <f>IF(Q$201&lt;=Q$197,"","Los Egresos por Fallecimiento de mujeres de 20 a 24 años DEBEN estar contenidos en el Total de Egresos.")</f>
        <v/>
      </c>
      <c r="BR201" s="671"/>
      <c r="BS201" s="671"/>
      <c r="BT201" s="959">
        <f t="shared" si="66"/>
        <v>0</v>
      </c>
      <c r="BU201" s="960">
        <f t="shared" si="67"/>
        <v>0</v>
      </c>
      <c r="BV201" s="960">
        <f t="shared" si="68"/>
        <v>0</v>
      </c>
      <c r="BW201" s="960">
        <f t="shared" si="69"/>
        <v>0</v>
      </c>
      <c r="BX201" s="961">
        <f t="shared" si="70"/>
        <v>0</v>
      </c>
      <c r="BY201" s="959">
        <f>IF(F201&lt;=F197,0,1)</f>
        <v>0</v>
      </c>
      <c r="BZ201" s="961">
        <f>IF($G$201&lt;=$G$197,0,1)</f>
        <v>0</v>
      </c>
      <c r="CA201" s="671"/>
      <c r="CB201" s="671"/>
      <c r="CC201" s="671"/>
      <c r="CD201" s="671"/>
      <c r="CE201" s="671"/>
      <c r="CF201" s="671"/>
      <c r="CG201" s="671"/>
      <c r="CH201" s="671"/>
      <c r="CI201" s="671"/>
      <c r="CJ201" s="671"/>
      <c r="CK201" s="671"/>
      <c r="CL201" s="690"/>
      <c r="CM201" s="690"/>
      <c r="CN201" s="690"/>
      <c r="CO201" s="690"/>
      <c r="CP201" s="690"/>
      <c r="CQ201" s="690"/>
      <c r="CR201" s="690"/>
      <c r="CS201" s="690"/>
      <c r="CT201" s="690"/>
      <c r="CU201" s="690"/>
      <c r="CV201" s="690"/>
      <c r="CW201" s="690"/>
      <c r="CX201" s="690"/>
      <c r="CY201" s="690"/>
      <c r="CZ201" s="690"/>
      <c r="DA201" s="690"/>
      <c r="DB201" s="690"/>
      <c r="DC201" s="690"/>
      <c r="DD201" s="690"/>
      <c r="DE201" s="690"/>
      <c r="DF201" s="690"/>
      <c r="DG201" s="690"/>
      <c r="DH201" s="690"/>
    </row>
    <row r="202" spans="1:112" s="673" customFormat="1" ht="30" customHeight="1" x14ac:dyDescent="0.2">
      <c r="A202" s="710" t="s">
        <v>214</v>
      </c>
      <c r="B202" s="750"/>
      <c r="C202" s="751"/>
      <c r="D202" s="752"/>
      <c r="E202" s="752"/>
      <c r="F202" s="752"/>
      <c r="G202" s="753"/>
      <c r="H202" s="753"/>
      <c r="I202" s="753"/>
      <c r="J202" s="753"/>
      <c r="K202" s="753"/>
      <c r="L202" s="753"/>
      <c r="M202" s="753"/>
      <c r="N202" s="753"/>
      <c r="O202" s="753"/>
      <c r="P202" s="753"/>
      <c r="Q202" s="753"/>
      <c r="R202" s="753"/>
      <c r="S202" s="753"/>
      <c r="T202" s="759"/>
      <c r="U202" s="777"/>
      <c r="V202" s="777"/>
      <c r="W202" s="777"/>
      <c r="BE202" s="767" t="str">
        <f>IF(R$197&gt;=SUM(R$198:R$201),"","El Total de Egresos hombres de 25 a 64 años DEBE ser mayor o igual a la suma de los Egresos por Alta, Abandono de Tratamiento, Abandono de Programa y Fallecimiento.")</f>
        <v/>
      </c>
      <c r="BF202" s="767" t="str">
        <f>IF(S$197&gt;=SUM(S$198:S$201),"","El Total de Egresos mujeres de 25 a 64 años DEBE ser mayor o igual a la suma de los Egresos por Alta, Abandono de Tratamiento, Abandono de Programa y Fallecimiento.")</f>
        <v/>
      </c>
      <c r="BG202" s="767" t="str">
        <f>IF(T$197&gt;=SUM(T$198:T$201),"","El Total de Egresos hombres de 65 y más años DEBE ser mayor o igual a la suma de los Egresos por Alta, Abandono de Tratamiento, Abandono de Programa y Fallecimiento.")</f>
        <v/>
      </c>
      <c r="BH202" s="767" t="str">
        <f>IF(U$197&gt;=SUM(U$198:U$201),"","El Total de Egresos mujeres de 65 y más años DEBE ser mayor o igual a la suma de los Egresos por Alta, Abandono de Tratamiento, Abandono de Programa y Fallecimiento.")</f>
        <v/>
      </c>
      <c r="BX202" s="954">
        <f>IF($J$197&gt;=SUM($J$198:$J$201),0,1)</f>
        <v>0</v>
      </c>
      <c r="BY202" s="956">
        <f>IF($K$197&gt;=SUM($K$198:$K$201),0,1)</f>
        <v>0</v>
      </c>
      <c r="BZ202" s="945">
        <f>IF($L$197&gt;=SUM($L$198:$L$201),0,1)</f>
        <v>0</v>
      </c>
    </row>
    <row r="203" spans="1:112" s="690" customFormat="1" ht="15.95" customHeight="1" x14ac:dyDescent="0.15">
      <c r="A203" s="1009" t="s">
        <v>45</v>
      </c>
      <c r="B203" s="1010"/>
      <c r="C203" s="1015" t="s">
        <v>189</v>
      </c>
      <c r="D203" s="1015"/>
      <c r="E203" s="1015"/>
      <c r="F203" s="1016" t="s">
        <v>56</v>
      </c>
      <c r="G203" s="1017"/>
      <c r="H203" s="1017"/>
      <c r="I203" s="1017"/>
      <c r="J203" s="1017"/>
      <c r="K203" s="1017"/>
      <c r="L203" s="1017"/>
      <c r="M203" s="1022"/>
      <c r="N203" s="1023" t="s">
        <v>191</v>
      </c>
      <c r="O203" s="759"/>
      <c r="P203" s="777"/>
      <c r="Q203" s="777"/>
      <c r="R203" s="777"/>
      <c r="S203" s="671"/>
      <c r="T203" s="671"/>
      <c r="U203" s="671"/>
      <c r="V203" s="671"/>
      <c r="W203" s="671"/>
      <c r="X203" s="671"/>
      <c r="Y203" s="671"/>
      <c r="Z203" s="671"/>
      <c r="AA203" s="671"/>
      <c r="AB203" s="671"/>
      <c r="AC203" s="671"/>
      <c r="AD203" s="671"/>
      <c r="AE203" s="671"/>
      <c r="AF203" s="671"/>
      <c r="AG203" s="671"/>
      <c r="AH203" s="671"/>
      <c r="AI203" s="671"/>
      <c r="AJ203" s="671"/>
      <c r="AK203" s="671"/>
      <c r="BA203" s="671"/>
      <c r="BB203" s="671"/>
      <c r="BC203" s="671"/>
      <c r="BD203" s="671"/>
      <c r="BE203" s="767" t="str">
        <f>IF(R$198&lt;=R$197,"","Los Egresos por Alta de hombres de 25 a 64 años DEBEN estar contenidos en el Total de Egresos.")</f>
        <v/>
      </c>
      <c r="BF203" s="767" t="str">
        <f>IF(S$198&lt;=S$197,"","Los Egresos por Alta de mujeres de 25 a 64 años DEBEN estar contenidos en el Total de Egresos.")</f>
        <v/>
      </c>
      <c r="BG203" s="767" t="str">
        <f>IF(T$198&lt;=T$197,"","Los Egresos por Alta de hombres de 65 y más años DEBEN estar contenidos en el Total de Egresos.")</f>
        <v/>
      </c>
      <c r="BH203" s="767" t="str">
        <f>IF(U$198&lt;=U$197,"","Los Egresos por Alta de mujeres de 65 y más años DEBEN estar contenidos en el Total de Egresos.")</f>
        <v/>
      </c>
      <c r="BI203" s="671"/>
      <c r="BJ203" s="671"/>
      <c r="BK203" s="671"/>
      <c r="BL203" s="671"/>
      <c r="BM203" s="671"/>
      <c r="BN203" s="671"/>
      <c r="BO203" s="671"/>
      <c r="BP203" s="671"/>
      <c r="BQ203" s="671"/>
      <c r="BR203" s="671"/>
      <c r="BS203" s="671"/>
      <c r="BT203" s="671"/>
      <c r="BU203" s="671"/>
      <c r="BV203" s="671"/>
      <c r="BW203" s="671"/>
      <c r="BX203" s="957">
        <f>IF($J$198&lt;=$J$197,0,1)</f>
        <v>0</v>
      </c>
      <c r="BY203" s="958">
        <f>IF($K$198&lt;=$K$197,0,1)</f>
        <v>0</v>
      </c>
      <c r="BZ203" s="945">
        <f>IF($L$198&lt;=$L$197,0,1)</f>
        <v>0</v>
      </c>
      <c r="CA203" s="671"/>
      <c r="CB203" s="671"/>
      <c r="CC203" s="671"/>
    </row>
    <row r="204" spans="1:112" s="690" customFormat="1" ht="15.95" customHeight="1" x14ac:dyDescent="0.15">
      <c r="A204" s="1011"/>
      <c r="B204" s="1012"/>
      <c r="C204" s="1015"/>
      <c r="D204" s="1015"/>
      <c r="E204" s="1015"/>
      <c r="F204" s="1026" t="s">
        <v>70</v>
      </c>
      <c r="G204" s="1027"/>
      <c r="H204" s="1028" t="s">
        <v>8</v>
      </c>
      <c r="I204" s="1028"/>
      <c r="J204" s="1026" t="s">
        <v>180</v>
      </c>
      <c r="K204" s="1027"/>
      <c r="L204" s="1028" t="s">
        <v>181</v>
      </c>
      <c r="M204" s="1029"/>
      <c r="N204" s="1024"/>
      <c r="O204" s="759"/>
      <c r="P204" s="777"/>
      <c r="Q204" s="777"/>
      <c r="R204" s="777"/>
      <c r="S204" s="671"/>
      <c r="T204" s="671"/>
      <c r="U204" s="671"/>
      <c r="V204" s="671"/>
      <c r="W204" s="671"/>
      <c r="X204" s="671"/>
      <c r="Y204" s="671"/>
      <c r="Z204" s="671"/>
      <c r="AA204" s="671"/>
      <c r="AB204" s="671"/>
      <c r="AC204" s="671"/>
      <c r="AD204" s="671"/>
      <c r="AE204" s="671"/>
      <c r="AF204" s="671"/>
      <c r="AG204" s="671"/>
      <c r="AH204" s="671"/>
      <c r="AI204" s="671"/>
      <c r="AJ204" s="671"/>
      <c r="AK204" s="671"/>
      <c r="BA204" s="671"/>
      <c r="BB204" s="671"/>
      <c r="BC204" s="671"/>
      <c r="BD204" s="671"/>
      <c r="BE204" s="767" t="str">
        <f>IF(R$199&lt;=R$197,"","Los Egresos por Abandono de Tratamiento de hombres de 25 a 64 años DEBEN estar contenidos en el Total de Egresos.")</f>
        <v/>
      </c>
      <c r="BF204" s="767" t="str">
        <f>IF(S$199&lt;=S$197,"","Los Egresos por Abandono de Tratamiento de mujeres de 25 a 64 años DEBEN estar contenidos en el Total de Egresos.")</f>
        <v/>
      </c>
      <c r="BG204" s="767" t="str">
        <f>IF(T$199&lt;=T$197,"","Los Egresos por Abandono de Tratamiento de hombres de 65 y más años DEBEN estar contenidos en el Total de Egresos.")</f>
        <v/>
      </c>
      <c r="BH204" s="767" t="str">
        <f>IF(U$199&lt;=U$197,"","Los Egresos por Abandono de Tratamiento de mujeres de 65 y más años DEBEN estar contenidos en el Total de Egresos.")</f>
        <v/>
      </c>
      <c r="BI204" s="671"/>
      <c r="BJ204" s="671"/>
      <c r="BK204" s="671"/>
      <c r="BL204" s="671"/>
      <c r="BM204" s="671"/>
      <c r="BN204" s="671"/>
      <c r="BO204" s="671"/>
      <c r="BP204" s="671"/>
      <c r="BQ204" s="671"/>
      <c r="BR204" s="671"/>
      <c r="BS204" s="671"/>
      <c r="BT204" s="671"/>
      <c r="BU204" s="671"/>
      <c r="BV204" s="671"/>
      <c r="BW204" s="671"/>
      <c r="BX204" s="957">
        <f>IF($J$199&lt;=$J$197,0,1)</f>
        <v>0</v>
      </c>
      <c r="BY204" s="958">
        <f>IF($K$199&lt;=$K$197,0,1)</f>
        <v>0</v>
      </c>
      <c r="BZ204" s="945">
        <f>IF($L$199&lt;=$L$197,0,1)</f>
        <v>0</v>
      </c>
      <c r="CA204" s="671"/>
      <c r="CB204" s="671"/>
      <c r="CC204" s="671"/>
    </row>
    <row r="205" spans="1:112" s="765" customFormat="1" ht="15.95" customHeight="1" x14ac:dyDescent="0.15">
      <c r="A205" s="1013"/>
      <c r="B205" s="1014"/>
      <c r="C205" s="700" t="s">
        <v>167</v>
      </c>
      <c r="D205" s="700" t="s">
        <v>43</v>
      </c>
      <c r="E205" s="988" t="s">
        <v>64</v>
      </c>
      <c r="F205" s="677" t="s">
        <v>182</v>
      </c>
      <c r="G205" s="699" t="s">
        <v>64</v>
      </c>
      <c r="H205" s="677" t="s">
        <v>182</v>
      </c>
      <c r="I205" s="699" t="s">
        <v>64</v>
      </c>
      <c r="J205" s="677" t="s">
        <v>182</v>
      </c>
      <c r="K205" s="699" t="s">
        <v>64</v>
      </c>
      <c r="L205" s="677" t="s">
        <v>182</v>
      </c>
      <c r="M205" s="760" t="s">
        <v>64</v>
      </c>
      <c r="N205" s="1025"/>
      <c r="O205" s="777"/>
      <c r="P205" s="777"/>
      <c r="Q205" s="777"/>
      <c r="R205" s="777"/>
      <c r="S205" s="777"/>
      <c r="T205" s="777"/>
      <c r="U205" s="777"/>
      <c r="V205" s="777"/>
      <c r="W205" s="759"/>
      <c r="X205" s="777"/>
      <c r="Y205" s="777"/>
      <c r="Z205" s="777"/>
      <c r="AA205" s="671"/>
      <c r="AB205" s="671"/>
      <c r="AC205" s="671"/>
      <c r="AD205" s="671"/>
      <c r="AE205" s="671"/>
      <c r="AF205" s="671"/>
      <c r="AG205" s="671"/>
      <c r="AH205" s="671"/>
      <c r="AI205" s="671"/>
      <c r="AJ205" s="671"/>
      <c r="AK205" s="671"/>
      <c r="BA205" s="671"/>
      <c r="BB205" s="671"/>
      <c r="BC205" s="671"/>
      <c r="BD205" s="671"/>
      <c r="BE205" s="767" t="str">
        <f>IF(R$200&lt;=R$197,"","Los Egresos por Abandono del Programa de hombres de 25 a 64 años DEBEN estar contenidos en el Total de Egresos.")</f>
        <v/>
      </c>
      <c r="BF205" s="767" t="str">
        <f>IF(S$200&lt;=S$197,"","Los Egresos por Abandono del Programa de mujeres de 25 a 64 años DEBEN estar contenidos en el Total de Egresos.")</f>
        <v/>
      </c>
      <c r="BG205" s="767" t="str">
        <f>IF(T$200&lt;=T$197,"","Los Egresos por Abandono del Programa de hombres de 65 y más años DEBEN estar contenidos en el Total de Egresos.")</f>
        <v/>
      </c>
      <c r="BH205" s="767" t="str">
        <f>IF(U$200&lt;=U$197,"","Los Egresos por Abandono del Programa de mujeres de 65 y más años DEBEN estar contenidos en el Total de Egresos.")</f>
        <v/>
      </c>
      <c r="BI205" s="671"/>
      <c r="BJ205" s="671"/>
      <c r="BK205" s="671"/>
      <c r="BL205" s="671"/>
      <c r="BM205" s="671"/>
      <c r="BN205" s="671"/>
      <c r="BO205" s="671"/>
      <c r="BP205" s="671"/>
      <c r="BQ205" s="671"/>
      <c r="BR205" s="671"/>
      <c r="BS205" s="671"/>
      <c r="BT205" s="671"/>
      <c r="BU205" s="671"/>
      <c r="BV205" s="671"/>
      <c r="BW205" s="671"/>
      <c r="BX205" s="957">
        <f>IF($J$200&lt;=$J$197,0,1)</f>
        <v>0</v>
      </c>
      <c r="BY205" s="958">
        <f>IF($K$200&lt;=$K$197,0,1)</f>
        <v>0</v>
      </c>
      <c r="BZ205" s="945">
        <f>IF($L$200&lt;=$L$197,0,1)</f>
        <v>0</v>
      </c>
      <c r="CA205" s="671"/>
      <c r="CB205" s="671"/>
      <c r="CC205" s="671"/>
      <c r="CD205" s="690"/>
      <c r="CE205" s="690"/>
      <c r="CF205" s="690"/>
      <c r="CG205" s="690"/>
      <c r="CH205" s="690"/>
      <c r="CI205" s="690"/>
      <c r="CJ205" s="690"/>
      <c r="CK205" s="690"/>
      <c r="CL205" s="690"/>
      <c r="CM205" s="690"/>
      <c r="CN205" s="690"/>
      <c r="CO205" s="690"/>
      <c r="CP205" s="690"/>
      <c r="CQ205" s="690"/>
      <c r="CR205" s="690"/>
      <c r="CS205" s="690"/>
      <c r="CT205" s="690"/>
      <c r="CU205" s="690"/>
      <c r="CV205" s="690"/>
      <c r="CW205" s="690"/>
      <c r="CX205" s="690"/>
      <c r="CY205" s="690"/>
    </row>
    <row r="206" spans="1:112" s="765" customFormat="1" ht="15.75" customHeight="1" thickBot="1" x14ac:dyDescent="0.2">
      <c r="A206" s="1006" t="s">
        <v>126</v>
      </c>
      <c r="B206" s="1006"/>
      <c r="C206" s="829">
        <f>SUM(D206:E206)</f>
        <v>0</v>
      </c>
      <c r="D206" s="829">
        <f t="shared" ref="D206:E208" si="71">F206+H206+J206+L206</f>
        <v>0</v>
      </c>
      <c r="E206" s="912">
        <f t="shared" si="71"/>
        <v>0</v>
      </c>
      <c r="F206" s="859"/>
      <c r="G206" s="877"/>
      <c r="H206" s="877"/>
      <c r="I206" s="880"/>
      <c r="J206" s="859"/>
      <c r="K206" s="877"/>
      <c r="L206" s="880"/>
      <c r="M206" s="889"/>
      <c r="N206" s="877"/>
      <c r="O206" s="951" t="str">
        <f>$BA206&amp;" "&amp;$BB206&amp;""&amp;$BC206&amp;""&amp;$BD206</f>
        <v xml:space="preserve"> </v>
      </c>
      <c r="P206" s="777"/>
      <c r="Q206" s="777"/>
      <c r="R206" s="777"/>
      <c r="S206" s="777"/>
      <c r="T206" s="777"/>
      <c r="U206" s="777"/>
      <c r="V206" s="777"/>
      <c r="W206" s="759"/>
      <c r="X206" s="777"/>
      <c r="Y206" s="777"/>
      <c r="Z206" s="777"/>
      <c r="AA206" s="671"/>
      <c r="AB206" s="671"/>
      <c r="AC206" s="671"/>
      <c r="AD206" s="671"/>
      <c r="AE206" s="671"/>
      <c r="AF206" s="671"/>
      <c r="AG206" s="671"/>
      <c r="AH206" s="671"/>
      <c r="AI206" s="671"/>
      <c r="AJ206" s="671"/>
      <c r="AK206" s="671"/>
      <c r="BA206" s="767" t="str">
        <f>IF($C206&lt;&gt;SUM($F206:$M206),"El Total de Ingresos NO puede ser diferente a la suma de Hombres y Mujeres por edad.","")</f>
        <v/>
      </c>
      <c r="BB206" s="767" t="str">
        <f>IF($D206&lt;&gt;$F206+$H206+$J206+$L206,"El Total de Hombres Ingresados al Programa NO puede ser distinto a la suma de Hombres por edad.","")</f>
        <v/>
      </c>
      <c r="BC206" s="767" t="str">
        <f>IF($E206&lt;&gt;$G206+$I206+$K206+$M206,"El Total de Mujeres Ingresadas al Programa NO puede ser distinto a la suma de Mujeres por edad.","")</f>
        <v/>
      </c>
      <c r="BD206" s="767" t="str">
        <f>IF(N206&lt;=C206,"","El Nº de TRANS Ingresados al Programa NO DEBE ser mayor al Total de Ingresos.")</f>
        <v/>
      </c>
      <c r="BE206" s="767" t="str">
        <f>IF(R$201&lt;=R$197,"","Los Egresos por Fallecimiento de hombres de 25 a 64 años DEBEN estar contenidos en el Total de Egresos.")</f>
        <v/>
      </c>
      <c r="BF206" s="767" t="str">
        <f>IF(S$201&lt;=S$197,"","Los Egresos por Fallecimiento de mujeres de 25 a 64 años DEBEN estar contenidos en el Total de Egresos.")</f>
        <v/>
      </c>
      <c r="BG206" s="767" t="str">
        <f>IF(T$201&lt;=T$197,"","Los Egresos por Fallecimiento de hombres de 65 y más años DEBEN estar contenidos en el Total de Egresos.")</f>
        <v/>
      </c>
      <c r="BH206" s="767" t="str">
        <f>IF(U$201&lt;=U$197,"","Los Egresos por Fallecimiento de mujeres de 65 y más años DEBEN estar contenidos en el Total de Egresos.")</f>
        <v/>
      </c>
      <c r="BI206" s="671"/>
      <c r="BJ206" s="671"/>
      <c r="BK206" s="671"/>
      <c r="BL206" s="671"/>
      <c r="BM206" s="671"/>
      <c r="BN206" s="671"/>
      <c r="BO206" s="671"/>
      <c r="BP206" s="671"/>
      <c r="BQ206" s="671"/>
      <c r="BR206" s="671"/>
      <c r="BS206" s="671"/>
      <c r="BT206" s="945">
        <f>IF($C206&lt;&gt;SUM($F206:$M206),1,0)</f>
        <v>0</v>
      </c>
      <c r="BU206" s="945">
        <f>IF($D206&lt;&gt;$F206+$H206+$J206+$L206,1,0)</f>
        <v>0</v>
      </c>
      <c r="BV206" s="945">
        <f>IF($E206&lt;&gt;$G206+$I206+$K206+$M206,1,0)</f>
        <v>0</v>
      </c>
      <c r="BW206" s="945">
        <f>IF(N206&lt;=C206,0,1)</f>
        <v>0</v>
      </c>
      <c r="BX206" s="959">
        <f>IF($J$201&lt;=$J$197,0,1)</f>
        <v>0</v>
      </c>
      <c r="BY206" s="961">
        <f>IF($K$201&lt;=$K$197,0,1)</f>
        <v>0</v>
      </c>
      <c r="BZ206" s="945">
        <f>IF($L$201&lt;=$L$197,0,1)</f>
        <v>0</v>
      </c>
      <c r="CA206" s="671"/>
      <c r="CB206" s="671"/>
      <c r="CC206" s="671"/>
      <c r="CD206" s="690"/>
      <c r="CE206" s="690"/>
      <c r="CF206" s="690"/>
      <c r="CG206" s="690"/>
      <c r="CH206" s="690"/>
      <c r="CI206" s="690"/>
      <c r="CJ206" s="690"/>
      <c r="CK206" s="690"/>
      <c r="CL206" s="690"/>
      <c r="CM206" s="690"/>
      <c r="CN206" s="690"/>
      <c r="CO206" s="690"/>
      <c r="CP206" s="690"/>
      <c r="CQ206" s="690"/>
      <c r="CR206" s="690"/>
      <c r="CS206" s="690"/>
      <c r="CT206" s="690"/>
      <c r="CU206" s="690"/>
      <c r="CV206" s="690"/>
      <c r="CW206" s="690"/>
      <c r="CX206" s="690"/>
      <c r="CY206" s="690"/>
    </row>
    <row r="207" spans="1:112" s="765" customFormat="1" ht="15.95" customHeight="1" thickTop="1" x14ac:dyDescent="0.15">
      <c r="A207" s="1007" t="s">
        <v>103</v>
      </c>
      <c r="B207" s="1007"/>
      <c r="C207" s="937">
        <f>SUM(D207:E207)</f>
        <v>3</v>
      </c>
      <c r="D207" s="937">
        <f t="shared" si="71"/>
        <v>0</v>
      </c>
      <c r="E207" s="933">
        <f t="shared" si="71"/>
        <v>3</v>
      </c>
      <c r="F207" s="906"/>
      <c r="G207" s="909"/>
      <c r="H207" s="909"/>
      <c r="I207" s="910"/>
      <c r="J207" s="906"/>
      <c r="K207" s="909">
        <v>3</v>
      </c>
      <c r="L207" s="910"/>
      <c r="M207" s="911"/>
      <c r="N207" s="909"/>
      <c r="O207" s="951" t="str">
        <f>$BA207&amp;" "&amp;$BB207&amp;""&amp;$BC207&amp;""&amp;$BD207</f>
        <v xml:space="preserve"> </v>
      </c>
      <c r="P207" s="777"/>
      <c r="Q207" s="777"/>
      <c r="R207" s="777"/>
      <c r="S207" s="777"/>
      <c r="T207" s="777"/>
      <c r="U207" s="777"/>
      <c r="V207" s="777"/>
      <c r="W207" s="759"/>
      <c r="X207" s="777"/>
      <c r="Y207" s="777"/>
      <c r="Z207" s="777"/>
      <c r="AA207" s="671"/>
      <c r="AB207" s="671"/>
      <c r="AC207" s="671"/>
      <c r="AD207" s="671"/>
      <c r="AE207" s="671"/>
      <c r="AF207" s="671"/>
      <c r="AG207" s="671"/>
      <c r="AH207" s="671"/>
      <c r="AI207" s="671"/>
      <c r="AJ207" s="671"/>
      <c r="AK207" s="671"/>
      <c r="BA207" s="767" t="str">
        <f>IF($C207&lt;&gt;SUM($F207:$M207),"El Total de Egresos NO puede ser diferente a la suma de Hombres y Mujeres por edad.","")</f>
        <v/>
      </c>
      <c r="BB207" s="767" t="str">
        <f>IF($D207&lt;&gt;$F207+$H207+$J207+$L207,"El Total de Hombres Egresados del Programa NO puede ser distinto a la suma de Hombres por edad.","")</f>
        <v/>
      </c>
      <c r="BC207" s="767" t="str">
        <f>IF($E207&lt;&gt;$G207+$I207+$K207+$M207,"El Total de Mujeres Egresadas del Programa NO puede ser distinto a la suma de Mujeres por edad.","")</f>
        <v/>
      </c>
      <c r="BD207" s="767" t="str">
        <f>IF(N207&lt;=C207,"","El Nº de TRANS Egresados del Programa NO DEBE ser mayor al Total de Ingresos.")</f>
        <v/>
      </c>
      <c r="BE207" s="671"/>
      <c r="BF207" s="671"/>
      <c r="BG207" s="671"/>
      <c r="BH207" s="671"/>
      <c r="BI207" s="671"/>
      <c r="BJ207" s="671"/>
      <c r="BK207" s="671"/>
      <c r="BL207" s="671"/>
      <c r="BM207" s="671"/>
      <c r="BN207" s="671"/>
      <c r="BO207" s="671"/>
      <c r="BP207" s="671"/>
      <c r="BQ207" s="671"/>
      <c r="BR207" s="671"/>
      <c r="BS207" s="671"/>
      <c r="BT207" s="945">
        <f>IF($C207&lt;&gt;SUM($F207:$M207),1,0)</f>
        <v>0</v>
      </c>
      <c r="BU207" s="945">
        <f>IF($D207&lt;&gt;$F207+$H207+$J207+$L207,1,0)</f>
        <v>0</v>
      </c>
      <c r="BV207" s="945">
        <f>IF($E207&lt;&gt;$G207+$I207+$K207+$M207,1,0)</f>
        <v>0</v>
      </c>
      <c r="BW207" s="945">
        <f>IF(N207&lt;=C207,0,1)</f>
        <v>0</v>
      </c>
      <c r="BX207" s="671"/>
      <c r="BY207" s="671"/>
      <c r="BZ207" s="671"/>
      <c r="CA207" s="671"/>
      <c r="CB207" s="671"/>
      <c r="CC207" s="671"/>
      <c r="CD207" s="690"/>
      <c r="CE207" s="690"/>
      <c r="CF207" s="690"/>
      <c r="CG207" s="690"/>
      <c r="CH207" s="690"/>
      <c r="CI207" s="690"/>
      <c r="CJ207" s="690"/>
      <c r="CK207" s="690"/>
      <c r="CL207" s="690"/>
      <c r="CM207" s="690"/>
      <c r="CN207" s="690"/>
      <c r="CO207" s="690"/>
      <c r="CP207" s="690"/>
      <c r="CQ207" s="690"/>
      <c r="CR207" s="690"/>
      <c r="CS207" s="690"/>
      <c r="CT207" s="690"/>
      <c r="CU207" s="690"/>
      <c r="CV207" s="690"/>
      <c r="CW207" s="690"/>
      <c r="CX207" s="690"/>
      <c r="CY207" s="690"/>
    </row>
    <row r="208" spans="1:112" s="765" customFormat="1" ht="15.95" customHeight="1" x14ac:dyDescent="0.15">
      <c r="A208" s="1008" t="s">
        <v>164</v>
      </c>
      <c r="B208" s="1008"/>
      <c r="C208" s="808">
        <f>SUM(D208:E208)</f>
        <v>0</v>
      </c>
      <c r="D208" s="808">
        <f t="shared" si="71"/>
        <v>0</v>
      </c>
      <c r="E208" s="837">
        <f t="shared" si="71"/>
        <v>0</v>
      </c>
      <c r="F208" s="802"/>
      <c r="G208" s="835"/>
      <c r="H208" s="835"/>
      <c r="I208" s="879"/>
      <c r="J208" s="802"/>
      <c r="K208" s="835"/>
      <c r="L208" s="879"/>
      <c r="M208" s="895"/>
      <c r="N208" s="835"/>
      <c r="O208" s="951" t="str">
        <f>$BA208&amp;" "&amp;$BB208&amp;""&amp;$BC208&amp;""&amp;$BD208&amp;""&amp;$BE208&amp;""&amp;$BF208&amp;""&amp;$BA209&amp;""&amp;$BB209&amp;""&amp;$BC209&amp;""&amp;$BD209&amp;""&amp;$BE209&amp;""&amp;$BF209</f>
        <v xml:space="preserve"> </v>
      </c>
      <c r="P208" s="777"/>
      <c r="Q208" s="777"/>
      <c r="R208" s="777"/>
      <c r="S208" s="777"/>
      <c r="T208" s="777"/>
      <c r="U208" s="777"/>
      <c r="V208" s="777"/>
      <c r="W208" s="759"/>
      <c r="X208" s="777"/>
      <c r="Y208" s="777"/>
      <c r="Z208" s="777"/>
      <c r="AA208" s="671"/>
      <c r="AB208" s="671"/>
      <c r="AC208" s="671"/>
      <c r="AD208" s="671"/>
      <c r="AE208" s="671"/>
      <c r="AF208" s="671"/>
      <c r="AG208" s="671"/>
      <c r="AH208" s="671"/>
      <c r="AI208" s="671"/>
      <c r="AJ208" s="671"/>
      <c r="AK208" s="671"/>
      <c r="BA208" s="767" t="str">
        <f>IF($C208&lt;&gt;SUM($F208:$M208),"El Total de Egresos NO puede ser diferente a la suma de Hombres y Mujeres por edad.","")</f>
        <v/>
      </c>
      <c r="BB208" s="767" t="str">
        <f>IF($D208&lt;&gt;$F208+$H208+$J208+$L208,"El Total de Hombres Egresados del Programa NO puede ser distinto a la suma de Hombres por edad.","")</f>
        <v/>
      </c>
      <c r="BC208" s="767" t="str">
        <f>IF($E208&lt;&gt;$G208+$I208+$K208+$M208,"El Total de Mujeres Egresadas del Programa NO puede ser distinto a la suma de Mujeres por edad.","")</f>
        <v/>
      </c>
      <c r="BD208" s="767" t="str">
        <f>IF(N208&lt;=C208,"","El Nº de TRANS Egresados del Programa NO DEBE ser mayor al Total de Ingresos.")</f>
        <v/>
      </c>
      <c r="BE208" s="767" t="str">
        <f>IF(J208&lt;=J207,"","Los Egresos por abandono hombres de 25 a 64 años DEBEN estar incluidos en el Total de Egresos.")</f>
        <v/>
      </c>
      <c r="BF208" s="767" t="str">
        <f>IF(L208&lt;=L207,"","Los Egresos por abandono hombres de 65 y más años DEBEN estar incluidos en el Total de Egresos.")</f>
        <v/>
      </c>
      <c r="BG208" s="690"/>
      <c r="BH208" s="690"/>
      <c r="BM208" s="671"/>
      <c r="BN208" s="671"/>
      <c r="BO208" s="671"/>
      <c r="BP208" s="671"/>
      <c r="BQ208" s="671"/>
      <c r="BR208" s="671"/>
      <c r="BS208" s="671"/>
      <c r="BT208" s="945">
        <f>IF($C208&lt;&gt;SUM($F208:$M208),1,0)</f>
        <v>0</v>
      </c>
      <c r="BU208" s="945">
        <f>IF($D208&lt;&gt;$F208+$H208+$J208+$L208,1,0)</f>
        <v>0</v>
      </c>
      <c r="BV208" s="945">
        <f>IF($E208&lt;&gt;$G208+$I208+$K208+$M208,1,0)</f>
        <v>0</v>
      </c>
      <c r="BW208" s="945">
        <f>IF(N208&lt;=C208,0,1)</f>
        <v>0</v>
      </c>
      <c r="BX208" s="945">
        <f>IF(F208&lt;=F207,0,1)</f>
        <v>0</v>
      </c>
      <c r="BY208" s="945">
        <f>IF(G208&lt;=G207,0,1)</f>
        <v>0</v>
      </c>
      <c r="BZ208" s="945">
        <f>IF(H208&lt;=H207,0,1)</f>
        <v>0</v>
      </c>
      <c r="CA208" s="671"/>
      <c r="CB208" s="671"/>
      <c r="CC208" s="671"/>
      <c r="CD208" s="690"/>
      <c r="CE208" s="690"/>
      <c r="CF208" s="690"/>
      <c r="CG208" s="690"/>
      <c r="CH208" s="690"/>
      <c r="CI208" s="690"/>
      <c r="CJ208" s="690"/>
      <c r="CK208" s="690"/>
      <c r="CL208" s="690"/>
      <c r="CM208" s="690"/>
      <c r="CN208" s="690"/>
      <c r="CO208" s="690"/>
      <c r="CP208" s="690"/>
      <c r="CQ208" s="690"/>
      <c r="CR208" s="690"/>
      <c r="CS208" s="690"/>
      <c r="CT208" s="690"/>
      <c r="CU208" s="690"/>
      <c r="CV208" s="690"/>
      <c r="CW208" s="690"/>
      <c r="CX208" s="690"/>
      <c r="CY208" s="690"/>
    </row>
    <row r="209" spans="1:118" s="673" customFormat="1" ht="30" customHeight="1" x14ac:dyDescent="0.2">
      <c r="A209" s="710" t="s">
        <v>215</v>
      </c>
      <c r="B209" s="750"/>
      <c r="C209" s="751"/>
      <c r="D209" s="752"/>
      <c r="E209" s="752"/>
      <c r="F209" s="752"/>
      <c r="G209" s="753"/>
      <c r="H209" s="753"/>
      <c r="I209" s="753"/>
      <c r="J209" s="753"/>
      <c r="K209" s="753"/>
      <c r="L209" s="753"/>
      <c r="M209" s="753"/>
      <c r="N209" s="753"/>
      <c r="O209" s="753"/>
      <c r="P209" s="753"/>
      <c r="Q209" s="753"/>
      <c r="R209" s="753"/>
      <c r="S209" s="753"/>
      <c r="T209" s="759"/>
      <c r="U209" s="777"/>
      <c r="V209" s="777"/>
      <c r="W209" s="777"/>
      <c r="BA209" s="767" t="str">
        <f>IF(F208&lt;=F207,"","Los Egresos por abandono hombres de 15 a 19 años DEBEN estar incluidos en el Total de Egresos.")</f>
        <v/>
      </c>
      <c r="BB209" s="767" t="str">
        <f>IF(G208&lt;=G207,"","Los Egresos por abandono mujeres de 15 a 19 años DEBEN estar incluidos en el Total de Egresos.")</f>
        <v/>
      </c>
      <c r="BC209" s="767" t="str">
        <f>IF(H208&lt;=H207,"","Los Egresos por abandono hombres de 20 a 24 años DEBEN estar incluidos en el Total de Egresos.")</f>
        <v/>
      </c>
      <c r="BD209" s="767" t="str">
        <f>IF(I208&lt;=I207,"","Los Egresos por abandono mujeres de 20 a 24 años DEBEN estar incluidos en el Total de Egresos.")</f>
        <v/>
      </c>
      <c r="BE209" s="767" t="str">
        <f>IF(K208&lt;=K207,"","Los Egresos por abandono mujeres de 25 a 64 años DEBEN estar incluidos en el Total de Egresos.")</f>
        <v/>
      </c>
      <c r="BF209" s="767" t="str">
        <f>IF(M208&lt;=M207,"","Los Egresos por abandono mujeres de 65 y más años DEBEN estar incluidos en el Total de Egresos.")</f>
        <v/>
      </c>
      <c r="BT209" s="945">
        <f>IF(I208&lt;=I207,0,1)</f>
        <v>0</v>
      </c>
      <c r="BU209" s="945">
        <f>IF(J208&lt;=J207,0,1)</f>
        <v>0</v>
      </c>
      <c r="BV209" s="945">
        <f>IF(K208&lt;=K207,0,1)</f>
        <v>0</v>
      </c>
      <c r="BW209" s="945">
        <f>IF(L208&lt;=L207,0,1)</f>
        <v>0</v>
      </c>
      <c r="BX209" s="945"/>
      <c r="BY209" s="673">
        <f>IF(M208&lt;=M207,0,1)</f>
        <v>0</v>
      </c>
    </row>
    <row r="210" spans="1:118" s="671" customFormat="1" ht="10.5" x14ac:dyDescent="0.15">
      <c r="A210" s="1009" t="s">
        <v>45</v>
      </c>
      <c r="B210" s="1010"/>
      <c r="C210" s="1015" t="s">
        <v>189</v>
      </c>
      <c r="D210" s="1015"/>
      <c r="E210" s="1015"/>
      <c r="F210" s="1016" t="s">
        <v>56</v>
      </c>
      <c r="G210" s="1017"/>
      <c r="H210" s="1017"/>
      <c r="I210" s="1017"/>
      <c r="J210" s="1017"/>
      <c r="K210" s="1017"/>
      <c r="L210" s="1017"/>
      <c r="M210" s="1018"/>
    </row>
    <row r="211" spans="1:118" s="671" customFormat="1" ht="10.5" x14ac:dyDescent="0.15">
      <c r="A211" s="1011"/>
      <c r="B211" s="1012"/>
      <c r="C211" s="1015"/>
      <c r="D211" s="1015"/>
      <c r="E211" s="1015"/>
      <c r="F211" s="1019" t="s">
        <v>216</v>
      </c>
      <c r="G211" s="1020"/>
      <c r="H211" s="1019" t="s">
        <v>217</v>
      </c>
      <c r="I211" s="1020"/>
      <c r="J211" s="1019" t="s">
        <v>218</v>
      </c>
      <c r="K211" s="1020"/>
      <c r="L211" s="1021" t="s">
        <v>219</v>
      </c>
      <c r="M211" s="1020"/>
    </row>
    <row r="212" spans="1:118" s="671" customFormat="1" ht="21" x14ac:dyDescent="0.15">
      <c r="A212" s="1013"/>
      <c r="B212" s="1014"/>
      <c r="C212" s="700" t="s">
        <v>167</v>
      </c>
      <c r="D212" s="700" t="s">
        <v>43</v>
      </c>
      <c r="E212" s="988" t="s">
        <v>64</v>
      </c>
      <c r="F212" s="998" t="s">
        <v>182</v>
      </c>
      <c r="G212" s="998" t="s">
        <v>64</v>
      </c>
      <c r="H212" s="998" t="s">
        <v>182</v>
      </c>
      <c r="I212" s="998" t="s">
        <v>64</v>
      </c>
      <c r="J212" s="998" t="s">
        <v>182</v>
      </c>
      <c r="K212" s="998" t="s">
        <v>64</v>
      </c>
      <c r="L212" s="992" t="s">
        <v>182</v>
      </c>
      <c r="M212" s="998" t="s">
        <v>64</v>
      </c>
      <c r="BT212" s="690"/>
      <c r="BU212" s="690"/>
      <c r="BV212" s="690"/>
    </row>
    <row r="213" spans="1:118" s="671" customFormat="1" ht="15" customHeight="1" x14ac:dyDescent="0.15">
      <c r="A213" s="1000" t="s">
        <v>126</v>
      </c>
      <c r="B213" s="1001"/>
      <c r="C213" s="968"/>
      <c r="D213" s="968"/>
      <c r="E213" s="969"/>
      <c r="F213" s="970"/>
      <c r="G213" s="971"/>
      <c r="H213" s="970"/>
      <c r="I213" s="971"/>
      <c r="J213" s="970"/>
      <c r="K213" s="971"/>
      <c r="L213" s="972"/>
      <c r="M213" s="971"/>
      <c r="N213" s="951"/>
      <c r="BA213" s="690"/>
      <c r="BB213" s="690"/>
      <c r="BC213" s="690"/>
      <c r="BT213" s="690"/>
      <c r="BU213" s="690"/>
      <c r="BV213" s="690"/>
    </row>
    <row r="214" spans="1:118" s="671" customFormat="1" ht="15" customHeight="1" thickBot="1" x14ac:dyDescent="0.2">
      <c r="A214" s="1000" t="s">
        <v>220</v>
      </c>
      <c r="B214" s="1001"/>
      <c r="C214" s="968"/>
      <c r="D214" s="968"/>
      <c r="E214" s="969"/>
      <c r="F214" s="973"/>
      <c r="G214" s="963"/>
      <c r="H214" s="973"/>
      <c r="I214" s="963"/>
      <c r="J214" s="973"/>
      <c r="K214" s="963"/>
      <c r="L214" s="964"/>
      <c r="M214" s="963"/>
      <c r="N214" s="951"/>
      <c r="BA214" s="690"/>
      <c r="BB214" s="690"/>
      <c r="BC214" s="690"/>
      <c r="BT214" s="690"/>
      <c r="BU214" s="690"/>
      <c r="BV214" s="690"/>
    </row>
    <row r="215" spans="1:118" s="671" customFormat="1" ht="15" customHeight="1" thickTop="1" x14ac:dyDescent="0.15">
      <c r="A215" s="1002" t="s">
        <v>221</v>
      </c>
      <c r="B215" s="1003"/>
      <c r="C215" s="974"/>
      <c r="D215" s="974"/>
      <c r="E215" s="975"/>
      <c r="F215" s="976"/>
      <c r="G215" s="977"/>
      <c r="H215" s="978"/>
      <c r="I215" s="977"/>
      <c r="J215" s="978"/>
      <c r="K215" s="977"/>
      <c r="L215" s="979"/>
      <c r="M215" s="977"/>
      <c r="N215" s="951"/>
      <c r="BA215" s="690"/>
      <c r="BB215" s="690"/>
      <c r="BC215" s="690"/>
      <c r="BD215" s="690"/>
      <c r="BE215" s="690"/>
      <c r="BF215" s="690"/>
      <c r="BG215" s="690"/>
      <c r="BH215" s="690"/>
      <c r="BI215" s="690"/>
      <c r="BT215" s="690"/>
      <c r="BU215" s="690"/>
      <c r="BV215" s="690"/>
      <c r="BW215" s="690"/>
      <c r="BX215" s="690"/>
      <c r="BY215" s="690"/>
      <c r="BZ215" s="690"/>
      <c r="CA215" s="690"/>
      <c r="CB215" s="690"/>
    </row>
    <row r="216" spans="1:118" s="671" customFormat="1" ht="15" customHeight="1" x14ac:dyDescent="0.15">
      <c r="A216" s="1004" t="s">
        <v>222</v>
      </c>
      <c r="B216" s="1005"/>
      <c r="C216" s="967"/>
      <c r="D216" s="967"/>
      <c r="E216" s="980"/>
      <c r="F216" s="981"/>
      <c r="G216" s="982"/>
      <c r="H216" s="981"/>
      <c r="I216" s="966"/>
      <c r="J216" s="981"/>
      <c r="K216" s="966"/>
      <c r="L216" s="965"/>
      <c r="M216" s="966"/>
      <c r="N216" s="951"/>
      <c r="BA216" s="690"/>
      <c r="BB216" s="690"/>
      <c r="BC216" s="690"/>
      <c r="BD216" s="690"/>
      <c r="BE216" s="690"/>
      <c r="BF216" s="690"/>
      <c r="BG216" s="690"/>
      <c r="BH216" s="690"/>
      <c r="BT216" s="690"/>
      <c r="BU216" s="690"/>
      <c r="BV216" s="690"/>
      <c r="BW216" s="690"/>
      <c r="BX216" s="690"/>
      <c r="BY216" s="690"/>
      <c r="BZ216" s="690"/>
    </row>
    <row r="217" spans="1:118" s="673" customFormat="1" x14ac:dyDescent="0.2">
      <c r="A217" s="697"/>
      <c r="B217" s="671"/>
      <c r="C217" s="671"/>
      <c r="D217" s="671"/>
      <c r="E217" s="671"/>
      <c r="F217" s="671"/>
      <c r="G217" s="671"/>
      <c r="H217" s="671"/>
      <c r="I217" s="671"/>
      <c r="J217" s="671"/>
      <c r="K217" s="671"/>
      <c r="L217" s="671"/>
      <c r="M217" s="671"/>
      <c r="N217" s="671"/>
      <c r="O217" s="671"/>
      <c r="P217" s="671"/>
      <c r="Q217" s="671"/>
      <c r="R217" s="671"/>
      <c r="S217" s="671"/>
      <c r="T217" s="671"/>
      <c r="U217" s="671"/>
      <c r="V217" s="671"/>
      <c r="W217" s="671"/>
      <c r="X217" s="671"/>
      <c r="Y217" s="671"/>
      <c r="Z217" s="671"/>
      <c r="AA217" s="671"/>
      <c r="AB217" s="671"/>
      <c r="AC217" s="671"/>
      <c r="AD217" s="671"/>
      <c r="AE217" s="671"/>
      <c r="AF217" s="671"/>
      <c r="AG217" s="671"/>
      <c r="AH217" s="671"/>
      <c r="AI217" s="671"/>
      <c r="AJ217" s="671"/>
      <c r="AK217" s="671"/>
      <c r="BA217" s="671"/>
      <c r="BB217" s="671"/>
      <c r="BC217" s="671"/>
      <c r="BD217" s="671"/>
      <c r="BE217" s="671"/>
      <c r="BF217" s="671"/>
      <c r="BG217" s="671"/>
      <c r="BH217" s="671"/>
      <c r="BI217" s="671"/>
      <c r="BJ217" s="671"/>
      <c r="BK217" s="671"/>
      <c r="BL217" s="671"/>
      <c r="BM217" s="671"/>
      <c r="BN217" s="671"/>
      <c r="BO217" s="671"/>
      <c r="BP217" s="671"/>
      <c r="BQ217" s="671"/>
      <c r="BR217" s="671"/>
      <c r="BS217" s="671"/>
      <c r="BT217" s="671"/>
      <c r="BU217" s="671"/>
      <c r="BV217" s="671"/>
      <c r="BW217" s="671"/>
      <c r="BX217" s="671"/>
      <c r="BY217" s="671"/>
      <c r="BZ217" s="671"/>
      <c r="CA217" s="671"/>
      <c r="CB217" s="671"/>
      <c r="CC217" s="671"/>
      <c r="CD217" s="671"/>
      <c r="CE217" s="671"/>
      <c r="CF217" s="671"/>
      <c r="CG217" s="671"/>
      <c r="CH217" s="671"/>
      <c r="CI217" s="671"/>
      <c r="CJ217" s="671"/>
      <c r="CK217" s="671"/>
      <c r="CL217" s="671"/>
      <c r="CM217" s="671"/>
      <c r="CN217" s="671"/>
      <c r="CO217" s="671"/>
      <c r="CP217" s="671"/>
      <c r="CQ217" s="671"/>
      <c r="CR217" s="671"/>
      <c r="CS217" s="671"/>
      <c r="CT217" s="671"/>
      <c r="CU217" s="671"/>
      <c r="CV217" s="671"/>
      <c r="CW217" s="671"/>
      <c r="CX217" s="671"/>
      <c r="CY217" s="671"/>
      <c r="CZ217" s="671"/>
      <c r="DA217" s="671"/>
      <c r="DB217" s="671"/>
      <c r="DC217" s="671"/>
      <c r="DD217" s="671"/>
      <c r="DE217" s="671"/>
      <c r="DF217" s="671"/>
      <c r="DG217" s="671"/>
      <c r="DH217" s="671"/>
      <c r="DI217" s="671"/>
      <c r="DJ217" s="671"/>
      <c r="DK217" s="671"/>
      <c r="DL217" s="671"/>
      <c r="DM217" s="671"/>
      <c r="DN217" s="671"/>
    </row>
    <row r="218" spans="1:118" s="673" customFormat="1" x14ac:dyDescent="0.2">
      <c r="A218" s="697"/>
      <c r="B218" s="671"/>
      <c r="C218" s="671"/>
      <c r="D218" s="671"/>
      <c r="E218" s="671"/>
      <c r="F218" s="671"/>
      <c r="G218" s="671"/>
      <c r="H218" s="671"/>
      <c r="I218" s="671"/>
      <c r="J218" s="671"/>
      <c r="K218" s="671"/>
      <c r="L218" s="671"/>
      <c r="M218" s="671"/>
      <c r="N218" s="671"/>
      <c r="O218" s="671"/>
      <c r="P218" s="671"/>
      <c r="Q218" s="671"/>
      <c r="R218" s="671"/>
      <c r="S218" s="671"/>
      <c r="T218" s="671"/>
      <c r="U218" s="671"/>
      <c r="V218" s="671"/>
      <c r="W218" s="671"/>
      <c r="X218" s="671"/>
      <c r="Y218" s="671"/>
      <c r="Z218" s="671"/>
      <c r="AA218" s="671"/>
      <c r="AB218" s="671"/>
      <c r="AC218" s="671"/>
      <c r="AD218" s="671"/>
      <c r="AE218" s="671"/>
      <c r="AF218" s="671"/>
      <c r="AG218" s="671"/>
      <c r="AH218" s="671"/>
      <c r="AI218" s="671"/>
      <c r="AJ218" s="671"/>
      <c r="AK218" s="671"/>
      <c r="BA218" s="671"/>
      <c r="BB218" s="671"/>
      <c r="BC218" s="671"/>
      <c r="BD218" s="671"/>
      <c r="BE218" s="671"/>
      <c r="BF218" s="671"/>
      <c r="BG218" s="671"/>
      <c r="BH218" s="671"/>
      <c r="BI218" s="671"/>
      <c r="BJ218" s="671"/>
      <c r="BK218" s="671"/>
      <c r="BL218" s="671"/>
      <c r="BM218" s="671"/>
      <c r="BN218" s="671"/>
      <c r="BO218" s="671"/>
      <c r="BP218" s="671"/>
      <c r="BQ218" s="671"/>
      <c r="BR218" s="671"/>
      <c r="BS218" s="671"/>
      <c r="BT218" s="671"/>
      <c r="BU218" s="671"/>
      <c r="BV218" s="671"/>
      <c r="BW218" s="671"/>
      <c r="BX218" s="671"/>
      <c r="BY218" s="671"/>
      <c r="BZ218" s="671"/>
      <c r="CA218" s="671"/>
      <c r="CB218" s="671"/>
      <c r="CC218" s="671"/>
      <c r="CD218" s="671"/>
      <c r="CE218" s="671"/>
      <c r="CF218" s="671"/>
      <c r="CG218" s="671"/>
      <c r="CH218" s="671"/>
      <c r="CI218" s="671"/>
      <c r="CJ218" s="671"/>
      <c r="CK218" s="671"/>
      <c r="CL218" s="671"/>
      <c r="CM218" s="671"/>
      <c r="CN218" s="671"/>
      <c r="CO218" s="671"/>
      <c r="CP218" s="671"/>
      <c r="CQ218" s="671"/>
      <c r="CR218" s="671"/>
      <c r="CS218" s="671"/>
      <c r="CT218" s="671"/>
      <c r="CU218" s="671"/>
      <c r="CV218" s="671"/>
      <c r="CW218" s="671"/>
      <c r="CX218" s="671"/>
      <c r="CY218" s="671"/>
      <c r="CZ218" s="671"/>
      <c r="DA218" s="671"/>
      <c r="DB218" s="671"/>
      <c r="DC218" s="671"/>
      <c r="DD218" s="671"/>
      <c r="DE218" s="671"/>
      <c r="DF218" s="671"/>
      <c r="DG218" s="671"/>
      <c r="DH218" s="671"/>
      <c r="DI218" s="671"/>
      <c r="DJ218" s="671"/>
      <c r="DK218" s="671"/>
      <c r="DL218" s="671"/>
      <c r="DM218" s="671"/>
      <c r="DN218" s="671"/>
    </row>
    <row r="219" spans="1:118" s="673" customFormat="1" x14ac:dyDescent="0.2">
      <c r="A219" s="697"/>
      <c r="B219" s="671"/>
      <c r="C219" s="671"/>
      <c r="D219" s="671"/>
      <c r="E219" s="671"/>
      <c r="F219" s="671"/>
      <c r="G219" s="671"/>
      <c r="H219" s="671"/>
      <c r="I219" s="671"/>
      <c r="J219" s="671"/>
      <c r="K219" s="671"/>
      <c r="L219" s="671"/>
      <c r="M219" s="671"/>
      <c r="N219" s="671"/>
      <c r="O219" s="671"/>
      <c r="P219" s="671"/>
      <c r="Q219" s="671"/>
      <c r="R219" s="671"/>
      <c r="S219" s="671"/>
      <c r="T219" s="671"/>
      <c r="U219" s="671"/>
      <c r="V219" s="671"/>
      <c r="W219" s="671"/>
      <c r="X219" s="671"/>
      <c r="Y219" s="671"/>
      <c r="Z219" s="671"/>
      <c r="AA219" s="671"/>
      <c r="AB219" s="671"/>
      <c r="AC219" s="671"/>
      <c r="AD219" s="671"/>
      <c r="AE219" s="671"/>
      <c r="AF219" s="671"/>
      <c r="AG219" s="671"/>
      <c r="AH219" s="671"/>
      <c r="AI219" s="671"/>
      <c r="AJ219" s="671"/>
      <c r="AK219" s="671"/>
      <c r="BA219" s="671"/>
      <c r="BB219" s="671"/>
      <c r="BC219" s="671"/>
      <c r="BD219" s="671"/>
      <c r="BE219" s="671"/>
      <c r="BF219" s="671"/>
      <c r="BG219" s="671"/>
      <c r="BH219" s="671"/>
      <c r="BI219" s="671"/>
      <c r="BJ219" s="671"/>
      <c r="BK219" s="671"/>
      <c r="BL219" s="671"/>
      <c r="BM219" s="671"/>
      <c r="BN219" s="671"/>
      <c r="BO219" s="671"/>
      <c r="BP219" s="671"/>
      <c r="BQ219" s="671"/>
      <c r="BR219" s="671"/>
      <c r="BS219" s="671"/>
      <c r="BT219" s="671"/>
      <c r="BU219" s="671"/>
      <c r="BV219" s="671"/>
      <c r="BW219" s="671"/>
      <c r="BX219" s="671"/>
      <c r="BY219" s="671"/>
      <c r="BZ219" s="671"/>
      <c r="CA219" s="671"/>
      <c r="CB219" s="671"/>
      <c r="CC219" s="671"/>
      <c r="CD219" s="671"/>
      <c r="CE219" s="671"/>
      <c r="CF219" s="671"/>
      <c r="CG219" s="671"/>
      <c r="CH219" s="671"/>
      <c r="CI219" s="671"/>
      <c r="CJ219" s="671"/>
      <c r="CK219" s="671"/>
      <c r="CL219" s="671"/>
      <c r="CM219" s="671"/>
      <c r="CN219" s="671"/>
      <c r="CO219" s="671"/>
      <c r="CP219" s="671"/>
      <c r="CQ219" s="671"/>
      <c r="CR219" s="671"/>
      <c r="CS219" s="671"/>
      <c r="CT219" s="671"/>
      <c r="CU219" s="671"/>
      <c r="CV219" s="671"/>
      <c r="CW219" s="671"/>
      <c r="CX219" s="671"/>
      <c r="CY219" s="671"/>
      <c r="CZ219" s="671"/>
      <c r="DA219" s="671"/>
      <c r="DB219" s="671"/>
      <c r="DC219" s="671"/>
      <c r="DD219" s="671"/>
      <c r="DE219" s="671"/>
      <c r="DF219" s="671"/>
      <c r="DG219" s="671"/>
      <c r="DH219" s="671"/>
      <c r="DI219" s="671"/>
      <c r="DJ219" s="671"/>
      <c r="DK219" s="671"/>
      <c r="DL219" s="671"/>
      <c r="DM219" s="671"/>
      <c r="DN219" s="671"/>
    </row>
    <row r="220" spans="1:118" s="673" customFormat="1" x14ac:dyDescent="0.2">
      <c r="A220" s="697"/>
      <c r="B220" s="671"/>
      <c r="C220" s="671"/>
      <c r="D220" s="671"/>
      <c r="E220" s="671"/>
      <c r="F220" s="671"/>
      <c r="G220" s="671"/>
      <c r="H220" s="671"/>
      <c r="I220" s="671"/>
      <c r="J220" s="671"/>
      <c r="K220" s="671"/>
      <c r="L220" s="671"/>
      <c r="M220" s="671"/>
      <c r="N220" s="671"/>
      <c r="O220" s="671"/>
      <c r="P220" s="671"/>
      <c r="Q220" s="671"/>
      <c r="R220" s="671"/>
      <c r="S220" s="671"/>
      <c r="T220" s="671"/>
      <c r="U220" s="671"/>
      <c r="V220" s="671"/>
      <c r="W220" s="671"/>
      <c r="X220" s="671"/>
      <c r="Y220" s="671"/>
      <c r="Z220" s="671"/>
      <c r="AA220" s="671"/>
      <c r="AB220" s="671"/>
      <c r="AC220" s="671"/>
      <c r="AD220" s="671"/>
      <c r="AE220" s="671"/>
      <c r="AF220" s="671"/>
      <c r="AG220" s="671"/>
      <c r="AH220" s="671"/>
      <c r="AI220" s="671"/>
      <c r="AJ220" s="671"/>
      <c r="AK220" s="671"/>
      <c r="BA220" s="671"/>
      <c r="BB220" s="671"/>
      <c r="BC220" s="671"/>
      <c r="BD220" s="671"/>
      <c r="BE220" s="671"/>
      <c r="BF220" s="671"/>
      <c r="BG220" s="671"/>
      <c r="BH220" s="671"/>
      <c r="BI220" s="671"/>
      <c r="BJ220" s="671"/>
      <c r="BK220" s="671"/>
      <c r="BL220" s="671"/>
      <c r="BM220" s="671"/>
      <c r="BN220" s="671"/>
      <c r="BO220" s="671"/>
      <c r="BP220" s="671"/>
      <c r="BQ220" s="671"/>
      <c r="BR220" s="671"/>
      <c r="BS220" s="671"/>
      <c r="BT220" s="945">
        <f>IF($M$197&gt;=SUM($M$198:$M$201),0,1)</f>
        <v>0</v>
      </c>
      <c r="BU220" s="954">
        <f>IF($N$197&gt;=SUM($N$198:$N$201),0,1)</f>
        <v>0</v>
      </c>
      <c r="BV220" s="956">
        <f>IF($O$197&gt;=SUM($O$198:$O$201),0,1)</f>
        <v>0</v>
      </c>
      <c r="BW220" s="954">
        <f>IF($P$197&gt;=SUM($P$198:$P$201),0,1)</f>
        <v>0</v>
      </c>
      <c r="BX220" s="956">
        <f>IF($Q$197&gt;=SUM($Q$198:$Q$201),0,1)</f>
        <v>0</v>
      </c>
      <c r="BY220" s="954">
        <f>IF($R$197&gt;=SUM($R$198:$R$201),0,1)</f>
        <v>0</v>
      </c>
      <c r="BZ220" s="956">
        <f>IF($S$197&gt;=SUM($S$198:$S$201),0,1)</f>
        <v>0</v>
      </c>
      <c r="CA220" s="671"/>
      <c r="CB220" s="671"/>
      <c r="CC220" s="671"/>
      <c r="CD220" s="671"/>
      <c r="CE220" s="671"/>
      <c r="CF220" s="671"/>
      <c r="CG220" s="671"/>
      <c r="CH220" s="671"/>
      <c r="CI220" s="671"/>
      <c r="CJ220" s="671"/>
      <c r="CK220" s="671"/>
      <c r="CL220" s="671"/>
      <c r="CM220" s="671"/>
      <c r="CN220" s="671"/>
      <c r="CO220" s="671"/>
      <c r="CP220" s="671"/>
      <c r="CQ220" s="671"/>
      <c r="CR220" s="671"/>
      <c r="CS220" s="671"/>
      <c r="CT220" s="671"/>
      <c r="CU220" s="671"/>
      <c r="CV220" s="671"/>
      <c r="CW220" s="671"/>
      <c r="CX220" s="671"/>
      <c r="CY220" s="671"/>
      <c r="CZ220" s="671"/>
      <c r="DA220" s="671"/>
      <c r="DB220" s="671"/>
      <c r="DC220" s="671"/>
      <c r="DD220" s="671"/>
      <c r="DE220" s="671"/>
      <c r="DF220" s="671"/>
      <c r="DG220" s="671"/>
      <c r="DH220" s="671"/>
      <c r="DI220" s="671"/>
      <c r="DJ220" s="671"/>
      <c r="DK220" s="671"/>
      <c r="DL220" s="671"/>
      <c r="DM220" s="671"/>
      <c r="DN220" s="671"/>
    </row>
    <row r="221" spans="1:118" s="673" customFormat="1" x14ac:dyDescent="0.2">
      <c r="A221" s="697"/>
      <c r="B221" s="671"/>
      <c r="C221" s="671"/>
      <c r="D221" s="671"/>
      <c r="E221" s="671"/>
      <c r="F221" s="671"/>
      <c r="G221" s="671"/>
      <c r="H221" s="671"/>
      <c r="I221" s="671"/>
      <c r="J221" s="671"/>
      <c r="K221" s="671"/>
      <c r="L221" s="671"/>
      <c r="M221" s="671"/>
      <c r="N221" s="671"/>
      <c r="O221" s="671"/>
      <c r="P221" s="671"/>
      <c r="Q221" s="671"/>
      <c r="R221" s="671"/>
      <c r="S221" s="671"/>
      <c r="T221" s="671"/>
      <c r="U221" s="671"/>
      <c r="V221" s="671"/>
      <c r="W221" s="671"/>
      <c r="X221" s="671"/>
      <c r="Y221" s="671"/>
      <c r="Z221" s="671"/>
      <c r="AA221" s="671"/>
      <c r="AB221" s="671"/>
      <c r="AC221" s="671"/>
      <c r="AD221" s="671"/>
      <c r="AE221" s="671"/>
      <c r="AF221" s="671"/>
      <c r="AG221" s="671"/>
      <c r="AH221" s="671"/>
      <c r="AI221" s="671"/>
      <c r="AJ221" s="671"/>
      <c r="AK221" s="671"/>
      <c r="BA221" s="671"/>
      <c r="BB221" s="671"/>
      <c r="BC221" s="671"/>
      <c r="BD221" s="671"/>
      <c r="BE221" s="671"/>
      <c r="BF221" s="671"/>
      <c r="BG221" s="671"/>
      <c r="BH221" s="671"/>
      <c r="BI221" s="671"/>
      <c r="BJ221" s="671"/>
      <c r="BK221" s="671"/>
      <c r="BL221" s="671"/>
      <c r="BM221" s="671"/>
      <c r="BN221" s="671"/>
      <c r="BO221" s="671"/>
      <c r="BP221" s="671"/>
      <c r="BQ221" s="671"/>
      <c r="BR221" s="671"/>
      <c r="BS221" s="671"/>
      <c r="BT221" s="945">
        <f>IF($M$198&lt;=$M$197,0,1)</f>
        <v>0</v>
      </c>
      <c r="BU221" s="957">
        <f>IF($N$198&lt;=$N$197,0,1)</f>
        <v>0</v>
      </c>
      <c r="BV221" s="958">
        <f>IF($O$198&lt;=$O$197,0,1)</f>
        <v>0</v>
      </c>
      <c r="BW221" s="957">
        <f>IF($P$198&lt;=$P$197,0,1)</f>
        <v>0</v>
      </c>
      <c r="BX221" s="958">
        <f>IF($Q$198&lt;=$Q$197,0,1)</f>
        <v>0</v>
      </c>
      <c r="BY221" s="957">
        <f>IF($R$198&lt;=$R$197,0,1)</f>
        <v>0</v>
      </c>
      <c r="BZ221" s="958">
        <f>IF($S$198&lt;=$S$197,0,1)</f>
        <v>0</v>
      </c>
      <c r="CA221" s="671"/>
      <c r="CB221" s="671"/>
      <c r="CC221" s="671"/>
      <c r="CD221" s="671"/>
      <c r="CE221" s="671"/>
      <c r="CF221" s="671"/>
      <c r="CG221" s="671"/>
      <c r="CH221" s="671"/>
      <c r="CI221" s="671"/>
      <c r="CJ221" s="671"/>
      <c r="CK221" s="671"/>
      <c r="CL221" s="671"/>
      <c r="CM221" s="671"/>
      <c r="CN221" s="671"/>
      <c r="CO221" s="671"/>
      <c r="CP221" s="671"/>
      <c r="CQ221" s="671"/>
      <c r="CR221" s="671"/>
      <c r="CS221" s="671"/>
      <c r="CT221" s="671"/>
      <c r="CU221" s="671"/>
      <c r="CV221" s="671"/>
      <c r="CW221" s="671"/>
      <c r="CX221" s="671"/>
      <c r="CY221" s="671"/>
      <c r="CZ221" s="671"/>
      <c r="DA221" s="671"/>
      <c r="DB221" s="671"/>
      <c r="DC221" s="671"/>
      <c r="DD221" s="671"/>
      <c r="DE221" s="671"/>
      <c r="DF221" s="671"/>
      <c r="DG221" s="671"/>
      <c r="DH221" s="671"/>
      <c r="DI221" s="671"/>
      <c r="DJ221" s="671"/>
      <c r="DK221" s="671"/>
      <c r="DL221" s="671"/>
      <c r="DM221" s="671"/>
      <c r="DN221" s="671"/>
    </row>
    <row r="222" spans="1:118" s="673" customFormat="1" x14ac:dyDescent="0.2">
      <c r="A222" s="697"/>
      <c r="B222" s="671"/>
      <c r="C222" s="671"/>
      <c r="D222" s="671"/>
      <c r="E222" s="671"/>
      <c r="F222" s="671"/>
      <c r="G222" s="671"/>
      <c r="H222" s="671"/>
      <c r="I222" s="671"/>
      <c r="J222" s="671"/>
      <c r="K222" s="671"/>
      <c r="L222" s="671"/>
      <c r="M222" s="671"/>
      <c r="N222" s="671"/>
      <c r="O222" s="671"/>
      <c r="P222" s="671"/>
      <c r="Q222" s="671"/>
      <c r="R222" s="671"/>
      <c r="S222" s="671"/>
      <c r="T222" s="671"/>
      <c r="U222" s="671"/>
      <c r="V222" s="671"/>
      <c r="W222" s="671"/>
      <c r="X222" s="671"/>
      <c r="Y222" s="671"/>
      <c r="Z222" s="671"/>
      <c r="AA222" s="671"/>
      <c r="AB222" s="671"/>
      <c r="AC222" s="671"/>
      <c r="AD222" s="671"/>
      <c r="AE222" s="671"/>
      <c r="AF222" s="671"/>
      <c r="AG222" s="671"/>
      <c r="AH222" s="671"/>
      <c r="AI222" s="671"/>
      <c r="AJ222" s="671"/>
      <c r="AK222" s="671"/>
      <c r="BA222" s="671"/>
      <c r="BB222" s="671"/>
      <c r="BC222" s="671"/>
      <c r="BD222" s="671"/>
      <c r="BE222" s="671"/>
      <c r="BF222" s="671"/>
      <c r="BG222" s="671"/>
      <c r="BH222" s="671"/>
      <c r="BI222" s="671"/>
      <c r="BJ222" s="671"/>
      <c r="BK222" s="671"/>
      <c r="BL222" s="671"/>
      <c r="BM222" s="671"/>
      <c r="BN222" s="671"/>
      <c r="BO222" s="671"/>
      <c r="BP222" s="671"/>
      <c r="BQ222" s="671"/>
      <c r="BR222" s="671"/>
      <c r="BS222" s="671"/>
      <c r="BT222" s="945">
        <f>IF($M$199&lt;=$M$197,0,1)</f>
        <v>0</v>
      </c>
      <c r="BU222" s="957">
        <f>IF($N$199&lt;=$N$197,0,1)</f>
        <v>0</v>
      </c>
      <c r="BV222" s="958">
        <f>IF($O$199&lt;=$O$197,0,1)</f>
        <v>0</v>
      </c>
      <c r="BW222" s="957">
        <f>IF($P$199&lt;=$P$197,0,1)</f>
        <v>0</v>
      </c>
      <c r="BX222" s="958">
        <f>IF($Q$199&lt;=$Q$197,0,1)</f>
        <v>0</v>
      </c>
      <c r="BY222" s="957">
        <f>IF($R$199&lt;=$R$197,0,1)</f>
        <v>0</v>
      </c>
      <c r="BZ222" s="958">
        <f>IF($S$199&lt;=$S$197,0,1)</f>
        <v>0</v>
      </c>
      <c r="CA222" s="671"/>
      <c r="CB222" s="671"/>
      <c r="CC222" s="671"/>
      <c r="CD222" s="671"/>
      <c r="CE222" s="671"/>
      <c r="CF222" s="671"/>
      <c r="CG222" s="671"/>
      <c r="CH222" s="671"/>
      <c r="CI222" s="671"/>
      <c r="CJ222" s="671"/>
      <c r="CK222" s="671"/>
      <c r="CL222" s="671"/>
      <c r="CM222" s="671"/>
      <c r="CN222" s="671"/>
      <c r="CO222" s="671"/>
      <c r="CP222" s="671"/>
      <c r="CQ222" s="671"/>
      <c r="CR222" s="671"/>
      <c r="CS222" s="671"/>
      <c r="CT222" s="671"/>
      <c r="CU222" s="671"/>
      <c r="CV222" s="671"/>
      <c r="CW222" s="671"/>
      <c r="CX222" s="671"/>
      <c r="CY222" s="671"/>
      <c r="CZ222" s="671"/>
      <c r="DA222" s="671"/>
      <c r="DB222" s="671"/>
      <c r="DC222" s="671"/>
      <c r="DD222" s="671"/>
      <c r="DE222" s="671"/>
      <c r="DF222" s="671"/>
      <c r="DG222" s="671"/>
      <c r="DH222" s="671"/>
      <c r="DI222" s="671"/>
      <c r="DJ222" s="671"/>
      <c r="DK222" s="671"/>
      <c r="DL222" s="671"/>
      <c r="DM222" s="671"/>
      <c r="DN222" s="671"/>
    </row>
    <row r="223" spans="1:118" s="673" customFormat="1" x14ac:dyDescent="0.2">
      <c r="A223" s="697"/>
      <c r="B223" s="671"/>
      <c r="C223" s="671"/>
      <c r="D223" s="671"/>
      <c r="E223" s="671"/>
      <c r="F223" s="671"/>
      <c r="G223" s="671"/>
      <c r="H223" s="671"/>
      <c r="I223" s="671"/>
      <c r="J223" s="671"/>
      <c r="K223" s="671"/>
      <c r="L223" s="671"/>
      <c r="M223" s="671"/>
      <c r="N223" s="671"/>
      <c r="O223" s="671"/>
      <c r="P223" s="671"/>
      <c r="Q223" s="671"/>
      <c r="R223" s="671"/>
      <c r="S223" s="671"/>
      <c r="T223" s="671"/>
      <c r="U223" s="671"/>
      <c r="V223" s="671"/>
      <c r="W223" s="671"/>
      <c r="X223" s="671"/>
      <c r="Y223" s="671"/>
      <c r="Z223" s="671"/>
      <c r="AA223" s="671"/>
      <c r="AB223" s="671"/>
      <c r="AC223" s="671"/>
      <c r="AD223" s="671"/>
      <c r="AE223" s="671"/>
      <c r="AF223" s="671"/>
      <c r="AG223" s="671"/>
      <c r="AH223" s="671"/>
      <c r="AI223" s="671"/>
      <c r="AJ223" s="671"/>
      <c r="AK223" s="671"/>
      <c r="BA223" s="671"/>
      <c r="BB223" s="671"/>
      <c r="BC223" s="671"/>
      <c r="BD223" s="671"/>
      <c r="BE223" s="671"/>
      <c r="BF223" s="671"/>
      <c r="BG223" s="671"/>
      <c r="BH223" s="671"/>
      <c r="BI223" s="671"/>
      <c r="BJ223" s="671"/>
      <c r="BK223" s="671"/>
      <c r="BL223" s="671"/>
      <c r="BM223" s="671"/>
      <c r="BN223" s="671"/>
      <c r="BO223" s="671"/>
      <c r="BP223" s="671"/>
      <c r="BQ223" s="671"/>
      <c r="BR223" s="671"/>
      <c r="BS223" s="671"/>
      <c r="BT223" s="945">
        <f>IF($M$200&lt;=$M$197,0,1)</f>
        <v>0</v>
      </c>
      <c r="BU223" s="957">
        <f>IF($N$200&lt;=$N$197,0,1)</f>
        <v>0</v>
      </c>
      <c r="BV223" s="958">
        <f>IF($O$200&lt;=$O$197,0,1)</f>
        <v>0</v>
      </c>
      <c r="BW223" s="957">
        <f>IF($P$200&lt;=$P$197,0,1)</f>
        <v>0</v>
      </c>
      <c r="BX223" s="958">
        <f>IF($Q$200&lt;=$Q$197,0,1)</f>
        <v>0</v>
      </c>
      <c r="BY223" s="957">
        <f>IF($R$200&lt;=$R$197,0,1)</f>
        <v>0</v>
      </c>
      <c r="BZ223" s="958">
        <f>IF($S$200&lt;=$S$197,0,1)</f>
        <v>0</v>
      </c>
      <c r="CA223" s="671"/>
      <c r="CB223" s="671"/>
      <c r="CC223" s="671"/>
      <c r="CD223" s="671"/>
      <c r="CE223" s="671"/>
      <c r="CF223" s="671"/>
      <c r="CG223" s="671"/>
      <c r="CH223" s="671"/>
      <c r="CI223" s="671"/>
      <c r="CJ223" s="671"/>
      <c r="CK223" s="671"/>
      <c r="CL223" s="671"/>
      <c r="CM223" s="671"/>
      <c r="CN223" s="671"/>
      <c r="CO223" s="671"/>
      <c r="CP223" s="671"/>
      <c r="CQ223" s="671"/>
      <c r="CR223" s="671"/>
      <c r="CS223" s="671"/>
      <c r="CT223" s="671"/>
      <c r="CU223" s="671"/>
      <c r="CV223" s="671"/>
      <c r="CW223" s="671"/>
      <c r="CX223" s="671"/>
      <c r="CY223" s="671"/>
      <c r="CZ223" s="671"/>
      <c r="DA223" s="671"/>
      <c r="DB223" s="671"/>
      <c r="DC223" s="671"/>
      <c r="DD223" s="671"/>
      <c r="DE223" s="671"/>
      <c r="DF223" s="671"/>
      <c r="DG223" s="671"/>
      <c r="DH223" s="671"/>
      <c r="DI223" s="671"/>
      <c r="DJ223" s="671"/>
      <c r="DK223" s="671"/>
      <c r="DL223" s="671"/>
      <c r="DM223" s="671"/>
      <c r="DN223" s="671"/>
    </row>
    <row r="224" spans="1:118" s="673" customFormat="1" x14ac:dyDescent="0.2">
      <c r="A224" s="697"/>
      <c r="B224" s="671"/>
      <c r="C224" s="671"/>
      <c r="D224" s="671"/>
      <c r="E224" s="671"/>
      <c r="F224" s="671"/>
      <c r="G224" s="671"/>
      <c r="H224" s="671"/>
      <c r="I224" s="671"/>
      <c r="J224" s="671"/>
      <c r="K224" s="671"/>
      <c r="L224" s="671"/>
      <c r="M224" s="671"/>
      <c r="N224" s="671"/>
      <c r="O224" s="671"/>
      <c r="P224" s="671"/>
      <c r="Q224" s="671"/>
      <c r="R224" s="671"/>
      <c r="S224" s="671"/>
      <c r="T224" s="671"/>
      <c r="U224" s="671"/>
      <c r="V224" s="671"/>
      <c r="W224" s="671"/>
      <c r="X224" s="671"/>
      <c r="Y224" s="671"/>
      <c r="Z224" s="671"/>
      <c r="AA224" s="671"/>
      <c r="AB224" s="671"/>
      <c r="AC224" s="671"/>
      <c r="AD224" s="671"/>
      <c r="AE224" s="671"/>
      <c r="AF224" s="671"/>
      <c r="AG224" s="671"/>
      <c r="AH224" s="671"/>
      <c r="AI224" s="671"/>
      <c r="AJ224" s="671"/>
      <c r="AK224" s="671"/>
      <c r="BA224" s="671"/>
      <c r="BB224" s="671"/>
      <c r="BC224" s="671"/>
      <c r="BD224" s="671"/>
      <c r="BE224" s="671"/>
      <c r="BF224" s="671"/>
      <c r="BG224" s="671"/>
      <c r="BH224" s="671"/>
      <c r="BI224" s="671"/>
      <c r="BJ224" s="671"/>
      <c r="BK224" s="671"/>
      <c r="BL224" s="671"/>
      <c r="BM224" s="671"/>
      <c r="BN224" s="671"/>
      <c r="BO224" s="671"/>
      <c r="BP224" s="671"/>
      <c r="BQ224" s="671"/>
      <c r="BR224" s="671"/>
      <c r="BS224" s="671"/>
      <c r="BT224" s="945">
        <f>IF($M$201&lt;=$M$197,0,1)</f>
        <v>0</v>
      </c>
      <c r="BU224" s="957">
        <f>IF($N$201&lt;=$N$197,0,1)</f>
        <v>0</v>
      </c>
      <c r="BV224" s="961">
        <f>IF($O$201&lt;=$O$197,0,1)</f>
        <v>0</v>
      </c>
      <c r="BW224" s="959">
        <f>IF($P$201&lt;=$P$197,0,1)</f>
        <v>0</v>
      </c>
      <c r="BX224" s="961">
        <f>IF($Q$201&lt;=$Q$197,0,1)</f>
        <v>0</v>
      </c>
      <c r="BY224" s="959">
        <f>IF($R$201&lt;=$R$197,0,1)</f>
        <v>0</v>
      </c>
      <c r="BZ224" s="961">
        <f>IF($S$201&lt;=$S$197,0,1)</f>
        <v>0</v>
      </c>
      <c r="CA224" s="671"/>
      <c r="CB224" s="671"/>
      <c r="CC224" s="671"/>
      <c r="CD224" s="671"/>
      <c r="CE224" s="671"/>
      <c r="CF224" s="671"/>
      <c r="CG224" s="671"/>
      <c r="CH224" s="671"/>
      <c r="CI224" s="671"/>
      <c r="CJ224" s="671"/>
      <c r="CK224" s="671"/>
      <c r="CL224" s="671"/>
      <c r="CM224" s="671"/>
      <c r="CN224" s="671"/>
      <c r="CO224" s="671"/>
      <c r="CP224" s="671"/>
      <c r="CQ224" s="671"/>
      <c r="CR224" s="671"/>
      <c r="CS224" s="671"/>
      <c r="CT224" s="671"/>
      <c r="CU224" s="671"/>
      <c r="CV224" s="671"/>
      <c r="CW224" s="671"/>
      <c r="CX224" s="671"/>
      <c r="CY224" s="671"/>
      <c r="CZ224" s="671"/>
      <c r="DA224" s="671"/>
      <c r="DB224" s="671"/>
      <c r="DC224" s="671"/>
      <c r="DD224" s="671"/>
      <c r="DE224" s="671"/>
      <c r="DF224" s="671"/>
      <c r="DG224" s="671"/>
      <c r="DH224" s="671"/>
      <c r="DI224" s="671"/>
      <c r="DJ224" s="671"/>
      <c r="DK224" s="671"/>
      <c r="DL224" s="671"/>
      <c r="DM224" s="671"/>
      <c r="DN224" s="671"/>
    </row>
    <row r="225" spans="1:118" s="673" customFormat="1" x14ac:dyDescent="0.2">
      <c r="A225" s="697"/>
      <c r="B225" s="671"/>
      <c r="C225" s="671"/>
      <c r="D225" s="671"/>
      <c r="E225" s="671"/>
      <c r="F225" s="671"/>
      <c r="G225" s="671"/>
      <c r="H225" s="671"/>
      <c r="I225" s="671"/>
      <c r="J225" s="671"/>
      <c r="K225" s="671"/>
      <c r="L225" s="671"/>
      <c r="M225" s="671"/>
      <c r="N225" s="671"/>
      <c r="O225" s="671"/>
      <c r="P225" s="671"/>
      <c r="Q225" s="671"/>
      <c r="R225" s="671"/>
      <c r="S225" s="671"/>
      <c r="T225" s="671"/>
      <c r="U225" s="671"/>
      <c r="V225" s="671"/>
      <c r="W225" s="671"/>
      <c r="X225" s="671"/>
      <c r="Y225" s="671"/>
      <c r="Z225" s="671"/>
      <c r="AA225" s="671"/>
      <c r="AB225" s="671"/>
      <c r="AC225" s="671"/>
      <c r="AD225" s="671"/>
      <c r="AE225" s="671"/>
      <c r="AF225" s="671"/>
      <c r="AG225" s="671"/>
      <c r="AH225" s="671"/>
      <c r="AI225" s="671"/>
      <c r="AJ225" s="671"/>
      <c r="AK225" s="671"/>
      <c r="BA225" s="671"/>
      <c r="BB225" s="671"/>
      <c r="BC225" s="671"/>
      <c r="BD225" s="671"/>
      <c r="BE225" s="671"/>
      <c r="BF225" s="671"/>
      <c r="BG225" s="671"/>
      <c r="BH225" s="671"/>
      <c r="BI225" s="671"/>
      <c r="BJ225" s="671"/>
      <c r="BK225" s="671"/>
      <c r="BL225" s="671"/>
      <c r="BM225" s="671"/>
      <c r="BN225" s="671"/>
      <c r="BO225" s="671"/>
      <c r="BP225" s="671"/>
      <c r="BQ225" s="671"/>
      <c r="BR225" s="671"/>
      <c r="BS225" s="671"/>
      <c r="BT225" s="954">
        <f>IF($T$197&gt;=SUM($T$198:$T$201),0,1)</f>
        <v>0</v>
      </c>
      <c r="BU225" s="956">
        <f>IF($U$197&gt;=SUM($U$198:$U$201),0,1)</f>
        <v>0</v>
      </c>
      <c r="BV225" s="671"/>
      <c r="BW225" s="671"/>
      <c r="BX225" s="671"/>
      <c r="BY225" s="671"/>
      <c r="BZ225" s="671"/>
      <c r="CA225" s="671"/>
      <c r="CB225" s="671"/>
      <c r="CC225" s="671"/>
      <c r="CD225" s="671"/>
      <c r="CE225" s="671"/>
      <c r="CF225" s="671"/>
      <c r="CG225" s="671"/>
      <c r="CH225" s="671"/>
      <c r="CI225" s="671"/>
      <c r="CJ225" s="671"/>
      <c r="CK225" s="671"/>
      <c r="CL225" s="671"/>
      <c r="CM225" s="671"/>
      <c r="CN225" s="671"/>
      <c r="CO225" s="671"/>
      <c r="CP225" s="671"/>
      <c r="CQ225" s="671"/>
      <c r="CR225" s="671"/>
      <c r="CS225" s="671"/>
      <c r="CT225" s="671"/>
      <c r="CU225" s="671"/>
      <c r="CV225" s="671"/>
      <c r="CW225" s="671"/>
      <c r="CX225" s="671"/>
      <c r="CY225" s="671"/>
      <c r="CZ225" s="671"/>
      <c r="DA225" s="671"/>
      <c r="DB225" s="671"/>
      <c r="DC225" s="671"/>
      <c r="DD225" s="671"/>
      <c r="DE225" s="671"/>
      <c r="DF225" s="671"/>
      <c r="DG225" s="671"/>
      <c r="DH225" s="671"/>
      <c r="DI225" s="671"/>
      <c r="DJ225" s="671"/>
      <c r="DK225" s="671"/>
      <c r="DL225" s="671"/>
      <c r="DM225" s="671"/>
      <c r="DN225" s="671"/>
    </row>
    <row r="226" spans="1:118" s="673" customFormat="1" x14ac:dyDescent="0.2">
      <c r="A226" s="697"/>
      <c r="B226" s="671"/>
      <c r="C226" s="671"/>
      <c r="D226" s="671"/>
      <c r="E226" s="671"/>
      <c r="F226" s="671"/>
      <c r="G226" s="671"/>
      <c r="H226" s="671"/>
      <c r="I226" s="671"/>
      <c r="J226" s="671"/>
      <c r="K226" s="671"/>
      <c r="L226" s="671"/>
      <c r="M226" s="671"/>
      <c r="N226" s="671"/>
      <c r="O226" s="671"/>
      <c r="P226" s="671"/>
      <c r="Q226" s="671"/>
      <c r="R226" s="671"/>
      <c r="S226" s="671"/>
      <c r="T226" s="671"/>
      <c r="U226" s="671"/>
      <c r="V226" s="671"/>
      <c r="W226" s="671"/>
      <c r="X226" s="671"/>
      <c r="Y226" s="671"/>
      <c r="Z226" s="671"/>
      <c r="AA226" s="671"/>
      <c r="AB226" s="671"/>
      <c r="AC226" s="671"/>
      <c r="AD226" s="671"/>
      <c r="AE226" s="671"/>
      <c r="AF226" s="671"/>
      <c r="AG226" s="671"/>
      <c r="AH226" s="671"/>
      <c r="AI226" s="671"/>
      <c r="AJ226" s="671"/>
      <c r="AK226" s="671"/>
      <c r="BA226" s="671"/>
      <c r="BB226" s="671"/>
      <c r="BC226" s="671"/>
      <c r="BD226" s="671"/>
      <c r="BE226" s="671"/>
      <c r="BF226" s="671"/>
      <c r="BG226" s="671"/>
      <c r="BH226" s="671"/>
      <c r="BI226" s="671"/>
      <c r="BJ226" s="671"/>
      <c r="BK226" s="671"/>
      <c r="BL226" s="671"/>
      <c r="BM226" s="671"/>
      <c r="BN226" s="671"/>
      <c r="BO226" s="671"/>
      <c r="BP226" s="671"/>
      <c r="BQ226" s="671"/>
      <c r="BR226" s="671"/>
      <c r="BS226" s="671"/>
      <c r="BT226" s="957">
        <f>IF($T$198&lt;=$T$197,0,1)</f>
        <v>0</v>
      </c>
      <c r="BU226" s="958">
        <f>IF($U$198&lt;=$U$197,0,1)</f>
        <v>0</v>
      </c>
      <c r="BV226" s="671"/>
      <c r="BW226" s="671"/>
      <c r="BX226" s="671"/>
      <c r="BY226" s="671"/>
      <c r="BZ226" s="671"/>
      <c r="CA226" s="671"/>
      <c r="CB226" s="671"/>
      <c r="CC226" s="671"/>
      <c r="CD226" s="671"/>
      <c r="CE226" s="671"/>
      <c r="CF226" s="671"/>
      <c r="CG226" s="671"/>
      <c r="CH226" s="671"/>
      <c r="CI226" s="671"/>
      <c r="CJ226" s="671"/>
      <c r="CK226" s="671"/>
      <c r="CL226" s="671"/>
      <c r="CM226" s="671"/>
      <c r="CN226" s="671"/>
      <c r="CO226" s="671"/>
      <c r="CP226" s="671"/>
      <c r="CQ226" s="671"/>
      <c r="CR226" s="671"/>
      <c r="CS226" s="671"/>
      <c r="CT226" s="671"/>
      <c r="CU226" s="671"/>
      <c r="CV226" s="671"/>
      <c r="CW226" s="671"/>
      <c r="CX226" s="671"/>
      <c r="CY226" s="671"/>
      <c r="CZ226" s="671"/>
      <c r="DA226" s="671"/>
      <c r="DB226" s="671"/>
      <c r="DC226" s="671"/>
      <c r="DD226" s="671"/>
      <c r="DE226" s="671"/>
      <c r="DF226" s="671"/>
      <c r="DG226" s="671"/>
      <c r="DH226" s="671"/>
      <c r="DI226" s="671"/>
      <c r="DJ226" s="671"/>
      <c r="DK226" s="671"/>
      <c r="DL226" s="671"/>
      <c r="DM226" s="671"/>
      <c r="DN226" s="671"/>
    </row>
    <row r="227" spans="1:118" s="673" customFormat="1" x14ac:dyDescent="0.2">
      <c r="A227" s="697"/>
      <c r="B227" s="671"/>
      <c r="C227" s="671"/>
      <c r="D227" s="671"/>
      <c r="E227" s="671"/>
      <c r="F227" s="671"/>
      <c r="G227" s="671"/>
      <c r="H227" s="671"/>
      <c r="I227" s="671"/>
      <c r="J227" s="671"/>
      <c r="K227" s="671"/>
      <c r="L227" s="671"/>
      <c r="M227" s="671"/>
      <c r="N227" s="671"/>
      <c r="O227" s="671"/>
      <c r="P227" s="671"/>
      <c r="Q227" s="671"/>
      <c r="R227" s="671"/>
      <c r="S227" s="671"/>
      <c r="T227" s="671"/>
      <c r="U227" s="671"/>
      <c r="V227" s="671"/>
      <c r="W227" s="671"/>
      <c r="X227" s="671"/>
      <c r="Y227" s="671"/>
      <c r="Z227" s="671"/>
      <c r="AA227" s="671"/>
      <c r="AB227" s="671"/>
      <c r="AC227" s="671"/>
      <c r="AD227" s="671"/>
      <c r="AE227" s="671"/>
      <c r="AF227" s="671"/>
      <c r="AG227" s="671"/>
      <c r="AH227" s="671"/>
      <c r="AI227" s="671"/>
      <c r="AJ227" s="671"/>
      <c r="AK227" s="671"/>
      <c r="BA227" s="671"/>
      <c r="BB227" s="671"/>
      <c r="BC227" s="671"/>
      <c r="BD227" s="671"/>
      <c r="BE227" s="671"/>
      <c r="BF227" s="671"/>
      <c r="BG227" s="671"/>
      <c r="BH227" s="671"/>
      <c r="BI227" s="671"/>
      <c r="BJ227" s="671"/>
      <c r="BK227" s="671"/>
      <c r="BL227" s="671"/>
      <c r="BM227" s="671"/>
      <c r="BN227" s="671"/>
      <c r="BO227" s="671"/>
      <c r="BP227" s="671"/>
      <c r="BQ227" s="671"/>
      <c r="BR227" s="671"/>
      <c r="BS227" s="671"/>
      <c r="BT227" s="957">
        <f>IF($T$199&lt;=$T$197,0,1)</f>
        <v>0</v>
      </c>
      <c r="BU227" s="958">
        <f>IF($U$199&lt;=$U$197,0,1)</f>
        <v>0</v>
      </c>
      <c r="BV227" s="671"/>
      <c r="BW227" s="671"/>
      <c r="BX227" s="671"/>
      <c r="BY227" s="671"/>
      <c r="BZ227" s="671"/>
      <c r="CA227" s="671"/>
      <c r="CB227" s="671"/>
      <c r="CC227" s="671"/>
      <c r="CD227" s="671"/>
      <c r="CE227" s="671"/>
      <c r="CF227" s="671"/>
      <c r="CG227" s="671"/>
      <c r="CH227" s="671"/>
      <c r="CI227" s="671"/>
      <c r="CJ227" s="671"/>
      <c r="CK227" s="671"/>
      <c r="CL227" s="671"/>
      <c r="CM227" s="671"/>
      <c r="CN227" s="671"/>
      <c r="CO227" s="671"/>
      <c r="CP227" s="671"/>
      <c r="CQ227" s="671"/>
      <c r="CR227" s="671"/>
      <c r="CS227" s="671"/>
      <c r="CT227" s="671"/>
      <c r="CU227" s="671"/>
      <c r="CV227" s="671"/>
      <c r="CW227" s="671"/>
      <c r="CX227" s="671"/>
      <c r="CY227" s="671"/>
      <c r="CZ227" s="671"/>
      <c r="DA227" s="671"/>
      <c r="DB227" s="671"/>
      <c r="DC227" s="671"/>
      <c r="DD227" s="671"/>
      <c r="DE227" s="671"/>
      <c r="DF227" s="671"/>
      <c r="DG227" s="671"/>
      <c r="DH227" s="671"/>
      <c r="DI227" s="671"/>
      <c r="DJ227" s="671"/>
      <c r="DK227" s="671"/>
      <c r="DL227" s="671"/>
      <c r="DM227" s="671"/>
      <c r="DN227" s="671"/>
    </row>
    <row r="228" spans="1:118" s="673" customFormat="1" x14ac:dyDescent="0.2">
      <c r="A228" s="697"/>
      <c r="B228" s="671"/>
      <c r="C228" s="671"/>
      <c r="D228" s="671"/>
      <c r="E228" s="671"/>
      <c r="F228" s="671"/>
      <c r="G228" s="671"/>
      <c r="H228" s="671"/>
      <c r="I228" s="671"/>
      <c r="J228" s="671"/>
      <c r="K228" s="671"/>
      <c r="L228" s="671"/>
      <c r="M228" s="671"/>
      <c r="N228" s="671"/>
      <c r="O228" s="671"/>
      <c r="P228" s="671"/>
      <c r="Q228" s="671"/>
      <c r="R228" s="671"/>
      <c r="S228" s="671"/>
      <c r="T228" s="671"/>
      <c r="U228" s="671"/>
      <c r="V228" s="671"/>
      <c r="W228" s="671"/>
      <c r="X228" s="671"/>
      <c r="Y228" s="671"/>
      <c r="Z228" s="671"/>
      <c r="AA228" s="671"/>
      <c r="AB228" s="671"/>
      <c r="AC228" s="671"/>
      <c r="AD228" s="671"/>
      <c r="AE228" s="671"/>
      <c r="AF228" s="671"/>
      <c r="AG228" s="671"/>
      <c r="AH228" s="671"/>
      <c r="AI228" s="671"/>
      <c r="AJ228" s="671"/>
      <c r="AK228" s="671"/>
      <c r="BA228" s="671"/>
      <c r="BB228" s="671"/>
      <c r="BC228" s="671"/>
      <c r="BD228" s="671"/>
      <c r="BE228" s="671"/>
      <c r="BF228" s="671"/>
      <c r="BG228" s="671"/>
      <c r="BH228" s="671"/>
      <c r="BI228" s="671"/>
      <c r="BJ228" s="671"/>
      <c r="BK228" s="671"/>
      <c r="BL228" s="671"/>
      <c r="BM228" s="671"/>
      <c r="BN228" s="671"/>
      <c r="BO228" s="671"/>
      <c r="BP228" s="671"/>
      <c r="BQ228" s="671"/>
      <c r="BR228" s="671"/>
      <c r="BS228" s="671"/>
      <c r="BT228" s="957">
        <f>IF($T$200&lt;=$T$197,0,1)</f>
        <v>0</v>
      </c>
      <c r="BU228" s="958">
        <f>IF($U$200&lt;=$U$197,0,1)</f>
        <v>0</v>
      </c>
      <c r="BV228" s="671"/>
      <c r="BW228" s="671"/>
      <c r="BX228" s="671"/>
      <c r="BY228" s="671"/>
      <c r="BZ228" s="671"/>
      <c r="CA228" s="671"/>
      <c r="CB228" s="671"/>
      <c r="CC228" s="671"/>
      <c r="CD228" s="671"/>
      <c r="CE228" s="671"/>
      <c r="CF228" s="671"/>
      <c r="CG228" s="671"/>
      <c r="CH228" s="671"/>
      <c r="CI228" s="671"/>
      <c r="CJ228" s="671"/>
      <c r="CK228" s="671"/>
      <c r="CL228" s="671"/>
      <c r="CM228" s="671"/>
      <c r="CN228" s="671"/>
      <c r="CO228" s="671"/>
      <c r="CP228" s="671"/>
      <c r="CQ228" s="671"/>
      <c r="CR228" s="671"/>
      <c r="CS228" s="671"/>
      <c r="CT228" s="671"/>
      <c r="CU228" s="671"/>
      <c r="CV228" s="671"/>
      <c r="CW228" s="671"/>
      <c r="CX228" s="671"/>
      <c r="CY228" s="671"/>
      <c r="CZ228" s="671"/>
      <c r="DA228" s="671"/>
      <c r="DB228" s="671"/>
      <c r="DC228" s="671"/>
      <c r="DD228" s="671"/>
      <c r="DE228" s="671"/>
      <c r="DF228" s="671"/>
      <c r="DG228" s="671"/>
      <c r="DH228" s="671"/>
      <c r="DI228" s="671"/>
      <c r="DJ228" s="671"/>
      <c r="DK228" s="671"/>
      <c r="DL228" s="671"/>
      <c r="DM228" s="671"/>
      <c r="DN228" s="671"/>
    </row>
    <row r="229" spans="1:118" s="673" customFormat="1" x14ac:dyDescent="0.2">
      <c r="A229" s="697"/>
      <c r="B229" s="671"/>
      <c r="C229" s="671"/>
      <c r="D229" s="671"/>
      <c r="E229" s="671"/>
      <c r="F229" s="671"/>
      <c r="G229" s="671"/>
      <c r="H229" s="671"/>
      <c r="I229" s="671"/>
      <c r="J229" s="671"/>
      <c r="K229" s="671"/>
      <c r="L229" s="671"/>
      <c r="M229" s="671"/>
      <c r="N229" s="671"/>
      <c r="O229" s="671"/>
      <c r="P229" s="671"/>
      <c r="Q229" s="671"/>
      <c r="R229" s="671"/>
      <c r="S229" s="671"/>
      <c r="T229" s="671"/>
      <c r="U229" s="671"/>
      <c r="V229" s="671"/>
      <c r="W229" s="671"/>
      <c r="X229" s="671"/>
      <c r="Y229" s="671"/>
      <c r="Z229" s="671"/>
      <c r="AA229" s="671"/>
      <c r="AB229" s="671"/>
      <c r="AC229" s="671"/>
      <c r="AD229" s="671"/>
      <c r="AE229" s="671"/>
      <c r="AF229" s="671"/>
      <c r="AG229" s="671"/>
      <c r="AH229" s="671"/>
      <c r="AI229" s="671"/>
      <c r="AJ229" s="671"/>
      <c r="AK229" s="671"/>
      <c r="BA229" s="671"/>
      <c r="BB229" s="671"/>
      <c r="BC229" s="671"/>
      <c r="BD229" s="671"/>
      <c r="BE229" s="671"/>
      <c r="BF229" s="671"/>
      <c r="BG229" s="671"/>
      <c r="BH229" s="671"/>
      <c r="BI229" s="671"/>
      <c r="BJ229" s="671"/>
      <c r="BK229" s="671"/>
      <c r="BL229" s="671"/>
      <c r="BM229" s="671"/>
      <c r="BN229" s="671"/>
      <c r="BO229" s="671"/>
      <c r="BP229" s="671"/>
      <c r="BQ229" s="671"/>
      <c r="BR229" s="671"/>
      <c r="BS229" s="671"/>
      <c r="BT229" s="959">
        <f>IF($T$201&lt;=$T$197,0,1)</f>
        <v>0</v>
      </c>
      <c r="BU229" s="961">
        <f>IF($U$201&lt;=$U$197,0,1)</f>
        <v>0</v>
      </c>
      <c r="BV229" s="671"/>
      <c r="BW229" s="671"/>
      <c r="BX229" s="671"/>
      <c r="BY229" s="671"/>
      <c r="BZ229" s="671"/>
      <c r="CA229" s="671"/>
      <c r="CB229" s="671"/>
      <c r="CC229" s="671"/>
      <c r="CD229" s="671"/>
      <c r="CE229" s="671"/>
      <c r="CF229" s="671"/>
      <c r="CG229" s="671"/>
      <c r="CH229" s="671"/>
      <c r="CI229" s="671"/>
      <c r="CJ229" s="671"/>
      <c r="CK229" s="671"/>
      <c r="CL229" s="671"/>
      <c r="CM229" s="671"/>
      <c r="CN229" s="671"/>
      <c r="CO229" s="671"/>
      <c r="CP229" s="671"/>
      <c r="CQ229" s="671"/>
      <c r="CR229" s="671"/>
      <c r="CS229" s="671"/>
      <c r="CT229" s="671"/>
      <c r="CU229" s="671"/>
      <c r="CV229" s="671"/>
      <c r="CW229" s="671"/>
      <c r="CX229" s="671"/>
      <c r="CY229" s="671"/>
      <c r="CZ229" s="671"/>
      <c r="DA229" s="671"/>
      <c r="DB229" s="671"/>
      <c r="DC229" s="671"/>
      <c r="DD229" s="671"/>
      <c r="DE229" s="671"/>
      <c r="DF229" s="671"/>
      <c r="DG229" s="671"/>
      <c r="DH229" s="671"/>
      <c r="DI229" s="671"/>
      <c r="DJ229" s="671"/>
      <c r="DK229" s="671"/>
      <c r="DL229" s="671"/>
      <c r="DM229" s="671"/>
      <c r="DN229" s="671"/>
    </row>
    <row r="230" spans="1:118" s="673" customFormat="1" x14ac:dyDescent="0.2">
      <c r="A230" s="697"/>
      <c r="B230" s="671"/>
      <c r="C230" s="671"/>
      <c r="D230" s="671"/>
      <c r="E230" s="671"/>
      <c r="F230" s="671"/>
      <c r="G230" s="671"/>
      <c r="H230" s="671"/>
      <c r="I230" s="671"/>
      <c r="J230" s="671"/>
      <c r="K230" s="671"/>
      <c r="L230" s="671"/>
      <c r="M230" s="671"/>
      <c r="N230" s="671"/>
      <c r="O230" s="671"/>
      <c r="P230" s="671"/>
      <c r="Q230" s="671"/>
      <c r="R230" s="671"/>
      <c r="S230" s="671"/>
      <c r="T230" s="671"/>
      <c r="U230" s="671"/>
      <c r="V230" s="671"/>
      <c r="W230" s="671"/>
      <c r="X230" s="671"/>
      <c r="Y230" s="671"/>
      <c r="Z230" s="671"/>
      <c r="AA230" s="671"/>
      <c r="AB230" s="671"/>
      <c r="AC230" s="671"/>
      <c r="AD230" s="671"/>
      <c r="AE230" s="671"/>
      <c r="AF230" s="671"/>
      <c r="AG230" s="671"/>
      <c r="AH230" s="671"/>
      <c r="AI230" s="671"/>
      <c r="AJ230" s="671"/>
      <c r="AK230" s="671"/>
      <c r="BA230" s="671"/>
      <c r="BB230" s="671"/>
      <c r="BC230" s="671"/>
      <c r="BD230" s="671"/>
      <c r="BE230" s="671"/>
      <c r="BF230" s="671"/>
      <c r="BG230" s="671"/>
      <c r="BH230" s="671"/>
      <c r="BI230" s="671"/>
      <c r="BJ230" s="671"/>
      <c r="BK230" s="671"/>
      <c r="BL230" s="671"/>
      <c r="BM230" s="671"/>
      <c r="BN230" s="671"/>
      <c r="BO230" s="671"/>
      <c r="BP230" s="671"/>
      <c r="BQ230" s="671"/>
      <c r="BR230" s="671"/>
      <c r="BS230" s="671"/>
      <c r="BT230" s="671"/>
      <c r="BU230" s="671"/>
      <c r="BV230" s="671"/>
      <c r="BW230" s="671"/>
      <c r="BX230" s="671"/>
      <c r="BY230" s="671"/>
      <c r="BZ230" s="671"/>
      <c r="CA230" s="671"/>
      <c r="CB230" s="671"/>
      <c r="CC230" s="671"/>
      <c r="CD230" s="671"/>
      <c r="CE230" s="671"/>
      <c r="CF230" s="671"/>
      <c r="CG230" s="671"/>
      <c r="CH230" s="671"/>
      <c r="CI230" s="671"/>
      <c r="CJ230" s="671"/>
      <c r="CK230" s="671"/>
      <c r="CL230" s="671"/>
      <c r="CM230" s="671"/>
      <c r="CN230" s="671"/>
      <c r="CO230" s="671"/>
      <c r="CP230" s="671"/>
      <c r="CQ230" s="671"/>
      <c r="CR230" s="671"/>
      <c r="CS230" s="671"/>
      <c r="CT230" s="671"/>
      <c r="CU230" s="671"/>
      <c r="CV230" s="671"/>
      <c r="CW230" s="671"/>
      <c r="CX230" s="671"/>
      <c r="CY230" s="671"/>
      <c r="CZ230" s="671"/>
      <c r="DA230" s="671"/>
      <c r="DB230" s="671"/>
      <c r="DC230" s="671"/>
      <c r="DD230" s="671"/>
      <c r="DE230" s="671"/>
      <c r="DF230" s="671"/>
      <c r="DG230" s="671"/>
      <c r="DH230" s="671"/>
      <c r="DI230" s="671"/>
      <c r="DJ230" s="671"/>
      <c r="DK230" s="671"/>
      <c r="DL230" s="671"/>
      <c r="DM230" s="671"/>
      <c r="DN230" s="671"/>
    </row>
    <row r="231" spans="1:118" s="673" customFormat="1" x14ac:dyDescent="0.2">
      <c r="A231" s="697"/>
      <c r="B231" s="671"/>
      <c r="C231" s="671"/>
      <c r="D231" s="671"/>
      <c r="E231" s="671"/>
      <c r="F231" s="671"/>
      <c r="G231" s="671"/>
      <c r="H231" s="671"/>
      <c r="I231" s="671"/>
      <c r="J231" s="671"/>
      <c r="K231" s="671"/>
      <c r="L231" s="671"/>
      <c r="M231" s="671"/>
      <c r="N231" s="671"/>
      <c r="O231" s="671"/>
      <c r="P231" s="671"/>
      <c r="Q231" s="671"/>
      <c r="R231" s="671"/>
      <c r="S231" s="671"/>
      <c r="T231" s="671"/>
      <c r="U231" s="671"/>
      <c r="V231" s="671"/>
      <c r="W231" s="671"/>
      <c r="X231" s="671"/>
      <c r="Y231" s="671"/>
      <c r="Z231" s="671"/>
      <c r="AA231" s="671"/>
      <c r="AB231" s="671"/>
      <c r="AC231" s="671"/>
      <c r="AD231" s="671"/>
      <c r="AE231" s="671"/>
      <c r="AF231" s="671"/>
      <c r="AG231" s="671"/>
      <c r="AH231" s="671"/>
      <c r="AI231" s="671"/>
      <c r="AJ231" s="671"/>
      <c r="AK231" s="671"/>
      <c r="BA231" s="671"/>
      <c r="BB231" s="671"/>
      <c r="BC231" s="671"/>
      <c r="BD231" s="671"/>
      <c r="BE231" s="671"/>
      <c r="BF231" s="671"/>
      <c r="BG231" s="671"/>
      <c r="BH231" s="671"/>
      <c r="BI231" s="671"/>
      <c r="BJ231" s="671"/>
      <c r="BK231" s="671"/>
      <c r="BL231" s="671"/>
      <c r="BM231" s="671"/>
      <c r="BN231" s="671"/>
      <c r="BO231" s="671"/>
      <c r="BP231" s="671"/>
      <c r="BQ231" s="671"/>
      <c r="BR231" s="671"/>
      <c r="BS231" s="671"/>
      <c r="BT231" s="671"/>
      <c r="BU231" s="671"/>
      <c r="BV231" s="671"/>
      <c r="BW231" s="671"/>
      <c r="BX231" s="671"/>
      <c r="BY231" s="671"/>
      <c r="BZ231" s="671"/>
      <c r="CA231" s="671"/>
      <c r="CB231" s="671"/>
      <c r="CC231" s="671"/>
      <c r="CD231" s="671"/>
      <c r="CE231" s="671"/>
      <c r="CF231" s="671"/>
      <c r="CG231" s="671"/>
      <c r="CH231" s="671"/>
      <c r="CI231" s="671"/>
      <c r="CJ231" s="671"/>
      <c r="CK231" s="671"/>
      <c r="CL231" s="671"/>
      <c r="CM231" s="671"/>
      <c r="CN231" s="671"/>
      <c r="CO231" s="671"/>
      <c r="CP231" s="671"/>
      <c r="CQ231" s="671"/>
      <c r="CR231" s="671"/>
      <c r="CS231" s="671"/>
      <c r="CT231" s="671"/>
      <c r="CU231" s="671"/>
      <c r="CV231" s="671"/>
      <c r="CW231" s="671"/>
      <c r="CX231" s="671"/>
      <c r="CY231" s="671"/>
      <c r="CZ231" s="671"/>
      <c r="DA231" s="671"/>
      <c r="DB231" s="671"/>
      <c r="DC231" s="671"/>
      <c r="DD231" s="671"/>
      <c r="DE231" s="671"/>
      <c r="DF231" s="671"/>
      <c r="DG231" s="671"/>
      <c r="DH231" s="671"/>
      <c r="DI231" s="671"/>
      <c r="DJ231" s="671"/>
      <c r="DK231" s="671"/>
      <c r="DL231" s="671"/>
      <c r="DM231" s="671"/>
      <c r="DN231" s="671"/>
    </row>
    <row r="232" spans="1:118" s="673" customFormat="1" x14ac:dyDescent="0.2">
      <c r="A232" s="697"/>
      <c r="B232" s="671"/>
      <c r="C232" s="671"/>
      <c r="D232" s="671"/>
      <c r="E232" s="671"/>
      <c r="F232" s="671"/>
      <c r="G232" s="671"/>
      <c r="H232" s="671"/>
      <c r="I232" s="671"/>
      <c r="J232" s="671"/>
      <c r="K232" s="671"/>
      <c r="L232" s="671"/>
      <c r="M232" s="671"/>
      <c r="N232" s="671"/>
      <c r="O232" s="671"/>
      <c r="P232" s="671"/>
      <c r="Q232" s="671"/>
      <c r="R232" s="671"/>
      <c r="S232" s="671"/>
      <c r="T232" s="671"/>
      <c r="U232" s="671"/>
      <c r="V232" s="671"/>
      <c r="W232" s="671"/>
      <c r="X232" s="671"/>
      <c r="Y232" s="671"/>
      <c r="Z232" s="671"/>
      <c r="AA232" s="671"/>
      <c r="AB232" s="671"/>
      <c r="AC232" s="671"/>
      <c r="AD232" s="671"/>
      <c r="AE232" s="671"/>
      <c r="AF232" s="671"/>
      <c r="AG232" s="671"/>
      <c r="AH232" s="671"/>
      <c r="AI232" s="671"/>
      <c r="AJ232" s="671"/>
      <c r="AK232" s="671"/>
      <c r="BA232" s="671"/>
      <c r="BB232" s="671"/>
      <c r="BC232" s="671"/>
      <c r="BD232" s="671"/>
      <c r="BE232" s="671"/>
      <c r="BF232" s="671"/>
      <c r="BG232" s="671"/>
      <c r="BH232" s="671"/>
      <c r="BI232" s="671"/>
      <c r="BJ232" s="671"/>
      <c r="BK232" s="671"/>
      <c r="BL232" s="671"/>
      <c r="BM232" s="671"/>
      <c r="BN232" s="671"/>
      <c r="BO232" s="671"/>
      <c r="BP232" s="671"/>
      <c r="BQ232" s="671"/>
      <c r="BR232" s="671"/>
      <c r="BS232" s="671"/>
      <c r="BT232" s="671"/>
      <c r="BU232" s="671"/>
      <c r="BV232" s="671"/>
      <c r="BW232" s="671"/>
      <c r="BX232" s="671"/>
      <c r="BY232" s="671"/>
      <c r="BZ232" s="671"/>
      <c r="CA232" s="671"/>
      <c r="CB232" s="671"/>
      <c r="CC232" s="671"/>
      <c r="CD232" s="671"/>
      <c r="CE232" s="671"/>
      <c r="CF232" s="671"/>
      <c r="CG232" s="671"/>
      <c r="CH232" s="671"/>
      <c r="CI232" s="671"/>
      <c r="CJ232" s="671"/>
      <c r="CK232" s="671"/>
      <c r="CL232" s="671"/>
      <c r="CM232" s="671"/>
      <c r="CN232" s="671"/>
      <c r="CO232" s="671"/>
      <c r="CP232" s="671"/>
      <c r="CQ232" s="671"/>
      <c r="CR232" s="671"/>
      <c r="CS232" s="671"/>
      <c r="CT232" s="671"/>
      <c r="CU232" s="671"/>
      <c r="CV232" s="671"/>
      <c r="CW232" s="671"/>
      <c r="CX232" s="671"/>
      <c r="CY232" s="671"/>
      <c r="CZ232" s="671"/>
      <c r="DA232" s="671"/>
      <c r="DB232" s="671"/>
      <c r="DC232" s="671"/>
      <c r="DD232" s="671"/>
      <c r="DE232" s="671"/>
      <c r="DF232" s="671"/>
      <c r="DG232" s="671"/>
      <c r="DH232" s="671"/>
      <c r="DI232" s="671"/>
      <c r="DJ232" s="671"/>
      <c r="DK232" s="671"/>
      <c r="DL232" s="671"/>
      <c r="DM232" s="671"/>
      <c r="DN232" s="671"/>
    </row>
    <row r="233" spans="1:118" s="673" customFormat="1" x14ac:dyDescent="0.2">
      <c r="A233" s="697"/>
      <c r="B233" s="671"/>
      <c r="C233" s="671"/>
      <c r="D233" s="671"/>
      <c r="E233" s="671"/>
      <c r="F233" s="671"/>
      <c r="G233" s="671"/>
      <c r="H233" s="671"/>
      <c r="I233" s="671"/>
      <c r="J233" s="671"/>
      <c r="K233" s="671"/>
      <c r="L233" s="671"/>
      <c r="M233" s="671"/>
      <c r="N233" s="671"/>
      <c r="O233" s="671"/>
      <c r="P233" s="671"/>
      <c r="Q233" s="671"/>
      <c r="R233" s="671"/>
      <c r="S233" s="671"/>
      <c r="T233" s="671"/>
      <c r="U233" s="671"/>
      <c r="V233" s="671"/>
      <c r="W233" s="671"/>
      <c r="X233" s="671"/>
      <c r="Y233" s="671"/>
      <c r="Z233" s="671"/>
      <c r="AA233" s="671"/>
      <c r="AB233" s="671"/>
      <c r="AC233" s="671"/>
      <c r="AD233" s="671"/>
      <c r="AE233" s="671"/>
      <c r="AF233" s="671"/>
      <c r="AG233" s="671"/>
      <c r="AH233" s="671"/>
      <c r="AI233" s="671"/>
      <c r="AJ233" s="671"/>
      <c r="AK233" s="671"/>
      <c r="BA233" s="671"/>
      <c r="BB233" s="671"/>
      <c r="BC233" s="671"/>
      <c r="BD233" s="671"/>
      <c r="BE233" s="671"/>
      <c r="BF233" s="671"/>
      <c r="BG233" s="671"/>
      <c r="BH233" s="671"/>
      <c r="BI233" s="671"/>
      <c r="BJ233" s="671"/>
      <c r="BK233" s="671"/>
      <c r="BL233" s="671"/>
      <c r="BM233" s="671"/>
      <c r="BN233" s="671"/>
      <c r="BO233" s="671"/>
      <c r="BP233" s="671"/>
      <c r="BQ233" s="671"/>
      <c r="BR233" s="671"/>
      <c r="BS233" s="671"/>
      <c r="BT233" s="671"/>
      <c r="BU233" s="671"/>
      <c r="BV233" s="671"/>
      <c r="BW233" s="671"/>
      <c r="BX233" s="671"/>
      <c r="BY233" s="671"/>
      <c r="BZ233" s="671"/>
      <c r="CA233" s="671"/>
      <c r="CB233" s="671"/>
      <c r="CC233" s="671"/>
      <c r="CD233" s="671"/>
      <c r="CE233" s="671"/>
      <c r="CF233" s="671"/>
      <c r="CG233" s="671"/>
      <c r="CH233" s="671"/>
      <c r="CI233" s="671"/>
      <c r="CJ233" s="671"/>
      <c r="CK233" s="671"/>
      <c r="CL233" s="671"/>
      <c r="CM233" s="671"/>
      <c r="CN233" s="671"/>
      <c r="CO233" s="671"/>
      <c r="CP233" s="671"/>
      <c r="CQ233" s="671"/>
      <c r="CR233" s="671"/>
      <c r="CS233" s="671"/>
      <c r="CT233" s="671"/>
      <c r="CU233" s="671"/>
      <c r="CV233" s="671"/>
      <c r="CW233" s="671"/>
      <c r="CX233" s="671"/>
      <c r="CY233" s="671"/>
      <c r="CZ233" s="671"/>
      <c r="DA233" s="671"/>
      <c r="DB233" s="671"/>
      <c r="DC233" s="671"/>
      <c r="DD233" s="671"/>
      <c r="DE233" s="671"/>
      <c r="DF233" s="671"/>
      <c r="DG233" s="671"/>
      <c r="DH233" s="671"/>
      <c r="DI233" s="671"/>
      <c r="DJ233" s="671"/>
      <c r="DK233" s="671"/>
      <c r="DL233" s="671"/>
      <c r="DM233" s="671"/>
      <c r="DN233" s="671"/>
    </row>
    <row r="234" spans="1:118" s="673" customFormat="1" x14ac:dyDescent="0.2">
      <c r="A234" s="697"/>
      <c r="B234" s="671"/>
      <c r="C234" s="671"/>
      <c r="D234" s="671"/>
      <c r="E234" s="671"/>
      <c r="F234" s="671"/>
      <c r="G234" s="671"/>
      <c r="H234" s="671"/>
      <c r="I234" s="671"/>
      <c r="J234" s="671"/>
      <c r="K234" s="671"/>
      <c r="L234" s="671"/>
      <c r="M234" s="671"/>
      <c r="N234" s="671"/>
      <c r="O234" s="671"/>
      <c r="P234" s="671"/>
      <c r="Q234" s="671"/>
      <c r="R234" s="671"/>
      <c r="S234" s="671"/>
      <c r="T234" s="671"/>
      <c r="U234" s="671"/>
      <c r="V234" s="671"/>
      <c r="W234" s="671"/>
      <c r="X234" s="671"/>
      <c r="Y234" s="671"/>
      <c r="Z234" s="671"/>
      <c r="AA234" s="671"/>
      <c r="AB234" s="671"/>
      <c r="AC234" s="671"/>
      <c r="AD234" s="671"/>
      <c r="AE234" s="671"/>
      <c r="AF234" s="671"/>
      <c r="AG234" s="671"/>
      <c r="AH234" s="671"/>
      <c r="AI234" s="671"/>
      <c r="AJ234" s="671"/>
      <c r="AK234" s="671"/>
      <c r="BA234" s="671"/>
      <c r="BB234" s="671"/>
      <c r="BC234" s="671"/>
      <c r="BD234" s="671"/>
      <c r="BE234" s="671"/>
      <c r="BF234" s="671"/>
      <c r="BG234" s="671"/>
      <c r="BH234" s="671"/>
      <c r="BI234" s="671"/>
      <c r="BJ234" s="671"/>
      <c r="BK234" s="671"/>
      <c r="BL234" s="671"/>
      <c r="BM234" s="671"/>
      <c r="BN234" s="671"/>
      <c r="BO234" s="671"/>
      <c r="BP234" s="671"/>
      <c r="BQ234" s="671"/>
      <c r="BR234" s="671"/>
      <c r="BS234" s="671"/>
      <c r="BT234" s="671"/>
      <c r="BU234" s="671"/>
      <c r="BV234" s="671"/>
      <c r="BW234" s="671"/>
      <c r="BX234" s="671"/>
      <c r="BY234" s="671"/>
      <c r="BZ234" s="671"/>
      <c r="CA234" s="671"/>
      <c r="CB234" s="671"/>
      <c r="CC234" s="671"/>
      <c r="CD234" s="671"/>
      <c r="CE234" s="671"/>
      <c r="CF234" s="671"/>
      <c r="CG234" s="671"/>
      <c r="CH234" s="671"/>
      <c r="CI234" s="671"/>
      <c r="CJ234" s="671"/>
      <c r="CK234" s="671"/>
      <c r="CL234" s="671"/>
      <c r="CM234" s="671"/>
      <c r="CN234" s="671"/>
      <c r="CO234" s="671"/>
      <c r="CP234" s="671"/>
      <c r="CQ234" s="671"/>
      <c r="CR234" s="671"/>
      <c r="CS234" s="671"/>
      <c r="CT234" s="671"/>
      <c r="CU234" s="671"/>
      <c r="CV234" s="671"/>
      <c r="CW234" s="671"/>
      <c r="CX234" s="671"/>
      <c r="CY234" s="671"/>
      <c r="CZ234" s="671"/>
      <c r="DA234" s="671"/>
      <c r="DB234" s="671"/>
      <c r="DC234" s="671"/>
      <c r="DD234" s="671"/>
      <c r="DE234" s="671"/>
      <c r="DF234" s="671"/>
      <c r="DG234" s="671"/>
      <c r="DH234" s="671"/>
      <c r="DI234" s="671"/>
      <c r="DJ234" s="671"/>
      <c r="DK234" s="671"/>
      <c r="DL234" s="671"/>
      <c r="DM234" s="671"/>
      <c r="DN234" s="671"/>
    </row>
    <row r="235" spans="1:118" s="673" customFormat="1" x14ac:dyDescent="0.2">
      <c r="A235" s="697"/>
      <c r="B235" s="671"/>
      <c r="C235" s="671"/>
      <c r="D235" s="671"/>
      <c r="E235" s="671"/>
      <c r="F235" s="671"/>
      <c r="G235" s="671"/>
      <c r="H235" s="671"/>
      <c r="I235" s="671"/>
      <c r="J235" s="671"/>
      <c r="K235" s="671"/>
      <c r="L235" s="671"/>
      <c r="M235" s="671"/>
      <c r="N235" s="671"/>
      <c r="O235" s="671"/>
      <c r="P235" s="671"/>
      <c r="Q235" s="671"/>
      <c r="R235" s="671"/>
      <c r="S235" s="671"/>
      <c r="T235" s="671"/>
      <c r="U235" s="671"/>
      <c r="V235" s="671"/>
      <c r="W235" s="671"/>
      <c r="X235" s="671"/>
      <c r="Y235" s="671"/>
      <c r="Z235" s="671"/>
      <c r="AA235" s="671"/>
      <c r="AB235" s="671"/>
      <c r="AC235" s="671"/>
      <c r="AD235" s="671"/>
      <c r="AE235" s="671"/>
      <c r="AF235" s="671"/>
      <c r="AG235" s="671"/>
      <c r="AH235" s="671"/>
      <c r="AI235" s="671"/>
      <c r="AJ235" s="671"/>
      <c r="AK235" s="671"/>
      <c r="BA235" s="671"/>
      <c r="BB235" s="671"/>
      <c r="BC235" s="671"/>
      <c r="BD235" s="671"/>
      <c r="BE235" s="671"/>
      <c r="BF235" s="671"/>
      <c r="BG235" s="671"/>
      <c r="BH235" s="671"/>
      <c r="BI235" s="671"/>
      <c r="BJ235" s="671"/>
      <c r="BK235" s="671"/>
      <c r="BL235" s="671"/>
      <c r="BM235" s="671"/>
      <c r="BN235" s="671"/>
      <c r="BO235" s="671"/>
      <c r="BP235" s="671"/>
      <c r="BQ235" s="671"/>
      <c r="BR235" s="671"/>
      <c r="BS235" s="671"/>
      <c r="BT235" s="671"/>
      <c r="BU235" s="671"/>
      <c r="BV235" s="671"/>
      <c r="BW235" s="671"/>
      <c r="BX235" s="671"/>
      <c r="BY235" s="671"/>
      <c r="BZ235" s="671"/>
      <c r="CA235" s="671"/>
      <c r="CB235" s="671"/>
      <c r="CC235" s="671"/>
      <c r="CD235" s="671"/>
      <c r="CE235" s="671"/>
      <c r="CF235" s="671"/>
      <c r="CG235" s="671"/>
      <c r="CH235" s="671"/>
      <c r="CI235" s="671"/>
      <c r="CJ235" s="671"/>
      <c r="CK235" s="671"/>
      <c r="CL235" s="671"/>
      <c r="CM235" s="671"/>
      <c r="CN235" s="671"/>
      <c r="CO235" s="671"/>
      <c r="CP235" s="671"/>
      <c r="CQ235" s="671"/>
      <c r="CR235" s="671"/>
      <c r="CS235" s="671"/>
      <c r="CT235" s="671"/>
      <c r="CU235" s="671"/>
      <c r="CV235" s="671"/>
      <c r="CW235" s="671"/>
      <c r="CX235" s="671"/>
      <c r="CY235" s="671"/>
      <c r="CZ235" s="671"/>
      <c r="DA235" s="671"/>
      <c r="DB235" s="671"/>
      <c r="DC235" s="671"/>
      <c r="DD235" s="671"/>
      <c r="DE235" s="671"/>
      <c r="DF235" s="671"/>
      <c r="DG235" s="671"/>
      <c r="DH235" s="671"/>
      <c r="DI235" s="671"/>
      <c r="DJ235" s="671"/>
      <c r="DK235" s="671"/>
      <c r="DL235" s="671"/>
      <c r="DM235" s="671"/>
      <c r="DN235" s="671"/>
    </row>
    <row r="236" spans="1:118" s="673" customFormat="1" x14ac:dyDescent="0.2">
      <c r="A236" s="697"/>
      <c r="B236" s="671"/>
      <c r="C236" s="671"/>
      <c r="D236" s="671"/>
      <c r="E236" s="671"/>
      <c r="F236" s="671"/>
      <c r="G236" s="671"/>
      <c r="H236" s="671"/>
      <c r="I236" s="671"/>
      <c r="J236" s="671"/>
      <c r="K236" s="671"/>
      <c r="L236" s="671"/>
      <c r="M236" s="671"/>
      <c r="N236" s="671"/>
      <c r="O236" s="671"/>
      <c r="P236" s="671"/>
      <c r="Q236" s="671"/>
      <c r="R236" s="671"/>
      <c r="S236" s="671"/>
      <c r="T236" s="671"/>
      <c r="U236" s="671"/>
      <c r="V236" s="671"/>
      <c r="W236" s="671"/>
      <c r="X236" s="671"/>
      <c r="Y236" s="671"/>
      <c r="Z236" s="671"/>
      <c r="AA236" s="671"/>
      <c r="AB236" s="671"/>
      <c r="AC236" s="671"/>
      <c r="AD236" s="671"/>
      <c r="AE236" s="671"/>
      <c r="AF236" s="671"/>
      <c r="AG236" s="671"/>
      <c r="AH236" s="671"/>
      <c r="AI236" s="671"/>
      <c r="AJ236" s="671"/>
      <c r="AK236" s="671"/>
      <c r="BA236" s="671"/>
      <c r="BB236" s="671"/>
      <c r="BC236" s="671"/>
      <c r="BD236" s="671"/>
      <c r="BE236" s="671"/>
      <c r="BF236" s="671"/>
      <c r="BG236" s="671"/>
      <c r="BH236" s="671"/>
      <c r="BI236" s="671"/>
      <c r="BJ236" s="671"/>
      <c r="BK236" s="671"/>
      <c r="BL236" s="671"/>
      <c r="BM236" s="671"/>
      <c r="BN236" s="671"/>
      <c r="BO236" s="671"/>
      <c r="BP236" s="671"/>
      <c r="BQ236" s="671"/>
      <c r="BR236" s="671"/>
      <c r="BS236" s="671"/>
      <c r="BT236" s="671"/>
      <c r="BU236" s="671"/>
      <c r="BV236" s="671"/>
      <c r="BW236" s="671"/>
      <c r="BX236" s="671"/>
      <c r="BY236" s="671"/>
      <c r="BZ236" s="671"/>
      <c r="CA236" s="671"/>
      <c r="CB236" s="671"/>
      <c r="CC236" s="671"/>
      <c r="CD236" s="671"/>
      <c r="CE236" s="671"/>
      <c r="CF236" s="671"/>
      <c r="CG236" s="671"/>
      <c r="CH236" s="671"/>
      <c r="CI236" s="671"/>
      <c r="CJ236" s="671"/>
      <c r="CK236" s="671"/>
      <c r="CL236" s="671"/>
      <c r="CM236" s="671"/>
      <c r="CN236" s="671"/>
      <c r="CO236" s="671"/>
      <c r="CP236" s="671"/>
      <c r="CQ236" s="671"/>
      <c r="CR236" s="671"/>
      <c r="CS236" s="671"/>
      <c r="CT236" s="671"/>
      <c r="CU236" s="671"/>
      <c r="CV236" s="671"/>
      <c r="CW236" s="671"/>
      <c r="CX236" s="671"/>
      <c r="CY236" s="671"/>
      <c r="CZ236" s="671"/>
      <c r="DA236" s="671"/>
      <c r="DB236" s="671"/>
      <c r="DC236" s="671"/>
      <c r="DD236" s="671"/>
      <c r="DE236" s="671"/>
      <c r="DF236" s="671"/>
      <c r="DG236" s="671"/>
      <c r="DH236" s="671"/>
      <c r="DI236" s="671"/>
      <c r="DJ236" s="671"/>
      <c r="DK236" s="671"/>
      <c r="DL236" s="671"/>
      <c r="DM236" s="671"/>
      <c r="DN236" s="671"/>
    </row>
    <row r="237" spans="1:118" s="673" customFormat="1" x14ac:dyDescent="0.2">
      <c r="A237" s="697"/>
      <c r="B237" s="671"/>
      <c r="C237" s="671"/>
      <c r="D237" s="671"/>
      <c r="E237" s="671"/>
      <c r="F237" s="671"/>
      <c r="G237" s="671"/>
      <c r="H237" s="671"/>
      <c r="I237" s="671"/>
      <c r="J237" s="671"/>
      <c r="K237" s="671"/>
      <c r="L237" s="671"/>
      <c r="M237" s="671"/>
      <c r="N237" s="671"/>
      <c r="O237" s="671"/>
      <c r="P237" s="671"/>
      <c r="Q237" s="671"/>
      <c r="R237" s="671"/>
      <c r="S237" s="671"/>
      <c r="T237" s="671"/>
      <c r="U237" s="671"/>
      <c r="V237" s="671"/>
      <c r="W237" s="671"/>
      <c r="X237" s="671"/>
      <c r="Y237" s="671"/>
      <c r="Z237" s="671"/>
      <c r="AA237" s="671"/>
      <c r="AB237" s="671"/>
      <c r="AC237" s="671"/>
      <c r="AD237" s="671"/>
      <c r="AE237" s="671"/>
      <c r="AF237" s="671"/>
      <c r="AG237" s="671"/>
      <c r="AH237" s="671"/>
      <c r="AI237" s="671"/>
      <c r="AJ237" s="671"/>
      <c r="AK237" s="671"/>
      <c r="BA237" s="671"/>
      <c r="BB237" s="671"/>
      <c r="BC237" s="671"/>
      <c r="BD237" s="671"/>
      <c r="BE237" s="671"/>
      <c r="BF237" s="671"/>
      <c r="BG237" s="671"/>
      <c r="BH237" s="671"/>
      <c r="BI237" s="671"/>
      <c r="BJ237" s="671"/>
      <c r="BK237" s="671"/>
      <c r="BL237" s="671"/>
      <c r="BM237" s="671"/>
      <c r="BN237" s="671"/>
      <c r="BO237" s="671"/>
      <c r="BP237" s="671"/>
      <c r="BQ237" s="671"/>
      <c r="BR237" s="671"/>
      <c r="BS237" s="671"/>
      <c r="BT237" s="671"/>
      <c r="BU237" s="671"/>
      <c r="BV237" s="671"/>
      <c r="BW237" s="671"/>
      <c r="BX237" s="671"/>
      <c r="BY237" s="671"/>
      <c r="BZ237" s="671"/>
      <c r="CA237" s="671"/>
      <c r="CB237" s="671"/>
      <c r="CC237" s="671"/>
      <c r="CD237" s="671"/>
      <c r="CE237" s="671"/>
      <c r="CF237" s="671"/>
      <c r="CG237" s="671"/>
      <c r="CH237" s="671"/>
      <c r="CI237" s="671"/>
      <c r="CJ237" s="671"/>
      <c r="CK237" s="671"/>
      <c r="CL237" s="671"/>
      <c r="CM237" s="671"/>
      <c r="CN237" s="671"/>
      <c r="CO237" s="671"/>
      <c r="CP237" s="671"/>
      <c r="CQ237" s="671"/>
      <c r="CR237" s="671"/>
      <c r="CS237" s="671"/>
      <c r="CT237" s="671"/>
      <c r="CU237" s="671"/>
      <c r="CV237" s="671"/>
      <c r="CW237" s="671"/>
      <c r="CX237" s="671"/>
      <c r="CY237" s="671"/>
      <c r="CZ237" s="671"/>
      <c r="DA237" s="671"/>
      <c r="DB237" s="671"/>
      <c r="DC237" s="671"/>
      <c r="DD237" s="671"/>
      <c r="DE237" s="671"/>
      <c r="DF237" s="671"/>
      <c r="DG237" s="671"/>
      <c r="DH237" s="671"/>
      <c r="DI237" s="671"/>
      <c r="DJ237" s="671"/>
      <c r="DK237" s="671"/>
      <c r="DL237" s="671"/>
      <c r="DM237" s="671"/>
      <c r="DN237" s="671"/>
    </row>
    <row r="238" spans="1:118" s="673" customFormat="1" x14ac:dyDescent="0.2">
      <c r="A238" s="697"/>
      <c r="B238" s="671"/>
      <c r="C238" s="671"/>
      <c r="D238" s="671"/>
      <c r="E238" s="671"/>
      <c r="F238" s="671"/>
      <c r="G238" s="671"/>
      <c r="H238" s="671"/>
      <c r="I238" s="671"/>
      <c r="J238" s="671"/>
      <c r="K238" s="671"/>
      <c r="L238" s="671"/>
      <c r="M238" s="671"/>
      <c r="N238" s="671"/>
      <c r="O238" s="671"/>
      <c r="P238" s="671"/>
      <c r="Q238" s="671"/>
      <c r="R238" s="671"/>
      <c r="S238" s="671"/>
      <c r="T238" s="671"/>
      <c r="U238" s="671"/>
      <c r="V238" s="671"/>
      <c r="W238" s="671"/>
      <c r="X238" s="671"/>
      <c r="Y238" s="671"/>
      <c r="Z238" s="671"/>
      <c r="AA238" s="671"/>
      <c r="AB238" s="671"/>
      <c r="AC238" s="671"/>
      <c r="AD238" s="671"/>
      <c r="AE238" s="671"/>
      <c r="AF238" s="671"/>
      <c r="AG238" s="671"/>
      <c r="AH238" s="671"/>
      <c r="AI238" s="671"/>
      <c r="AJ238" s="671"/>
      <c r="AK238" s="671"/>
      <c r="BA238" s="671"/>
      <c r="BB238" s="671"/>
      <c r="BC238" s="671"/>
      <c r="BD238" s="671"/>
      <c r="BE238" s="671"/>
      <c r="BF238" s="671"/>
      <c r="BG238" s="671"/>
      <c r="BH238" s="671"/>
      <c r="BI238" s="671"/>
      <c r="BJ238" s="671"/>
      <c r="BK238" s="671"/>
      <c r="BL238" s="671"/>
      <c r="BM238" s="671"/>
      <c r="BN238" s="671"/>
      <c r="BO238" s="671"/>
      <c r="BP238" s="671"/>
      <c r="BQ238" s="671"/>
      <c r="BR238" s="671"/>
      <c r="BS238" s="671"/>
      <c r="BT238" s="671"/>
      <c r="BU238" s="671"/>
      <c r="BV238" s="671"/>
      <c r="BW238" s="671"/>
      <c r="BX238" s="671"/>
      <c r="BY238" s="671"/>
      <c r="BZ238" s="671"/>
      <c r="CA238" s="671"/>
      <c r="CB238" s="671"/>
      <c r="CC238" s="671"/>
      <c r="CD238" s="671"/>
      <c r="CE238" s="671"/>
      <c r="CF238" s="671"/>
      <c r="CG238" s="671"/>
      <c r="CH238" s="671"/>
      <c r="CI238" s="671"/>
      <c r="CJ238" s="671"/>
      <c r="CK238" s="671"/>
      <c r="CL238" s="671"/>
      <c r="CM238" s="671"/>
      <c r="CN238" s="671"/>
      <c r="CO238" s="671"/>
      <c r="CP238" s="671"/>
      <c r="CQ238" s="671"/>
      <c r="CR238" s="671"/>
      <c r="CS238" s="671"/>
      <c r="CT238" s="671"/>
      <c r="CU238" s="671"/>
      <c r="CV238" s="671"/>
      <c r="CW238" s="671"/>
      <c r="CX238" s="671"/>
      <c r="CY238" s="671"/>
      <c r="CZ238" s="671"/>
      <c r="DA238" s="671"/>
      <c r="DB238" s="671"/>
      <c r="DC238" s="671"/>
      <c r="DD238" s="671"/>
      <c r="DE238" s="671"/>
      <c r="DF238" s="671"/>
      <c r="DG238" s="671"/>
      <c r="DH238" s="671"/>
      <c r="DI238" s="671"/>
      <c r="DJ238" s="671"/>
      <c r="DK238" s="671"/>
      <c r="DL238" s="671"/>
      <c r="DM238" s="671"/>
      <c r="DN238" s="671"/>
    </row>
    <row r="239" spans="1:118" s="673" customFormat="1" x14ac:dyDescent="0.2">
      <c r="A239" s="697"/>
      <c r="B239" s="671"/>
      <c r="C239" s="671"/>
      <c r="D239" s="671"/>
      <c r="E239" s="671"/>
      <c r="F239" s="671"/>
      <c r="G239" s="671"/>
      <c r="H239" s="671"/>
      <c r="I239" s="671"/>
      <c r="J239" s="671"/>
      <c r="K239" s="671"/>
      <c r="L239" s="671"/>
      <c r="M239" s="671"/>
      <c r="N239" s="671"/>
      <c r="O239" s="671"/>
      <c r="P239" s="671"/>
      <c r="Q239" s="671"/>
      <c r="R239" s="671"/>
      <c r="S239" s="671"/>
      <c r="T239" s="671"/>
      <c r="U239" s="671"/>
      <c r="V239" s="671"/>
      <c r="W239" s="671"/>
      <c r="X239" s="671"/>
      <c r="Y239" s="671"/>
      <c r="Z239" s="671"/>
      <c r="AA239" s="671"/>
      <c r="AB239" s="671"/>
      <c r="AC239" s="671"/>
      <c r="AD239" s="671"/>
      <c r="AE239" s="671"/>
      <c r="AF239" s="671"/>
      <c r="AG239" s="671"/>
      <c r="AH239" s="671"/>
      <c r="AI239" s="671"/>
      <c r="AJ239" s="671"/>
      <c r="AK239" s="671"/>
      <c r="BA239" s="671"/>
      <c r="BB239" s="671"/>
      <c r="BC239" s="671"/>
      <c r="BD239" s="671"/>
      <c r="BE239" s="671"/>
      <c r="BF239" s="671"/>
      <c r="BG239" s="671"/>
      <c r="BH239" s="671"/>
      <c r="BI239" s="671"/>
      <c r="BJ239" s="671"/>
      <c r="BK239" s="671"/>
      <c r="BL239" s="671"/>
      <c r="BM239" s="671"/>
      <c r="BN239" s="671"/>
      <c r="BO239" s="671"/>
      <c r="BP239" s="671"/>
      <c r="BQ239" s="671"/>
      <c r="BR239" s="671"/>
      <c r="BS239" s="671"/>
      <c r="BT239" s="671"/>
      <c r="BU239" s="671"/>
      <c r="BV239" s="671"/>
      <c r="BW239" s="671"/>
      <c r="BX239" s="671"/>
      <c r="BY239" s="671"/>
      <c r="BZ239" s="671"/>
      <c r="CA239" s="671"/>
      <c r="CB239" s="671"/>
      <c r="CC239" s="671"/>
      <c r="CD239" s="671"/>
      <c r="CE239" s="671"/>
      <c r="CF239" s="671"/>
      <c r="CG239" s="671"/>
      <c r="CH239" s="671"/>
      <c r="CI239" s="671"/>
      <c r="CJ239" s="671"/>
      <c r="CK239" s="671"/>
      <c r="CL239" s="671"/>
      <c r="CM239" s="671"/>
      <c r="CN239" s="671"/>
      <c r="CO239" s="671"/>
      <c r="CP239" s="671"/>
      <c r="CQ239" s="671"/>
      <c r="CR239" s="671"/>
      <c r="CS239" s="671"/>
      <c r="CT239" s="671"/>
      <c r="CU239" s="671"/>
      <c r="CV239" s="671"/>
      <c r="CW239" s="671"/>
      <c r="CX239" s="671"/>
      <c r="CY239" s="671"/>
      <c r="CZ239" s="671"/>
      <c r="DA239" s="671"/>
      <c r="DB239" s="671"/>
      <c r="DC239" s="671"/>
      <c r="DD239" s="671"/>
      <c r="DE239" s="671"/>
      <c r="DF239" s="671"/>
      <c r="DG239" s="671"/>
      <c r="DH239" s="671"/>
      <c r="DI239" s="671"/>
      <c r="DJ239" s="671"/>
      <c r="DK239" s="671"/>
      <c r="DL239" s="671"/>
      <c r="DM239" s="671"/>
      <c r="DN239" s="671"/>
    </row>
    <row r="240" spans="1:118" s="673" customFormat="1" x14ac:dyDescent="0.2">
      <c r="A240" s="697"/>
      <c r="B240" s="671"/>
      <c r="C240" s="671"/>
      <c r="D240" s="671"/>
      <c r="E240" s="671"/>
      <c r="F240" s="671"/>
      <c r="G240" s="671"/>
      <c r="H240" s="671"/>
      <c r="I240" s="671"/>
      <c r="J240" s="671"/>
      <c r="K240" s="671"/>
      <c r="L240" s="671"/>
      <c r="M240" s="671"/>
      <c r="N240" s="671"/>
      <c r="O240" s="671"/>
      <c r="P240" s="671"/>
      <c r="Q240" s="671"/>
      <c r="R240" s="671"/>
      <c r="S240" s="671"/>
      <c r="T240" s="671"/>
      <c r="U240" s="671"/>
      <c r="V240" s="671"/>
      <c r="W240" s="671"/>
      <c r="X240" s="671"/>
      <c r="Y240" s="671"/>
      <c r="Z240" s="671"/>
      <c r="AA240" s="671"/>
      <c r="AB240" s="671"/>
      <c r="AC240" s="671"/>
      <c r="AD240" s="671"/>
      <c r="AE240" s="671"/>
      <c r="AF240" s="671"/>
      <c r="AG240" s="671"/>
      <c r="AH240" s="671"/>
      <c r="AI240" s="671"/>
      <c r="AJ240" s="671"/>
      <c r="AK240" s="671"/>
      <c r="BA240" s="671"/>
      <c r="BB240" s="671"/>
      <c r="BC240" s="671"/>
      <c r="BD240" s="671"/>
      <c r="BE240" s="671"/>
      <c r="BF240" s="671"/>
      <c r="BG240" s="671"/>
      <c r="BH240" s="671"/>
      <c r="BI240" s="671"/>
      <c r="BJ240" s="671"/>
      <c r="BK240" s="671"/>
      <c r="BL240" s="671"/>
      <c r="BM240" s="671"/>
      <c r="BN240" s="671"/>
      <c r="BO240" s="671"/>
      <c r="BP240" s="671"/>
      <c r="BQ240" s="671"/>
      <c r="BR240" s="671"/>
      <c r="BS240" s="671"/>
      <c r="BT240" s="671"/>
      <c r="BU240" s="671"/>
      <c r="BV240" s="671"/>
      <c r="BW240" s="671"/>
      <c r="BX240" s="671"/>
      <c r="BY240" s="671"/>
      <c r="BZ240" s="671"/>
      <c r="CA240" s="671"/>
      <c r="CB240" s="671"/>
      <c r="CC240" s="671"/>
      <c r="CD240" s="671"/>
      <c r="CE240" s="671"/>
      <c r="CF240" s="671"/>
      <c r="CG240" s="671"/>
      <c r="CH240" s="671"/>
      <c r="CI240" s="671"/>
      <c r="CJ240" s="671"/>
      <c r="CK240" s="671"/>
      <c r="CL240" s="671"/>
      <c r="CM240" s="671"/>
      <c r="CN240" s="671"/>
      <c r="CO240" s="671"/>
      <c r="CP240" s="671"/>
      <c r="CQ240" s="671"/>
      <c r="CR240" s="671"/>
      <c r="CS240" s="671"/>
      <c r="CT240" s="671"/>
      <c r="CU240" s="671"/>
      <c r="CV240" s="671"/>
      <c r="CW240" s="671"/>
      <c r="CX240" s="671"/>
      <c r="CY240" s="671"/>
      <c r="CZ240" s="671"/>
      <c r="DA240" s="671"/>
      <c r="DB240" s="671"/>
      <c r="DC240" s="671"/>
      <c r="DD240" s="671"/>
      <c r="DE240" s="671"/>
      <c r="DF240" s="671"/>
      <c r="DG240" s="671"/>
      <c r="DH240" s="671"/>
      <c r="DI240" s="671"/>
      <c r="DJ240" s="671"/>
      <c r="DK240" s="671"/>
      <c r="DL240" s="671"/>
      <c r="DM240" s="671"/>
      <c r="DN240" s="671"/>
    </row>
    <row r="241" spans="1:118" s="673" customFormat="1" x14ac:dyDescent="0.2">
      <c r="A241" s="697"/>
      <c r="B241" s="671"/>
      <c r="C241" s="671"/>
      <c r="D241" s="671"/>
      <c r="E241" s="671"/>
      <c r="F241" s="671"/>
      <c r="G241" s="671"/>
      <c r="H241" s="671"/>
      <c r="I241" s="671"/>
      <c r="J241" s="671"/>
      <c r="K241" s="671"/>
      <c r="L241" s="671"/>
      <c r="M241" s="671"/>
      <c r="N241" s="671"/>
      <c r="O241" s="671"/>
      <c r="P241" s="671"/>
      <c r="Q241" s="671"/>
      <c r="R241" s="671"/>
      <c r="S241" s="671"/>
      <c r="T241" s="671"/>
      <c r="U241" s="671"/>
      <c r="V241" s="671"/>
      <c r="W241" s="671"/>
      <c r="X241" s="671"/>
      <c r="Y241" s="671"/>
      <c r="Z241" s="671"/>
      <c r="AA241" s="671"/>
      <c r="AB241" s="671"/>
      <c r="AC241" s="671"/>
      <c r="AD241" s="671"/>
      <c r="AE241" s="671"/>
      <c r="AF241" s="671"/>
      <c r="AG241" s="671"/>
      <c r="AH241" s="671"/>
      <c r="AI241" s="671"/>
      <c r="AJ241" s="671"/>
      <c r="AK241" s="671"/>
      <c r="BA241" s="671"/>
      <c r="BB241" s="671"/>
      <c r="BC241" s="671"/>
      <c r="BD241" s="671"/>
      <c r="BE241" s="671"/>
      <c r="BF241" s="671"/>
      <c r="BG241" s="671"/>
      <c r="BH241" s="671"/>
      <c r="BI241" s="671"/>
      <c r="BJ241" s="671"/>
      <c r="BK241" s="671"/>
      <c r="BL241" s="671"/>
      <c r="BM241" s="671"/>
      <c r="BN241" s="671"/>
      <c r="BO241" s="671"/>
      <c r="BP241" s="671"/>
      <c r="BQ241" s="671"/>
      <c r="BR241" s="671"/>
      <c r="BS241" s="671"/>
      <c r="BT241" s="671"/>
      <c r="BU241" s="671"/>
      <c r="BV241" s="671"/>
      <c r="BW241" s="671"/>
      <c r="BX241" s="671"/>
      <c r="BY241" s="671"/>
      <c r="BZ241" s="671"/>
      <c r="CA241" s="671"/>
      <c r="CB241" s="671"/>
      <c r="CC241" s="671"/>
      <c r="CD241" s="671"/>
      <c r="CE241" s="671"/>
      <c r="CF241" s="671"/>
      <c r="CG241" s="671"/>
      <c r="CH241" s="671"/>
      <c r="CI241" s="671"/>
      <c r="CJ241" s="671"/>
      <c r="CK241" s="671"/>
      <c r="CL241" s="671"/>
      <c r="CM241" s="671"/>
      <c r="CN241" s="671"/>
      <c r="CO241" s="671"/>
      <c r="CP241" s="671"/>
      <c r="CQ241" s="671"/>
      <c r="CR241" s="671"/>
      <c r="CS241" s="671"/>
      <c r="CT241" s="671"/>
      <c r="CU241" s="671"/>
      <c r="CV241" s="671"/>
      <c r="CW241" s="671"/>
      <c r="CX241" s="671"/>
      <c r="CY241" s="671"/>
      <c r="CZ241" s="671"/>
      <c r="DA241" s="671"/>
      <c r="DB241" s="671"/>
      <c r="DC241" s="671"/>
      <c r="DD241" s="671"/>
      <c r="DE241" s="671"/>
      <c r="DF241" s="671"/>
      <c r="DG241" s="671"/>
      <c r="DH241" s="671"/>
      <c r="DI241" s="671"/>
      <c r="DJ241" s="671"/>
      <c r="DK241" s="671"/>
      <c r="DL241" s="671"/>
      <c r="DM241" s="671"/>
      <c r="DN241" s="671"/>
    </row>
    <row r="242" spans="1:118" s="673" customFormat="1" x14ac:dyDescent="0.2">
      <c r="A242" s="697"/>
      <c r="B242" s="671"/>
      <c r="C242" s="671"/>
      <c r="D242" s="671"/>
      <c r="E242" s="671"/>
      <c r="F242" s="671"/>
      <c r="G242" s="671"/>
      <c r="H242" s="671"/>
      <c r="I242" s="671"/>
      <c r="J242" s="671"/>
      <c r="K242" s="671"/>
      <c r="L242" s="671"/>
      <c r="M242" s="671"/>
      <c r="N242" s="671"/>
      <c r="O242" s="671"/>
      <c r="P242" s="671"/>
      <c r="Q242" s="671"/>
      <c r="R242" s="671"/>
      <c r="S242" s="671"/>
      <c r="T242" s="671"/>
      <c r="U242" s="671"/>
      <c r="V242" s="671"/>
      <c r="W242" s="671"/>
      <c r="X242" s="671"/>
      <c r="Y242" s="671"/>
      <c r="Z242" s="671"/>
      <c r="AA242" s="671"/>
      <c r="AB242" s="671"/>
      <c r="AC242" s="671"/>
      <c r="AD242" s="671"/>
      <c r="AE242" s="671"/>
      <c r="AF242" s="671"/>
      <c r="AG242" s="671"/>
      <c r="AH242" s="671"/>
      <c r="AI242" s="671"/>
      <c r="AJ242" s="671"/>
      <c r="AK242" s="671"/>
      <c r="BA242" s="671"/>
      <c r="BB242" s="671"/>
      <c r="BC242" s="671"/>
      <c r="BD242" s="671"/>
      <c r="BE242" s="671"/>
      <c r="BF242" s="671"/>
      <c r="BG242" s="671"/>
      <c r="BH242" s="671"/>
      <c r="BI242" s="671"/>
      <c r="BJ242" s="671"/>
      <c r="BK242" s="671"/>
      <c r="BL242" s="671"/>
      <c r="BM242" s="671"/>
      <c r="BN242" s="671"/>
      <c r="BO242" s="671"/>
      <c r="BP242" s="671"/>
      <c r="BQ242" s="671"/>
      <c r="BR242" s="671"/>
      <c r="BS242" s="671"/>
      <c r="BT242" s="671"/>
      <c r="BU242" s="671"/>
      <c r="BV242" s="671"/>
      <c r="BW242" s="671"/>
      <c r="BX242" s="671"/>
      <c r="BY242" s="671"/>
      <c r="BZ242" s="671"/>
      <c r="CA242" s="671"/>
      <c r="CB242" s="671"/>
      <c r="CC242" s="671"/>
      <c r="CD242" s="671"/>
      <c r="CE242" s="671"/>
      <c r="CF242" s="671"/>
      <c r="CG242" s="671"/>
      <c r="CH242" s="671"/>
      <c r="CI242" s="671"/>
      <c r="CJ242" s="671"/>
      <c r="CK242" s="671"/>
      <c r="CL242" s="671"/>
      <c r="CM242" s="671"/>
      <c r="CN242" s="671"/>
      <c r="CO242" s="671"/>
      <c r="CP242" s="671"/>
      <c r="CQ242" s="671"/>
      <c r="CR242" s="671"/>
      <c r="CS242" s="671"/>
      <c r="CT242" s="671"/>
      <c r="CU242" s="671"/>
      <c r="CV242" s="671"/>
      <c r="CW242" s="671"/>
      <c r="CX242" s="671"/>
      <c r="CY242" s="671"/>
      <c r="CZ242" s="671"/>
      <c r="DA242" s="671"/>
      <c r="DB242" s="671"/>
      <c r="DC242" s="671"/>
      <c r="DD242" s="671"/>
      <c r="DE242" s="671"/>
      <c r="DF242" s="671"/>
      <c r="DG242" s="671"/>
      <c r="DH242" s="671"/>
      <c r="DI242" s="671"/>
      <c r="DJ242" s="671"/>
      <c r="DK242" s="671"/>
      <c r="DL242" s="671"/>
      <c r="DM242" s="671"/>
      <c r="DN242" s="671"/>
    </row>
    <row r="243" spans="1:118" s="673" customFormat="1" x14ac:dyDescent="0.2">
      <c r="A243" s="697"/>
      <c r="B243" s="671"/>
      <c r="C243" s="671"/>
      <c r="D243" s="671"/>
      <c r="E243" s="671"/>
      <c r="F243" s="671"/>
      <c r="G243" s="671"/>
      <c r="H243" s="671"/>
      <c r="I243" s="671"/>
      <c r="J243" s="671"/>
      <c r="K243" s="671"/>
      <c r="L243" s="671"/>
      <c r="M243" s="671"/>
      <c r="N243" s="671"/>
      <c r="O243" s="671"/>
      <c r="P243" s="671"/>
      <c r="Q243" s="671"/>
      <c r="R243" s="671"/>
      <c r="S243" s="671"/>
      <c r="T243" s="671"/>
      <c r="U243" s="671"/>
      <c r="V243" s="671"/>
      <c r="W243" s="671"/>
      <c r="X243" s="671"/>
      <c r="Y243" s="671"/>
      <c r="Z243" s="671"/>
      <c r="AA243" s="671"/>
      <c r="AB243" s="671"/>
      <c r="AC243" s="671"/>
      <c r="AD243" s="671"/>
      <c r="AE243" s="671"/>
      <c r="AF243" s="671"/>
      <c r="AG243" s="671"/>
      <c r="AH243" s="671"/>
      <c r="AI243" s="671"/>
      <c r="AJ243" s="671"/>
      <c r="AK243" s="671"/>
      <c r="AL243" s="671"/>
      <c r="AM243" s="671"/>
      <c r="AN243" s="671"/>
      <c r="AO243" s="671"/>
      <c r="AP243" s="671"/>
      <c r="AQ243" s="671"/>
      <c r="AR243" s="671"/>
      <c r="AS243" s="671"/>
      <c r="AT243" s="671"/>
      <c r="AU243" s="671"/>
      <c r="AV243" s="671"/>
      <c r="AW243" s="671"/>
      <c r="AX243" s="671"/>
      <c r="AY243" s="671"/>
      <c r="AZ243" s="671"/>
      <c r="BA243" s="671"/>
      <c r="BB243" s="671"/>
      <c r="BC243" s="671"/>
      <c r="BD243" s="671"/>
      <c r="BE243" s="671"/>
      <c r="BF243" s="671"/>
      <c r="BG243" s="671"/>
      <c r="BH243" s="671"/>
      <c r="BI243" s="671"/>
      <c r="BJ243" s="671"/>
      <c r="BK243" s="671"/>
      <c r="BL243" s="671"/>
      <c r="BM243" s="671"/>
      <c r="BN243" s="671"/>
      <c r="BO243" s="671"/>
      <c r="BP243" s="671"/>
      <c r="BQ243" s="671"/>
      <c r="BR243" s="671"/>
      <c r="BS243" s="671"/>
      <c r="BT243" s="671"/>
      <c r="BU243" s="671"/>
      <c r="BV243" s="671"/>
      <c r="BW243" s="671"/>
      <c r="BX243" s="671"/>
      <c r="BY243" s="671"/>
      <c r="BZ243" s="671"/>
      <c r="CA243" s="671"/>
      <c r="CB243" s="671"/>
      <c r="CC243" s="671"/>
      <c r="CD243" s="671"/>
      <c r="CE243" s="671"/>
      <c r="CF243" s="671"/>
      <c r="CG243" s="671"/>
      <c r="CH243" s="671"/>
      <c r="CI243" s="671"/>
      <c r="CJ243" s="671"/>
      <c r="CK243" s="671"/>
      <c r="CL243" s="671"/>
      <c r="CM243" s="671"/>
      <c r="CN243" s="671"/>
      <c r="CO243" s="671"/>
      <c r="CP243" s="671"/>
      <c r="CQ243" s="671"/>
      <c r="CR243" s="671"/>
      <c r="CS243" s="671"/>
      <c r="CT243" s="671"/>
      <c r="CU243" s="671"/>
      <c r="CV243" s="671"/>
      <c r="CW243" s="671"/>
      <c r="CX243" s="671"/>
      <c r="CY243" s="671"/>
      <c r="CZ243" s="671"/>
      <c r="DA243" s="671"/>
      <c r="DB243" s="671"/>
      <c r="DC243" s="671"/>
      <c r="DD243" s="671"/>
      <c r="DE243" s="671"/>
      <c r="DF243" s="671"/>
      <c r="DG243" s="671"/>
      <c r="DH243" s="671"/>
      <c r="DI243" s="671"/>
      <c r="DJ243" s="671"/>
      <c r="DK243" s="671"/>
      <c r="DL243" s="671"/>
      <c r="DM243" s="671"/>
      <c r="DN243" s="671"/>
    </row>
    <row r="244" spans="1:118" s="673" customFormat="1" x14ac:dyDescent="0.2">
      <c r="A244" s="697"/>
      <c r="B244" s="671"/>
      <c r="C244" s="671"/>
      <c r="D244" s="671"/>
      <c r="E244" s="671"/>
      <c r="F244" s="671"/>
      <c r="G244" s="671"/>
      <c r="H244" s="671"/>
      <c r="I244" s="671"/>
      <c r="J244" s="671"/>
      <c r="K244" s="671"/>
      <c r="L244" s="671"/>
      <c r="M244" s="671"/>
      <c r="N244" s="671"/>
      <c r="O244" s="671"/>
      <c r="P244" s="671"/>
      <c r="Q244" s="671"/>
      <c r="R244" s="671"/>
      <c r="S244" s="671"/>
      <c r="T244" s="671"/>
      <c r="U244" s="671"/>
      <c r="V244" s="671"/>
      <c r="W244" s="671"/>
      <c r="X244" s="671"/>
      <c r="Y244" s="671"/>
      <c r="Z244" s="671"/>
      <c r="AA244" s="671"/>
      <c r="AB244" s="671"/>
      <c r="AC244" s="671"/>
      <c r="AD244" s="671"/>
      <c r="AE244" s="671"/>
      <c r="AF244" s="671"/>
      <c r="AG244" s="671"/>
      <c r="AH244" s="671"/>
      <c r="AI244" s="671"/>
      <c r="AJ244" s="671"/>
      <c r="AK244" s="671"/>
      <c r="AL244" s="671"/>
      <c r="AM244" s="671"/>
      <c r="AN244" s="671"/>
      <c r="AO244" s="671"/>
      <c r="AP244" s="671"/>
      <c r="AQ244" s="671"/>
      <c r="AR244" s="671"/>
      <c r="AS244" s="671"/>
      <c r="AT244" s="671"/>
      <c r="AU244" s="671"/>
      <c r="AV244" s="671"/>
      <c r="AW244" s="671"/>
      <c r="AX244" s="671"/>
      <c r="AY244" s="671"/>
      <c r="AZ244" s="671"/>
      <c r="BA244" s="671"/>
      <c r="BB244" s="671"/>
      <c r="BC244" s="671"/>
      <c r="BD244" s="671"/>
      <c r="BE244" s="671"/>
      <c r="BF244" s="671"/>
      <c r="BG244" s="671"/>
      <c r="BH244" s="671"/>
      <c r="BI244" s="671"/>
      <c r="BJ244" s="671"/>
      <c r="BK244" s="671"/>
      <c r="BL244" s="671"/>
      <c r="BM244" s="671"/>
      <c r="BN244" s="671"/>
      <c r="BO244" s="671"/>
      <c r="BP244" s="671"/>
      <c r="BQ244" s="671"/>
      <c r="BR244" s="671"/>
      <c r="BS244" s="671"/>
      <c r="BT244" s="671"/>
      <c r="BU244" s="671"/>
      <c r="BV244" s="671"/>
      <c r="BW244" s="671"/>
      <c r="BX244" s="671"/>
      <c r="BY244" s="671"/>
      <c r="BZ244" s="671"/>
      <c r="CA244" s="671"/>
      <c r="CB244" s="671"/>
      <c r="CC244" s="671"/>
      <c r="CD244" s="671"/>
      <c r="CE244" s="671"/>
      <c r="CF244" s="671"/>
      <c r="CG244" s="671"/>
      <c r="CH244" s="671"/>
      <c r="CI244" s="671"/>
      <c r="CJ244" s="671"/>
      <c r="CK244" s="671"/>
      <c r="CL244" s="671"/>
      <c r="CM244" s="671"/>
      <c r="CN244" s="671"/>
      <c r="CO244" s="671"/>
      <c r="CP244" s="671"/>
      <c r="CQ244" s="671"/>
      <c r="CR244" s="671"/>
      <c r="CS244" s="671"/>
      <c r="CT244" s="671"/>
      <c r="CU244" s="671"/>
      <c r="CV244" s="671"/>
      <c r="CW244" s="671"/>
      <c r="CX244" s="671"/>
      <c r="CY244" s="671"/>
      <c r="CZ244" s="671"/>
      <c r="DA244" s="671"/>
      <c r="DB244" s="671"/>
      <c r="DC244" s="671"/>
      <c r="DD244" s="671"/>
      <c r="DE244" s="671"/>
      <c r="DF244" s="671"/>
      <c r="DG244" s="671"/>
      <c r="DH244" s="671"/>
      <c r="DI244" s="671"/>
      <c r="DJ244" s="671"/>
      <c r="DK244" s="671"/>
      <c r="DL244" s="671"/>
      <c r="DM244" s="671"/>
      <c r="DN244" s="671"/>
    </row>
    <row r="245" spans="1:118" s="673" customFormat="1" x14ac:dyDescent="0.2">
      <c r="A245" s="697"/>
      <c r="B245" s="671"/>
      <c r="C245" s="671"/>
      <c r="D245" s="671"/>
      <c r="E245" s="671"/>
      <c r="F245" s="671"/>
      <c r="G245" s="671"/>
      <c r="H245" s="671"/>
      <c r="I245" s="671"/>
      <c r="J245" s="671"/>
      <c r="K245" s="671"/>
      <c r="L245" s="671"/>
      <c r="M245" s="671"/>
      <c r="N245" s="671"/>
      <c r="O245" s="671"/>
      <c r="P245" s="671"/>
      <c r="Q245" s="671"/>
      <c r="R245" s="671"/>
      <c r="S245" s="671"/>
      <c r="T245" s="671"/>
      <c r="U245" s="671"/>
      <c r="V245" s="671"/>
      <c r="W245" s="671"/>
      <c r="X245" s="671"/>
      <c r="Y245" s="671"/>
      <c r="Z245" s="671"/>
      <c r="AA245" s="671"/>
      <c r="AB245" s="671"/>
      <c r="AC245" s="671"/>
      <c r="AD245" s="671"/>
      <c r="AE245" s="671"/>
      <c r="AF245" s="671"/>
      <c r="AG245" s="671"/>
      <c r="AH245" s="671"/>
      <c r="AI245" s="671"/>
      <c r="AJ245" s="671"/>
      <c r="AK245" s="671"/>
      <c r="AL245" s="671"/>
      <c r="AM245" s="671"/>
      <c r="AN245" s="671"/>
      <c r="AO245" s="671"/>
      <c r="AP245" s="671"/>
      <c r="AQ245" s="671"/>
      <c r="AR245" s="671"/>
      <c r="AS245" s="671"/>
      <c r="AT245" s="671"/>
      <c r="AU245" s="671"/>
      <c r="AV245" s="671"/>
      <c r="AW245" s="671"/>
      <c r="AX245" s="671"/>
      <c r="AY245" s="671"/>
      <c r="AZ245" s="671"/>
      <c r="BA245" s="671"/>
      <c r="BB245" s="671"/>
      <c r="BC245" s="671"/>
      <c r="BD245" s="671"/>
      <c r="BE245" s="671"/>
      <c r="BF245" s="671"/>
      <c r="BG245" s="671"/>
      <c r="BH245" s="671"/>
      <c r="BI245" s="671"/>
      <c r="BJ245" s="671"/>
      <c r="BK245" s="671"/>
      <c r="BL245" s="671"/>
      <c r="BM245" s="671"/>
      <c r="BN245" s="671"/>
      <c r="BO245" s="671"/>
      <c r="BP245" s="671"/>
      <c r="BQ245" s="671"/>
      <c r="BR245" s="671"/>
      <c r="BS245" s="671"/>
      <c r="BT245" s="671"/>
      <c r="BU245" s="671"/>
      <c r="BV245" s="671"/>
      <c r="BW245" s="671"/>
      <c r="BX245" s="671"/>
      <c r="BY245" s="671"/>
      <c r="BZ245" s="671"/>
      <c r="CA245" s="671"/>
      <c r="CB245" s="671"/>
      <c r="CC245" s="671"/>
      <c r="CD245" s="671"/>
      <c r="CE245" s="671"/>
      <c r="CF245" s="671"/>
      <c r="CG245" s="671"/>
      <c r="CH245" s="671"/>
      <c r="CI245" s="671"/>
      <c r="CJ245" s="671"/>
      <c r="CK245" s="671"/>
      <c r="CL245" s="671"/>
      <c r="CM245" s="671"/>
      <c r="CN245" s="671"/>
      <c r="CO245" s="671"/>
      <c r="CP245" s="671"/>
      <c r="CQ245" s="671"/>
      <c r="CR245" s="671"/>
      <c r="CS245" s="671"/>
      <c r="CT245" s="671"/>
      <c r="CU245" s="671"/>
      <c r="CV245" s="671"/>
      <c r="CW245" s="671"/>
      <c r="CX245" s="671"/>
      <c r="CY245" s="671"/>
      <c r="CZ245" s="671"/>
      <c r="DA245" s="671"/>
      <c r="DB245" s="671"/>
      <c r="DC245" s="671"/>
      <c r="DD245" s="671"/>
      <c r="DE245" s="671"/>
      <c r="DF245" s="671"/>
      <c r="DG245" s="671"/>
      <c r="DH245" s="671"/>
      <c r="DI245" s="671"/>
      <c r="DJ245" s="671"/>
      <c r="DK245" s="671"/>
      <c r="DL245" s="671"/>
      <c r="DM245" s="671"/>
      <c r="DN245" s="671"/>
    </row>
    <row r="246" spans="1:118" s="673" customFormat="1" x14ac:dyDescent="0.2">
      <c r="A246" s="697"/>
      <c r="B246" s="671"/>
      <c r="C246" s="671"/>
      <c r="D246" s="671"/>
      <c r="E246" s="671"/>
      <c r="F246" s="671"/>
      <c r="G246" s="671"/>
      <c r="H246" s="671"/>
      <c r="I246" s="671"/>
      <c r="J246" s="671"/>
      <c r="K246" s="671"/>
      <c r="L246" s="671"/>
      <c r="M246" s="671"/>
      <c r="N246" s="671"/>
      <c r="O246" s="671"/>
      <c r="P246" s="671"/>
      <c r="Q246" s="671"/>
      <c r="R246" s="671"/>
      <c r="S246" s="671"/>
      <c r="T246" s="671"/>
      <c r="U246" s="671"/>
      <c r="V246" s="671"/>
      <c r="W246" s="671"/>
      <c r="X246" s="671"/>
      <c r="Y246" s="671"/>
      <c r="Z246" s="671"/>
      <c r="AA246" s="671"/>
      <c r="AB246" s="671"/>
      <c r="AC246" s="671"/>
      <c r="AD246" s="671"/>
      <c r="AE246" s="671"/>
      <c r="AF246" s="671"/>
      <c r="AG246" s="671"/>
      <c r="AH246" s="671"/>
      <c r="AI246" s="671"/>
      <c r="AJ246" s="671"/>
      <c r="AK246" s="671"/>
      <c r="AL246" s="671"/>
      <c r="AM246" s="671"/>
      <c r="AN246" s="671"/>
      <c r="AO246" s="671"/>
      <c r="AP246" s="671"/>
      <c r="AQ246" s="671"/>
      <c r="AR246" s="671"/>
      <c r="AS246" s="671"/>
      <c r="AT246" s="671"/>
      <c r="AU246" s="671"/>
      <c r="AV246" s="671"/>
      <c r="AW246" s="671"/>
      <c r="AX246" s="671"/>
      <c r="AY246" s="671"/>
      <c r="AZ246" s="671"/>
      <c r="BA246" s="671"/>
      <c r="BB246" s="671"/>
      <c r="BC246" s="671"/>
      <c r="BD246" s="671"/>
      <c r="BE246" s="671"/>
      <c r="BF246" s="671"/>
      <c r="BG246" s="671"/>
      <c r="BH246" s="671"/>
      <c r="BI246" s="671"/>
      <c r="BJ246" s="671"/>
      <c r="BK246" s="671"/>
      <c r="BL246" s="671"/>
      <c r="BM246" s="671"/>
      <c r="BN246" s="671"/>
      <c r="BO246" s="671"/>
      <c r="BP246" s="671"/>
      <c r="BQ246" s="671"/>
      <c r="BR246" s="671"/>
      <c r="BS246" s="671"/>
      <c r="BT246" s="671"/>
      <c r="BU246" s="671"/>
      <c r="BV246" s="671"/>
      <c r="BW246" s="671"/>
      <c r="BX246" s="671"/>
      <c r="BY246" s="671"/>
      <c r="BZ246" s="671"/>
      <c r="CA246" s="671"/>
      <c r="CB246" s="671"/>
      <c r="CC246" s="671"/>
      <c r="CD246" s="671"/>
      <c r="CE246" s="671"/>
      <c r="CF246" s="671"/>
      <c r="CG246" s="671"/>
      <c r="CH246" s="671"/>
      <c r="CI246" s="671"/>
      <c r="CJ246" s="671"/>
      <c r="CK246" s="671"/>
      <c r="CL246" s="671"/>
      <c r="CM246" s="671"/>
      <c r="CN246" s="671"/>
      <c r="CO246" s="671"/>
      <c r="CP246" s="671"/>
      <c r="CQ246" s="671"/>
      <c r="CR246" s="671"/>
      <c r="CS246" s="671"/>
      <c r="CT246" s="671"/>
      <c r="CU246" s="671"/>
      <c r="CV246" s="671"/>
      <c r="CW246" s="671"/>
      <c r="CX246" s="671"/>
      <c r="CY246" s="671"/>
      <c r="CZ246" s="671"/>
      <c r="DA246" s="671"/>
      <c r="DB246" s="671"/>
      <c r="DC246" s="671"/>
      <c r="DD246" s="671"/>
      <c r="DE246" s="671"/>
      <c r="DF246" s="671"/>
      <c r="DG246" s="671"/>
      <c r="DH246" s="671"/>
      <c r="DI246" s="671"/>
      <c r="DJ246" s="671"/>
      <c r="DK246" s="671"/>
      <c r="DL246" s="671"/>
      <c r="DM246" s="671"/>
      <c r="DN246" s="671"/>
    </row>
    <row r="247" spans="1:118" s="673" customFormat="1" x14ac:dyDescent="0.2">
      <c r="A247" s="763"/>
      <c r="B247" s="671"/>
      <c r="C247" s="671"/>
      <c r="D247" s="671"/>
      <c r="E247" s="671"/>
      <c r="F247" s="671"/>
      <c r="G247" s="671"/>
      <c r="H247" s="671"/>
      <c r="I247" s="671"/>
      <c r="J247" s="671"/>
      <c r="K247" s="671"/>
      <c r="L247" s="671"/>
      <c r="M247" s="671"/>
      <c r="N247" s="671"/>
      <c r="O247" s="671"/>
      <c r="P247" s="671"/>
      <c r="Q247" s="671"/>
      <c r="R247" s="671"/>
      <c r="S247" s="671"/>
      <c r="T247" s="671"/>
      <c r="U247" s="671"/>
      <c r="V247" s="671"/>
      <c r="W247" s="671"/>
      <c r="X247" s="671"/>
      <c r="Y247" s="671"/>
      <c r="Z247" s="671"/>
      <c r="AA247" s="671"/>
      <c r="AB247" s="671"/>
      <c r="AC247" s="671"/>
      <c r="AD247" s="671"/>
      <c r="AE247" s="671"/>
      <c r="AF247" s="671"/>
      <c r="AG247" s="671"/>
      <c r="AH247" s="671"/>
      <c r="AI247" s="671"/>
      <c r="AJ247" s="671"/>
      <c r="AK247" s="671"/>
      <c r="AL247" s="671"/>
      <c r="AM247" s="671"/>
      <c r="AN247" s="671"/>
      <c r="AO247" s="671"/>
      <c r="AP247" s="671"/>
      <c r="AQ247" s="671"/>
      <c r="AR247" s="671"/>
      <c r="AS247" s="671"/>
      <c r="AT247" s="671"/>
      <c r="AU247" s="671"/>
      <c r="AV247" s="671"/>
      <c r="AW247" s="671"/>
      <c r="AX247" s="671"/>
      <c r="AY247" s="671"/>
      <c r="AZ247" s="671"/>
      <c r="BA247" s="671"/>
      <c r="BB247" s="671"/>
      <c r="BC247" s="671"/>
      <c r="BD247" s="671"/>
      <c r="BE247" s="671"/>
      <c r="BF247" s="671"/>
      <c r="BG247" s="671"/>
      <c r="BH247" s="671"/>
      <c r="BI247" s="671"/>
      <c r="BJ247" s="671"/>
      <c r="BK247" s="671"/>
      <c r="BL247" s="671"/>
      <c r="BM247" s="671"/>
      <c r="BN247" s="671"/>
      <c r="BO247" s="671"/>
      <c r="BP247" s="671"/>
      <c r="BQ247" s="671"/>
      <c r="BR247" s="671"/>
      <c r="BS247" s="671"/>
      <c r="BT247" s="671"/>
      <c r="BU247" s="671"/>
      <c r="BV247" s="671"/>
      <c r="BW247" s="671"/>
      <c r="BX247" s="671"/>
      <c r="BY247" s="671"/>
      <c r="BZ247" s="671"/>
      <c r="CA247" s="671"/>
      <c r="CB247" s="671"/>
      <c r="CC247" s="671"/>
      <c r="CD247" s="671"/>
      <c r="CE247" s="671"/>
      <c r="CF247" s="671"/>
      <c r="CG247" s="671"/>
      <c r="CH247" s="671"/>
      <c r="CI247" s="671"/>
      <c r="CJ247" s="671"/>
      <c r="CK247" s="671"/>
      <c r="CL247" s="671"/>
      <c r="CM247" s="671"/>
      <c r="CN247" s="671"/>
      <c r="CO247" s="671"/>
      <c r="CP247" s="671"/>
      <c r="CQ247" s="671"/>
      <c r="CR247" s="671"/>
      <c r="CS247" s="671"/>
      <c r="CT247" s="671"/>
      <c r="CU247" s="671"/>
      <c r="CV247" s="671"/>
      <c r="CW247" s="671"/>
      <c r="CX247" s="671"/>
      <c r="CY247" s="671"/>
      <c r="CZ247" s="671"/>
      <c r="DA247" s="671"/>
      <c r="DB247" s="671"/>
      <c r="DC247" s="671"/>
      <c r="DD247" s="671"/>
      <c r="DE247" s="671"/>
      <c r="DF247" s="671"/>
      <c r="DG247" s="671"/>
      <c r="DH247" s="671"/>
      <c r="DI247" s="671"/>
      <c r="DJ247" s="671"/>
      <c r="DK247" s="671"/>
      <c r="DL247" s="671"/>
      <c r="DM247" s="671"/>
      <c r="DN247" s="671"/>
    </row>
    <row r="248" spans="1:118" s="673" customFormat="1" x14ac:dyDescent="0.2">
      <c r="A248" s="697"/>
      <c r="B248" s="671"/>
      <c r="C248" s="671"/>
      <c r="D248" s="671"/>
      <c r="E248" s="671"/>
      <c r="F248" s="671"/>
      <c r="G248" s="671"/>
      <c r="H248" s="671"/>
      <c r="I248" s="671"/>
      <c r="J248" s="671"/>
      <c r="K248" s="671"/>
      <c r="L248" s="671"/>
      <c r="M248" s="671"/>
      <c r="N248" s="671"/>
      <c r="O248" s="671"/>
      <c r="P248" s="671"/>
      <c r="Q248" s="671"/>
      <c r="R248" s="671"/>
      <c r="S248" s="671"/>
      <c r="T248" s="671"/>
      <c r="U248" s="671"/>
      <c r="V248" s="671"/>
      <c r="W248" s="671"/>
      <c r="X248" s="671"/>
      <c r="Y248" s="671"/>
      <c r="Z248" s="671"/>
      <c r="AA248" s="671"/>
      <c r="AB248" s="671"/>
      <c r="AC248" s="671"/>
      <c r="AD248" s="671"/>
      <c r="AE248" s="671"/>
      <c r="AF248" s="671"/>
      <c r="AG248" s="671"/>
      <c r="AH248" s="671"/>
      <c r="AI248" s="671"/>
      <c r="AJ248" s="671"/>
      <c r="AK248" s="671"/>
      <c r="AL248" s="671"/>
      <c r="AM248" s="671"/>
      <c r="AN248" s="671"/>
      <c r="AO248" s="671"/>
      <c r="AP248" s="671"/>
      <c r="AQ248" s="671"/>
      <c r="AR248" s="671"/>
      <c r="AS248" s="671"/>
      <c r="AT248" s="671"/>
      <c r="AU248" s="671"/>
      <c r="AV248" s="671"/>
      <c r="AW248" s="671"/>
      <c r="AX248" s="671"/>
      <c r="AY248" s="671"/>
      <c r="AZ248" s="671"/>
      <c r="BA248" s="671"/>
      <c r="BB248" s="671"/>
      <c r="BC248" s="671"/>
      <c r="BD248" s="671"/>
      <c r="BE248" s="671"/>
      <c r="BF248" s="671"/>
      <c r="BG248" s="671"/>
      <c r="BH248" s="671"/>
      <c r="BI248" s="671"/>
      <c r="BJ248" s="671"/>
      <c r="BK248" s="671"/>
      <c r="BL248" s="671"/>
      <c r="BM248" s="671"/>
      <c r="BN248" s="671"/>
      <c r="BO248" s="671"/>
      <c r="BP248" s="671"/>
      <c r="BQ248" s="671"/>
      <c r="BR248" s="671"/>
      <c r="BS248" s="671"/>
      <c r="BT248" s="671"/>
      <c r="BU248" s="671"/>
      <c r="BV248" s="671"/>
      <c r="BW248" s="671"/>
      <c r="BX248" s="671"/>
      <c r="BY248" s="671"/>
      <c r="BZ248" s="671"/>
      <c r="CA248" s="671"/>
      <c r="CB248" s="671"/>
      <c r="CC248" s="671"/>
      <c r="CD248" s="671"/>
      <c r="CE248" s="671"/>
      <c r="CF248" s="671"/>
      <c r="CG248" s="671"/>
      <c r="CH248" s="671"/>
      <c r="CI248" s="671"/>
      <c r="CJ248" s="671"/>
      <c r="CK248" s="671"/>
      <c r="CL248" s="671"/>
      <c r="CM248" s="671"/>
      <c r="CN248" s="671"/>
      <c r="CO248" s="671"/>
      <c r="CP248" s="671"/>
      <c r="CQ248" s="671"/>
      <c r="CR248" s="671"/>
      <c r="CS248" s="671"/>
      <c r="CT248" s="671"/>
      <c r="CU248" s="671"/>
      <c r="CV248" s="671"/>
      <c r="CW248" s="671"/>
      <c r="CX248" s="671"/>
      <c r="CY248" s="671"/>
      <c r="CZ248" s="671"/>
      <c r="DA248" s="671"/>
      <c r="DB248" s="671"/>
      <c r="DC248" s="671"/>
      <c r="DD248" s="671"/>
      <c r="DE248" s="671"/>
      <c r="DF248" s="671"/>
      <c r="DG248" s="671"/>
      <c r="DH248" s="671"/>
      <c r="DI248" s="671"/>
      <c r="DJ248" s="671"/>
      <c r="DK248" s="671"/>
      <c r="DL248" s="671"/>
      <c r="DM248" s="671"/>
      <c r="DN248" s="671"/>
    </row>
    <row r="249" spans="1:118" s="673" customFormat="1" x14ac:dyDescent="0.2">
      <c r="A249" s="697"/>
      <c r="B249" s="671"/>
      <c r="C249" s="671"/>
      <c r="D249" s="671"/>
      <c r="E249" s="671"/>
      <c r="F249" s="671"/>
      <c r="G249" s="671"/>
      <c r="H249" s="671"/>
      <c r="I249" s="671"/>
      <c r="J249" s="671"/>
      <c r="K249" s="671"/>
      <c r="L249" s="671"/>
      <c r="M249" s="671"/>
      <c r="N249" s="671"/>
      <c r="O249" s="671"/>
      <c r="P249" s="671"/>
      <c r="Q249" s="671"/>
      <c r="R249" s="671"/>
      <c r="S249" s="671"/>
      <c r="T249" s="671"/>
      <c r="U249" s="671"/>
      <c r="V249" s="671"/>
      <c r="W249" s="671"/>
      <c r="X249" s="671"/>
      <c r="Y249" s="671"/>
      <c r="Z249" s="671"/>
      <c r="AA249" s="671"/>
      <c r="AB249" s="671"/>
      <c r="AC249" s="671"/>
      <c r="AD249" s="671"/>
      <c r="AE249" s="671"/>
      <c r="AF249" s="671"/>
      <c r="AG249" s="671"/>
      <c r="AH249" s="671"/>
      <c r="AI249" s="671"/>
      <c r="AJ249" s="671"/>
      <c r="AK249" s="671"/>
      <c r="AL249" s="671"/>
      <c r="AM249" s="671"/>
      <c r="AN249" s="671"/>
      <c r="AO249" s="671"/>
      <c r="AP249" s="671"/>
      <c r="AQ249" s="671"/>
      <c r="AR249" s="671"/>
      <c r="AS249" s="671"/>
      <c r="AT249" s="671"/>
      <c r="AU249" s="671"/>
      <c r="AV249" s="671"/>
      <c r="AW249" s="671"/>
      <c r="AX249" s="671"/>
      <c r="AY249" s="671"/>
      <c r="AZ249" s="671"/>
      <c r="BA249" s="671"/>
      <c r="BB249" s="671"/>
      <c r="BC249" s="671"/>
      <c r="BD249" s="671"/>
      <c r="BE249" s="671"/>
      <c r="BF249" s="671"/>
      <c r="BG249" s="671"/>
      <c r="BH249" s="671"/>
      <c r="BI249" s="671"/>
      <c r="BJ249" s="671"/>
      <c r="BK249" s="671"/>
      <c r="BL249" s="671"/>
      <c r="BM249" s="671"/>
      <c r="BN249" s="671"/>
      <c r="BO249" s="671"/>
      <c r="BP249" s="671"/>
      <c r="BQ249" s="671"/>
      <c r="BR249" s="671"/>
      <c r="BS249" s="671"/>
      <c r="BT249" s="671"/>
      <c r="BU249" s="671"/>
      <c r="BV249" s="671"/>
      <c r="BW249" s="671"/>
      <c r="BX249" s="671"/>
      <c r="BY249" s="671"/>
      <c r="BZ249" s="671"/>
      <c r="CA249" s="671"/>
      <c r="CB249" s="671"/>
      <c r="CC249" s="671"/>
      <c r="CD249" s="671"/>
      <c r="CE249" s="671"/>
      <c r="CF249" s="671"/>
      <c r="CG249" s="671"/>
      <c r="CH249" s="671"/>
      <c r="CI249" s="671"/>
      <c r="CJ249" s="671"/>
      <c r="CK249" s="671"/>
      <c r="CL249" s="671"/>
      <c r="CM249" s="671"/>
      <c r="CN249" s="671"/>
      <c r="CO249" s="671"/>
      <c r="CP249" s="671"/>
      <c r="CQ249" s="671"/>
      <c r="CR249" s="671"/>
      <c r="CS249" s="671"/>
      <c r="CT249" s="671"/>
      <c r="CU249" s="671"/>
      <c r="CV249" s="671"/>
      <c r="CW249" s="671"/>
      <c r="CX249" s="671"/>
      <c r="CY249" s="671"/>
      <c r="CZ249" s="671"/>
      <c r="DA249" s="671"/>
      <c r="DB249" s="671"/>
      <c r="DC249" s="671"/>
      <c r="DD249" s="671"/>
      <c r="DE249" s="671"/>
      <c r="DF249" s="671"/>
      <c r="DG249" s="671"/>
      <c r="DH249" s="671"/>
      <c r="DI249" s="671"/>
      <c r="DJ249" s="671"/>
      <c r="DK249" s="671"/>
      <c r="DL249" s="671"/>
      <c r="DM249" s="671"/>
      <c r="DN249" s="671"/>
    </row>
    <row r="250" spans="1:118" s="673" customFormat="1" x14ac:dyDescent="0.2">
      <c r="A250" s="697"/>
      <c r="B250" s="671"/>
      <c r="C250" s="671"/>
      <c r="D250" s="671"/>
      <c r="E250" s="671"/>
      <c r="F250" s="671"/>
      <c r="G250" s="671"/>
      <c r="H250" s="671"/>
      <c r="I250" s="671"/>
      <c r="J250" s="671"/>
      <c r="K250" s="671"/>
      <c r="L250" s="671"/>
      <c r="M250" s="671"/>
      <c r="N250" s="671"/>
      <c r="O250" s="671"/>
      <c r="P250" s="671"/>
      <c r="Q250" s="671"/>
      <c r="R250" s="671"/>
      <c r="S250" s="671"/>
      <c r="T250" s="671"/>
      <c r="U250" s="671"/>
      <c r="V250" s="671"/>
      <c r="W250" s="671"/>
      <c r="X250" s="671"/>
      <c r="Y250" s="671"/>
      <c r="Z250" s="671"/>
      <c r="AA250" s="671"/>
      <c r="AB250" s="671"/>
      <c r="AC250" s="671"/>
      <c r="AD250" s="671"/>
      <c r="AE250" s="671"/>
      <c r="AF250" s="671"/>
      <c r="AG250" s="671"/>
      <c r="AH250" s="671"/>
      <c r="AI250" s="671"/>
      <c r="AJ250" s="671"/>
      <c r="AK250" s="671"/>
      <c r="AL250" s="671"/>
      <c r="AM250" s="671"/>
      <c r="AN250" s="671"/>
      <c r="AO250" s="671"/>
      <c r="AP250" s="671"/>
      <c r="AQ250" s="671"/>
      <c r="AR250" s="671"/>
      <c r="AS250" s="671"/>
      <c r="AT250" s="671"/>
      <c r="AU250" s="671"/>
      <c r="AV250" s="671"/>
      <c r="AW250" s="671"/>
      <c r="AX250" s="671"/>
      <c r="AY250" s="671"/>
      <c r="AZ250" s="671"/>
      <c r="BA250" s="671"/>
      <c r="BB250" s="671"/>
      <c r="BC250" s="671"/>
      <c r="BD250" s="671"/>
      <c r="BE250" s="671"/>
      <c r="BF250" s="671"/>
      <c r="BG250" s="671"/>
      <c r="BH250" s="671"/>
      <c r="BI250" s="671"/>
      <c r="BJ250" s="671"/>
      <c r="BK250" s="671"/>
      <c r="BL250" s="671"/>
      <c r="BM250" s="671"/>
      <c r="BN250" s="671"/>
      <c r="BO250" s="671"/>
      <c r="BP250" s="671"/>
      <c r="BQ250" s="671"/>
      <c r="BR250" s="671"/>
      <c r="BS250" s="671"/>
      <c r="BT250" s="671"/>
      <c r="BU250" s="671"/>
      <c r="BV250" s="671"/>
      <c r="BW250" s="671"/>
      <c r="BX250" s="671"/>
      <c r="BY250" s="671"/>
      <c r="BZ250" s="671"/>
      <c r="CA250" s="671"/>
      <c r="CB250" s="671"/>
      <c r="CC250" s="671"/>
      <c r="CD250" s="671"/>
      <c r="CE250" s="671"/>
      <c r="CF250" s="671"/>
      <c r="CG250" s="671"/>
      <c r="CH250" s="671"/>
      <c r="CI250" s="671"/>
      <c r="CJ250" s="671"/>
      <c r="CK250" s="671"/>
      <c r="CL250" s="671"/>
      <c r="CM250" s="671"/>
      <c r="CN250" s="671"/>
      <c r="CO250" s="671"/>
      <c r="CP250" s="671"/>
      <c r="CQ250" s="671"/>
      <c r="CR250" s="671"/>
      <c r="CS250" s="671"/>
      <c r="CT250" s="671"/>
      <c r="CU250" s="671"/>
      <c r="CV250" s="671"/>
      <c r="CW250" s="671"/>
      <c r="CX250" s="671"/>
      <c r="CY250" s="671"/>
      <c r="CZ250" s="671"/>
      <c r="DA250" s="671"/>
      <c r="DB250" s="671"/>
      <c r="DC250" s="671"/>
      <c r="DD250" s="671"/>
      <c r="DE250" s="671"/>
      <c r="DF250" s="671"/>
      <c r="DG250" s="671"/>
      <c r="DH250" s="671"/>
      <c r="DI250" s="671"/>
      <c r="DJ250" s="671"/>
      <c r="DK250" s="671"/>
      <c r="DL250" s="671"/>
      <c r="DM250" s="671"/>
      <c r="DN250" s="671"/>
    </row>
    <row r="251" spans="1:118" s="673" customFormat="1" x14ac:dyDescent="0.2">
      <c r="A251" s="697"/>
      <c r="B251" s="671"/>
      <c r="C251" s="671"/>
      <c r="D251" s="671"/>
      <c r="E251" s="671"/>
      <c r="F251" s="671"/>
      <c r="G251" s="671"/>
      <c r="H251" s="671"/>
      <c r="I251" s="671"/>
      <c r="J251" s="671"/>
      <c r="K251" s="671"/>
      <c r="L251" s="671"/>
      <c r="M251" s="671"/>
      <c r="N251" s="671"/>
      <c r="O251" s="671"/>
      <c r="P251" s="671"/>
      <c r="Q251" s="671"/>
      <c r="R251" s="671"/>
      <c r="S251" s="671"/>
      <c r="T251" s="671"/>
      <c r="U251" s="671"/>
      <c r="V251" s="671"/>
      <c r="W251" s="671"/>
      <c r="X251" s="671"/>
      <c r="Y251" s="671"/>
      <c r="Z251" s="671"/>
      <c r="AA251" s="671"/>
      <c r="AB251" s="671"/>
      <c r="AC251" s="671"/>
      <c r="AD251" s="671"/>
      <c r="AE251" s="671"/>
      <c r="AF251" s="671"/>
      <c r="AG251" s="671"/>
      <c r="AH251" s="671"/>
      <c r="AI251" s="671"/>
      <c r="AJ251" s="671"/>
      <c r="AK251" s="671"/>
      <c r="AL251" s="671"/>
      <c r="AM251" s="671"/>
      <c r="AN251" s="671"/>
      <c r="AO251" s="671"/>
      <c r="AP251" s="671"/>
      <c r="AQ251" s="671"/>
      <c r="AR251" s="671"/>
      <c r="AS251" s="671"/>
      <c r="AT251" s="671"/>
      <c r="AU251" s="671"/>
      <c r="AV251" s="671"/>
      <c r="AW251" s="671"/>
      <c r="AX251" s="671"/>
      <c r="AY251" s="671"/>
      <c r="AZ251" s="671"/>
      <c r="BA251" s="671"/>
      <c r="BB251" s="671"/>
      <c r="BC251" s="671"/>
      <c r="BD251" s="671"/>
      <c r="BE251" s="671"/>
      <c r="BF251" s="671"/>
      <c r="BG251" s="671"/>
      <c r="BH251" s="671"/>
      <c r="BI251" s="671"/>
      <c r="BJ251" s="671"/>
      <c r="BK251" s="671"/>
      <c r="BL251" s="671"/>
      <c r="BM251" s="671"/>
      <c r="BN251" s="671"/>
      <c r="BO251" s="671"/>
      <c r="BP251" s="671"/>
      <c r="BQ251" s="671"/>
      <c r="BR251" s="671"/>
      <c r="BS251" s="671"/>
      <c r="BT251" s="671"/>
      <c r="BU251" s="671"/>
      <c r="BV251" s="671"/>
      <c r="BW251" s="671"/>
      <c r="BX251" s="671"/>
      <c r="BY251" s="671"/>
      <c r="BZ251" s="671"/>
      <c r="CA251" s="671"/>
      <c r="CB251" s="671"/>
      <c r="CC251" s="671"/>
      <c r="CD251" s="671"/>
      <c r="CE251" s="671"/>
      <c r="CF251" s="671"/>
      <c r="CG251" s="671"/>
      <c r="CH251" s="671"/>
      <c r="CI251" s="671"/>
      <c r="CJ251" s="671"/>
      <c r="CK251" s="671"/>
      <c r="CL251" s="671"/>
      <c r="CM251" s="671"/>
      <c r="CN251" s="671"/>
      <c r="CO251" s="671"/>
      <c r="CP251" s="671"/>
      <c r="CQ251" s="671"/>
      <c r="CR251" s="671"/>
      <c r="CS251" s="671"/>
      <c r="CT251" s="671"/>
      <c r="CU251" s="671"/>
      <c r="CV251" s="671"/>
      <c r="CW251" s="671"/>
      <c r="CX251" s="671"/>
      <c r="CY251" s="671"/>
      <c r="CZ251" s="671"/>
      <c r="DA251" s="671"/>
      <c r="DB251" s="671"/>
      <c r="DC251" s="671"/>
      <c r="DD251" s="671"/>
      <c r="DE251" s="671"/>
      <c r="DF251" s="671"/>
      <c r="DG251" s="671"/>
      <c r="DH251" s="671"/>
      <c r="DI251" s="671"/>
      <c r="DJ251" s="671"/>
      <c r="DK251" s="671"/>
      <c r="DL251" s="671"/>
      <c r="DM251" s="671"/>
      <c r="DN251" s="671"/>
    </row>
    <row r="252" spans="1:118" s="673" customFormat="1" x14ac:dyDescent="0.2">
      <c r="A252" s="697"/>
      <c r="B252" s="671"/>
      <c r="C252" s="671"/>
      <c r="D252" s="671"/>
      <c r="E252" s="671"/>
      <c r="F252" s="671"/>
      <c r="G252" s="671"/>
      <c r="H252" s="671"/>
      <c r="I252" s="671"/>
      <c r="J252" s="671"/>
      <c r="K252" s="671"/>
      <c r="L252" s="671"/>
      <c r="M252" s="671"/>
      <c r="N252" s="671"/>
      <c r="O252" s="671"/>
      <c r="P252" s="671"/>
      <c r="Q252" s="671"/>
      <c r="R252" s="671"/>
      <c r="S252" s="671"/>
      <c r="T252" s="671"/>
      <c r="U252" s="671"/>
      <c r="V252" s="671"/>
      <c r="W252" s="671"/>
      <c r="X252" s="671"/>
      <c r="Y252" s="671"/>
      <c r="Z252" s="671"/>
      <c r="AA252" s="671"/>
      <c r="AB252" s="671"/>
      <c r="AC252" s="671"/>
      <c r="AD252" s="671"/>
      <c r="AE252" s="671"/>
      <c r="AF252" s="671"/>
      <c r="AG252" s="671"/>
      <c r="AH252" s="671"/>
      <c r="AI252" s="671"/>
      <c r="AJ252" s="671"/>
      <c r="AK252" s="671"/>
      <c r="AL252" s="671"/>
      <c r="AM252" s="671"/>
      <c r="AN252" s="671"/>
      <c r="AO252" s="671"/>
      <c r="AP252" s="671"/>
      <c r="AQ252" s="671"/>
      <c r="AR252" s="671"/>
      <c r="AS252" s="671"/>
      <c r="AT252" s="671"/>
      <c r="AU252" s="671"/>
      <c r="AV252" s="671"/>
      <c r="AW252" s="671"/>
      <c r="AX252" s="671"/>
      <c r="AY252" s="671"/>
      <c r="AZ252" s="671"/>
      <c r="BA252" s="671"/>
      <c r="BB252" s="671"/>
      <c r="BC252" s="671"/>
      <c r="BD252" s="671"/>
      <c r="BE252" s="671"/>
      <c r="BF252" s="671"/>
      <c r="BG252" s="671"/>
      <c r="BH252" s="671"/>
      <c r="BI252" s="671"/>
      <c r="BJ252" s="671"/>
      <c r="BK252" s="671"/>
      <c r="BL252" s="671"/>
      <c r="BM252" s="671"/>
      <c r="BN252" s="671"/>
      <c r="BO252" s="671"/>
      <c r="BP252" s="671"/>
      <c r="BQ252" s="671"/>
      <c r="BR252" s="671"/>
      <c r="BS252" s="671"/>
      <c r="BT252" s="671"/>
      <c r="BU252" s="671"/>
      <c r="BV252" s="671"/>
      <c r="BW252" s="671"/>
      <c r="BX252" s="671"/>
      <c r="BY252" s="671"/>
      <c r="BZ252" s="671"/>
      <c r="CA252" s="671"/>
      <c r="CB252" s="671"/>
      <c r="CC252" s="671"/>
      <c r="CD252" s="671"/>
      <c r="CE252" s="671"/>
      <c r="CF252" s="671"/>
      <c r="CG252" s="671"/>
      <c r="CH252" s="671"/>
      <c r="CI252" s="671"/>
      <c r="CJ252" s="671"/>
      <c r="CK252" s="671"/>
      <c r="CL252" s="671"/>
      <c r="CM252" s="671"/>
      <c r="CN252" s="671"/>
      <c r="CO252" s="671"/>
      <c r="CP252" s="671"/>
      <c r="CQ252" s="671"/>
      <c r="CR252" s="671"/>
      <c r="CS252" s="671"/>
      <c r="CT252" s="671"/>
      <c r="CU252" s="671"/>
      <c r="CV252" s="671"/>
      <c r="CW252" s="671"/>
      <c r="CX252" s="671"/>
      <c r="CY252" s="671"/>
      <c r="CZ252" s="671"/>
      <c r="DA252" s="671"/>
      <c r="DB252" s="671"/>
      <c r="DC252" s="671"/>
      <c r="DD252" s="671"/>
      <c r="DE252" s="671"/>
      <c r="DF252" s="671"/>
      <c r="DG252" s="671"/>
      <c r="DH252" s="671"/>
      <c r="DI252" s="671"/>
      <c r="DJ252" s="671"/>
      <c r="DK252" s="671"/>
      <c r="DL252" s="671"/>
      <c r="DM252" s="671"/>
      <c r="DN252" s="671"/>
    </row>
    <row r="253" spans="1:118" s="673" customFormat="1" x14ac:dyDescent="0.2">
      <c r="A253" s="697"/>
      <c r="B253" s="671"/>
      <c r="C253" s="671"/>
      <c r="D253" s="671"/>
      <c r="E253" s="671"/>
      <c r="F253" s="671"/>
      <c r="G253" s="671"/>
      <c r="H253" s="671"/>
      <c r="I253" s="671"/>
      <c r="J253" s="671"/>
      <c r="K253" s="671"/>
      <c r="L253" s="765"/>
      <c r="M253" s="671"/>
      <c r="N253" s="671"/>
      <c r="O253" s="671"/>
      <c r="P253" s="671"/>
      <c r="Q253" s="671"/>
      <c r="R253" s="671"/>
      <c r="S253" s="671"/>
      <c r="T253" s="671"/>
      <c r="U253" s="671"/>
      <c r="V253" s="671"/>
      <c r="W253" s="671"/>
      <c r="X253" s="671"/>
      <c r="Y253" s="671"/>
      <c r="Z253" s="671"/>
      <c r="AA253" s="671"/>
      <c r="AB253" s="671"/>
      <c r="AC253" s="671"/>
      <c r="AD253" s="671"/>
      <c r="AE253" s="671"/>
      <c r="AF253" s="671"/>
      <c r="AG253" s="671"/>
      <c r="AH253" s="671"/>
      <c r="AI253" s="671"/>
      <c r="AJ253" s="671"/>
      <c r="AK253" s="671"/>
      <c r="AL253" s="671"/>
      <c r="AM253" s="671"/>
      <c r="AN253" s="671"/>
      <c r="AO253" s="671"/>
      <c r="AP253" s="671"/>
      <c r="AQ253" s="671"/>
      <c r="AR253" s="671"/>
      <c r="AS253" s="671"/>
      <c r="AT253" s="671"/>
      <c r="AU253" s="671"/>
      <c r="AV253" s="671"/>
      <c r="AW253" s="671"/>
      <c r="AX253" s="671"/>
      <c r="AY253" s="671"/>
      <c r="AZ253" s="671"/>
      <c r="BA253" s="671"/>
      <c r="BB253" s="671"/>
      <c r="BC253" s="671"/>
      <c r="BD253" s="671"/>
      <c r="BE253" s="671"/>
      <c r="BF253" s="671"/>
      <c r="BG253" s="671"/>
      <c r="BH253" s="671"/>
      <c r="BI253" s="671"/>
      <c r="BJ253" s="671"/>
      <c r="BK253" s="671"/>
      <c r="BL253" s="671"/>
      <c r="BM253" s="671"/>
      <c r="BN253" s="671"/>
      <c r="BO253" s="671"/>
      <c r="BP253" s="671"/>
      <c r="BQ253" s="671"/>
      <c r="BR253" s="671"/>
      <c r="BS253" s="671"/>
      <c r="BT253" s="671"/>
      <c r="BU253" s="671"/>
      <c r="BV253" s="671"/>
      <c r="BW253" s="671"/>
      <c r="BX253" s="671"/>
      <c r="BY253" s="671"/>
      <c r="BZ253" s="671"/>
      <c r="CA253" s="671"/>
      <c r="CB253" s="671"/>
      <c r="CC253" s="671"/>
      <c r="CD253" s="671"/>
      <c r="CE253" s="671"/>
      <c r="CF253" s="671"/>
      <c r="CG253" s="671"/>
      <c r="CH253" s="671"/>
      <c r="CI253" s="671"/>
      <c r="CJ253" s="671"/>
      <c r="CK253" s="671"/>
      <c r="CL253" s="671"/>
      <c r="CM253" s="671"/>
      <c r="CN253" s="671"/>
      <c r="CO253" s="671"/>
      <c r="CP253" s="671"/>
      <c r="CQ253" s="671"/>
      <c r="CR253" s="671"/>
      <c r="CS253" s="671"/>
      <c r="CT253" s="671"/>
      <c r="CU253" s="671"/>
      <c r="CV253" s="671"/>
      <c r="CW253" s="671"/>
      <c r="CX253" s="671"/>
      <c r="CY253" s="671"/>
      <c r="CZ253" s="671"/>
      <c r="DA253" s="671"/>
      <c r="DB253" s="671"/>
      <c r="DC253" s="671"/>
      <c r="DD253" s="671"/>
      <c r="DE253" s="671"/>
      <c r="DF253" s="671"/>
      <c r="DG253" s="671"/>
      <c r="DH253" s="671"/>
      <c r="DI253" s="671"/>
      <c r="DJ253" s="671"/>
      <c r="DK253" s="671"/>
      <c r="DL253" s="671"/>
      <c r="DM253" s="671"/>
      <c r="DN253" s="671"/>
    </row>
    <row r="254" spans="1:118" s="676" customFormat="1" x14ac:dyDescent="0.2">
      <c r="A254" s="947"/>
      <c r="B254" s="765"/>
      <c r="C254" s="765"/>
      <c r="D254" s="765"/>
      <c r="E254" s="765"/>
      <c r="F254" s="765"/>
      <c r="G254" s="765"/>
      <c r="H254" s="765"/>
      <c r="I254" s="765"/>
      <c r="J254" s="765"/>
      <c r="K254" s="765"/>
      <c r="L254" s="765"/>
      <c r="M254" s="765"/>
      <c r="N254" s="765"/>
      <c r="O254" s="765"/>
      <c r="P254" s="765"/>
      <c r="Q254" s="765"/>
      <c r="R254" s="765"/>
      <c r="S254" s="765"/>
      <c r="T254" s="765"/>
      <c r="U254" s="765"/>
      <c r="V254" s="690"/>
      <c r="W254" s="690"/>
      <c r="X254" s="690"/>
      <c r="Y254" s="690"/>
      <c r="Z254" s="690"/>
      <c r="AA254" s="765"/>
      <c r="AB254" s="765"/>
      <c r="AC254" s="765"/>
      <c r="AD254" s="765"/>
      <c r="AE254" s="765"/>
      <c r="AF254" s="765"/>
      <c r="AG254" s="765"/>
      <c r="AH254" s="765"/>
      <c r="AI254" s="765"/>
      <c r="AJ254" s="765"/>
      <c r="AK254" s="690"/>
      <c r="AL254" s="690"/>
      <c r="AM254" s="690"/>
      <c r="AN254" s="690"/>
      <c r="AO254" s="765"/>
      <c r="AP254" s="765"/>
      <c r="AQ254" s="765"/>
      <c r="AR254" s="765"/>
      <c r="AS254" s="765"/>
      <c r="AT254" s="765"/>
      <c r="AU254" s="765"/>
      <c r="AV254" s="765"/>
      <c r="AW254" s="765"/>
      <c r="AX254" s="765"/>
      <c r="AY254" s="765"/>
      <c r="AZ254" s="765"/>
      <c r="BA254" s="765"/>
      <c r="BB254" s="765"/>
      <c r="BC254" s="765"/>
      <c r="BD254" s="765"/>
      <c r="BE254" s="765"/>
      <c r="BF254" s="765"/>
      <c r="BG254" s="765"/>
      <c r="BH254" s="765"/>
      <c r="BI254" s="765"/>
      <c r="BJ254" s="765"/>
      <c r="BK254" s="765"/>
      <c r="BL254" s="765"/>
      <c r="BM254" s="765"/>
      <c r="BN254" s="765"/>
      <c r="BO254" s="765"/>
      <c r="BP254" s="765"/>
      <c r="BQ254" s="765"/>
      <c r="BR254" s="765"/>
      <c r="BS254" s="765"/>
      <c r="BT254" s="765"/>
      <c r="BU254" s="765"/>
      <c r="BV254" s="765"/>
      <c r="BW254" s="765"/>
      <c r="BX254" s="765"/>
      <c r="BY254" s="765"/>
      <c r="BZ254" s="765"/>
      <c r="CA254" s="765"/>
      <c r="CB254" s="765"/>
      <c r="CC254" s="765"/>
      <c r="CD254" s="765"/>
      <c r="CE254" s="765"/>
      <c r="CF254" s="765"/>
      <c r="CG254" s="765"/>
      <c r="CH254" s="765"/>
      <c r="CI254" s="765"/>
      <c r="CJ254" s="765"/>
      <c r="CK254" s="765"/>
      <c r="CL254" s="765"/>
      <c r="CM254" s="765"/>
      <c r="CN254" s="765"/>
      <c r="CO254" s="765"/>
      <c r="CP254" s="765"/>
      <c r="CQ254" s="765"/>
      <c r="CR254" s="765"/>
      <c r="CS254" s="765"/>
      <c r="CT254" s="765"/>
      <c r="CU254" s="765"/>
      <c r="CV254" s="765"/>
      <c r="CW254" s="765"/>
      <c r="CX254" s="765"/>
      <c r="CY254" s="765"/>
      <c r="CZ254" s="765"/>
      <c r="DA254" s="765"/>
      <c r="DB254" s="765"/>
      <c r="DC254" s="765"/>
      <c r="DD254" s="765"/>
      <c r="DE254" s="765"/>
      <c r="DF254" s="765"/>
      <c r="DG254" s="765"/>
      <c r="DH254" s="765"/>
      <c r="DI254" s="765"/>
      <c r="DJ254" s="765"/>
      <c r="DK254" s="765"/>
      <c r="DL254" s="765"/>
      <c r="DM254" s="765"/>
      <c r="DN254" s="765"/>
    </row>
    <row r="255" spans="1:118" s="676" customFormat="1" x14ac:dyDescent="0.2">
      <c r="A255" s="947"/>
      <c r="B255" s="765"/>
      <c r="C255" s="765"/>
      <c r="D255" s="765"/>
      <c r="E255" s="765"/>
      <c r="F255" s="765"/>
      <c r="G255" s="765"/>
      <c r="H255" s="765"/>
      <c r="I255" s="765"/>
      <c r="J255" s="765"/>
      <c r="K255" s="765"/>
      <c r="L255" s="765"/>
      <c r="M255" s="765"/>
      <c r="N255" s="765"/>
      <c r="O255" s="765"/>
      <c r="P255" s="765"/>
      <c r="Q255" s="765"/>
      <c r="R255" s="765"/>
      <c r="S255" s="765"/>
      <c r="T255" s="765"/>
      <c r="U255" s="765"/>
      <c r="V255" s="690"/>
      <c r="W255" s="690"/>
      <c r="X255" s="690"/>
      <c r="Y255" s="690"/>
      <c r="Z255" s="690"/>
      <c r="AA255" s="765"/>
      <c r="AB255" s="765"/>
      <c r="AC255" s="765"/>
      <c r="AD255" s="765"/>
      <c r="AE255" s="765"/>
      <c r="AF255" s="765"/>
      <c r="AG255" s="765"/>
      <c r="AH255" s="765"/>
      <c r="AI255" s="765"/>
      <c r="AJ255" s="765"/>
      <c r="AK255" s="690"/>
      <c r="AL255" s="690"/>
      <c r="AM255" s="690"/>
      <c r="AN255" s="690"/>
      <c r="AO255" s="765"/>
      <c r="AP255" s="765"/>
      <c r="AQ255" s="765"/>
      <c r="AR255" s="765"/>
      <c r="AS255" s="765"/>
      <c r="AT255" s="765"/>
      <c r="AU255" s="765"/>
      <c r="AV255" s="765"/>
      <c r="AW255" s="765"/>
      <c r="AX255" s="765"/>
      <c r="AY255" s="765"/>
      <c r="AZ255" s="765"/>
      <c r="BA255" s="765"/>
      <c r="BB255" s="765"/>
      <c r="BC255" s="765"/>
      <c r="BD255" s="765"/>
      <c r="BE255" s="765"/>
      <c r="BF255" s="765"/>
      <c r="BG255" s="765"/>
      <c r="BH255" s="765"/>
      <c r="BI255" s="765"/>
      <c r="BJ255" s="765"/>
      <c r="BK255" s="765"/>
      <c r="BL255" s="765"/>
      <c r="BM255" s="765"/>
      <c r="BN255" s="765"/>
      <c r="BO255" s="765"/>
      <c r="BP255" s="765"/>
      <c r="BQ255" s="765"/>
      <c r="BR255" s="765"/>
      <c r="BS255" s="765"/>
      <c r="BT255" s="765"/>
      <c r="BU255" s="765"/>
      <c r="BV255" s="765"/>
      <c r="BW255" s="765"/>
      <c r="BX255" s="765"/>
      <c r="BY255" s="765"/>
      <c r="BZ255" s="765"/>
      <c r="CA255" s="765"/>
      <c r="CB255" s="765"/>
      <c r="CC255" s="765"/>
      <c r="CD255" s="765"/>
      <c r="CE255" s="765"/>
      <c r="CF255" s="765"/>
      <c r="CG255" s="765"/>
      <c r="CH255" s="765"/>
      <c r="CI255" s="765"/>
      <c r="CJ255" s="765"/>
      <c r="CK255" s="765"/>
      <c r="CL255" s="765"/>
      <c r="CM255" s="765"/>
      <c r="CN255" s="765"/>
      <c r="CO255" s="765"/>
      <c r="CP255" s="765"/>
      <c r="CQ255" s="765"/>
      <c r="CR255" s="765"/>
      <c r="CS255" s="765"/>
      <c r="CT255" s="765"/>
      <c r="CU255" s="765"/>
      <c r="CV255" s="765"/>
      <c r="CW255" s="765"/>
      <c r="CX255" s="765"/>
      <c r="CY255" s="765"/>
      <c r="CZ255" s="765"/>
      <c r="DA255" s="765"/>
      <c r="DB255" s="765"/>
      <c r="DC255" s="765"/>
      <c r="DD255" s="765"/>
      <c r="DE255" s="765"/>
      <c r="DF255" s="765"/>
      <c r="DG255" s="765"/>
      <c r="DH255" s="765"/>
      <c r="DI255" s="765"/>
      <c r="DJ255" s="765"/>
      <c r="DK255" s="765"/>
      <c r="DL255" s="765"/>
      <c r="DM255" s="765"/>
      <c r="DN255" s="765"/>
    </row>
    <row r="256" spans="1:118" s="676" customFormat="1" x14ac:dyDescent="0.2">
      <c r="A256" s="947"/>
      <c r="B256" s="765"/>
      <c r="C256" s="765"/>
      <c r="D256" s="765"/>
      <c r="E256" s="765"/>
      <c r="F256" s="765"/>
      <c r="G256" s="765"/>
      <c r="H256" s="765"/>
      <c r="I256" s="765"/>
      <c r="J256" s="765"/>
      <c r="K256" s="765"/>
      <c r="L256" s="765"/>
      <c r="M256" s="765"/>
      <c r="N256" s="765"/>
      <c r="O256" s="765"/>
      <c r="P256" s="765"/>
      <c r="Q256" s="765"/>
      <c r="R256" s="765"/>
      <c r="S256" s="765"/>
      <c r="T256" s="765"/>
      <c r="U256" s="765"/>
      <c r="V256" s="690"/>
      <c r="W256" s="690"/>
      <c r="X256" s="690"/>
      <c r="Y256" s="690"/>
      <c r="Z256" s="690"/>
      <c r="AA256" s="765"/>
      <c r="AB256" s="765"/>
      <c r="AC256" s="765"/>
      <c r="AD256" s="765"/>
      <c r="AE256" s="765"/>
      <c r="AF256" s="765"/>
      <c r="AG256" s="765"/>
      <c r="AH256" s="765"/>
      <c r="AI256" s="765"/>
      <c r="AJ256" s="765"/>
      <c r="AK256" s="690"/>
      <c r="AL256" s="690"/>
      <c r="AM256" s="690"/>
      <c r="AN256" s="690"/>
      <c r="AO256" s="765"/>
      <c r="AP256" s="765"/>
      <c r="AQ256" s="765"/>
      <c r="AR256" s="765"/>
      <c r="AS256" s="765"/>
      <c r="AT256" s="765"/>
      <c r="AU256" s="765"/>
      <c r="AV256" s="765"/>
      <c r="AW256" s="765"/>
      <c r="AX256" s="765"/>
      <c r="AY256" s="765"/>
      <c r="AZ256" s="765"/>
      <c r="BA256" s="765"/>
      <c r="BB256" s="765"/>
      <c r="BC256" s="765"/>
      <c r="BD256" s="765"/>
      <c r="BE256" s="765"/>
      <c r="BF256" s="765"/>
      <c r="BG256" s="765"/>
      <c r="BH256" s="765"/>
      <c r="BI256" s="765"/>
      <c r="BJ256" s="765"/>
      <c r="BK256" s="765"/>
      <c r="BL256" s="765"/>
      <c r="BM256" s="765"/>
      <c r="BN256" s="765"/>
      <c r="BO256" s="765"/>
      <c r="BP256" s="765"/>
      <c r="BQ256" s="765"/>
      <c r="BR256" s="765"/>
      <c r="BS256" s="765"/>
      <c r="BT256" s="765"/>
      <c r="BU256" s="765"/>
      <c r="BV256" s="765"/>
      <c r="BW256" s="765"/>
      <c r="BX256" s="765"/>
      <c r="BY256" s="765"/>
      <c r="BZ256" s="765"/>
      <c r="CA256" s="765"/>
      <c r="CB256" s="765"/>
      <c r="CC256" s="765"/>
      <c r="CD256" s="765"/>
      <c r="CE256" s="765"/>
      <c r="CF256" s="765"/>
      <c r="CG256" s="765"/>
      <c r="CH256" s="765"/>
      <c r="CI256" s="765"/>
      <c r="CJ256" s="765"/>
      <c r="CK256" s="765"/>
      <c r="CL256" s="765"/>
      <c r="CM256" s="765"/>
      <c r="CN256" s="765"/>
      <c r="CO256" s="765"/>
      <c r="CP256" s="765"/>
      <c r="CQ256" s="765"/>
      <c r="CR256" s="765"/>
      <c r="CS256" s="765"/>
      <c r="CT256" s="765"/>
      <c r="CU256" s="765"/>
      <c r="CV256" s="765"/>
      <c r="CW256" s="765"/>
      <c r="CX256" s="765"/>
      <c r="CY256" s="765"/>
      <c r="CZ256" s="765"/>
      <c r="DA256" s="765"/>
      <c r="DB256" s="765"/>
      <c r="DC256" s="765"/>
      <c r="DD256" s="765"/>
      <c r="DE256" s="765"/>
      <c r="DF256" s="765"/>
      <c r="DG256" s="765"/>
      <c r="DH256" s="765"/>
      <c r="DI256" s="765"/>
      <c r="DJ256" s="765"/>
      <c r="DK256" s="765"/>
      <c r="DL256" s="765"/>
      <c r="DM256" s="765"/>
      <c r="DN256" s="765"/>
    </row>
    <row r="257" spans="1:118" s="676" customFormat="1" x14ac:dyDescent="0.2">
      <c r="A257" s="947"/>
      <c r="B257" s="765"/>
      <c r="C257" s="765"/>
      <c r="D257" s="765"/>
      <c r="E257" s="765"/>
      <c r="F257" s="765"/>
      <c r="G257" s="765"/>
      <c r="H257" s="765"/>
      <c r="I257" s="765"/>
      <c r="J257" s="765"/>
      <c r="K257" s="765"/>
      <c r="L257" s="765"/>
      <c r="M257" s="765"/>
      <c r="N257" s="765"/>
      <c r="O257" s="765"/>
      <c r="P257" s="765"/>
      <c r="Q257" s="765"/>
      <c r="R257" s="765"/>
      <c r="S257" s="765"/>
      <c r="T257" s="765"/>
      <c r="U257" s="765"/>
      <c r="V257" s="690"/>
      <c r="W257" s="690"/>
      <c r="X257" s="690"/>
      <c r="Y257" s="690"/>
      <c r="Z257" s="690"/>
      <c r="AA257" s="765"/>
      <c r="AB257" s="765"/>
      <c r="AC257" s="765"/>
      <c r="AD257" s="765"/>
      <c r="AE257" s="765"/>
      <c r="AF257" s="765"/>
      <c r="AG257" s="765"/>
      <c r="AH257" s="765"/>
      <c r="AI257" s="765"/>
      <c r="AJ257" s="765"/>
      <c r="AK257" s="690"/>
      <c r="AL257" s="690"/>
      <c r="AM257" s="690"/>
      <c r="AN257" s="690"/>
      <c r="AO257" s="765"/>
      <c r="AP257" s="765"/>
      <c r="AQ257" s="765"/>
      <c r="AR257" s="765"/>
      <c r="AS257" s="765"/>
      <c r="AT257" s="765"/>
      <c r="AU257" s="765"/>
      <c r="AV257" s="765"/>
      <c r="AW257" s="765"/>
      <c r="AX257" s="765"/>
      <c r="AY257" s="765"/>
      <c r="AZ257" s="765"/>
      <c r="BA257" s="765"/>
      <c r="BB257" s="765"/>
      <c r="BC257" s="765"/>
      <c r="BD257" s="765"/>
      <c r="BE257" s="765"/>
      <c r="BF257" s="765"/>
      <c r="BG257" s="765"/>
      <c r="BH257" s="765"/>
      <c r="BI257" s="765"/>
      <c r="BJ257" s="765"/>
      <c r="BK257" s="765"/>
      <c r="BL257" s="765"/>
      <c r="BM257" s="765"/>
      <c r="BN257" s="765"/>
      <c r="BO257" s="765"/>
      <c r="BP257" s="765"/>
      <c r="BQ257" s="765"/>
      <c r="BR257" s="765"/>
      <c r="BS257" s="765"/>
      <c r="BT257" s="765"/>
      <c r="BU257" s="765"/>
      <c r="BV257" s="765"/>
      <c r="BW257" s="765"/>
      <c r="BX257" s="765"/>
      <c r="BY257" s="765"/>
      <c r="BZ257" s="765"/>
      <c r="CA257" s="765"/>
      <c r="CB257" s="765"/>
      <c r="CC257" s="765"/>
      <c r="CD257" s="765"/>
      <c r="CE257" s="765"/>
      <c r="CF257" s="765"/>
      <c r="CG257" s="765"/>
      <c r="CH257" s="765"/>
      <c r="CI257" s="765"/>
      <c r="CJ257" s="765"/>
      <c r="CK257" s="765"/>
      <c r="CL257" s="765"/>
      <c r="CM257" s="765"/>
      <c r="CN257" s="765"/>
      <c r="CO257" s="765"/>
      <c r="CP257" s="765"/>
      <c r="CQ257" s="765"/>
      <c r="CR257" s="765"/>
      <c r="CS257" s="765"/>
      <c r="CT257" s="765"/>
      <c r="CU257" s="765"/>
      <c r="CV257" s="765"/>
      <c r="CW257" s="765"/>
      <c r="CX257" s="765"/>
      <c r="CY257" s="765"/>
      <c r="CZ257" s="765"/>
      <c r="DA257" s="765"/>
      <c r="DB257" s="765"/>
      <c r="DC257" s="765"/>
      <c r="DD257" s="765"/>
      <c r="DE257" s="765"/>
      <c r="DF257" s="765"/>
      <c r="DG257" s="765"/>
      <c r="DH257" s="765"/>
      <c r="DI257" s="765"/>
      <c r="DJ257" s="765"/>
      <c r="DK257" s="765"/>
      <c r="DL257" s="765"/>
      <c r="DM257" s="765"/>
      <c r="DN257" s="765"/>
    </row>
    <row r="258" spans="1:118" s="676" customFormat="1" x14ac:dyDescent="0.2">
      <c r="A258" s="947"/>
      <c r="B258" s="765"/>
      <c r="C258" s="765"/>
      <c r="D258" s="765"/>
      <c r="E258" s="765"/>
      <c r="F258" s="765"/>
      <c r="G258" s="765"/>
      <c r="H258" s="765"/>
      <c r="I258" s="765"/>
      <c r="J258" s="765"/>
      <c r="K258" s="765"/>
      <c r="L258" s="765"/>
      <c r="M258" s="765"/>
      <c r="N258" s="765"/>
      <c r="O258" s="765"/>
      <c r="P258" s="765"/>
      <c r="Q258" s="765"/>
      <c r="R258" s="765"/>
      <c r="S258" s="765"/>
      <c r="T258" s="765"/>
      <c r="U258" s="765"/>
      <c r="V258" s="690"/>
      <c r="W258" s="690"/>
      <c r="X258" s="690"/>
      <c r="Y258" s="690"/>
      <c r="Z258" s="690"/>
      <c r="AA258" s="765"/>
      <c r="AB258" s="765"/>
      <c r="AC258" s="765"/>
      <c r="AD258" s="765"/>
      <c r="AE258" s="765"/>
      <c r="AF258" s="765"/>
      <c r="AG258" s="765"/>
      <c r="AH258" s="765"/>
      <c r="AI258" s="765"/>
      <c r="AJ258" s="765"/>
      <c r="AK258" s="690"/>
      <c r="AL258" s="690"/>
      <c r="AM258" s="690"/>
      <c r="AN258" s="690"/>
      <c r="AO258" s="765"/>
      <c r="AP258" s="765"/>
      <c r="AQ258" s="765"/>
      <c r="AR258" s="765"/>
      <c r="AS258" s="765"/>
      <c r="AT258" s="765"/>
      <c r="AU258" s="765"/>
      <c r="AV258" s="765"/>
      <c r="AW258" s="765"/>
      <c r="AX258" s="765"/>
      <c r="AY258" s="765"/>
      <c r="AZ258" s="765"/>
      <c r="BA258" s="765"/>
      <c r="BB258" s="765"/>
      <c r="BC258" s="765"/>
      <c r="BD258" s="765"/>
      <c r="BE258" s="765"/>
      <c r="BF258" s="765"/>
      <c r="BG258" s="765"/>
      <c r="BH258" s="765"/>
      <c r="BI258" s="765"/>
      <c r="BJ258" s="765"/>
      <c r="BK258" s="765"/>
      <c r="BL258" s="765"/>
      <c r="BM258" s="765"/>
      <c r="BN258" s="765"/>
      <c r="BO258" s="765"/>
      <c r="BP258" s="765"/>
      <c r="BQ258" s="765"/>
      <c r="BR258" s="765"/>
      <c r="BS258" s="765"/>
      <c r="BT258" s="765"/>
      <c r="BU258" s="765"/>
      <c r="BV258" s="765"/>
      <c r="BW258" s="765"/>
      <c r="BX258" s="765"/>
      <c r="BY258" s="765"/>
      <c r="BZ258" s="765"/>
      <c r="CA258" s="765"/>
      <c r="CB258" s="765"/>
      <c r="CC258" s="765"/>
      <c r="CD258" s="765"/>
      <c r="CE258" s="765"/>
      <c r="CF258" s="765"/>
      <c r="CG258" s="765"/>
      <c r="CH258" s="765"/>
      <c r="CI258" s="765"/>
      <c r="CJ258" s="765"/>
      <c r="CK258" s="765"/>
      <c r="CL258" s="765"/>
      <c r="CM258" s="765"/>
      <c r="CN258" s="765"/>
      <c r="CO258" s="765"/>
      <c r="CP258" s="765"/>
      <c r="CQ258" s="765"/>
      <c r="CR258" s="765"/>
      <c r="CS258" s="765"/>
      <c r="CT258" s="765"/>
      <c r="CU258" s="765"/>
      <c r="CV258" s="765"/>
      <c r="CW258" s="765"/>
      <c r="CX258" s="765"/>
      <c r="CY258" s="765"/>
      <c r="CZ258" s="765"/>
      <c r="DA258" s="765"/>
      <c r="DB258" s="765"/>
      <c r="DC258" s="765"/>
      <c r="DD258" s="765"/>
      <c r="DE258" s="765"/>
      <c r="DF258" s="765"/>
      <c r="DG258" s="765"/>
      <c r="DH258" s="765"/>
      <c r="DI258" s="765"/>
      <c r="DJ258" s="765"/>
      <c r="DK258" s="765"/>
      <c r="DL258" s="765"/>
      <c r="DM258" s="765"/>
      <c r="DN258" s="765"/>
    </row>
    <row r="259" spans="1:118" s="676" customFormat="1" x14ac:dyDescent="0.2">
      <c r="A259" s="947"/>
      <c r="B259" s="765"/>
      <c r="C259" s="765"/>
      <c r="D259" s="765"/>
      <c r="E259" s="765"/>
      <c r="F259" s="765"/>
      <c r="G259" s="765"/>
      <c r="H259" s="765"/>
      <c r="I259" s="765"/>
      <c r="J259" s="765"/>
      <c r="K259" s="765"/>
      <c r="L259" s="765"/>
      <c r="M259" s="765"/>
      <c r="N259" s="765"/>
      <c r="O259" s="765"/>
      <c r="P259" s="765"/>
      <c r="Q259" s="765"/>
      <c r="R259" s="765"/>
      <c r="S259" s="765"/>
      <c r="T259" s="765"/>
      <c r="U259" s="765"/>
      <c r="V259" s="690"/>
      <c r="W259" s="690"/>
      <c r="X259" s="690"/>
      <c r="Y259" s="690"/>
      <c r="Z259" s="690"/>
      <c r="AA259" s="765"/>
      <c r="AB259" s="765"/>
      <c r="AC259" s="765"/>
      <c r="AD259" s="765"/>
      <c r="AE259" s="765"/>
      <c r="AF259" s="765"/>
      <c r="AG259" s="765"/>
      <c r="AH259" s="765"/>
      <c r="AI259" s="765"/>
      <c r="AJ259" s="765"/>
      <c r="AK259" s="690"/>
      <c r="AL259" s="690"/>
      <c r="AM259" s="690"/>
      <c r="AN259" s="690"/>
      <c r="AO259" s="765"/>
      <c r="AP259" s="765"/>
      <c r="AQ259" s="765"/>
      <c r="AR259" s="765"/>
      <c r="AS259" s="765"/>
      <c r="AT259" s="765"/>
      <c r="AU259" s="765"/>
      <c r="AV259" s="765"/>
      <c r="AW259" s="765"/>
      <c r="AX259" s="765"/>
      <c r="AY259" s="765"/>
      <c r="AZ259" s="765"/>
      <c r="BA259" s="765"/>
      <c r="BB259" s="765"/>
      <c r="BC259" s="765"/>
      <c r="BD259" s="765"/>
      <c r="BE259" s="765"/>
      <c r="BF259" s="765"/>
      <c r="BG259" s="765"/>
      <c r="BH259" s="765"/>
      <c r="BI259" s="765"/>
      <c r="BJ259" s="765"/>
      <c r="BK259" s="765"/>
      <c r="BL259" s="765"/>
      <c r="BM259" s="765"/>
      <c r="BN259" s="765"/>
      <c r="BO259" s="765"/>
      <c r="BP259" s="765"/>
      <c r="BQ259" s="765"/>
      <c r="BR259" s="765"/>
      <c r="BS259" s="765"/>
      <c r="BT259" s="765"/>
      <c r="BU259" s="765"/>
      <c r="BV259" s="765"/>
      <c r="BW259" s="765"/>
      <c r="BX259" s="765"/>
      <c r="BY259" s="765"/>
      <c r="BZ259" s="765"/>
      <c r="CA259" s="765"/>
      <c r="CB259" s="765"/>
      <c r="CC259" s="765"/>
      <c r="CD259" s="765"/>
      <c r="CE259" s="765"/>
      <c r="CF259" s="765"/>
      <c r="CG259" s="765"/>
      <c r="CH259" s="765"/>
      <c r="CI259" s="765"/>
      <c r="CJ259" s="765"/>
      <c r="CK259" s="765"/>
      <c r="CL259" s="765"/>
      <c r="CM259" s="765"/>
      <c r="CN259" s="765"/>
      <c r="CO259" s="765"/>
      <c r="CP259" s="765"/>
      <c r="CQ259" s="765"/>
      <c r="CR259" s="765"/>
      <c r="CS259" s="765"/>
      <c r="CT259" s="765"/>
      <c r="CU259" s="765"/>
      <c r="CV259" s="765"/>
      <c r="CW259" s="765"/>
      <c r="CX259" s="765"/>
      <c r="CY259" s="765"/>
      <c r="CZ259" s="765"/>
      <c r="DA259" s="765"/>
      <c r="DB259" s="765"/>
      <c r="DC259" s="765"/>
      <c r="DD259" s="765"/>
      <c r="DE259" s="765"/>
      <c r="DF259" s="765"/>
      <c r="DG259" s="765"/>
      <c r="DH259" s="765"/>
      <c r="DI259" s="765"/>
      <c r="DJ259" s="765"/>
      <c r="DK259" s="765"/>
      <c r="DL259" s="765"/>
      <c r="DM259" s="765"/>
      <c r="DN259" s="765"/>
    </row>
    <row r="260" spans="1:118" s="676" customFormat="1" x14ac:dyDescent="0.2">
      <c r="A260" s="947"/>
      <c r="B260" s="765"/>
      <c r="C260" s="765"/>
      <c r="D260" s="765"/>
      <c r="E260" s="765"/>
      <c r="F260" s="765"/>
      <c r="G260" s="765"/>
      <c r="H260" s="765"/>
      <c r="I260" s="765"/>
      <c r="J260" s="765"/>
      <c r="K260" s="765"/>
      <c r="L260" s="765"/>
      <c r="M260" s="765"/>
      <c r="N260" s="765"/>
      <c r="O260" s="765"/>
      <c r="P260" s="765"/>
      <c r="Q260" s="765"/>
      <c r="R260" s="765"/>
      <c r="S260" s="765"/>
      <c r="T260" s="765"/>
      <c r="U260" s="765"/>
      <c r="V260" s="690"/>
      <c r="W260" s="690"/>
      <c r="X260" s="690"/>
      <c r="Y260" s="690"/>
      <c r="Z260" s="690"/>
      <c r="AA260" s="765"/>
      <c r="AB260" s="765"/>
      <c r="AC260" s="765"/>
      <c r="AD260" s="765"/>
      <c r="AE260" s="765"/>
      <c r="AF260" s="765"/>
      <c r="AG260" s="765"/>
      <c r="AH260" s="765"/>
      <c r="AI260" s="765"/>
      <c r="AJ260" s="765"/>
      <c r="AK260" s="690"/>
      <c r="AL260" s="690"/>
      <c r="AM260" s="690"/>
      <c r="AN260" s="690"/>
      <c r="AO260" s="765"/>
      <c r="AP260" s="765"/>
      <c r="AQ260" s="765"/>
      <c r="AR260" s="765"/>
      <c r="AS260" s="765"/>
      <c r="AT260" s="765"/>
      <c r="AU260" s="765"/>
      <c r="AV260" s="765"/>
      <c r="AW260" s="765"/>
      <c r="AX260" s="765"/>
      <c r="AY260" s="765"/>
      <c r="AZ260" s="765"/>
      <c r="BA260" s="765"/>
      <c r="BB260" s="765"/>
      <c r="BC260" s="765"/>
      <c r="BD260" s="765"/>
      <c r="BE260" s="765"/>
      <c r="BF260" s="765"/>
      <c r="BG260" s="765"/>
      <c r="BH260" s="765"/>
      <c r="BI260" s="765"/>
      <c r="BJ260" s="765"/>
      <c r="BK260" s="765"/>
      <c r="BL260" s="765"/>
      <c r="BM260" s="765"/>
      <c r="BN260" s="765"/>
      <c r="BO260" s="765"/>
      <c r="BP260" s="765"/>
      <c r="BQ260" s="765"/>
      <c r="BR260" s="765"/>
      <c r="BS260" s="765"/>
      <c r="BT260" s="765"/>
      <c r="BU260" s="765"/>
      <c r="BV260" s="765"/>
      <c r="BW260" s="765"/>
      <c r="BX260" s="765"/>
      <c r="BY260" s="765"/>
      <c r="BZ260" s="765"/>
      <c r="CA260" s="765"/>
      <c r="CB260" s="765"/>
      <c r="CC260" s="765"/>
      <c r="CD260" s="765"/>
      <c r="CE260" s="765"/>
      <c r="CF260" s="765"/>
      <c r="CG260" s="765"/>
      <c r="CH260" s="765"/>
      <c r="CI260" s="765"/>
      <c r="CJ260" s="765"/>
      <c r="CK260" s="765"/>
      <c r="CL260" s="765"/>
      <c r="CM260" s="765"/>
      <c r="CN260" s="765"/>
      <c r="CO260" s="765"/>
      <c r="CP260" s="765"/>
      <c r="CQ260" s="765"/>
      <c r="CR260" s="765"/>
      <c r="CS260" s="765"/>
      <c r="CT260" s="765"/>
      <c r="CU260" s="765"/>
      <c r="CV260" s="765"/>
      <c r="CW260" s="765"/>
      <c r="CX260" s="765"/>
      <c r="CY260" s="765"/>
      <c r="CZ260" s="765"/>
      <c r="DA260" s="765"/>
      <c r="DB260" s="765"/>
      <c r="DC260" s="765"/>
      <c r="DD260" s="765"/>
      <c r="DE260" s="765"/>
      <c r="DF260" s="765"/>
      <c r="DG260" s="765"/>
      <c r="DH260" s="765"/>
      <c r="DI260" s="765"/>
      <c r="DJ260" s="765"/>
      <c r="DK260" s="765"/>
      <c r="DL260" s="765"/>
      <c r="DM260" s="765"/>
      <c r="DN260" s="765"/>
    </row>
    <row r="300" spans="1:72" hidden="1" x14ac:dyDescent="0.2">
      <c r="A300" s="949">
        <f>SUM(A7:X216)</f>
        <v>1058</v>
      </c>
      <c r="BT300" s="946">
        <v>0</v>
      </c>
    </row>
  </sheetData>
  <mergeCells count="276">
    <mergeCell ref="A213:B213"/>
    <mergeCell ref="A214:B214"/>
    <mergeCell ref="A215:B215"/>
    <mergeCell ref="A216:B216"/>
    <mergeCell ref="A206:B206"/>
    <mergeCell ref="A207:B207"/>
    <mergeCell ref="A208:B208"/>
    <mergeCell ref="A210:B212"/>
    <mergeCell ref="C210:E211"/>
    <mergeCell ref="F210:M210"/>
    <mergeCell ref="F211:G211"/>
    <mergeCell ref="H211:I211"/>
    <mergeCell ref="J211:K211"/>
    <mergeCell ref="L211:M211"/>
    <mergeCell ref="A203:B205"/>
    <mergeCell ref="C203:E204"/>
    <mergeCell ref="F203:M203"/>
    <mergeCell ref="N203:N205"/>
    <mergeCell ref="F204:G204"/>
    <mergeCell ref="H204:I204"/>
    <mergeCell ref="J204:K204"/>
    <mergeCell ref="L204:M204"/>
    <mergeCell ref="T194:U194"/>
    <mergeCell ref="A196:B196"/>
    <mergeCell ref="A197:B197"/>
    <mergeCell ref="A198:B198"/>
    <mergeCell ref="A200:B200"/>
    <mergeCell ref="A201:B201"/>
    <mergeCell ref="F193:U193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A188:B188"/>
    <mergeCell ref="A189:B189"/>
    <mergeCell ref="A190:B190"/>
    <mergeCell ref="A191:B191"/>
    <mergeCell ref="A193:B195"/>
    <mergeCell ref="C193:E194"/>
    <mergeCell ref="A181:B181"/>
    <mergeCell ref="A182:A183"/>
    <mergeCell ref="A184:B184"/>
    <mergeCell ref="A185:B185"/>
    <mergeCell ref="A186:B186"/>
    <mergeCell ref="A187:B187"/>
    <mergeCell ref="T178:T180"/>
    <mergeCell ref="U178:U180"/>
    <mergeCell ref="F179:G179"/>
    <mergeCell ref="H179:I179"/>
    <mergeCell ref="J179:K179"/>
    <mergeCell ref="L179:M179"/>
    <mergeCell ref="N179:O179"/>
    <mergeCell ref="P179:Q179"/>
    <mergeCell ref="A175:A176"/>
    <mergeCell ref="A178:B180"/>
    <mergeCell ref="C178:E179"/>
    <mergeCell ref="F178:Q178"/>
    <mergeCell ref="R178:R180"/>
    <mergeCell ref="S178:S180"/>
    <mergeCell ref="A171:B172"/>
    <mergeCell ref="C171:C172"/>
    <mergeCell ref="D171:I171"/>
    <mergeCell ref="J171:K171"/>
    <mergeCell ref="L171:L172"/>
    <mergeCell ref="A173:A174"/>
    <mergeCell ref="N165:O165"/>
    <mergeCell ref="P165:Q165"/>
    <mergeCell ref="R165:R166"/>
    <mergeCell ref="A167:B167"/>
    <mergeCell ref="A168:B168"/>
    <mergeCell ref="A169:B169"/>
    <mergeCell ref="A165:B166"/>
    <mergeCell ref="C165:E165"/>
    <mergeCell ref="F165:G165"/>
    <mergeCell ref="H165:I165"/>
    <mergeCell ref="J165:K165"/>
    <mergeCell ref="L165:M165"/>
    <mergeCell ref="L159:M159"/>
    <mergeCell ref="N159:O159"/>
    <mergeCell ref="P159:Q159"/>
    <mergeCell ref="A161:B161"/>
    <mergeCell ref="A162:B162"/>
    <mergeCell ref="A163:B163"/>
    <mergeCell ref="A157:C157"/>
    <mergeCell ref="A159:B160"/>
    <mergeCell ref="C159:E159"/>
    <mergeCell ref="F159:G159"/>
    <mergeCell ref="H159:I159"/>
    <mergeCell ref="J159:K159"/>
    <mergeCell ref="A151:C151"/>
    <mergeCell ref="A152:C152"/>
    <mergeCell ref="A153:C153"/>
    <mergeCell ref="A154:C154"/>
    <mergeCell ref="A155:C155"/>
    <mergeCell ref="A156:C156"/>
    <mergeCell ref="A145:A147"/>
    <mergeCell ref="B146:C146"/>
    <mergeCell ref="B147:C147"/>
    <mergeCell ref="A148:C148"/>
    <mergeCell ref="A149:C149"/>
    <mergeCell ref="A150:C150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32:C132"/>
    <mergeCell ref="A133:C133"/>
    <mergeCell ref="A134:C134"/>
    <mergeCell ref="A135:A136"/>
    <mergeCell ref="B135:C135"/>
    <mergeCell ref="B136:C13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A124:C124"/>
    <mergeCell ref="A126:C127"/>
    <mergeCell ref="D126:F126"/>
    <mergeCell ref="G126:H126"/>
    <mergeCell ref="I126:J126"/>
    <mergeCell ref="K126:L126"/>
    <mergeCell ref="A118:C118"/>
    <mergeCell ref="A119:C119"/>
    <mergeCell ref="A120:C120"/>
    <mergeCell ref="A121:C121"/>
    <mergeCell ref="A122:C122"/>
    <mergeCell ref="A123:C123"/>
    <mergeCell ref="A112:A114"/>
    <mergeCell ref="B113:C113"/>
    <mergeCell ref="B114:C114"/>
    <mergeCell ref="A115:C115"/>
    <mergeCell ref="A116:C116"/>
    <mergeCell ref="A117:C117"/>
    <mergeCell ref="A107:A111"/>
    <mergeCell ref="B107:C107"/>
    <mergeCell ref="B108:C108"/>
    <mergeCell ref="B109:C109"/>
    <mergeCell ref="B110:C110"/>
    <mergeCell ref="B111:C111"/>
    <mergeCell ref="A102:A103"/>
    <mergeCell ref="B102:C102"/>
    <mergeCell ref="B103:C103"/>
    <mergeCell ref="B104:C104"/>
    <mergeCell ref="A105:C105"/>
    <mergeCell ref="A106:C106"/>
    <mergeCell ref="A97:A98"/>
    <mergeCell ref="B97:C97"/>
    <mergeCell ref="B98:C98"/>
    <mergeCell ref="A99:C99"/>
    <mergeCell ref="A100:C100"/>
    <mergeCell ref="A101:C101"/>
    <mergeCell ref="O93:P93"/>
    <mergeCell ref="Q93:R93"/>
    <mergeCell ref="S93:S94"/>
    <mergeCell ref="T93:T94"/>
    <mergeCell ref="U93:V93"/>
    <mergeCell ref="A96:C96"/>
    <mergeCell ref="A93:C94"/>
    <mergeCell ref="D93:F93"/>
    <mergeCell ref="G93:H93"/>
    <mergeCell ref="I93:J93"/>
    <mergeCell ref="K93:L93"/>
    <mergeCell ref="M93:N93"/>
    <mergeCell ref="A86:B86"/>
    <mergeCell ref="A87:B87"/>
    <mergeCell ref="A88:B88"/>
    <mergeCell ref="A89:B89"/>
    <mergeCell ref="A90:B90"/>
    <mergeCell ref="A91:B91"/>
    <mergeCell ref="D80:D81"/>
    <mergeCell ref="E80:E81"/>
    <mergeCell ref="A82:B82"/>
    <mergeCell ref="A83:B83"/>
    <mergeCell ref="A84:B84"/>
    <mergeCell ref="A85:B85"/>
    <mergeCell ref="A74:B74"/>
    <mergeCell ref="A75:B75"/>
    <mergeCell ref="A76:A77"/>
    <mergeCell ref="A78:B78"/>
    <mergeCell ref="A80:B81"/>
    <mergeCell ref="C80:C81"/>
    <mergeCell ref="X64:X65"/>
    <mergeCell ref="A66:B66"/>
    <mergeCell ref="A67:A69"/>
    <mergeCell ref="A71:B73"/>
    <mergeCell ref="C71:C73"/>
    <mergeCell ref="D71:I71"/>
    <mergeCell ref="J71:J73"/>
    <mergeCell ref="D72:E72"/>
    <mergeCell ref="F72:G72"/>
    <mergeCell ref="H72:I72"/>
    <mergeCell ref="N64:O64"/>
    <mergeCell ref="P64:Q64"/>
    <mergeCell ref="R64:S64"/>
    <mergeCell ref="T64:U64"/>
    <mergeCell ref="V64:V65"/>
    <mergeCell ref="W64:W65"/>
    <mergeCell ref="A58:B58"/>
    <mergeCell ref="A59:A61"/>
    <mergeCell ref="A63:B65"/>
    <mergeCell ref="C63:E64"/>
    <mergeCell ref="F63:U63"/>
    <mergeCell ref="V63:X63"/>
    <mergeCell ref="F64:G64"/>
    <mergeCell ref="H64:I64"/>
    <mergeCell ref="J64:K64"/>
    <mergeCell ref="L64:M64"/>
    <mergeCell ref="A50:B50"/>
    <mergeCell ref="A51:B51"/>
    <mergeCell ref="A52:B52"/>
    <mergeCell ref="A53:B53"/>
    <mergeCell ref="A55:B57"/>
    <mergeCell ref="C55:E56"/>
    <mergeCell ref="A45:B45"/>
    <mergeCell ref="A46:B46"/>
    <mergeCell ref="A48:B49"/>
    <mergeCell ref="C48:C49"/>
    <mergeCell ref="D48:I48"/>
    <mergeCell ref="F55:U55"/>
    <mergeCell ref="F56:G56"/>
    <mergeCell ref="H56:I56"/>
    <mergeCell ref="J56:K56"/>
    <mergeCell ref="L56:M56"/>
    <mergeCell ref="N56:O56"/>
    <mergeCell ref="P56:Q56"/>
    <mergeCell ref="R56:S56"/>
    <mergeCell ref="T56:U56"/>
    <mergeCell ref="J48:K48"/>
    <mergeCell ref="C30:C31"/>
    <mergeCell ref="D30:I30"/>
    <mergeCell ref="K30:L30"/>
    <mergeCell ref="A32:B32"/>
    <mergeCell ref="A34:A38"/>
    <mergeCell ref="A39:A40"/>
    <mergeCell ref="A24:B24"/>
    <mergeCell ref="A25:B25"/>
    <mergeCell ref="A26:B26"/>
    <mergeCell ref="A27:B27"/>
    <mergeCell ref="A28:B28"/>
    <mergeCell ref="A30:B31"/>
    <mergeCell ref="A20:B20"/>
    <mergeCell ref="A21:B21"/>
    <mergeCell ref="A22:B22"/>
    <mergeCell ref="A23:B23"/>
    <mergeCell ref="A11:B11"/>
    <mergeCell ref="A12:B12"/>
    <mergeCell ref="A13:B13"/>
    <mergeCell ref="A14:B14"/>
    <mergeCell ref="A16:B17"/>
    <mergeCell ref="C16:C17"/>
    <mergeCell ref="A6:P6"/>
    <mergeCell ref="A8:B9"/>
    <mergeCell ref="C8:C9"/>
    <mergeCell ref="D8:I8"/>
    <mergeCell ref="J8:K8"/>
    <mergeCell ref="A10:B10"/>
    <mergeCell ref="A18:B18"/>
    <mergeCell ref="A19:B19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workbookViewId="0">
      <selection sqref="A1:XFD1048576"/>
    </sheetView>
  </sheetViews>
  <sheetFormatPr baseColWidth="10" defaultRowHeight="12.75" x14ac:dyDescent="0.2"/>
  <cols>
    <col min="1" max="1" width="22.7109375" style="325" customWidth="1"/>
    <col min="2" max="2" width="22.140625" style="23" customWidth="1"/>
    <col min="3" max="4" width="10.28515625" style="23" customWidth="1"/>
    <col min="5" max="5" width="10.85546875" style="23" customWidth="1"/>
    <col min="6" max="9" width="10.28515625" style="23" customWidth="1"/>
    <col min="10" max="10" width="11.42578125" style="23"/>
    <col min="11" max="11" width="10.28515625" style="23" customWidth="1"/>
    <col min="12" max="12" width="11" style="23" customWidth="1"/>
    <col min="13" max="13" width="13" style="23" customWidth="1"/>
    <col min="14" max="15" width="10.28515625" style="23" customWidth="1"/>
    <col min="16" max="16" width="11" style="23" customWidth="1"/>
    <col min="17" max="20" width="10.28515625" style="23" customWidth="1"/>
    <col min="21" max="21" width="10.28515625" style="327" customWidth="1"/>
    <col min="22" max="22" width="12.28515625" style="328" bestFit="1" customWidth="1"/>
    <col min="23" max="26" width="12.140625" style="328" customWidth="1"/>
    <col min="27" max="36" width="12.140625" style="327" customWidth="1"/>
    <col min="37" max="40" width="12.140625" style="328" customWidth="1"/>
    <col min="41" max="51" width="12.140625" style="327" customWidth="1"/>
    <col min="52" max="52" width="12.28515625" style="327" customWidth="1"/>
    <col min="53" max="78" width="12.140625" style="327" hidden="1" customWidth="1"/>
    <col min="79" max="93" width="12.140625" style="327" customWidth="1"/>
    <col min="94" max="118" width="11.42578125" style="327"/>
    <col min="119" max="16384" width="11.42578125" style="330"/>
  </cols>
  <sheetData>
    <row r="1" spans="1:100" s="3" customFormat="1" ht="15" x14ac:dyDescent="0.2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M1" s="4"/>
    </row>
    <row r="2" spans="1:100" s="3" customFormat="1" ht="15" x14ac:dyDescent="0.2">
      <c r="A2" s="1" t="str">
        <f>CONCATENATE("COMUNA: ",[1]NOMBRE!B2," - ","( ",[1]NOMBRE!C2,[1]NOMBRE!D2,[1]NOMBRE!E2,[1]NOMBRE!F2,[1]NOMBRE!G2," )")</f>
        <v>COMUNA: LINARES 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M2" s="4"/>
    </row>
    <row r="3" spans="1:100" s="3" customFormat="1" ht="15" x14ac:dyDescent="0.2">
      <c r="A3" s="1" t="str">
        <f>CONCATENATE("ESTABLECIMIENTO: ",[1]NOMBRE!B3," - ","( ",[1]NOMBRE!C3,[1]NOMBRE!D3,[1]NOMBRE!E3,[1]NOMBRE!F3,[1]NOMBRE!G3," )")</f>
        <v>ESTABLECIMIENTO: HOSPITAL DE LINARES  - ( 16108 )</v>
      </c>
      <c r="B3" s="2"/>
      <c r="C3" s="2"/>
      <c r="D3" s="5"/>
      <c r="E3" s="2"/>
      <c r="F3" s="2"/>
      <c r="G3" s="2"/>
      <c r="H3" s="2"/>
      <c r="I3" s="2"/>
      <c r="J3" s="2"/>
      <c r="K3" s="2"/>
      <c r="M3" s="4"/>
    </row>
    <row r="4" spans="1:100" s="3" customFormat="1" ht="15" x14ac:dyDescent="0.2">
      <c r="A4" s="1" t="str">
        <f>CONCATENATE("MES: ",[1]NOMBRE!B6," - ","( ",[1]NOMBRE!C6,[1]NOMBRE!D6," )")</f>
        <v>MES: ENERO - ( 01 )</v>
      </c>
      <c r="B4" s="2"/>
      <c r="C4" s="2"/>
      <c r="D4" s="2"/>
      <c r="E4" s="2"/>
      <c r="F4" s="2"/>
      <c r="G4" s="2"/>
      <c r="H4" s="2"/>
      <c r="I4" s="2"/>
      <c r="J4" s="2"/>
      <c r="K4" s="2"/>
      <c r="M4" s="4"/>
    </row>
    <row r="5" spans="1:100" s="3" customFormat="1" ht="15" x14ac:dyDescent="0.2">
      <c r="A5" s="6" t="str">
        <f>CONCATENATE("AÑO: ",[1]NOMBRE!B7)</f>
        <v>AÑO: 2013</v>
      </c>
      <c r="B5" s="2"/>
      <c r="C5" s="2"/>
      <c r="D5" s="2"/>
      <c r="E5" s="2"/>
      <c r="F5" s="2"/>
      <c r="G5" s="2"/>
      <c r="H5" s="2"/>
      <c r="I5" s="2"/>
      <c r="J5" s="2"/>
      <c r="K5" s="2"/>
      <c r="M5" s="4"/>
    </row>
    <row r="6" spans="1:100" s="9" customFormat="1" ht="15" x14ac:dyDescent="0.2">
      <c r="A6" s="1197" t="s">
        <v>1</v>
      </c>
      <c r="B6" s="1197"/>
      <c r="C6" s="1197"/>
      <c r="D6" s="1197"/>
      <c r="E6" s="1197"/>
      <c r="F6" s="1197"/>
      <c r="G6" s="1197"/>
      <c r="H6" s="1197"/>
      <c r="I6" s="1197"/>
      <c r="J6" s="1197"/>
      <c r="K6" s="1197"/>
      <c r="L6" s="1197"/>
      <c r="M6" s="1197"/>
      <c r="N6" s="1197"/>
      <c r="O6" s="1197"/>
      <c r="P6" s="1197"/>
      <c r="Q6" s="7"/>
      <c r="R6" s="7"/>
      <c r="S6" s="7"/>
      <c r="T6" s="7"/>
      <c r="U6" s="7"/>
      <c r="V6" s="7"/>
      <c r="W6" s="8"/>
    </row>
    <row r="7" spans="1:100" s="9" customFormat="1" ht="14.25" x14ac:dyDescent="0.2">
      <c r="A7" s="10" t="s">
        <v>2</v>
      </c>
      <c r="B7" s="11"/>
      <c r="C7" s="11"/>
      <c r="D7" s="12"/>
      <c r="E7" s="13"/>
      <c r="F7" s="3"/>
      <c r="G7" s="3"/>
      <c r="H7" s="3"/>
      <c r="I7" s="2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</row>
    <row r="8" spans="1:100" s="17" customFormat="1" x14ac:dyDescent="0.2">
      <c r="A8" s="1187" t="s">
        <v>3</v>
      </c>
      <c r="B8" s="1188"/>
      <c r="C8" s="1052" t="s">
        <v>4</v>
      </c>
      <c r="D8" s="1173" t="s">
        <v>5</v>
      </c>
      <c r="E8" s="1174"/>
      <c r="F8" s="1174"/>
      <c r="G8" s="1174"/>
      <c r="H8" s="1174"/>
      <c r="I8" s="1175"/>
      <c r="J8" s="1176"/>
      <c r="K8" s="1176"/>
      <c r="L8" s="15"/>
      <c r="M8" s="2"/>
      <c r="N8" s="2"/>
      <c r="O8" s="2"/>
      <c r="P8" s="2"/>
      <c r="Q8" s="2"/>
      <c r="R8" s="2"/>
      <c r="S8" s="2"/>
      <c r="T8" s="2"/>
      <c r="U8" s="2"/>
      <c r="V8" s="2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</row>
    <row r="9" spans="1:100" s="23" customFormat="1" ht="21" x14ac:dyDescent="0.15">
      <c r="A9" s="1189"/>
      <c r="B9" s="1190"/>
      <c r="C9" s="1054"/>
      <c r="D9" s="18" t="s">
        <v>6</v>
      </c>
      <c r="E9" s="19" t="s">
        <v>7</v>
      </c>
      <c r="F9" s="19" t="s">
        <v>8</v>
      </c>
      <c r="G9" s="19" t="s">
        <v>9</v>
      </c>
      <c r="H9" s="19" t="s">
        <v>10</v>
      </c>
      <c r="I9" s="20" t="s">
        <v>11</v>
      </c>
      <c r="J9" s="21"/>
      <c r="K9" s="21"/>
      <c r="L9" s="21"/>
      <c r="M9" s="15"/>
      <c r="N9" s="2"/>
      <c r="O9" s="2"/>
      <c r="P9" s="2"/>
      <c r="Q9" s="2"/>
      <c r="R9" s="2"/>
      <c r="S9" s="2"/>
      <c r="T9" s="2"/>
      <c r="U9" s="2"/>
      <c r="V9" s="2"/>
      <c r="W9" s="2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</row>
    <row r="10" spans="1:100" s="23" customFormat="1" ht="10.5" x14ac:dyDescent="0.15">
      <c r="A10" s="1198" t="s">
        <v>12</v>
      </c>
      <c r="B10" s="1199"/>
      <c r="C10" s="24">
        <f>SUM(D10:I10)</f>
        <v>0</v>
      </c>
      <c r="D10" s="25"/>
      <c r="E10" s="26"/>
      <c r="F10" s="26"/>
      <c r="G10" s="26"/>
      <c r="H10" s="26"/>
      <c r="I10" s="27"/>
      <c r="J10" s="28" t="str">
        <f>$BA10&amp;""&amp;BB10</f>
        <v/>
      </c>
      <c r="K10" s="2"/>
      <c r="L10" s="2"/>
      <c r="M10" s="2"/>
      <c r="N10" s="2"/>
      <c r="O10" s="2"/>
      <c r="P10" s="2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9" t="str">
        <f>IF($C10&gt;=[1]A03!$C82,"","Total Gestantes Ingresadas debe ser MAYOR o IGUAL que el Total de Aplicaciones a Gestantes REM A03 Sección G")</f>
        <v/>
      </c>
      <c r="BB10" s="29" t="str">
        <f>IF($C10&gt;=[1]A03!$C85,"","Total Gestantes ingresadas a control prenatal debe ser MAYOR o IGUAL que el Total de Evaluaciones a Gestantes de REM A03 Sección H")</f>
        <v/>
      </c>
      <c r="BC10" s="3"/>
      <c r="BD10" s="3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30">
        <f>IF($C10&lt;$C11,1,0)</f>
        <v>0</v>
      </c>
      <c r="BU10" s="30">
        <f>IF($C10&gt;=[1]A03!$C82,0,1)</f>
        <v>0</v>
      </c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</row>
    <row r="11" spans="1:100" s="23" customFormat="1" ht="10.5" x14ac:dyDescent="0.15">
      <c r="A11" s="1034" t="s">
        <v>13</v>
      </c>
      <c r="B11" s="1034"/>
      <c r="C11" s="31">
        <f>SUM(D11:I11)</f>
        <v>0</v>
      </c>
      <c r="D11" s="32"/>
      <c r="E11" s="33"/>
      <c r="F11" s="33"/>
      <c r="G11" s="33"/>
      <c r="H11" s="33"/>
      <c r="I11" s="34"/>
      <c r="J11" s="35" t="str">
        <f>+$BA11</f>
        <v/>
      </c>
      <c r="K11" s="2"/>
      <c r="L11" s="2"/>
      <c r="M11" s="2"/>
      <c r="N11" s="2"/>
      <c r="O11" s="2"/>
      <c r="P11" s="2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P11" s="3"/>
      <c r="AQ11" s="3"/>
      <c r="AS11" s="22"/>
      <c r="AT11" s="22"/>
      <c r="AU11" s="22"/>
      <c r="AV11" s="22"/>
      <c r="AW11" s="22"/>
      <c r="AX11" s="22"/>
      <c r="AY11" s="22"/>
      <c r="AZ11" s="22"/>
      <c r="BA11" s="29" t="str">
        <f>IF($C10&lt;$C11," Total Gestantes es menor que primigestas","")</f>
        <v/>
      </c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30">
        <f>IF($C10&lt;$C12,1,0)</f>
        <v>0</v>
      </c>
      <c r="BU11" s="30">
        <f>IF($C10&gt;=[1]A03!$C85,0,1)</f>
        <v>0</v>
      </c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</row>
    <row r="12" spans="1:100" s="23" customFormat="1" ht="10.5" x14ac:dyDescent="0.15">
      <c r="A12" s="1191" t="s">
        <v>14</v>
      </c>
      <c r="B12" s="1192"/>
      <c r="C12" s="31">
        <f>SUM(D12:I12)</f>
        <v>0</v>
      </c>
      <c r="D12" s="32"/>
      <c r="E12" s="33"/>
      <c r="F12" s="33"/>
      <c r="G12" s="33"/>
      <c r="H12" s="33"/>
      <c r="I12" s="34"/>
      <c r="J12" s="28" t="str">
        <f>$BA12</f>
        <v/>
      </c>
      <c r="K12" s="2"/>
      <c r="L12" s="2"/>
      <c r="M12" s="2"/>
      <c r="N12" s="2"/>
      <c r="O12" s="2"/>
      <c r="P12" s="2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P12" s="3"/>
      <c r="AQ12" s="3"/>
      <c r="AR12" s="3"/>
      <c r="AS12" s="22"/>
      <c r="AT12" s="22"/>
      <c r="AU12" s="22"/>
      <c r="AV12" s="22"/>
      <c r="AW12" s="22"/>
      <c r="AX12" s="22"/>
      <c r="AY12" s="22"/>
      <c r="AZ12" s="22"/>
      <c r="BA12" s="29" t="str">
        <f>IF($C10&lt;$C12," Total Gestantes es menor que gestantes ingresadas antes de las 14 semanas","")</f>
        <v/>
      </c>
      <c r="BC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</row>
    <row r="13" spans="1:100" s="23" customFormat="1" ht="10.5" x14ac:dyDescent="0.15">
      <c r="A13" s="1191" t="s">
        <v>15</v>
      </c>
      <c r="B13" s="1192"/>
      <c r="C13" s="31">
        <f>SUM(D13:I13)</f>
        <v>0</v>
      </c>
      <c r="D13" s="32"/>
      <c r="E13" s="33"/>
      <c r="F13" s="33"/>
      <c r="G13" s="33"/>
      <c r="H13" s="33"/>
      <c r="I13" s="34"/>
      <c r="J13" s="2"/>
      <c r="K13" s="2"/>
      <c r="L13" s="2"/>
      <c r="M13" s="2"/>
      <c r="N13" s="2"/>
      <c r="O13" s="2"/>
      <c r="P13" s="2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</row>
    <row r="14" spans="1:100" s="23" customFormat="1" ht="10.5" x14ac:dyDescent="0.15">
      <c r="A14" s="1193" t="s">
        <v>16</v>
      </c>
      <c r="B14" s="1194"/>
      <c r="C14" s="36">
        <f>SUM(D14:I14)</f>
        <v>0</v>
      </c>
      <c r="D14" s="37"/>
      <c r="E14" s="38"/>
      <c r="F14" s="38"/>
      <c r="G14" s="38"/>
      <c r="H14" s="38"/>
      <c r="I14" s="39"/>
      <c r="J14" s="2"/>
      <c r="K14" s="2"/>
      <c r="L14" s="2"/>
      <c r="M14" s="2"/>
      <c r="N14" s="2"/>
      <c r="O14" s="2"/>
      <c r="P14" s="2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</row>
    <row r="15" spans="1:100" s="42" customFormat="1" ht="14.25" x14ac:dyDescent="0.2">
      <c r="A15" s="40" t="s">
        <v>17</v>
      </c>
      <c r="B15" s="41"/>
      <c r="C15" s="41"/>
      <c r="D15" s="41"/>
      <c r="E15" s="40"/>
      <c r="F15" s="40"/>
      <c r="G15" s="40"/>
      <c r="H15" s="41"/>
      <c r="I15" s="41"/>
      <c r="J15" s="41"/>
      <c r="K15" s="41"/>
      <c r="L15" s="41"/>
      <c r="M15" s="41"/>
      <c r="N15" s="41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</row>
    <row r="16" spans="1:100" s="23" customFormat="1" ht="10.5" x14ac:dyDescent="0.15">
      <c r="A16" s="1009" t="s">
        <v>18</v>
      </c>
      <c r="B16" s="1010"/>
      <c r="C16" s="1195" t="s">
        <v>19</v>
      </c>
      <c r="D16" s="4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</row>
    <row r="17" spans="1:101" s="23" customFormat="1" ht="10.5" x14ac:dyDescent="0.15">
      <c r="A17" s="1013"/>
      <c r="B17" s="1014"/>
      <c r="C17" s="1196"/>
      <c r="D17" s="4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</row>
    <row r="18" spans="1:101" s="23" customFormat="1" ht="10.5" x14ac:dyDescent="0.15">
      <c r="A18" s="1200" t="s">
        <v>20</v>
      </c>
      <c r="B18" s="1201"/>
      <c r="C18" s="44"/>
      <c r="D18" s="28" t="str">
        <f>$BA18</f>
        <v/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9" t="str">
        <f>IF(AND(SUM($C19:$C28)&lt;&gt;0,OR($C18&lt;=0)),"No  olvide registrar el número de gestantes ingresadas. ","")</f>
        <v/>
      </c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T18" s="30">
        <f>IF(AND(SUM($C19:$C28)&lt;&gt;0,OR($C18&lt;=0)),1,0)</f>
        <v>0</v>
      </c>
    </row>
    <row r="19" spans="1:101" s="23" customFormat="1" ht="10.5" x14ac:dyDescent="0.15">
      <c r="A19" s="1202" t="s">
        <v>21</v>
      </c>
      <c r="B19" s="1203"/>
      <c r="C19" s="44"/>
      <c r="D19" s="2"/>
      <c r="E19" s="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45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</row>
    <row r="20" spans="1:101" s="23" customFormat="1" ht="10.5" x14ac:dyDescent="0.15">
      <c r="A20" s="1181" t="s">
        <v>22</v>
      </c>
      <c r="B20" s="1182"/>
      <c r="C20" s="46"/>
      <c r="D20" s="2"/>
      <c r="E20" s="2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</row>
    <row r="21" spans="1:101" s="23" customFormat="1" ht="10.5" x14ac:dyDescent="0.15">
      <c r="A21" s="1181" t="s">
        <v>23</v>
      </c>
      <c r="B21" s="1182"/>
      <c r="C21" s="47"/>
      <c r="D21" s="2"/>
      <c r="E21" s="2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</row>
    <row r="22" spans="1:101" s="23" customFormat="1" ht="10.5" x14ac:dyDescent="0.15">
      <c r="A22" s="1181" t="s">
        <v>24</v>
      </c>
      <c r="B22" s="1182"/>
      <c r="C22" s="47"/>
      <c r="D22" s="2"/>
      <c r="E22" s="2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</row>
    <row r="23" spans="1:101" s="23" customFormat="1" ht="10.5" x14ac:dyDescent="0.15">
      <c r="A23" s="1181" t="s">
        <v>25</v>
      </c>
      <c r="B23" s="1182"/>
      <c r="C23" s="47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</row>
    <row r="24" spans="1:101" s="23" customFormat="1" ht="10.5" x14ac:dyDescent="0.15">
      <c r="A24" s="1181" t="s">
        <v>26</v>
      </c>
      <c r="B24" s="1182"/>
      <c r="C24" s="46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</row>
    <row r="25" spans="1:101" s="23" customFormat="1" ht="10.5" x14ac:dyDescent="0.15">
      <c r="A25" s="1181" t="s">
        <v>27</v>
      </c>
      <c r="B25" s="1182"/>
      <c r="C25" s="47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</row>
    <row r="26" spans="1:101" s="23" customFormat="1" ht="10.5" x14ac:dyDescent="0.15">
      <c r="A26" s="1181" t="s">
        <v>28</v>
      </c>
      <c r="B26" s="1182"/>
      <c r="C26" s="47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</row>
    <row r="27" spans="1:101" s="23" customFormat="1" ht="10.5" x14ac:dyDescent="0.15">
      <c r="A27" s="1183" t="s">
        <v>29</v>
      </c>
      <c r="B27" s="1184"/>
      <c r="C27" s="48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</row>
    <row r="28" spans="1:101" s="23" customFormat="1" ht="10.5" x14ac:dyDescent="0.15">
      <c r="A28" s="1185" t="s">
        <v>30</v>
      </c>
      <c r="B28" s="1186"/>
      <c r="C28" s="49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</row>
    <row r="29" spans="1:101" s="9" customFormat="1" ht="14.25" x14ac:dyDescent="0.2">
      <c r="A29" s="10" t="s">
        <v>31</v>
      </c>
      <c r="B29" s="50"/>
      <c r="C29" s="51"/>
      <c r="D29" s="52"/>
      <c r="E29" s="53"/>
      <c r="F29" s="54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01" s="17" customFormat="1" x14ac:dyDescent="0.2">
      <c r="A30" s="1187" t="s">
        <v>32</v>
      </c>
      <c r="B30" s="1188"/>
      <c r="C30" s="1052" t="s">
        <v>4</v>
      </c>
      <c r="D30" s="1173" t="s">
        <v>5</v>
      </c>
      <c r="E30" s="1174"/>
      <c r="F30" s="1174"/>
      <c r="G30" s="1174"/>
      <c r="H30" s="1174"/>
      <c r="I30" s="1175"/>
      <c r="J30" s="21"/>
      <c r="K30" s="1176"/>
      <c r="L30" s="1176"/>
      <c r="M30" s="15"/>
      <c r="N30" s="2"/>
      <c r="O30" s="2"/>
      <c r="P30" s="2"/>
      <c r="Q30" s="2"/>
      <c r="R30" s="2"/>
      <c r="S30" s="2"/>
      <c r="T30" s="2"/>
      <c r="U30" s="2"/>
      <c r="V30" s="2"/>
      <c r="W30" s="2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</row>
    <row r="31" spans="1:101" s="23" customFormat="1" ht="21" x14ac:dyDescent="0.15">
      <c r="A31" s="1189"/>
      <c r="B31" s="1190"/>
      <c r="C31" s="1054"/>
      <c r="D31" s="18" t="s">
        <v>6</v>
      </c>
      <c r="E31" s="19" t="s">
        <v>7</v>
      </c>
      <c r="F31" s="19" t="s">
        <v>8</v>
      </c>
      <c r="G31" s="19" t="s">
        <v>9</v>
      </c>
      <c r="H31" s="19" t="s">
        <v>10</v>
      </c>
      <c r="I31" s="20" t="s">
        <v>11</v>
      </c>
      <c r="J31" s="55"/>
      <c r="K31" s="21"/>
      <c r="L31" s="21"/>
      <c r="M31" s="21"/>
      <c r="N31" s="15"/>
      <c r="O31" s="2"/>
      <c r="P31" s="2"/>
      <c r="Q31" s="2"/>
      <c r="R31" s="2"/>
      <c r="S31" s="2"/>
      <c r="T31" s="2"/>
      <c r="U31" s="2"/>
      <c r="V31" s="2"/>
      <c r="W31" s="2"/>
      <c r="X31" s="2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</row>
    <row r="32" spans="1:101" s="23" customFormat="1" ht="10.5" x14ac:dyDescent="0.15">
      <c r="A32" s="1015" t="s">
        <v>33</v>
      </c>
      <c r="B32" s="1015"/>
      <c r="C32" s="56">
        <f t="shared" ref="C32:C40" si="0">SUM(D32:I32)</f>
        <v>0</v>
      </c>
      <c r="D32" s="57">
        <f t="shared" ref="D32:I32" si="1">SUM(D33:D40)</f>
        <v>0</v>
      </c>
      <c r="E32" s="58">
        <f t="shared" si="1"/>
        <v>0</v>
      </c>
      <c r="F32" s="58">
        <f t="shared" si="1"/>
        <v>0</v>
      </c>
      <c r="G32" s="58">
        <f t="shared" si="1"/>
        <v>0</v>
      </c>
      <c r="H32" s="58">
        <f t="shared" si="1"/>
        <v>0</v>
      </c>
      <c r="I32" s="59">
        <f t="shared" si="1"/>
        <v>0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</row>
    <row r="33" spans="1:101" s="23" customFormat="1" ht="10.5" x14ac:dyDescent="0.15">
      <c r="A33" s="60" t="s">
        <v>34</v>
      </c>
      <c r="B33" s="61"/>
      <c r="C33" s="56">
        <f t="shared" si="0"/>
        <v>0</v>
      </c>
      <c r="D33" s="62"/>
      <c r="E33" s="63"/>
      <c r="F33" s="63"/>
      <c r="G33" s="63"/>
      <c r="H33" s="63"/>
      <c r="I33" s="6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</row>
    <row r="34" spans="1:101" s="23" customFormat="1" ht="10.5" x14ac:dyDescent="0.15">
      <c r="A34" s="1177" t="s">
        <v>35</v>
      </c>
      <c r="B34" s="65" t="s">
        <v>36</v>
      </c>
      <c r="C34" s="66">
        <f t="shared" si="0"/>
        <v>0</v>
      </c>
      <c r="D34" s="67"/>
      <c r="E34" s="68"/>
      <c r="F34" s="68"/>
      <c r="G34" s="68"/>
      <c r="H34" s="68"/>
      <c r="I34" s="69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</row>
    <row r="35" spans="1:101" s="23" customFormat="1" ht="10.5" x14ac:dyDescent="0.15">
      <c r="A35" s="1178"/>
      <c r="B35" s="70" t="s">
        <v>37</v>
      </c>
      <c r="C35" s="71">
        <f t="shared" si="0"/>
        <v>0</v>
      </c>
      <c r="D35" s="32"/>
      <c r="E35" s="33"/>
      <c r="F35" s="33"/>
      <c r="G35" s="33"/>
      <c r="H35" s="33"/>
      <c r="I35" s="3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</row>
    <row r="36" spans="1:101" s="23" customFormat="1" ht="10.5" x14ac:dyDescent="0.15">
      <c r="A36" s="1178"/>
      <c r="B36" s="70" t="s">
        <v>38</v>
      </c>
      <c r="C36" s="71">
        <f t="shared" si="0"/>
        <v>0</v>
      </c>
      <c r="D36" s="32"/>
      <c r="E36" s="33"/>
      <c r="F36" s="33"/>
      <c r="G36" s="33"/>
      <c r="H36" s="33"/>
      <c r="I36" s="3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</row>
    <row r="37" spans="1:101" s="23" customFormat="1" ht="10.5" x14ac:dyDescent="0.15">
      <c r="A37" s="1179"/>
      <c r="B37" s="70" t="s">
        <v>39</v>
      </c>
      <c r="C37" s="72">
        <f t="shared" si="0"/>
        <v>0</v>
      </c>
      <c r="D37" s="73"/>
      <c r="E37" s="74"/>
      <c r="F37" s="74"/>
      <c r="G37" s="74"/>
      <c r="H37" s="74"/>
      <c r="I37" s="75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</row>
    <row r="38" spans="1:101" s="23" customFormat="1" ht="10.5" x14ac:dyDescent="0.15">
      <c r="A38" s="1179"/>
      <c r="B38" s="76" t="s">
        <v>40</v>
      </c>
      <c r="C38" s="72">
        <f t="shared" si="0"/>
        <v>0</v>
      </c>
      <c r="D38" s="73"/>
      <c r="E38" s="74"/>
      <c r="F38" s="74"/>
      <c r="G38" s="74"/>
      <c r="H38" s="74"/>
      <c r="I38" s="75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</row>
    <row r="39" spans="1:101" s="23" customFormat="1" ht="10.5" x14ac:dyDescent="0.15">
      <c r="A39" s="1177" t="s">
        <v>41</v>
      </c>
      <c r="B39" s="77" t="s">
        <v>42</v>
      </c>
      <c r="C39" s="78">
        <f t="shared" si="0"/>
        <v>0</v>
      </c>
      <c r="D39" s="25"/>
      <c r="E39" s="26"/>
      <c r="F39" s="26"/>
      <c r="G39" s="26"/>
      <c r="H39" s="26"/>
      <c r="I39" s="27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</row>
    <row r="40" spans="1:101" s="23" customFormat="1" ht="10.5" x14ac:dyDescent="0.15">
      <c r="A40" s="1180"/>
      <c r="B40" s="79" t="s">
        <v>43</v>
      </c>
      <c r="C40" s="80">
        <f t="shared" si="0"/>
        <v>0</v>
      </c>
      <c r="D40" s="37"/>
      <c r="E40" s="38"/>
      <c r="F40" s="38"/>
      <c r="G40" s="38"/>
      <c r="H40" s="38"/>
      <c r="I40" s="39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</row>
    <row r="41" spans="1:101" s="9" customFormat="1" ht="14.25" x14ac:dyDescent="0.2">
      <c r="A41" s="81" t="s">
        <v>44</v>
      </c>
      <c r="B41" s="42"/>
      <c r="C41" s="42"/>
      <c r="D41" s="42"/>
      <c r="E41" s="42"/>
      <c r="F41" s="42"/>
      <c r="G41" s="42"/>
      <c r="H41" s="14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2"/>
      <c r="T41" s="2"/>
      <c r="U41" s="42"/>
      <c r="V41" s="42"/>
      <c r="W41" s="42"/>
    </row>
    <row r="42" spans="1:101" s="17" customFormat="1" x14ac:dyDescent="0.2">
      <c r="A42" s="82" t="s">
        <v>45</v>
      </c>
      <c r="B42" s="230" t="s">
        <v>46</v>
      </c>
      <c r="C42" s="21"/>
      <c r="D42" s="21"/>
      <c r="E42" s="21"/>
      <c r="F42" s="21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2"/>
      <c r="T42" s="2"/>
      <c r="U42" s="3"/>
      <c r="V42" s="3"/>
      <c r="W42" s="3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</row>
    <row r="43" spans="1:101" s="17" customFormat="1" x14ac:dyDescent="0.2">
      <c r="A43" s="141" t="s">
        <v>47</v>
      </c>
      <c r="B43" s="85"/>
      <c r="C43" s="86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2"/>
      <c r="T43" s="2"/>
      <c r="U43" s="3"/>
      <c r="V43" s="3"/>
      <c r="W43" s="3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</row>
    <row r="44" spans="1:101" s="17" customFormat="1" ht="14.25" x14ac:dyDescent="0.2">
      <c r="A44" s="87" t="s">
        <v>48</v>
      </c>
      <c r="B44" s="88"/>
      <c r="C44" s="89"/>
      <c r="D44" s="89"/>
      <c r="E44" s="89"/>
      <c r="F44" s="14"/>
      <c r="G44" s="42"/>
      <c r="H44" s="42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</row>
    <row r="45" spans="1:101" s="23" customFormat="1" ht="10.5" x14ac:dyDescent="0.15">
      <c r="A45" s="1074" t="s">
        <v>49</v>
      </c>
      <c r="B45" s="1075"/>
      <c r="C45" s="230" t="s">
        <v>46</v>
      </c>
      <c r="D45" s="18" t="s">
        <v>50</v>
      </c>
      <c r="E45" s="90" t="s">
        <v>51</v>
      </c>
      <c r="F45" s="13"/>
      <c r="G45" s="2"/>
      <c r="H45" s="3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</row>
    <row r="46" spans="1:101" s="23" customFormat="1" ht="10.5" x14ac:dyDescent="0.15">
      <c r="A46" s="1148" t="s">
        <v>52</v>
      </c>
      <c r="B46" s="1149"/>
      <c r="C46" s="56">
        <f>SUM(D46:E46)</f>
        <v>0</v>
      </c>
      <c r="D46" s="62"/>
      <c r="E46" s="64"/>
      <c r="F46" s="91" t="str">
        <f>BA46</f>
        <v/>
      </c>
      <c r="G46" s="35"/>
      <c r="H46" s="3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Q46" s="3"/>
      <c r="AR46" s="3"/>
      <c r="AS46" s="3"/>
      <c r="AT46" s="3"/>
      <c r="AU46" s="3"/>
      <c r="AV46" s="3"/>
      <c r="AW46" s="3"/>
      <c r="AX46" s="3"/>
      <c r="AY46" s="22"/>
      <c r="AZ46" s="22"/>
      <c r="BA46" s="29" t="str">
        <f>IF(AND(([1]A01!$C16+[1]A01!$C17+[1]A01!$C18+[1]A01!$C19+[1]A01!$D29+[1]A01!$D30+[1]A01!$D31)&lt;&gt;0,C46=0),"Si hubo Controles (Control Diada,Control Ciclo Vital menores de 1 mes ), NO olvide registrar el Ingreso a Control de Salud de los respectivos RN","")</f>
        <v/>
      </c>
      <c r="BB46" s="3"/>
      <c r="BC46" s="3"/>
      <c r="BD46" s="3"/>
      <c r="BE46" s="3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30">
        <f>IF(AND(([1]A01!$C16+[1]A01!$C17+[1]A01!$C18+[1]A01!$C19+[1]A01!$D29+[1]A01!$D30+[1]A01!$D31)&lt;&gt;0,C46=0),1,0)</f>
        <v>0</v>
      </c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</row>
    <row r="47" spans="1:101" s="9" customFormat="1" ht="14.25" x14ac:dyDescent="0.2">
      <c r="A47" s="81" t="s">
        <v>53</v>
      </c>
      <c r="B47" s="89"/>
      <c r="C47" s="89"/>
      <c r="D47" s="89"/>
      <c r="E47" s="89"/>
      <c r="F47" s="14"/>
      <c r="G47" s="42"/>
      <c r="H47" s="42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</row>
    <row r="48" spans="1:101" s="95" customFormat="1" ht="10.5" x14ac:dyDescent="0.15">
      <c r="A48" s="1146" t="s">
        <v>54</v>
      </c>
      <c r="B48" s="1023"/>
      <c r="C48" s="1072" t="s">
        <v>55</v>
      </c>
      <c r="D48" s="1016" t="s">
        <v>56</v>
      </c>
      <c r="E48" s="1017"/>
      <c r="F48" s="1017"/>
      <c r="G48" s="1017"/>
      <c r="H48" s="1017"/>
      <c r="I48" s="1018"/>
      <c r="J48" s="1026" t="s">
        <v>57</v>
      </c>
      <c r="K48" s="1027"/>
      <c r="L48" s="92"/>
      <c r="M48" s="93"/>
      <c r="N48" s="93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Q48" s="94"/>
      <c r="AR48" s="94"/>
      <c r="AS48" s="94"/>
      <c r="AT48" s="94"/>
      <c r="AU48" s="94"/>
      <c r="AV48" s="94"/>
      <c r="AW48" s="94"/>
      <c r="AX48" s="94"/>
      <c r="AY48" s="3"/>
      <c r="AZ48" s="94"/>
      <c r="BA48" s="94"/>
      <c r="BB48" s="94"/>
      <c r="BC48" s="94"/>
      <c r="BD48" s="94"/>
      <c r="BE48" s="94"/>
    </row>
    <row r="49" spans="1:118" s="95" customFormat="1" ht="22.5" customHeight="1" x14ac:dyDescent="0.15">
      <c r="A49" s="1147"/>
      <c r="B49" s="1025"/>
      <c r="C49" s="1073"/>
      <c r="D49" s="96" t="s">
        <v>58</v>
      </c>
      <c r="E49" s="97" t="s">
        <v>59</v>
      </c>
      <c r="F49" s="97" t="s">
        <v>60</v>
      </c>
      <c r="G49" s="97" t="s">
        <v>61</v>
      </c>
      <c r="H49" s="98" t="s">
        <v>62</v>
      </c>
      <c r="I49" s="99" t="s">
        <v>63</v>
      </c>
      <c r="J49" s="96" t="s">
        <v>43</v>
      </c>
      <c r="K49" s="99" t="s">
        <v>64</v>
      </c>
      <c r="L49" s="92"/>
      <c r="M49" s="93"/>
      <c r="N49" s="93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Q49" s="94"/>
      <c r="AR49" s="94"/>
      <c r="AS49" s="94"/>
      <c r="AT49" s="94"/>
      <c r="AU49" s="94"/>
      <c r="AV49" s="94"/>
      <c r="AW49" s="94"/>
      <c r="AX49" s="94"/>
      <c r="AY49" s="3"/>
      <c r="AZ49" s="94"/>
      <c r="BA49" s="94"/>
      <c r="BB49" s="94"/>
      <c r="BC49" s="94"/>
      <c r="BD49" s="94"/>
      <c r="BE49" s="94"/>
    </row>
    <row r="50" spans="1:118" s="95" customFormat="1" ht="15.95" customHeight="1" x14ac:dyDescent="0.15">
      <c r="A50" s="1167" t="s">
        <v>65</v>
      </c>
      <c r="B50" s="1168"/>
      <c r="C50" s="78">
        <f>SUM(D50:I50)</f>
        <v>0</v>
      </c>
      <c r="D50" s="25"/>
      <c r="E50" s="100"/>
      <c r="F50" s="26"/>
      <c r="G50" s="26"/>
      <c r="H50" s="101"/>
      <c r="I50" s="27"/>
      <c r="J50" s="25"/>
      <c r="K50" s="27"/>
      <c r="L50" s="28" t="str">
        <f>$BA50&amp;" "&amp;$BB50&amp;" "&amp;$BC50&amp;" "&amp;$BD50&amp;" "&amp;$BE50&amp;" "&amp;$BF50</f>
        <v xml:space="preserve">     </v>
      </c>
      <c r="M50" s="93"/>
      <c r="N50" s="93"/>
      <c r="O50" s="94"/>
      <c r="P50" s="94"/>
      <c r="Q50" s="94"/>
      <c r="R50" s="94"/>
      <c r="S50" s="94"/>
      <c r="T50" s="94"/>
      <c r="U50" s="94"/>
      <c r="V50" s="94"/>
      <c r="W50" s="94"/>
      <c r="X50" s="3"/>
      <c r="Y50" s="3"/>
      <c r="Z50" s="3"/>
      <c r="AA50" s="3"/>
      <c r="AB50" s="94"/>
      <c r="AC50" s="94"/>
      <c r="AD50" s="3"/>
      <c r="AE50" s="94"/>
      <c r="AF50" s="94"/>
      <c r="AG50" s="94"/>
      <c r="AH50" s="94"/>
      <c r="AI50" s="94"/>
      <c r="AJ50" s="94"/>
      <c r="AK50" s="94"/>
      <c r="AQ50" s="94"/>
      <c r="AR50" s="94"/>
      <c r="AS50" s="94"/>
      <c r="AT50" s="94"/>
      <c r="AU50" s="94"/>
      <c r="AV50" s="94"/>
      <c r="AW50" s="94"/>
      <c r="AX50" s="94"/>
      <c r="AY50" s="3"/>
      <c r="AZ50" s="94"/>
      <c r="BA50" s="29" t="str">
        <f>IF($C50&lt;&gt;($J50+$K50)," El número de ingresos según sexo NO puede ser diferente al Total.","")</f>
        <v/>
      </c>
      <c r="BB50" s="29" t="str">
        <f>IF($E50&lt;=[1]A03!$E33,""," El Total de ingresos de niños(as) de 7 a 11 meses Normal con Rezago debe ser MENOR O IGUAL al número de niños (as) Normal con Rezago misma edad derivados a alguna modalidad de estimulación REM A03 Sección C .")</f>
        <v/>
      </c>
      <c r="BC50" s="29" t="str">
        <f>IF($F50&lt;=[1]A03!$F33,""," El Total de ingresos de niños(as) de 12 a 17 meses Normal con Rezago debe ser MENOR O IGUAL al número de niños (as) Normal con Rezago misma edad derivados a alguna modalidad de estimulación REM A03 Sección C .")</f>
        <v/>
      </c>
      <c r="BD50" s="29" t="str">
        <f>IF($G50&lt;=[1]A03!$G33,""," El Total de ingresos de niños(as) de 18 a 23 meses Normal con Rezago debe ser MENOR O IGUAL al número de niños (as) Normal con Rezago misma edad derivados a alguna modalidad de estimulación REM A03 Sección C .")</f>
        <v/>
      </c>
      <c r="BE50" s="29" t="str">
        <f>IF($H50&lt;=[1]A03!$H33,""," El Total de ingresos de niños(as) de 24 a 47 meses Normal con Rezago debe ser MENOR O IGUAL al número de niños (as) Normal con Rezago misma edad derivados a alguna modalidad de estimulación REM A03 Sección C .")</f>
        <v/>
      </c>
      <c r="BF50" s="29" t="str">
        <f>IF($I50&lt;=[1]A03!$I33,""," El Total de ingresos de niños(as) de 48 a 59 meses Normal con Rezago debe ser MENOR O IGUAL al número de niños (as) Normal con Rezago misma edad derivados a alguna modalidad de estimulación REM A03 Sección C .")</f>
        <v/>
      </c>
      <c r="BT50" s="30">
        <f>IF($C50&lt;&gt;($J50+$K50),1,0)</f>
        <v>0</v>
      </c>
      <c r="BU50" s="30">
        <f>IF($E50&lt;=[1]A03!$E33,0,1)</f>
        <v>0</v>
      </c>
      <c r="BV50" s="30">
        <f>IF($F50&lt;=[1]A03!$F33,0,1)</f>
        <v>0</v>
      </c>
      <c r="BW50" s="30">
        <f>IF($G50&lt;=[1]A03!$G33,0,1)</f>
        <v>0</v>
      </c>
      <c r="BX50" s="30">
        <f>IF($H50&lt;=[1]A03!$H33,0,1)</f>
        <v>0</v>
      </c>
      <c r="BY50" s="30">
        <f>IF($I50&lt;=[1]A03!$I33,0,1)</f>
        <v>0</v>
      </c>
    </row>
    <row r="51" spans="1:118" s="95" customFormat="1" ht="15.95" customHeight="1" x14ac:dyDescent="0.15">
      <c r="A51" s="1080" t="s">
        <v>66</v>
      </c>
      <c r="B51" s="1082"/>
      <c r="C51" s="66">
        <f>SUM(D51:I51)</f>
        <v>0</v>
      </c>
      <c r="D51" s="32"/>
      <c r="E51" s="102"/>
      <c r="F51" s="68"/>
      <c r="G51" s="68"/>
      <c r="H51" s="103"/>
      <c r="I51" s="69"/>
      <c r="J51" s="67"/>
      <c r="K51" s="69"/>
      <c r="L51" s="28" t="str">
        <f>$BA51&amp;" "&amp;$BB51&amp;" "&amp;$BC51&amp;" "&amp;$BD51&amp;" "&amp;$BE51&amp;" "&amp;$BF51</f>
        <v xml:space="preserve">     </v>
      </c>
      <c r="M51" s="93"/>
      <c r="N51" s="93"/>
      <c r="O51" s="94"/>
      <c r="P51" s="94"/>
      <c r="Q51" s="94"/>
      <c r="R51" s="94"/>
      <c r="S51" s="94"/>
      <c r="T51" s="94"/>
      <c r="U51" s="94"/>
      <c r="V51" s="94"/>
      <c r="W51" s="94"/>
      <c r="X51" s="3"/>
      <c r="Y51" s="3"/>
      <c r="Z51" s="3"/>
      <c r="AA51" s="3"/>
      <c r="AB51" s="94"/>
      <c r="AC51" s="94"/>
      <c r="AD51" s="3"/>
      <c r="AE51" s="94"/>
      <c r="AF51" s="94"/>
      <c r="AG51" s="94"/>
      <c r="AH51" s="94"/>
      <c r="AI51" s="94"/>
      <c r="AJ51" s="94"/>
      <c r="AK51" s="94"/>
      <c r="AQ51" s="94"/>
      <c r="AR51" s="94"/>
      <c r="AS51" s="94"/>
      <c r="AT51" s="94"/>
      <c r="AU51" s="94"/>
      <c r="AV51" s="94"/>
      <c r="AW51" s="94"/>
      <c r="AX51" s="94"/>
      <c r="AY51" s="3"/>
      <c r="AZ51" s="94"/>
      <c r="BA51" s="29" t="str">
        <f>IF($C51&lt;&gt;($J51+$K51)," El número de ingresos según sexo NO puede ser diferente al Total.","")</f>
        <v/>
      </c>
      <c r="BB51" s="29" t="str">
        <f>IF($E51&lt;=[1]A03!$E34,""," El Total de ingresos de niños(as) de 7 a 11 meses con Riesgo debe ser MENOR O IGUAL al número de niños (as) con Riesgo misma edad derivados a alguna modalidad de estimulación REM A03 Sección C .")</f>
        <v/>
      </c>
      <c r="BC51" s="29" t="str">
        <f>IF($F51&lt;=[1]A03!$F34,""," El Total de ingresos de niños(as) de 12 a 17 meses con Riesgo debe ser MENOR O IGUAL al número de niños (as) con Riesgo misma edad derivados a alguna modalidad de estimulación REM A03 Sección C .")</f>
        <v/>
      </c>
      <c r="BD51" s="29" t="str">
        <f>IF($G51&lt;=[1]A03!$G34,""," El Total de ingresos de niños(as) de 18 a 23 meses con Riesgo debe ser MENOR O IGUAL al número de niños (as) con Riesgo misma edad derivados a alguna modalidad de estimulación REM A03 Sección C .")</f>
        <v/>
      </c>
      <c r="BE51" s="29" t="str">
        <f>IF($H51&lt;=[1]A03!$H34,""," El Total de ingresos de niños(as) de 24 a 47 meses con Riesgo debe ser MENOR O IGUAL al número de niños (as) con Riesgo misma edad derivados a alguna modalidad de estimulación REM A03 Sección C .")</f>
        <v/>
      </c>
      <c r="BF51" s="29" t="str">
        <f>IF($I51&lt;=[1]A03!$I34,""," El Total de ingresos de niños(as) de 48 a 59 meses con Riesgo debe ser MENOR O IGUAL al número de niños (as) con Riesgo misma edad derivados a alguna modalidad de estimulación REM A03 Sección C .")</f>
        <v/>
      </c>
      <c r="BT51" s="30">
        <f>IF($C51&lt;&gt;($J51+$K51),1,0)</f>
        <v>0</v>
      </c>
      <c r="BU51" s="30">
        <f>IF($E51&lt;=[1]A03!$E34,0,1)</f>
        <v>0</v>
      </c>
      <c r="BV51" s="30">
        <f>IF($F51&lt;=[1]A03!$F34,0,1)</f>
        <v>0</v>
      </c>
      <c r="BW51" s="30">
        <f>IF($G51&lt;=[1]A03!$G34,0,1)</f>
        <v>0</v>
      </c>
      <c r="BX51" s="30">
        <f>IF($H51&lt;=[1]A03!$H34,0,1)</f>
        <v>0</v>
      </c>
      <c r="BY51" s="30">
        <f>IF($I51&lt;=[1]A03!$I34,0,1)</f>
        <v>0</v>
      </c>
    </row>
    <row r="52" spans="1:118" s="95" customFormat="1" ht="15.95" customHeight="1" x14ac:dyDescent="0.15">
      <c r="A52" s="1169" t="s">
        <v>67</v>
      </c>
      <c r="B52" s="1170"/>
      <c r="C52" s="80">
        <f>SUM(D52:I52)</f>
        <v>0</v>
      </c>
      <c r="D52" s="37"/>
      <c r="E52" s="104"/>
      <c r="F52" s="38"/>
      <c r="G52" s="38"/>
      <c r="H52" s="105"/>
      <c r="I52" s="39"/>
      <c r="J52" s="37"/>
      <c r="K52" s="39"/>
      <c r="L52" s="28" t="str">
        <f>$BA52&amp;" "&amp;$BB52&amp;" "&amp;$BC52&amp;" "&amp;$BD52&amp;" "&amp;$BE52&amp;" "&amp;$BF52</f>
        <v xml:space="preserve">     </v>
      </c>
      <c r="M52" s="93"/>
      <c r="N52" s="93"/>
      <c r="O52" s="94"/>
      <c r="P52" s="94"/>
      <c r="Q52" s="94"/>
      <c r="R52" s="94"/>
      <c r="S52" s="94"/>
      <c r="T52" s="94"/>
      <c r="U52" s="94"/>
      <c r="V52" s="94"/>
      <c r="W52" s="94"/>
      <c r="X52" s="3"/>
      <c r="Y52" s="3"/>
      <c r="Z52" s="3"/>
      <c r="AA52" s="3"/>
      <c r="AB52" s="94"/>
      <c r="AC52" s="94"/>
      <c r="AD52" s="3"/>
      <c r="AE52" s="94"/>
      <c r="AF52" s="94"/>
      <c r="AG52" s="94"/>
      <c r="AH52" s="94"/>
      <c r="AI52" s="94"/>
      <c r="AJ52" s="94"/>
      <c r="AK52" s="94"/>
      <c r="AQ52" s="94"/>
      <c r="AR52" s="94"/>
      <c r="AS52" s="94"/>
      <c r="AT52" s="94"/>
      <c r="AU52" s="94"/>
      <c r="AV52" s="94"/>
      <c r="AW52" s="94"/>
      <c r="AX52" s="94"/>
      <c r="AY52" s="3"/>
      <c r="AZ52" s="94"/>
      <c r="BA52" s="29" t="str">
        <f>IF($C52&lt;&gt;($J52+$K52)," El número de ingresos según sexo NO puede ser diferente al Total.","")</f>
        <v/>
      </c>
      <c r="BB52" s="29" t="str">
        <f>IF($E52&lt;=[1]A03!$E35,""," El Total de ingresos de niños(as) de 7 a 11 meses con Retraso debe ser MENOR O IGUAL al número de niños (as) con Retraso misma edad derivados a alguna modalidad de estimulación REM A03 Sección C .")</f>
        <v/>
      </c>
      <c r="BC52" s="29" t="str">
        <f>IF($F52&lt;=[1]A03!$F35,""," El Total de ingresos de niños(as) de 12 a 17 meses con Retraso debe ser MENOR O IGUAL al número de niños (as) con Retraso misma edad derivados a alguna modalidad de estimulación REM A03 Sección C .")</f>
        <v/>
      </c>
      <c r="BD52" s="29" t="str">
        <f>IF($G52&lt;=[1]A03!$G35,"","El Total de ingresos de niños(as) de 18 a 23 meses con Retraso debe ser MENOR O IGUAL al número de niños (as) con Retraso misma edad derivados a alguna modalidad de estimulación REM A03 Sección C .")</f>
        <v/>
      </c>
      <c r="BE52" s="29" t="str">
        <f>IF($H52&lt;=[1]A03!$H35,""," El Total de ingresos de niños(as) de 24 a 47 meses con Retraso debe ser MENOR O IGUAL al número de niños (as) con Retraso misma edad derivados a alguna modalidad de estimulación REM A03 Sección C .")</f>
        <v/>
      </c>
      <c r="BF52" s="29" t="str">
        <f>IF($I52&lt;=[1]A03!$I35,""," El Total de ingresos de niños(as) de 48 a 59 meses con Retraso debe ser MENOR O IGUAL al número de niños (as) con Retraso misma edad derivados a alguna modalidad de estimulación REM A03 Sección C .")</f>
        <v/>
      </c>
      <c r="BT52" s="30">
        <f>IF($C52&lt;&gt;($J52+$K52),1,0)</f>
        <v>0</v>
      </c>
      <c r="BU52" s="30">
        <f>IF($E52&lt;=[1]A03!$E35,0,1)</f>
        <v>0</v>
      </c>
      <c r="BV52" s="30">
        <f>IF($F52&lt;=[1]A03!$F35,0,1)</f>
        <v>0</v>
      </c>
      <c r="BW52" s="30">
        <f>IF($G52&lt;=[1]A03!$G35,0,1)</f>
        <v>0</v>
      </c>
      <c r="BX52" s="30">
        <f>IF($H52&lt;=[1]A03!$H35,0,1)</f>
        <v>0</v>
      </c>
      <c r="BY52" s="30">
        <f>IF($I52&lt;=[1]A03!$I35,0,1)</f>
        <v>0</v>
      </c>
    </row>
    <row r="53" spans="1:118" s="95" customFormat="1" ht="15.95" customHeight="1" x14ac:dyDescent="0.15">
      <c r="A53" s="1171" t="s">
        <v>68</v>
      </c>
      <c r="B53" s="1172"/>
      <c r="C53" s="80">
        <f>SUM(D53:I53)</f>
        <v>0</v>
      </c>
      <c r="D53" s="106"/>
      <c r="E53" s="104"/>
      <c r="F53" s="38"/>
      <c r="G53" s="38"/>
      <c r="H53" s="105"/>
      <c r="I53" s="39"/>
      <c r="J53" s="37"/>
      <c r="K53" s="39"/>
      <c r="L53" s="28" t="str">
        <f>$BA53&amp;" "&amp;$BB53&amp;" "&amp;$BC53&amp;" "&amp;$BD53&amp;" "&amp;$BE53&amp;" "&amp;$BF53&amp;" "&amp;$BB54</f>
        <v xml:space="preserve">      </v>
      </c>
      <c r="M53" s="93"/>
      <c r="N53" s="93"/>
      <c r="O53" s="94"/>
      <c r="P53" s="94"/>
      <c r="Q53" s="94"/>
      <c r="R53" s="94"/>
      <c r="S53" s="94"/>
      <c r="T53" s="94"/>
      <c r="U53" s="94"/>
      <c r="V53" s="94"/>
      <c r="W53" s="94"/>
      <c r="X53" s="3"/>
      <c r="Y53" s="3"/>
      <c r="Z53" s="3"/>
      <c r="AA53" s="3"/>
      <c r="AB53" s="94"/>
      <c r="AC53" s="94"/>
      <c r="AD53" s="3"/>
      <c r="AE53" s="94"/>
      <c r="AF53" s="94"/>
      <c r="AG53" s="94"/>
      <c r="AH53" s="94"/>
      <c r="AI53" s="94"/>
      <c r="AJ53" s="94"/>
      <c r="AK53" s="94"/>
      <c r="AQ53" s="94"/>
      <c r="AR53" s="94"/>
      <c r="AS53" s="94"/>
      <c r="AT53" s="94"/>
      <c r="AU53" s="94"/>
      <c r="AV53" s="94"/>
      <c r="AW53" s="94"/>
      <c r="AX53" s="94"/>
      <c r="AY53" s="3"/>
      <c r="AZ53" s="94"/>
      <c r="BA53" s="29" t="str">
        <f>IF($C53&lt;&gt;($J53+$K53)," El número de ingresos según sexo NO puede ser diferente al Total.","")</f>
        <v/>
      </c>
      <c r="BB53" s="29" t="str">
        <f>IF($E53&lt;=[1]A03!$E36,""," El Total de ingresos de niños(as) de 7 a 11 meses con Otra Vulnerabilidad debe ser MENOR O IGUAL al número de niños (as) con Otra Vulnerabilidad misma edad derivados a alguna modalidad de estimulación REM A03 Sección C .")</f>
        <v/>
      </c>
      <c r="BC53" s="29" t="str">
        <f>IF($F53&lt;=[1]A03!$F36,""," El Total de ingresos de niños(as) de 12 a 17 meses con Otra Vulnerabilidad debe ser MENOR O IGUAL al número de niños (as) con Otra Vulnerabilidad misma edad derivados a alguna modalidad de estimulación REM A03 Sección C .")</f>
        <v/>
      </c>
      <c r="BD53" s="29" t="str">
        <f>IF($G53&lt;=[1]A03!$G36,""," El Total de ingresos de niños(as) de 18 a 23 meses con Otra Vulnerabilidad debe ser MENOR O IGUAL al número de niños (as) con Otra Vulnerabilidad misma edad derivados a alguna modalidad de estimulación REM A03 Sección C .")</f>
        <v/>
      </c>
      <c r="BE53" s="29" t="str">
        <f>IF($H53&lt;=[1]A03!$H36,""," El Total de ingresos de niños(as) de 24 a 47 meses con Otra Vulnerabilidad debe ser MENOR O IGUAL al número de niños (as) con Otra Vulnerabilidad misma edad derivados a alguna modalidad de estimulación REM A03 Sección C .")</f>
        <v/>
      </c>
      <c r="BF53" s="29" t="str">
        <f>IF($I53&lt;=[1]A03!$I36,""," El Total de ingresos de niños(as) de 48 a 59 meses con Otra Vulnerabilidad debe ser MENOR O IGUAL al número de niños (as) con Otra Vulnerabilidad misma edad derivados a alguna modalidad de estimulación REM A03 Sección C .")</f>
        <v/>
      </c>
      <c r="BT53" s="30">
        <f>IF($C53&lt;&gt;($J53+$K53),1,0)</f>
        <v>0</v>
      </c>
      <c r="BU53" s="30">
        <f>IF($E53&lt;=[1]A03!$E36,0,1)</f>
        <v>0</v>
      </c>
      <c r="BV53" s="30">
        <f>IF($F53&lt;=[1]A03!$F36,0,1)</f>
        <v>0</v>
      </c>
      <c r="BW53" s="30">
        <f>IF($G53&lt;=[1]A03!$G36,0,1)</f>
        <v>0</v>
      </c>
      <c r="BX53" s="30">
        <f>IF($H53&lt;=[1]A03!$H36,0,1)</f>
        <v>0</v>
      </c>
      <c r="BY53" s="30">
        <f>IF($I53&lt;=[1]A03!$I36,0,1)</f>
        <v>0</v>
      </c>
    </row>
    <row r="54" spans="1:118" s="9" customFormat="1" ht="30" customHeight="1" x14ac:dyDescent="0.2">
      <c r="A54" s="81" t="s">
        <v>69</v>
      </c>
      <c r="B54" s="81"/>
      <c r="C54" s="81"/>
      <c r="D54" s="81"/>
      <c r="E54" s="81"/>
      <c r="F54" s="81"/>
      <c r="G54" s="81"/>
      <c r="H54" s="107"/>
      <c r="I54" s="108"/>
      <c r="J54" s="108"/>
      <c r="K54" s="109"/>
      <c r="L54" s="109"/>
      <c r="M54" s="109"/>
      <c r="N54" s="109"/>
      <c r="O54" s="109"/>
      <c r="P54" s="108"/>
      <c r="Q54" s="108"/>
      <c r="R54" s="108"/>
      <c r="S54" s="108"/>
      <c r="T54" s="108"/>
      <c r="U54" s="108"/>
      <c r="V54" s="108"/>
      <c r="W54" s="108"/>
      <c r="BB54" s="29" t="str">
        <f>IF($D53&lt;=[1]A03!$D36,""," El Total de ingresos de niños(as) menores de 6 meses con Otra Vulnerabilidad debe ser MENOR O IGUAL al número de niños (as) con Otra Vulnerabilidad misma edad derivados a alguna modalidad de estimulación REM A03 Sección C .")</f>
        <v/>
      </c>
      <c r="BU54" s="30">
        <f>IF($D53&lt;=[1]A03!$D36,0,1)</f>
        <v>0</v>
      </c>
    </row>
    <row r="55" spans="1:118" s="23" customFormat="1" ht="12.75" customHeight="1" x14ac:dyDescent="0.15">
      <c r="A55" s="1009" t="s">
        <v>45</v>
      </c>
      <c r="B55" s="1010"/>
      <c r="C55" s="1009" t="s">
        <v>46</v>
      </c>
      <c r="D55" s="1153"/>
      <c r="E55" s="1010"/>
      <c r="F55" s="1159" t="s">
        <v>47</v>
      </c>
      <c r="G55" s="1163"/>
      <c r="H55" s="1163"/>
      <c r="I55" s="1163"/>
      <c r="J55" s="1163"/>
      <c r="K55" s="1163"/>
      <c r="L55" s="1163"/>
      <c r="M55" s="1163"/>
      <c r="N55" s="1163"/>
      <c r="O55" s="1163"/>
      <c r="P55" s="1163"/>
      <c r="Q55" s="1163"/>
      <c r="R55" s="1163"/>
      <c r="S55" s="1163"/>
      <c r="T55" s="1163"/>
      <c r="U55" s="1160"/>
      <c r="V55" s="110"/>
      <c r="W55" s="110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</row>
    <row r="56" spans="1:118" s="23" customFormat="1" ht="10.5" x14ac:dyDescent="0.15">
      <c r="A56" s="1011"/>
      <c r="B56" s="1012"/>
      <c r="C56" s="1011"/>
      <c r="D56" s="1154"/>
      <c r="E56" s="1012"/>
      <c r="F56" s="1015" t="s">
        <v>70</v>
      </c>
      <c r="G56" s="1015"/>
      <c r="H56" s="1015" t="s">
        <v>71</v>
      </c>
      <c r="I56" s="1015"/>
      <c r="J56" s="1016" t="s">
        <v>72</v>
      </c>
      <c r="K56" s="1018"/>
      <c r="L56" s="1018" t="s">
        <v>10</v>
      </c>
      <c r="M56" s="1016"/>
      <c r="N56" s="1015" t="s">
        <v>11</v>
      </c>
      <c r="O56" s="1015"/>
      <c r="P56" s="1018" t="s">
        <v>73</v>
      </c>
      <c r="Q56" s="1016"/>
      <c r="R56" s="1015" t="s">
        <v>74</v>
      </c>
      <c r="S56" s="1015"/>
      <c r="T56" s="1015" t="s">
        <v>75</v>
      </c>
      <c r="U56" s="1015"/>
      <c r="V56" s="110"/>
      <c r="W56" s="110"/>
      <c r="X56" s="110"/>
      <c r="Y56" s="110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</row>
    <row r="57" spans="1:118" s="23" customFormat="1" ht="21" x14ac:dyDescent="0.15">
      <c r="A57" s="1162"/>
      <c r="B57" s="1050"/>
      <c r="C57" s="230" t="s">
        <v>76</v>
      </c>
      <c r="D57" s="18" t="s">
        <v>43</v>
      </c>
      <c r="E57" s="90" t="s">
        <v>64</v>
      </c>
      <c r="F57" s="111" t="s">
        <v>43</v>
      </c>
      <c r="G57" s="112" t="s">
        <v>64</v>
      </c>
      <c r="H57" s="111" t="s">
        <v>43</v>
      </c>
      <c r="I57" s="112" t="s">
        <v>64</v>
      </c>
      <c r="J57" s="111" t="s">
        <v>43</v>
      </c>
      <c r="K57" s="112" t="s">
        <v>64</v>
      </c>
      <c r="L57" s="111" t="s">
        <v>43</v>
      </c>
      <c r="M57" s="112" t="s">
        <v>64</v>
      </c>
      <c r="N57" s="111" t="s">
        <v>43</v>
      </c>
      <c r="O57" s="112" t="s">
        <v>64</v>
      </c>
      <c r="P57" s="111" t="s">
        <v>43</v>
      </c>
      <c r="Q57" s="112" t="s">
        <v>64</v>
      </c>
      <c r="R57" s="111" t="s">
        <v>43</v>
      </c>
      <c r="S57" s="112" t="s">
        <v>64</v>
      </c>
      <c r="T57" s="111" t="s">
        <v>43</v>
      </c>
      <c r="U57" s="112" t="s">
        <v>64</v>
      </c>
      <c r="V57" s="110"/>
      <c r="W57" s="110"/>
      <c r="X57" s="110"/>
      <c r="Y57" s="110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</row>
    <row r="58" spans="1:118" s="23" customFormat="1" ht="15.95" customHeight="1" x14ac:dyDescent="0.15">
      <c r="A58" s="1148" t="s">
        <v>77</v>
      </c>
      <c r="B58" s="1149"/>
      <c r="C58" s="80">
        <f>SUM(D58:E58)</f>
        <v>0</v>
      </c>
      <c r="D58" s="80">
        <f t="shared" ref="D58:E61" si="2">F58+H58+J58+L58+N58+P58+R58+T58</f>
        <v>0</v>
      </c>
      <c r="E58" s="80">
        <f t="shared" si="2"/>
        <v>0</v>
      </c>
      <c r="F58" s="25"/>
      <c r="G58" s="27"/>
      <c r="H58" s="25"/>
      <c r="I58" s="27"/>
      <c r="J58" s="25"/>
      <c r="K58" s="27"/>
      <c r="L58" s="25"/>
      <c r="M58" s="27"/>
      <c r="N58" s="25"/>
      <c r="O58" s="27"/>
      <c r="P58" s="25"/>
      <c r="Q58" s="27"/>
      <c r="R58" s="25"/>
      <c r="S58" s="27"/>
      <c r="T58" s="25"/>
      <c r="U58" s="27"/>
      <c r="V58" s="28" t="str">
        <f>$BA58&amp;" "&amp;$BB58&amp;""&amp;$BC58&amp;""&amp;$BD58&amp;""&amp;$BE58&amp;""&amp;$BF58&amp;""&amp;$BG58&amp;""&amp;$BH58&amp;""&amp;$BI58&amp;""&amp;$BJ58&amp;""&amp;$BK58&amp;""&amp;$BL58&amp;""&amp;$BM58&amp;""&amp;$BN58&amp;""&amp;$BO58&amp;""&amp;$BP58&amp;""&amp;$BQ58&amp;""&amp;$BR58&amp;""&amp;$BS58</f>
        <v xml:space="preserve"> </v>
      </c>
      <c r="W58" s="110"/>
      <c r="X58" s="110"/>
      <c r="Y58" s="110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BA58" s="29" t="str">
        <f>IF(C58&lt;&gt;SUM(F58:U58),"El Total de Ingresos es diferente a la suma de Hombres y Mujeres por edad","")</f>
        <v/>
      </c>
      <c r="BB58" s="29" t="str">
        <f>IF($D58&lt;&gt;($F58+$H58+$J58+$L58+$N58+$P58+$R58+$T58),"El Total de Hombres ingresados al Programa es diferente a la suma de Hombres por edad","")</f>
        <v/>
      </c>
      <c r="BC58" s="29" t="str">
        <f>IF($E58&lt;&gt;($G58+$I58+$K58+$M58+$O58+$Q58+$S58+$U58),"El Total de Mujeres ingresadas al Programa es diferente a la suma de Mujeres por edad","")</f>
        <v/>
      </c>
      <c r="BD58" s="29" t="str">
        <f>IF(AND(F$58&lt;&gt;0,(F$59+F$60+F$61)&lt;F$58),"No olvide registrar el ingreso de 15 a 19 años de hombres según patología  y la suma de ellas no puede ser menor que el total de ingresos","")</f>
        <v/>
      </c>
      <c r="BE58" s="29" t="str">
        <f>IF(AND(G$58&lt;&gt;0,(G$59+G$60+G$61)&lt;G$58),"No olvide registrar el ingreso de 15 a 19 años de mujeres según patología  y la suma de ellas no puede ser menor que el total de ingresos","")</f>
        <v/>
      </c>
      <c r="BF58" s="29" t="str">
        <f>IF(AND(H$58&lt;&gt;0,(H$59+H$60+H$61)&lt;H$58),"No olvide registrar el ingreso de 20 a 24 años de hombres según patología  y la suma de ellas no puede ser menor que el total de ingresos","")</f>
        <v/>
      </c>
      <c r="BG58" s="29" t="str">
        <f>IF(AND(I$58&lt;&gt;0,(I$59+I$60+I$61)&lt;I$58),"No olvide registrar el ingreso de 20 a 24 años de mujeres según patología  y la suma de ellas no puede ser menor que el total de ingresos","")</f>
        <v/>
      </c>
      <c r="BH58" s="29" t="str">
        <f>IF(AND(J$58&lt;&gt;0,(J$59+J$60+J$61)&lt;J$58),"No olvide registrar el ingreso de 25 a 34 años de hombres según patología  y la suma de ellas no puede ser menor que el total de ingresos","")</f>
        <v/>
      </c>
      <c r="BI58" s="29" t="str">
        <f>IF(AND(K$58&lt;&gt;0,(K$59+K$60+K$61)&lt;K$58),"No olvide registrar el ingreso de 25 a 34 años de mujeres según patología  y la suma de ellas no puede ser menor que el total de ingresos","")</f>
        <v/>
      </c>
      <c r="BJ58" s="29" t="str">
        <f>IF(AND(L$58&lt;&gt;0,(L$59+L$60+L$61)&lt;L$58),"No olvide registrar el ingreso de 35 a 44 años de hombres según patología  y la suma de ellas no puede ser menor que el total de ingresos","")</f>
        <v/>
      </c>
      <c r="BK58" s="29" t="str">
        <f>IF(AND(M$58&lt;&gt;0,(M$59+M$60+M$61)&lt;M$58),"No olvide registrar el ingreso de 35 a 44 años de mujeres según patología  y la suma de ellas no puede ser menor que el total de ingresos","")</f>
        <v/>
      </c>
      <c r="BL58" s="29" t="str">
        <f>IF(AND(N$58&lt;&gt;0,(N$59+N$60+N$61)&lt;N$58),"No olvide registrar el ingreso de 45 a 54 años de hombres según patología  y la suma de ellas no puede ser menor que el total de ingresos","")</f>
        <v/>
      </c>
      <c r="BM58" s="29" t="str">
        <f>IF(AND(O$58&lt;&gt;0,(O$59+O$60+O$61)&lt;O$58),"No olvide registrar el ingreso de 45 a 54 años de mujeres según patología  y la suma de ellas no puede ser menor que el total de ingresos","")</f>
        <v/>
      </c>
      <c r="BN58" s="29" t="str">
        <f>IF(AND(P$58&lt;&gt;0,(P$59+P$60+P$61)&lt;P$58),"No olvide registrar el ingreso de 55 a 64 años de hombres según patología  y la suma de ellas no puede ser menor que el total de ingresos","")</f>
        <v/>
      </c>
      <c r="BO58" s="29" t="str">
        <f>IF(AND(Q$58&lt;&gt;0,(Q$59+Q$60+Q$61)&lt;Q$58),"No olvide registrar el ingreso de 55 a 64 años de mujeres según patología  y la suma de ellas no puede ser menor que el total de ingresos","")</f>
        <v/>
      </c>
      <c r="BP58" s="29" t="str">
        <f>IF(AND(R$58&lt;&gt;0,(R$59+R$60+R$61)&lt;R$58),"No olvide registrar el ingreso de 65 a 69 años de hombres según patología  y la suma de ellas no puede ser menor que el total de ingresos","")</f>
        <v/>
      </c>
      <c r="BQ58" s="29" t="str">
        <f>IF(AND(S$58&lt;&gt;0,(S$59+S$60+S$61)&lt;S$58),"No olvide registrar el ingreso de 65 a 69 años de mujeres según patología  y la suma de ellas no puede ser menor que el total de ingresos","")</f>
        <v/>
      </c>
      <c r="BR58" s="29" t="str">
        <f>IF(AND(T$58&lt;&gt;0,(T$59+T$60+T$61)&lt;T$58),"No olvide registrar el ingreso de 70 años y más de hombres según patología  y la suma de ellas no puede ser menor que el total de ingresos","")</f>
        <v/>
      </c>
      <c r="BS58" s="29" t="str">
        <f>IF(AND(U$58&lt;&gt;0,(U$59+U$60+U$61)&lt;U$58),"No olvide registrar el ingreso de 70 años y más de mujeres según patología  y la suma de ellas no puede ser menor que el total de ingresos","")</f>
        <v/>
      </c>
      <c r="BT58" s="30">
        <f>IF($C58&lt;&gt;SUM($F58:$U58),1,0)</f>
        <v>0</v>
      </c>
      <c r="BU58" s="30">
        <f>IF($D58&lt;&gt;($F58+$H58+$J58+$L58+$N58+$P58+$R58+$T58),1,0)</f>
        <v>0</v>
      </c>
      <c r="BV58" s="30">
        <f>IF($E58&lt;&gt;($G58+$I58+$K58+$M58+$O58+$Q58+$S58+$U58),1,0)</f>
        <v>0</v>
      </c>
      <c r="BW58" s="30">
        <f>IF(AND(F$58&lt;&gt;0,(F$59+F$60+F$61)&lt;F$58),1,0)</f>
        <v>0</v>
      </c>
      <c r="BX58" s="30">
        <f>IF(AND(G$58&lt;&gt;0,(G$59+G$60+G$61)&lt;G$58),1,0)</f>
        <v>0</v>
      </c>
      <c r="BY58" s="30">
        <f>IF(AND(H$58&lt;&gt;0,(H$59+H$60+H$61)&lt;H$58),1,0)</f>
        <v>0</v>
      </c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</row>
    <row r="59" spans="1:118" s="23" customFormat="1" ht="15.95" customHeight="1" x14ac:dyDescent="0.15">
      <c r="A59" s="1161" t="s">
        <v>78</v>
      </c>
      <c r="B59" s="232" t="s">
        <v>79</v>
      </c>
      <c r="C59" s="78">
        <f>SUM(D59:E59)</f>
        <v>0</v>
      </c>
      <c r="D59" s="114">
        <f t="shared" si="2"/>
        <v>0</v>
      </c>
      <c r="E59" s="115">
        <f t="shared" si="2"/>
        <v>0</v>
      </c>
      <c r="F59" s="25"/>
      <c r="G59" s="27"/>
      <c r="H59" s="25"/>
      <c r="I59" s="27"/>
      <c r="J59" s="25"/>
      <c r="K59" s="27"/>
      <c r="L59" s="25"/>
      <c r="M59" s="27"/>
      <c r="N59" s="25"/>
      <c r="O59" s="27"/>
      <c r="P59" s="25"/>
      <c r="Q59" s="27"/>
      <c r="R59" s="25"/>
      <c r="S59" s="27"/>
      <c r="T59" s="25"/>
      <c r="U59" s="27"/>
      <c r="V59" s="28" t="str">
        <f>$BA59&amp;" "&amp;$BB59&amp;" "&amp;$BC59&amp;" "&amp;$BD59&amp;" "&amp;$BE59&amp;" "&amp;$BF59&amp;" "&amp;$BG59&amp;" "&amp;$BH59&amp;" "&amp;$BI59&amp;" "&amp;$BJ59&amp;" "&amp;$BK59&amp;" "&amp;$BL59&amp;" "&amp;$BM59&amp;" "&amp;$BN59&amp;" "&amp;$BO59&amp;" "&amp;$BP59&amp;" "&amp;$BQ59&amp;" "&amp;$BR59&amp;" "&amp;$BS59</f>
        <v xml:space="preserve">                  </v>
      </c>
      <c r="W59" s="110"/>
      <c r="X59" s="110"/>
      <c r="Y59" s="110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BA59" s="29" t="str">
        <f>IF(C59&lt;&gt;SUM(F59:U59),"El Total de Ingresos es diferente a la suma de Hombres y Mujeres por edad","")</f>
        <v/>
      </c>
      <c r="BB59" s="29" t="str">
        <f>IF($D59&lt;&gt;($F59+$H59+$J59+$L59+$N59+$P59+$R59+$T59),"El Total de Hombres ingresados al Programa es diferente a la suma de Hombres por edad","")</f>
        <v/>
      </c>
      <c r="BC59" s="29" t="str">
        <f>IF($E59&lt;&gt;($G59+$I59+$K59+$M59+$O59+$Q59+$S59+$U59),"El Total de Mujeres ingresadas al Programa es diferente a la suma de Mujeres por edad","")</f>
        <v/>
      </c>
      <c r="BD59" s="29" t="str">
        <f>IF(AND(F$59&lt;&gt;0,F$58=""),"No olvide registrar el ingreso de hombres 15 a 19 años al PSCV","")</f>
        <v/>
      </c>
      <c r="BE59" s="29" t="str">
        <f>IF(AND(G$59&lt;&gt;0,G$58=""),"No olvide registrar el ingreso de mujeres 15 a 19 años al PSCV","")</f>
        <v/>
      </c>
      <c r="BF59" s="29" t="str">
        <f>IF(AND(H$59&lt;&gt;0,H$58=""),"No olvide registrar el ingreso de hombres 20 a 24 años al PSCV","")</f>
        <v/>
      </c>
      <c r="BG59" s="29" t="str">
        <f>IF(AND(I$59&lt;&gt;0,I$58=""),"No olvide registrar el ingreso de mujeres 20 a 24 años al PSCV","")</f>
        <v/>
      </c>
      <c r="BH59" s="29" t="str">
        <f>IF(AND(J$59&lt;&gt;0,J$58=""),"No olvide registrar el ingreso de hombres 25 a 34 años al PSCV","")</f>
        <v/>
      </c>
      <c r="BI59" s="29" t="str">
        <f>IF(AND(K$59&lt;&gt;0,K$58=""),"No olvide registrar el ingreso de mujeres 25 a 34 años al PSCV","")</f>
        <v/>
      </c>
      <c r="BJ59" s="29" t="str">
        <f>IF(AND(L$59&lt;&gt;0,L$58=""),"No olvide registrar el ingreso de hombres 35 a 44 años al PSCV","")</f>
        <v/>
      </c>
      <c r="BK59" s="29" t="str">
        <f>IF(AND(M$59&lt;&gt;0,M$58=""),"No olvide registrar el ingreso de mujeres 35 a 44 años al PSCV","")</f>
        <v/>
      </c>
      <c r="BL59" s="29" t="str">
        <f>IF(AND(N$59&lt;&gt;0,N$58=""),"No olvide registrar el ingreso de hombres 45 a 54 años al PSCV","")</f>
        <v/>
      </c>
      <c r="BM59" s="29" t="str">
        <f>IF(AND(O$59&lt;&gt;0,O$58=""),"No olvide registrar el ingreso de mujeres 45 a 54 años al PSCV","")</f>
        <v/>
      </c>
      <c r="BN59" s="29" t="str">
        <f>IF(AND(P$59&lt;&gt;0,P$58=""),"No olvide registrar el ingreso de hombres 55 a 64 años al PSCV","")</f>
        <v/>
      </c>
      <c r="BO59" s="29" t="str">
        <f>IF(AND(Q$59&lt;&gt;0,Q$58=""),"No olvide registrar el ingreso de mujeres 55 a 64 años al PSCV","")</f>
        <v/>
      </c>
      <c r="BP59" s="29" t="str">
        <f>IF(AND(R$59&lt;&gt;0,R$58=""),"No olvide registrar el ingreso de hombres 65 a 69 años al PSCV","")</f>
        <v/>
      </c>
      <c r="BQ59" s="29" t="str">
        <f>IF(AND(S$59&lt;&gt;0,S$58=""),"No olvide registrar el ingreso de mujeres 65 a 69 años al PSCV","")</f>
        <v/>
      </c>
      <c r="BR59" s="29" t="str">
        <f>IF(AND(T$59&lt;&gt;0,T$58=""),"No olvide registrar el ingreso de hombres 70 años y más al PSCV","")</f>
        <v/>
      </c>
      <c r="BS59" s="29" t="str">
        <f>IF(AND(U$59&lt;&gt;0,U$58=""),"No olvide registrar el ingreso de mujeres 70 años y más al PSCV","")</f>
        <v/>
      </c>
      <c r="BT59" s="30">
        <f>IF($C59&lt;&gt;SUM($F59:$U59),1,0)</f>
        <v>0</v>
      </c>
      <c r="BU59" s="30">
        <f>IF($D59&lt;&gt;($F59+$H59+$J59+$L59+$N59+$P59+$R59+$T59),1,0)</f>
        <v>0</v>
      </c>
      <c r="BV59" s="30">
        <f>IF($E59&lt;&gt;($G59+$I59+$K59+$M59+$O59+$Q59+$S59+$U59),1,0)</f>
        <v>0</v>
      </c>
      <c r="BW59" s="30">
        <f>IF(AND(F$59&lt;&gt;0,F$58=""),1,0)</f>
        <v>0</v>
      </c>
      <c r="BX59" s="30">
        <f>IF(AND(G$59&lt;&gt;0,G$58=""),1,0)</f>
        <v>0</v>
      </c>
      <c r="BY59" s="30">
        <f>IF(AND(H$59&lt;&gt;0,H$58=""),1,0)</f>
        <v>0</v>
      </c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</row>
    <row r="60" spans="1:118" s="23" customFormat="1" ht="15.95" customHeight="1" x14ac:dyDescent="0.15">
      <c r="A60" s="1151"/>
      <c r="B60" s="116" t="s">
        <v>80</v>
      </c>
      <c r="C60" s="71">
        <f>SUM(D60:E60)</f>
        <v>0</v>
      </c>
      <c r="D60" s="117">
        <f t="shared" si="2"/>
        <v>0</v>
      </c>
      <c r="E60" s="118">
        <f t="shared" si="2"/>
        <v>0</v>
      </c>
      <c r="F60" s="32"/>
      <c r="G60" s="34"/>
      <c r="H60" s="32"/>
      <c r="I60" s="34"/>
      <c r="J60" s="32"/>
      <c r="K60" s="34"/>
      <c r="L60" s="32"/>
      <c r="M60" s="34"/>
      <c r="N60" s="32"/>
      <c r="O60" s="34"/>
      <c r="P60" s="32"/>
      <c r="Q60" s="34"/>
      <c r="R60" s="32"/>
      <c r="S60" s="34"/>
      <c r="T60" s="32"/>
      <c r="U60" s="34"/>
      <c r="V60" s="28" t="str">
        <f>$BA60&amp;" "&amp;$BB60&amp;" "&amp;$BC60&amp;" "&amp;$BD60&amp;" "&amp;$BE60&amp;" "&amp;$BF60&amp;" "&amp;$BG60&amp;" "&amp;$BH60&amp;" "&amp;$BI60&amp;" "&amp;$BJ60&amp;" "&amp;$BK60&amp;" "&amp;$BL60&amp;" "&amp;$BM60&amp;" "&amp;$BN60&amp;" "&amp;$BO60&amp;" "&amp;$BP60&amp;" "&amp;$BQ60&amp;" "&amp;$BR60&amp;" "&amp;$BS60</f>
        <v xml:space="preserve">                  </v>
      </c>
      <c r="W60" s="119"/>
      <c r="X60" s="43"/>
      <c r="Y60" s="4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BA60" s="29" t="str">
        <f>IF(C60&lt;&gt;SUM(F60:U60),"El Total de Ingresos es diferente a la suma de Hombres y Mujeres por edad","")</f>
        <v/>
      </c>
      <c r="BB60" s="29" t="str">
        <f>IF($D60&lt;&gt;($F60+$H60+$J60+$L60+$N60+$P60+$R60+$T60),"El Total de Hombres ingresados al Programa es diferente a la suma de Hombres por edad","")</f>
        <v/>
      </c>
      <c r="BC60" s="29" t="str">
        <f>IF($E60&lt;&gt;($G60+$I60+$K60+$M60+$O60+$Q60+$S60+$U60),"El Total de Mujeres ingresadas al Programa es diferente a la suma de Mujeres por edad","")</f>
        <v/>
      </c>
      <c r="BD60" s="29" t="str">
        <f>IF(AND(F$60&lt;&gt;0,F$58=""),"No olvide registrar el ingreso de hombres 15 a 19 años al PSCV","")</f>
        <v/>
      </c>
      <c r="BE60" s="29" t="str">
        <f>IF(AND(G$60&lt;&gt;0,G$58=""),"No olvide registrar el ingreso de mujeres 15 a 19 años al PSCV","")</f>
        <v/>
      </c>
      <c r="BF60" s="29" t="str">
        <f>IF(AND(H$60&lt;&gt;0,H$58=""),"No olvide registrar el ingreso de hombres 20 a 24 años al PSCV","")</f>
        <v/>
      </c>
      <c r="BG60" s="29" t="str">
        <f>IF(AND(I$60&lt;&gt;0,I$58=""),"No olvide registrar el ingreso de mujeres 20 a 24 años al PSCV","")</f>
        <v/>
      </c>
      <c r="BH60" s="29" t="str">
        <f>IF(AND(J$60&lt;&gt;0,J$58=""),"No olvide registrar el ingreso de hombres 25 a 34 años al PSCV","")</f>
        <v/>
      </c>
      <c r="BI60" s="29" t="str">
        <f>IF(AND(K$60&lt;&gt;0,K$58=""),"No olvide registrar el ingreso de mujeres 25 a 34 años al PSCV","")</f>
        <v/>
      </c>
      <c r="BJ60" s="29" t="str">
        <f>IF(AND(L$60&lt;&gt;0,L$58=""),"No olvide registrar el ingreso de hombres 35 a 44 años al PSCV","")</f>
        <v/>
      </c>
      <c r="BK60" s="29" t="str">
        <f>IF(AND(M$60&lt;&gt;0,M$58=""),"No olvide registrar el ingreso de mujeres 35 a 44 años al PSCV","")</f>
        <v/>
      </c>
      <c r="BL60" s="29" t="str">
        <f>IF(AND(N$60&lt;&gt;0,N$58=""),"No olvide registrar el ingreso de hombres 45 a 54 años al PSCV","")</f>
        <v/>
      </c>
      <c r="BM60" s="29" t="str">
        <f>IF(AND(O$60&lt;&gt;0,O$58=""),"No olvide registrar el ingreso de mujeres 45 a 54 años al PSCV","")</f>
        <v/>
      </c>
      <c r="BN60" s="29" t="str">
        <f>IF(AND(P$60&lt;&gt;0,P$58=""),"No olvide registrar el ingreso de hombres 55 a 64 años al PSCV","")</f>
        <v/>
      </c>
      <c r="BO60" s="29" t="str">
        <f>IF(AND(Q$60&lt;&gt;0,Q$58=""),"No olvide registrar el ingreso de mujeres 55 a 64 años al PSCV","")</f>
        <v/>
      </c>
      <c r="BP60" s="29" t="str">
        <f>IF(AND(R$60&lt;&gt;0,R$58=""),"No olvide registrar el ingreso de hombres 65 a 69 años al PSCV","")</f>
        <v/>
      </c>
      <c r="BQ60" s="29" t="str">
        <f>IF(AND(S$60&lt;&gt;0,S$58=""),"No olvide registrar el ingreso de mujeres 65 a 69 años al PSCV","")</f>
        <v/>
      </c>
      <c r="BR60" s="29" t="str">
        <f>IF(AND(T$60&lt;&gt;0,T$58=""),"No olvide registrar el ingreso de hombres 70 años y más al PSCV","")</f>
        <v/>
      </c>
      <c r="BS60" s="29" t="str">
        <f>IF(AND(U$60&lt;&gt;0,U$58=""),"No olvide registrar el ingreso de mujeres 70 años y más al PSCV","")</f>
        <v/>
      </c>
      <c r="BT60" s="30">
        <f>IF($C60&lt;&gt;SUM($F60:$U60),1,0)</f>
        <v>0</v>
      </c>
      <c r="BU60" s="30">
        <f>IF($D60&lt;&gt;($F60+$H60+$J60+$L60+$N60+$P60+$R60+$T60),1,0)</f>
        <v>0</v>
      </c>
      <c r="BV60" s="30">
        <f>IF($E60&lt;&gt;($G60+$I60+$K60+$M60+$O60+$Q60+$S60+$U60),1,0)</f>
        <v>0</v>
      </c>
      <c r="BW60" s="30">
        <f>IF(AND(F$60&lt;&gt;0,F$58=""),1,0)</f>
        <v>0</v>
      </c>
      <c r="BX60" s="30">
        <f>IF(AND(G$60&lt;&gt;0,G$58=""),1,0)</f>
        <v>0</v>
      </c>
      <c r="BY60" s="30">
        <f>IF(AND(H$60&lt;&gt;0,H$58=""),1,0)</f>
        <v>0</v>
      </c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</row>
    <row r="61" spans="1:118" s="23" customFormat="1" ht="15.95" customHeight="1" x14ac:dyDescent="0.15">
      <c r="A61" s="1152"/>
      <c r="B61" s="234" t="s">
        <v>81</v>
      </c>
      <c r="C61" s="80">
        <f>SUM(D61:E61)</f>
        <v>0</v>
      </c>
      <c r="D61" s="121">
        <f t="shared" si="2"/>
        <v>0</v>
      </c>
      <c r="E61" s="122">
        <f t="shared" si="2"/>
        <v>0</v>
      </c>
      <c r="F61" s="37"/>
      <c r="G61" s="39"/>
      <c r="H61" s="37"/>
      <c r="I61" s="39"/>
      <c r="J61" s="37"/>
      <c r="K61" s="39"/>
      <c r="L61" s="37"/>
      <c r="M61" s="39"/>
      <c r="N61" s="37"/>
      <c r="O61" s="39"/>
      <c r="P61" s="37"/>
      <c r="Q61" s="39"/>
      <c r="R61" s="37"/>
      <c r="S61" s="39"/>
      <c r="T61" s="37"/>
      <c r="U61" s="39"/>
      <c r="V61" s="28" t="str">
        <f>$BA61&amp;" "&amp;$BB61&amp;" "&amp;$BC61&amp;" "&amp;$BD61&amp;" "&amp;$BE61&amp;" "&amp;$BF61&amp;" "&amp;$BG61&amp;" "&amp;$BH61&amp;" "&amp;$BI61&amp;" "&amp;$BJ61&amp;" "&amp;$BK61&amp;" "&amp;$BL61&amp;" "&amp;$BM61&amp;" "&amp;$BN61&amp;" "&amp;$BO61&amp;" "&amp;$BP61&amp;" "&amp;$BQ61&amp;" "&amp;$BR61&amp;" "&amp;$BS61</f>
        <v xml:space="preserve">                  </v>
      </c>
      <c r="W61" s="119"/>
      <c r="X61" s="110"/>
      <c r="Y61" s="110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BA61" s="29" t="str">
        <f>IF(C61&lt;&gt;SUM(F61:U61),"El Total de Ingresos es diferente a la suma de Hombres y Mujeres por edad","")</f>
        <v/>
      </c>
      <c r="BB61" s="29" t="str">
        <f>IF($D61&lt;&gt;($F61+$H61+$J61+$L61+$N61+$P61+$R61+$T61),"El Total de Hombres ingresados al Programa es diferente a la suma de Hombres por edad","")</f>
        <v/>
      </c>
      <c r="BC61" s="29" t="str">
        <f>IF($E61&lt;&gt;($G61+$I61+$K61+$M61+$O61+$Q61+$S61+$U61),"El Total de Mujeres ingresadas al Programa es diferente a la suma de Mujeres por edad","")</f>
        <v/>
      </c>
      <c r="BD61" s="29" t="str">
        <f>IF(AND(F$61&lt;&gt;0,F$58=""),"No olvide registrar el ingreso de hombres 15 a 19 años al PSCV","")</f>
        <v/>
      </c>
      <c r="BE61" s="29" t="str">
        <f>IF(AND(G$61&lt;&gt;0,G$58=""),"No olvide registrar el ingreso de mujeres 15 a 19 años al PSCV","")</f>
        <v/>
      </c>
      <c r="BF61" s="29" t="str">
        <f>IF(AND(H$61&lt;&gt;0,H$58=""),"No olvide registrar el ingreso de hombres 20 a 24 años al PSCV","")</f>
        <v/>
      </c>
      <c r="BG61" s="29" t="str">
        <f>IF(AND(I$61&lt;&gt;0,I$58=""),"No olvide registrar el ingreso de mujeres 20 a 24 años al PSCV","")</f>
        <v/>
      </c>
      <c r="BH61" s="29" t="str">
        <f>IF(AND(J$61&lt;&gt;0,J$58=""),"No olvide registrar el ingreso de hombres 25 a 34 años al PSCV","")</f>
        <v/>
      </c>
      <c r="BI61" s="29" t="str">
        <f>IF(AND(K$61&lt;&gt;0,K$58=""),"No olvide registrar el ingreso de mujeres 25 a 34 años al PSCV","")</f>
        <v/>
      </c>
      <c r="BJ61" s="29" t="str">
        <f>IF(AND(L$61&lt;&gt;0,L$58=""),"No olvide registrar el ingreso de hombres 35 a 44 años al PSCV","")</f>
        <v/>
      </c>
      <c r="BK61" s="29" t="str">
        <f>IF(AND(M$61&lt;&gt;0,M$58=""),"No olvide registrar el ingreso de mujeres 35 a 44 años al PSCV","")</f>
        <v/>
      </c>
      <c r="BL61" s="29" t="str">
        <f>IF(AND(N$61&lt;&gt;0,N$58=""),"No olvide registrar el ingreso de hombres 45 a 54 años al PSCV","")</f>
        <v/>
      </c>
      <c r="BM61" s="29" t="str">
        <f>IF(AND(O$61&lt;&gt;0,O$58=""),"No olvide registrar el ingreso de mujeres 45 a 54 años al PSCV","")</f>
        <v/>
      </c>
      <c r="BN61" s="29" t="str">
        <f>IF(AND(P$61&lt;&gt;0,P$58=""),"No olvide registrar el ingreso de hombres 55 a 64 años al PSCV","")</f>
        <v/>
      </c>
      <c r="BO61" s="29" t="str">
        <f>IF(AND(Q$61&lt;&gt;0,Q$58=""),"No olvide registrar el ingreso de mujeres 55 a 64 años al PSCV","")</f>
        <v/>
      </c>
      <c r="BP61" s="29" t="str">
        <f>IF(AND(R$61&lt;&gt;0,R$58=""),"No olvide registrar el ingreso de hombres 65 a 69 años al PSCV","")</f>
        <v/>
      </c>
      <c r="BQ61" s="29" t="str">
        <f>IF(AND(S$61&lt;&gt;0,S$58=""),"No olvide registrar el ingreso de mujeres 65 a 69 años al PSCV","")</f>
        <v/>
      </c>
      <c r="BR61" s="29" t="str">
        <f>IF(AND(T$61&lt;&gt;0,T$58=""),"No olvide registrar el ingreso de hombres 70 años y más al PSCV","")</f>
        <v/>
      </c>
      <c r="BS61" s="29" t="str">
        <f>IF(AND(U$61&lt;&gt;0,U$58=""),"No olvide registrar el ingreso de mujeres 70 años y más al PSCV","")</f>
        <v/>
      </c>
      <c r="BT61" s="30">
        <f>IF($C61&lt;&gt;SUM($F61:$U61),1,0)</f>
        <v>0</v>
      </c>
      <c r="BU61" s="30">
        <f>IF($D61&lt;&gt;($F61+$H61+$J61+$L61+$N61+$P61+$R61+$T61),1,0)</f>
        <v>0</v>
      </c>
      <c r="BV61" s="30">
        <f>IF($E61&lt;&gt;($G61+$I61+$K61+$M61+$O61+$Q61+$S61+$U61),1,0)</f>
        <v>0</v>
      </c>
      <c r="BW61" s="30">
        <f>IF(AND(F$61&lt;&gt;0,F$58=""),1,0)</f>
        <v>0</v>
      </c>
      <c r="BX61" s="30">
        <f>IF(AND(G$61&lt;&gt;0,G$58=""),1,0)</f>
        <v>0</v>
      </c>
      <c r="BY61" s="30">
        <f>IF(AND(H$61&lt;&gt;0,H$58=""),1,0)</f>
        <v>0</v>
      </c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</row>
    <row r="62" spans="1:118" s="9" customFormat="1" ht="30" customHeight="1" x14ac:dyDescent="0.2">
      <c r="A62" s="81" t="s">
        <v>82</v>
      </c>
      <c r="B62" s="81"/>
      <c r="C62" s="81"/>
      <c r="D62" s="81"/>
      <c r="E62" s="81"/>
      <c r="F62" s="81"/>
      <c r="G62" s="81"/>
      <c r="H62" s="107"/>
      <c r="I62" s="108"/>
      <c r="J62" s="108"/>
      <c r="K62" s="109"/>
      <c r="L62" s="109"/>
      <c r="M62" s="109"/>
      <c r="N62" s="109"/>
      <c r="O62" s="109"/>
      <c r="P62" s="108"/>
      <c r="Q62" s="108"/>
      <c r="R62" s="108"/>
      <c r="S62" s="108"/>
      <c r="T62" s="108"/>
      <c r="U62" s="108"/>
      <c r="V62" s="110"/>
      <c r="W62" s="110"/>
      <c r="BT62" s="30">
        <f t="shared" ref="BT62:BY62" si="3">IF(AND(I$58&lt;&gt;0,(I$59+I$60+I$61)&lt;I$58),1,0)</f>
        <v>0</v>
      </c>
      <c r="BU62" s="30">
        <f t="shared" si="3"/>
        <v>0</v>
      </c>
      <c r="BV62" s="30">
        <f t="shared" si="3"/>
        <v>0</v>
      </c>
      <c r="BW62" s="30">
        <f t="shared" si="3"/>
        <v>0</v>
      </c>
      <c r="BX62" s="30">
        <f t="shared" si="3"/>
        <v>0</v>
      </c>
      <c r="BY62" s="30">
        <f t="shared" si="3"/>
        <v>0</v>
      </c>
    </row>
    <row r="63" spans="1:118" s="23" customFormat="1" ht="12.75" customHeight="1" x14ac:dyDescent="0.15">
      <c r="A63" s="1009" t="s">
        <v>45</v>
      </c>
      <c r="B63" s="1010"/>
      <c r="C63" s="1009" t="s">
        <v>46</v>
      </c>
      <c r="D63" s="1153"/>
      <c r="E63" s="1010"/>
      <c r="F63" s="1159" t="s">
        <v>83</v>
      </c>
      <c r="G63" s="1163"/>
      <c r="H63" s="1163"/>
      <c r="I63" s="1163"/>
      <c r="J63" s="1163"/>
      <c r="K63" s="1163"/>
      <c r="L63" s="1163"/>
      <c r="M63" s="1163"/>
      <c r="N63" s="1163"/>
      <c r="O63" s="1163"/>
      <c r="P63" s="1163"/>
      <c r="Q63" s="1163"/>
      <c r="R63" s="1163"/>
      <c r="S63" s="1163"/>
      <c r="T63" s="1163"/>
      <c r="U63" s="1164"/>
      <c r="V63" s="1165" t="s">
        <v>84</v>
      </c>
      <c r="W63" s="1165"/>
      <c r="X63" s="1166"/>
      <c r="Y63" s="22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0">
        <f t="shared" ref="BT63:BY63" si="4">IF(AND(I$59&lt;&gt;0,I$58=""),1,0)</f>
        <v>0</v>
      </c>
      <c r="BU63" s="30">
        <f t="shared" si="4"/>
        <v>0</v>
      </c>
      <c r="BV63" s="30">
        <f t="shared" si="4"/>
        <v>0</v>
      </c>
      <c r="BW63" s="30">
        <f t="shared" si="4"/>
        <v>0</v>
      </c>
      <c r="BX63" s="30">
        <f t="shared" si="4"/>
        <v>0</v>
      </c>
      <c r="BY63" s="30">
        <f t="shared" si="4"/>
        <v>0</v>
      </c>
      <c r="BZ63" s="3"/>
      <c r="CA63" s="3"/>
      <c r="CB63" s="3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</row>
    <row r="64" spans="1:118" s="23" customFormat="1" ht="12.95" customHeight="1" x14ac:dyDescent="0.15">
      <c r="A64" s="1011"/>
      <c r="B64" s="1012"/>
      <c r="C64" s="1011"/>
      <c r="D64" s="1154"/>
      <c r="E64" s="1012"/>
      <c r="F64" s="1015" t="s">
        <v>70</v>
      </c>
      <c r="G64" s="1015"/>
      <c r="H64" s="1015" t="s">
        <v>71</v>
      </c>
      <c r="I64" s="1015"/>
      <c r="J64" s="1016" t="s">
        <v>72</v>
      </c>
      <c r="K64" s="1018"/>
      <c r="L64" s="1018" t="s">
        <v>10</v>
      </c>
      <c r="M64" s="1016"/>
      <c r="N64" s="1015" t="s">
        <v>11</v>
      </c>
      <c r="O64" s="1015"/>
      <c r="P64" s="1018" t="s">
        <v>73</v>
      </c>
      <c r="Q64" s="1016"/>
      <c r="R64" s="1015" t="s">
        <v>74</v>
      </c>
      <c r="S64" s="1015"/>
      <c r="T64" s="1015" t="s">
        <v>75</v>
      </c>
      <c r="U64" s="1035"/>
      <c r="V64" s="1049" t="s">
        <v>85</v>
      </c>
      <c r="W64" s="1052" t="s">
        <v>86</v>
      </c>
      <c r="X64" s="1052" t="s">
        <v>87</v>
      </c>
      <c r="Y64" s="12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0">
        <f t="shared" ref="BT64:BY64" si="5">IF(AND(I$60&lt;&gt;0,I$58=""),1,0)</f>
        <v>0</v>
      </c>
      <c r="BU64" s="30">
        <f t="shared" si="5"/>
        <v>0</v>
      </c>
      <c r="BV64" s="30">
        <f t="shared" si="5"/>
        <v>0</v>
      </c>
      <c r="BW64" s="30">
        <f t="shared" si="5"/>
        <v>0</v>
      </c>
      <c r="BX64" s="30">
        <f t="shared" si="5"/>
        <v>0</v>
      </c>
      <c r="BY64" s="30">
        <f t="shared" si="5"/>
        <v>0</v>
      </c>
      <c r="BZ64" s="3"/>
      <c r="CA64" s="3"/>
      <c r="CB64" s="3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</row>
    <row r="65" spans="1:103" s="23" customFormat="1" ht="21" x14ac:dyDescent="0.15">
      <c r="A65" s="1162"/>
      <c r="B65" s="1050"/>
      <c r="C65" s="230" t="s">
        <v>76</v>
      </c>
      <c r="D65" s="18" t="s">
        <v>43</v>
      </c>
      <c r="E65" s="90" t="s">
        <v>64</v>
      </c>
      <c r="F65" s="111" t="s">
        <v>43</v>
      </c>
      <c r="G65" s="112" t="s">
        <v>64</v>
      </c>
      <c r="H65" s="111" t="s">
        <v>43</v>
      </c>
      <c r="I65" s="112" t="s">
        <v>64</v>
      </c>
      <c r="J65" s="111" t="s">
        <v>43</v>
      </c>
      <c r="K65" s="112" t="s">
        <v>64</v>
      </c>
      <c r="L65" s="111" t="s">
        <v>43</v>
      </c>
      <c r="M65" s="112" t="s">
        <v>64</v>
      </c>
      <c r="N65" s="111" t="s">
        <v>43</v>
      </c>
      <c r="O65" s="112" t="s">
        <v>64</v>
      </c>
      <c r="P65" s="111" t="s">
        <v>43</v>
      </c>
      <c r="Q65" s="112" t="s">
        <v>64</v>
      </c>
      <c r="R65" s="111" t="s">
        <v>43</v>
      </c>
      <c r="S65" s="112" t="s">
        <v>64</v>
      </c>
      <c r="T65" s="111" t="s">
        <v>43</v>
      </c>
      <c r="U65" s="124" t="s">
        <v>64</v>
      </c>
      <c r="V65" s="1051"/>
      <c r="W65" s="1054"/>
      <c r="X65" s="1054"/>
      <c r="Y65" s="12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0">
        <f t="shared" ref="BT65:BY65" si="6">IF(AND(I$61&lt;&gt;0,I$58=""),1,0)</f>
        <v>0</v>
      </c>
      <c r="BU65" s="30">
        <f t="shared" si="6"/>
        <v>0</v>
      </c>
      <c r="BV65" s="30">
        <f t="shared" si="6"/>
        <v>0</v>
      </c>
      <c r="BW65" s="30">
        <f t="shared" si="6"/>
        <v>0</v>
      </c>
      <c r="BX65" s="30">
        <f t="shared" si="6"/>
        <v>0</v>
      </c>
      <c r="BY65" s="30">
        <f t="shared" si="6"/>
        <v>0</v>
      </c>
      <c r="BZ65" s="3"/>
      <c r="CA65" s="3"/>
      <c r="CB65" s="3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</row>
    <row r="66" spans="1:103" s="23" customFormat="1" ht="10.5" x14ac:dyDescent="0.15">
      <c r="A66" s="1148" t="s">
        <v>88</v>
      </c>
      <c r="B66" s="1149"/>
      <c r="C66" s="56">
        <f>SUM(D66:E66)</f>
        <v>0</v>
      </c>
      <c r="D66" s="80">
        <f t="shared" ref="D66:E69" si="7">F66+H66+J66+L66+N66+P66+R66+T66</f>
        <v>0</v>
      </c>
      <c r="E66" s="80">
        <f t="shared" si="7"/>
        <v>0</v>
      </c>
      <c r="F66" s="62"/>
      <c r="G66" s="64"/>
      <c r="H66" s="62"/>
      <c r="I66" s="64"/>
      <c r="J66" s="25"/>
      <c r="K66" s="27"/>
      <c r="L66" s="62"/>
      <c r="M66" s="64"/>
      <c r="N66" s="62"/>
      <c r="O66" s="64"/>
      <c r="P66" s="62"/>
      <c r="Q66" s="64"/>
      <c r="R66" s="62"/>
      <c r="S66" s="64"/>
      <c r="T66" s="62"/>
      <c r="U66" s="125"/>
      <c r="V66" s="126"/>
      <c r="W66" s="85"/>
      <c r="X66" s="126"/>
      <c r="Y66" s="28" t="str">
        <f>$BA66&amp;" "&amp;$BB66&amp;""&amp;$BC66&amp;""&amp;BD66</f>
        <v xml:space="preserve"> </v>
      </c>
      <c r="Z66" s="3"/>
      <c r="AA66" s="127"/>
      <c r="AB66" s="3"/>
      <c r="AC66" s="3"/>
      <c r="AD66" s="3"/>
      <c r="AE66" s="3"/>
      <c r="AF66" s="3"/>
      <c r="AG66" s="3"/>
      <c r="AH66" s="3"/>
      <c r="AI66" s="3"/>
      <c r="AJ66" s="3"/>
      <c r="AK66" s="3"/>
      <c r="BA66" s="29" t="str">
        <f>IF($C66&lt;&gt;SUM(F66:U66),"El Total de Ingresos es diferente a la suma de Hombres y Mujeres por edad","")</f>
        <v/>
      </c>
      <c r="BB66" s="29" t="str">
        <f>IF($D66&lt;&gt;($F66+$H66+$J66+$L66+$N66+$P66+$R66+$T66),"El Total de Hombres ingresados al Programa es diferente a la suma de Hombres por edad","")</f>
        <v/>
      </c>
      <c r="BC66" s="29" t="str">
        <f>IF($E66&lt;&gt;($G66+$I66+$K66+$M66+$O66+$Q66+$S66+$U66),"El Total de Mujeres ingresadas al Programa es diferente a la suma de Mujeres por edad","")</f>
        <v/>
      </c>
      <c r="BD66" s="29" t="str">
        <f>IF($C66&lt;&gt;($V66+$W66+$X66),"La suma de los Egresos por Abandono, Traslado y Fallecimiento NO DEBE ser diferente al Total de Egresos","")</f>
        <v/>
      </c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0">
        <f>IF($C66&lt;&gt;SUM(F66:U66),1,0)</f>
        <v>0</v>
      </c>
      <c r="BU66" s="30">
        <f>IF($D66&lt;&gt;($F66+$H66+$J66+$L66+$N66+$P66+$R66+$T66),1,0)</f>
        <v>0</v>
      </c>
      <c r="BV66" s="30">
        <f>IF($E66&lt;&gt;($G66+$I66+$K66+$M66+$O66+$Q66+$S66+$U66),1,0)</f>
        <v>0</v>
      </c>
      <c r="BW66" s="30">
        <f>IF(AND(O$58&lt;&gt;0,(O$59+O$60+O$61)&lt;O$58),1,0)</f>
        <v>0</v>
      </c>
      <c r="BX66" s="30">
        <f>IF(AND(P$58&lt;&gt;0,(P$59+P$60+P$61)&lt;P$58),1,0)</f>
        <v>0</v>
      </c>
      <c r="BY66" s="30">
        <f>IF(AND(Q$58&lt;&gt;0,(Q$59+Q$60+Q$61)&lt;Q$58),1,0)</f>
        <v>0</v>
      </c>
      <c r="BZ66" s="3"/>
      <c r="CA66" s="3"/>
      <c r="CB66" s="3"/>
      <c r="CC66" s="3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</row>
    <row r="67" spans="1:103" s="23" customFormat="1" ht="10.5" x14ac:dyDescent="0.15">
      <c r="A67" s="1150" t="s">
        <v>78</v>
      </c>
      <c r="B67" s="128" t="s">
        <v>79</v>
      </c>
      <c r="C67" s="66">
        <f>SUM(D67:E67)</f>
        <v>0</v>
      </c>
      <c r="D67" s="129">
        <f t="shared" si="7"/>
        <v>0</v>
      </c>
      <c r="E67" s="130">
        <f t="shared" si="7"/>
        <v>0</v>
      </c>
      <c r="F67" s="67"/>
      <c r="G67" s="69"/>
      <c r="H67" s="67"/>
      <c r="I67" s="69"/>
      <c r="J67" s="25"/>
      <c r="K67" s="27"/>
      <c r="L67" s="67"/>
      <c r="M67" s="69"/>
      <c r="N67" s="67"/>
      <c r="O67" s="69"/>
      <c r="P67" s="67"/>
      <c r="Q67" s="69"/>
      <c r="R67" s="67"/>
      <c r="S67" s="69"/>
      <c r="T67" s="67"/>
      <c r="U67" s="131"/>
      <c r="V67" s="132"/>
      <c r="W67" s="46"/>
      <c r="X67" s="132"/>
      <c r="Y67" s="28" t="str">
        <f>$BA67&amp;" "&amp;$BB67&amp;""&amp;$BC67</f>
        <v xml:space="preserve"> </v>
      </c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BA67" s="29" t="str">
        <f>IF($C67&lt;&gt;SUM(F67:U67),"El Total de Ingresos es diferente a la suma de Hombres y Mujeres por edad","")</f>
        <v/>
      </c>
      <c r="BB67" s="29" t="str">
        <f>IF($D67&lt;&gt;($F67+$H67+$J67+$L67+$N67+$P67+$R67+$T67),"El Total de Hombres ingresados al Programa es diferente a la suma de Hombres por edad","")</f>
        <v/>
      </c>
      <c r="BC67" s="29" t="str">
        <f>IF($E67&lt;&gt;($G67+$I67+$K67+$M67+$O67+$Q67+$S67+$U67),"El Total de Mujeres ingresadas al Programa es diferente a la suma de Mujeres por edad","")</f>
        <v/>
      </c>
      <c r="BD67" s="22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0">
        <f>IF($C67&lt;&gt;SUM(F67:U67),1,0)</f>
        <v>0</v>
      </c>
      <c r="BU67" s="30">
        <f>IF($D67&lt;&gt;($F67+$H67+$J67+$L67+$N67+$P67+$R67+$T67),1,0)</f>
        <v>0</v>
      </c>
      <c r="BV67" s="30">
        <f>IF($E67&lt;&gt;($G67+$I67+$K67+$M67+$O67+$Q67+$S67+$U67),1,0)</f>
        <v>0</v>
      </c>
      <c r="BW67" s="30">
        <f>IF(AND(O$59&lt;&gt;0,O$58=""),1,0)</f>
        <v>0</v>
      </c>
      <c r="BX67" s="30">
        <f>IF(AND(P$59&lt;&gt;0,P$58=""),1,0)</f>
        <v>0</v>
      </c>
      <c r="BY67" s="30">
        <f>IF(AND(Q$59&lt;&gt;0,Q$58=""),1,0)</f>
        <v>0</v>
      </c>
      <c r="BZ67" s="3"/>
      <c r="CA67" s="3"/>
      <c r="CB67" s="3"/>
      <c r="CC67" s="3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</row>
    <row r="68" spans="1:103" s="23" customFormat="1" ht="10.5" x14ac:dyDescent="0.15">
      <c r="A68" s="1151"/>
      <c r="B68" s="116" t="s">
        <v>80</v>
      </c>
      <c r="C68" s="71">
        <f>SUM(D68:E68)</f>
        <v>0</v>
      </c>
      <c r="D68" s="117">
        <f t="shared" si="7"/>
        <v>0</v>
      </c>
      <c r="E68" s="118">
        <f t="shared" si="7"/>
        <v>0</v>
      </c>
      <c r="F68" s="32"/>
      <c r="G68" s="34"/>
      <c r="H68" s="32"/>
      <c r="I68" s="34"/>
      <c r="J68" s="32"/>
      <c r="K68" s="34"/>
      <c r="L68" s="32"/>
      <c r="M68" s="34"/>
      <c r="N68" s="32"/>
      <c r="O68" s="34"/>
      <c r="P68" s="32"/>
      <c r="Q68" s="34"/>
      <c r="R68" s="32"/>
      <c r="S68" s="34"/>
      <c r="T68" s="32"/>
      <c r="U68" s="133"/>
      <c r="V68" s="134"/>
      <c r="W68" s="47"/>
      <c r="X68" s="134"/>
      <c r="Y68" s="28" t="str">
        <f>$BA68&amp;" "&amp;$BB68&amp;""&amp;$BC68</f>
        <v xml:space="preserve"> </v>
      </c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BA68" s="29" t="str">
        <f>IF($C68&lt;&gt;SUM(F68:U68),"El Total de Ingresos es diferente a la suma de Hombres y Mujeres por edad","")</f>
        <v/>
      </c>
      <c r="BB68" s="29" t="str">
        <f>IF($D68&lt;&gt;($F68+$H68+$J68+$L68+$N68+$P68+$R68+$T68),"El Total de Hombres ingresados al Programa es diferente a la suma de Hombres por edad","")</f>
        <v/>
      </c>
      <c r="BC68" s="29" t="str">
        <f>IF($E68&lt;&gt;($G68+$I68+$K68+$M68+$O68+$Q68+$S68+$U68),"El Total de Mujeres ingresadas al Programa es diferente a la suma de Mujeres por edad","")</f>
        <v/>
      </c>
      <c r="BD68" s="22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0">
        <f>IF($C68&lt;&gt;SUM(F68:U68),1,0)</f>
        <v>0</v>
      </c>
      <c r="BU68" s="30">
        <f>IF($D68&lt;&gt;($F68+$H68+$J68+$L68+$N68+$P68+$R68+$T68),1,0)</f>
        <v>0</v>
      </c>
      <c r="BV68" s="30">
        <f>IF($E68&lt;&gt;($G68+$I68+$K68+$M68+$O68+$Q68+$S68+$U68),1,0)</f>
        <v>0</v>
      </c>
      <c r="BW68" s="30">
        <f>IF(AND(O$60&lt;&gt;0,O$58=""),1,0)</f>
        <v>0</v>
      </c>
      <c r="BX68" s="30">
        <f>IF(AND(P$60&lt;&gt;0,P$58=""),1,0)</f>
        <v>0</v>
      </c>
      <c r="BY68" s="30">
        <f>IF(AND(Q$60&lt;&gt;0,Q$58=""),1,0)</f>
        <v>0</v>
      </c>
      <c r="BZ68" s="3"/>
      <c r="CA68" s="3"/>
      <c r="CB68" s="3"/>
      <c r="CC68" s="3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</row>
    <row r="69" spans="1:103" s="23" customFormat="1" ht="10.5" x14ac:dyDescent="0.15">
      <c r="A69" s="1152"/>
      <c r="B69" s="234" t="s">
        <v>81</v>
      </c>
      <c r="C69" s="80">
        <f>SUM(D69:E69)</f>
        <v>0</v>
      </c>
      <c r="D69" s="121">
        <f t="shared" si="7"/>
        <v>0</v>
      </c>
      <c r="E69" s="122">
        <f t="shared" si="7"/>
        <v>0</v>
      </c>
      <c r="F69" s="37"/>
      <c r="G69" s="39"/>
      <c r="H69" s="37"/>
      <c r="I69" s="39"/>
      <c r="J69" s="37"/>
      <c r="K69" s="39"/>
      <c r="L69" s="37"/>
      <c r="M69" s="39"/>
      <c r="N69" s="37"/>
      <c r="O69" s="39"/>
      <c r="P69" s="37"/>
      <c r="Q69" s="39"/>
      <c r="R69" s="37"/>
      <c r="S69" s="39"/>
      <c r="T69" s="37"/>
      <c r="U69" s="135"/>
      <c r="V69" s="136"/>
      <c r="W69" s="49"/>
      <c r="X69" s="136"/>
      <c r="Y69" s="28" t="str">
        <f>$BA69&amp;" "&amp;$BB69&amp;""&amp;$BC69</f>
        <v xml:space="preserve"> </v>
      </c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BA69" s="29" t="str">
        <f>IF($C69&lt;&gt;SUM(F69:U69),"El Total de Ingresos es diferente a la suma de Hombres y Mujeres por edad","")</f>
        <v/>
      </c>
      <c r="BB69" s="29" t="str">
        <f>IF($D69&lt;&gt;($F69+$H69+$J69+$L69+$N69+$P69+$R69+$T69),"El Total de Hombres ingresados al Programa es diferente a la suma de Hombres por edad","")</f>
        <v/>
      </c>
      <c r="BC69" s="29" t="str">
        <f>IF($E69&lt;&gt;($G69+$I69+$K69+$M69+$O69+$Q69+$S69+$U69),"El Total de Mujeres ingresadas al Programa es diferente a la suma de Mujeres por edad","")</f>
        <v/>
      </c>
      <c r="BD69" s="22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0">
        <f>IF($C69&lt;&gt;SUM(F69:U69),1,0)</f>
        <v>0</v>
      </c>
      <c r="BU69" s="30">
        <f>IF($D69&lt;&gt;($F69+$H69+$J69+$L69+$N69+$P69+$R69+$T69),1,0)</f>
        <v>0</v>
      </c>
      <c r="BV69" s="30">
        <f>IF($E69&lt;&gt;($G69+$I69+$K69+$M69+$O69+$Q69+$S69+$U69),1,0)</f>
        <v>0</v>
      </c>
      <c r="BW69" s="30">
        <f>IF(AND(O$61&lt;&gt;0,O$58=""),1,0)</f>
        <v>0</v>
      </c>
      <c r="BX69" s="30">
        <f>IF(AND(P$61&lt;&gt;0,P$58=""),1,0)</f>
        <v>0</v>
      </c>
      <c r="BY69" s="30">
        <f>IF(AND(Q$61&lt;&gt;0,Q$58=""),1,0)</f>
        <v>0</v>
      </c>
      <c r="BZ69" s="3"/>
      <c r="CA69" s="3"/>
      <c r="CB69" s="3"/>
      <c r="CC69" s="3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</row>
    <row r="70" spans="1:103" s="9" customFormat="1" ht="14.25" x14ac:dyDescent="0.2">
      <c r="A70" s="81" t="s">
        <v>89</v>
      </c>
      <c r="B70" s="81"/>
      <c r="C70" s="81"/>
      <c r="D70" s="81"/>
      <c r="E70" s="81"/>
      <c r="F70" s="81"/>
      <c r="G70" s="81"/>
      <c r="H70" s="107"/>
      <c r="I70" s="108"/>
      <c r="J70" s="108"/>
      <c r="K70" s="109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10"/>
      <c r="BT70" s="30">
        <f>IF(AND(R$58&lt;&gt;0,(R$59+R$60+R$61)&lt;R$58),1,0)</f>
        <v>0</v>
      </c>
      <c r="BU70" s="30">
        <f>IF(AND(S$58&lt;&gt;0,(S$59+S$60+S$61)&lt;S$58),1,0)</f>
        <v>0</v>
      </c>
      <c r="BV70" s="30">
        <f>IF(AND(T$58&lt;&gt;0,(T$59+T$60+T$61)&lt;T$58),1,0)</f>
        <v>0</v>
      </c>
      <c r="BW70" s="30">
        <f>IF(AND(U$58&lt;&gt;0,(U$59+U$60+U$61)&lt;U$58),1,0)</f>
        <v>0</v>
      </c>
      <c r="BX70" s="30">
        <f>IF($C66&lt;&gt;($V66+$W66+$X66),1,0)</f>
        <v>0</v>
      </c>
    </row>
    <row r="71" spans="1:103" s="17" customFormat="1" x14ac:dyDescent="0.2">
      <c r="A71" s="1153" t="s">
        <v>45</v>
      </c>
      <c r="B71" s="1153"/>
      <c r="C71" s="1052" t="s">
        <v>90</v>
      </c>
      <c r="D71" s="1156" t="s">
        <v>47</v>
      </c>
      <c r="E71" s="1157"/>
      <c r="F71" s="1157"/>
      <c r="G71" s="1157"/>
      <c r="H71" s="1157"/>
      <c r="I71" s="1158"/>
      <c r="J71" s="1052" t="s">
        <v>91</v>
      </c>
      <c r="K71" s="9"/>
      <c r="L71" s="9"/>
      <c r="M71" s="9"/>
      <c r="N71" s="9"/>
      <c r="O71" s="9"/>
      <c r="P71" s="9"/>
      <c r="Q71" s="9"/>
      <c r="R71" s="9"/>
      <c r="S71" s="138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30">
        <f>IF(AND(R$59&lt;&gt;0,R$58=""),1,0)</f>
        <v>0</v>
      </c>
      <c r="BU71" s="30">
        <f>IF(AND(S$59&lt;&gt;0,S$58=""),1,0)</f>
        <v>0</v>
      </c>
      <c r="BV71" s="30">
        <f>IF(AND(T$59&lt;&gt;0,T$58=""),1,0)</f>
        <v>0</v>
      </c>
      <c r="BW71" s="30">
        <f>IF(AND(U$59&lt;&gt;0,U$58=""),1,0)</f>
        <v>0</v>
      </c>
      <c r="BX71" s="9"/>
      <c r="BY71" s="9"/>
      <c r="BZ71" s="9"/>
      <c r="CA71" s="9"/>
      <c r="CB71" s="9"/>
      <c r="CC71" s="16"/>
      <c r="CD71" s="16"/>
      <c r="CE71" s="16"/>
      <c r="CF71" s="16"/>
      <c r="CG71" s="16"/>
      <c r="CH71" s="16"/>
      <c r="CI71" s="16"/>
      <c r="CJ71" s="16"/>
      <c r="CK71" s="16"/>
    </row>
    <row r="72" spans="1:103" s="23" customFormat="1" ht="10.5" x14ac:dyDescent="0.15">
      <c r="A72" s="1154"/>
      <c r="B72" s="1154"/>
      <c r="C72" s="1053"/>
      <c r="D72" s="1159" t="s">
        <v>92</v>
      </c>
      <c r="E72" s="1160"/>
      <c r="F72" s="1159" t="s">
        <v>93</v>
      </c>
      <c r="G72" s="1160"/>
      <c r="H72" s="1159" t="s">
        <v>94</v>
      </c>
      <c r="I72" s="1160"/>
      <c r="J72" s="105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0">
        <f>IF(AND(R$60&lt;&gt;0,R$58=""),1,0)</f>
        <v>0</v>
      </c>
      <c r="BU72" s="30">
        <f>IF(AND(S$60&lt;&gt;0,S$58=""),1,0)</f>
        <v>0</v>
      </c>
      <c r="BV72" s="30">
        <f>IF(AND(T$60&lt;&gt;0,T$58=""),1,0)</f>
        <v>0</v>
      </c>
      <c r="BW72" s="30">
        <f>IF(AND(U$60&lt;&gt;0,U$58=""),1,0)</f>
        <v>0</v>
      </c>
      <c r="BX72" s="3"/>
      <c r="BY72" s="3"/>
      <c r="BZ72" s="3"/>
      <c r="CA72" s="3"/>
      <c r="CB72" s="3"/>
      <c r="CC72" s="22"/>
      <c r="CD72" s="22"/>
      <c r="CE72" s="22"/>
      <c r="CF72" s="22"/>
      <c r="CG72" s="22"/>
      <c r="CH72" s="22"/>
      <c r="CI72" s="22"/>
    </row>
    <row r="73" spans="1:103" s="23" customFormat="1" ht="10.5" x14ac:dyDescent="0.15">
      <c r="A73" s="1155"/>
      <c r="B73" s="1155"/>
      <c r="C73" s="1054"/>
      <c r="D73" s="18" t="s">
        <v>43</v>
      </c>
      <c r="E73" s="90" t="s">
        <v>64</v>
      </c>
      <c r="F73" s="18" t="s">
        <v>43</v>
      </c>
      <c r="G73" s="90" t="s">
        <v>64</v>
      </c>
      <c r="H73" s="18" t="s">
        <v>43</v>
      </c>
      <c r="I73" s="90" t="s">
        <v>64</v>
      </c>
      <c r="J73" s="1054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0">
        <f>IF(AND(R$61&lt;&gt;0,R$58=""),1,0)</f>
        <v>0</v>
      </c>
      <c r="BU73" s="30">
        <f>IF(AND(S$61&lt;&gt;0,S$58=""),1,0)</f>
        <v>0</v>
      </c>
      <c r="BV73" s="30">
        <f>IF(AND(T$61&lt;&gt;0,T$58=""),1,0)</f>
        <v>0</v>
      </c>
      <c r="BW73" s="30">
        <f>IF(AND(U$61&lt;&gt;0,U$58=""),1,0)</f>
        <v>0</v>
      </c>
      <c r="BX73" s="3"/>
      <c r="BY73" s="3"/>
      <c r="BZ73" s="3"/>
      <c r="CA73" s="3"/>
      <c r="CB73" s="3"/>
      <c r="CC73" s="22"/>
      <c r="CD73" s="22"/>
      <c r="CE73" s="22"/>
      <c r="CF73" s="22"/>
      <c r="CG73" s="22"/>
      <c r="CH73" s="22"/>
      <c r="CI73" s="22"/>
    </row>
    <row r="74" spans="1:103" s="23" customFormat="1" ht="10.5" x14ac:dyDescent="0.15">
      <c r="A74" s="1138" t="s">
        <v>95</v>
      </c>
      <c r="B74" s="1139"/>
      <c r="C74" s="78">
        <f>SUM(D74:I74)</f>
        <v>0</v>
      </c>
      <c r="D74" s="25"/>
      <c r="E74" s="27"/>
      <c r="F74" s="25"/>
      <c r="G74" s="27"/>
      <c r="H74" s="25"/>
      <c r="I74" s="27"/>
      <c r="J74" s="44"/>
      <c r="K74" s="28" t="str">
        <f>$BA74</f>
        <v/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BA74" s="29" t="str">
        <f>IF($C74&lt;&gt;SUM($D74:$I74),"El Total de los Ingresos es diferente a la suma de Hombres y Mujeres por edad","")</f>
        <v/>
      </c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0">
        <f>IF($C74&lt;&gt;SUM(D74:I74),1,0)</f>
        <v>0</v>
      </c>
      <c r="BU74" s="3"/>
      <c r="BV74" s="3"/>
      <c r="BW74" s="3"/>
      <c r="BX74" s="3"/>
      <c r="BY74" s="3"/>
      <c r="BZ74" s="3"/>
      <c r="CA74" s="3"/>
      <c r="CB74" s="3"/>
      <c r="CC74" s="22"/>
      <c r="CD74" s="22"/>
      <c r="CE74" s="22"/>
      <c r="CF74" s="22"/>
      <c r="CG74" s="22"/>
      <c r="CH74" s="22"/>
      <c r="CI74" s="22"/>
    </row>
    <row r="75" spans="1:103" s="23" customFormat="1" ht="10.5" x14ac:dyDescent="0.15">
      <c r="A75" s="1140" t="s">
        <v>96</v>
      </c>
      <c r="B75" s="1141"/>
      <c r="C75" s="80">
        <f>SUM(D75:I75)</f>
        <v>0</v>
      </c>
      <c r="D75" s="37"/>
      <c r="E75" s="39"/>
      <c r="F75" s="37"/>
      <c r="G75" s="39"/>
      <c r="H75" s="37"/>
      <c r="I75" s="39"/>
      <c r="J75" s="49"/>
      <c r="K75" s="28" t="str">
        <f>$BA75</f>
        <v/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BA75" s="29" t="str">
        <f>IF($C75&lt;&gt;SUM($D75:$I75),"El Total de los Ingresos es diferente a la suma de Hombres y Mujeres por edad","")</f>
        <v/>
      </c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0">
        <f>IF($C75&lt;&gt;SUM(D75:I75),1,0)</f>
        <v>0</v>
      </c>
      <c r="BU75" s="3"/>
      <c r="BV75" s="3"/>
      <c r="BW75" s="3"/>
      <c r="BX75" s="3"/>
      <c r="BY75" s="3"/>
      <c r="BZ75" s="3"/>
      <c r="CA75" s="3"/>
      <c r="CB75" s="3"/>
      <c r="CC75" s="22"/>
      <c r="CD75" s="22"/>
      <c r="CE75" s="22"/>
      <c r="CF75" s="22"/>
      <c r="CG75" s="22"/>
      <c r="CH75" s="22"/>
      <c r="CI75" s="22"/>
    </row>
    <row r="76" spans="1:103" s="23" customFormat="1" ht="10.5" x14ac:dyDescent="0.15">
      <c r="A76" s="1142" t="s">
        <v>97</v>
      </c>
      <c r="B76" s="139" t="s">
        <v>98</v>
      </c>
      <c r="C76" s="78">
        <f>SUM(D76:I76)</f>
        <v>0</v>
      </c>
      <c r="D76" s="25"/>
      <c r="E76" s="27"/>
      <c r="F76" s="25"/>
      <c r="G76" s="27"/>
      <c r="H76" s="25"/>
      <c r="I76" s="27"/>
      <c r="J76" s="44"/>
      <c r="K76" s="28" t="str">
        <f>$BA76</f>
        <v/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BA76" s="29" t="str">
        <f>IF($C76&lt;&gt;SUM($D76:$I76),"El Total de los Ingresos es diferente a la suma de Hombres y Mujeres por edad","")</f>
        <v/>
      </c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0">
        <f>IF($C76&lt;&gt;SUM(D76:I76),1,0)</f>
        <v>0</v>
      </c>
      <c r="BU76" s="3"/>
      <c r="BV76" s="3"/>
      <c r="BW76" s="3"/>
      <c r="BX76" s="3"/>
      <c r="BY76" s="3"/>
      <c r="BZ76" s="3"/>
      <c r="CA76" s="3"/>
      <c r="CB76" s="3"/>
      <c r="CC76" s="22"/>
      <c r="CD76" s="22"/>
      <c r="CE76" s="22"/>
      <c r="CF76" s="22"/>
      <c r="CG76" s="22"/>
      <c r="CH76" s="22"/>
      <c r="CI76" s="22"/>
    </row>
    <row r="77" spans="1:103" s="23" customFormat="1" ht="10.5" x14ac:dyDescent="0.15">
      <c r="A77" s="1143"/>
      <c r="B77" s="140" t="s">
        <v>99</v>
      </c>
      <c r="C77" s="80">
        <f>SUM(D77:I77)</f>
        <v>0</v>
      </c>
      <c r="D77" s="37"/>
      <c r="E77" s="39"/>
      <c r="F77" s="37"/>
      <c r="G77" s="39"/>
      <c r="H77" s="37"/>
      <c r="I77" s="39"/>
      <c r="J77" s="49"/>
      <c r="K77" s="28" t="str">
        <f>$BA77</f>
        <v/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BA77" s="29" t="str">
        <f>IF($C77&lt;&gt;SUM($D77:$I77),"El Total de los Ingresos es diferente a la suma de Hombres y Mujeres por edad","")</f>
        <v/>
      </c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0">
        <f>IF($C77&lt;&gt;SUM(D77:I77),1,0)</f>
        <v>0</v>
      </c>
      <c r="BU77" s="3"/>
      <c r="BV77" s="3"/>
      <c r="BW77" s="3"/>
      <c r="BX77" s="3"/>
      <c r="BY77" s="3"/>
      <c r="BZ77" s="3"/>
      <c r="CA77" s="3"/>
      <c r="CB77" s="3"/>
      <c r="CC77" s="22"/>
      <c r="CD77" s="22"/>
      <c r="CE77" s="22"/>
      <c r="CF77" s="22"/>
      <c r="CG77" s="22"/>
      <c r="CH77" s="22"/>
      <c r="CI77" s="22"/>
    </row>
    <row r="78" spans="1:103" s="23" customFormat="1" ht="10.5" x14ac:dyDescent="0.15">
      <c r="A78" s="1144" t="s">
        <v>100</v>
      </c>
      <c r="B78" s="1145"/>
      <c r="C78" s="80">
        <f>SUM(D78:I78)</f>
        <v>0</v>
      </c>
      <c r="D78" s="62"/>
      <c r="E78" s="64"/>
      <c r="F78" s="62"/>
      <c r="G78" s="64"/>
      <c r="H78" s="62"/>
      <c r="I78" s="64"/>
      <c r="J78" s="85"/>
      <c r="K78" s="28" t="str">
        <f>$BA78&amp;" "&amp;$BB78&amp;""</f>
        <v xml:space="preserve"> 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BA78" s="29" t="str">
        <f>IF($C78&lt;&gt;SUM($D78:$I78),"El Total de los Ingresos es diferente a la suma de Hombres y Mujeres por edad","")</f>
        <v/>
      </c>
      <c r="BB78" s="29" t="str">
        <f>IF(C78&gt;C76+C77,"Los Ingresos de pacientes dependientes severos con escaras DEBEN estar incluidos en los Ingresos de pacientes dependientes severos oncológicos o No oncológicos","")</f>
        <v/>
      </c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0">
        <f>IF($C78&lt;&gt;SUM(D78:I78),1,0)</f>
        <v>0</v>
      </c>
      <c r="BU78" s="30">
        <f>IF(C78&gt;SUM(C76:C77),1,0)</f>
        <v>0</v>
      </c>
      <c r="BV78" s="3"/>
      <c r="BW78" s="3"/>
      <c r="BX78" s="3"/>
      <c r="BY78" s="3"/>
      <c r="BZ78" s="3"/>
      <c r="CA78" s="3"/>
      <c r="CB78" s="3"/>
      <c r="CC78" s="22"/>
      <c r="CD78" s="22"/>
      <c r="CE78" s="22"/>
      <c r="CF78" s="22"/>
      <c r="CG78" s="22"/>
      <c r="CH78" s="22"/>
      <c r="CI78" s="22"/>
    </row>
    <row r="79" spans="1:103" s="17" customFormat="1" ht="14.25" x14ac:dyDescent="0.2">
      <c r="A79" s="87" t="s">
        <v>101</v>
      </c>
      <c r="B79" s="87"/>
      <c r="C79" s="87"/>
      <c r="D79" s="87"/>
      <c r="E79" s="87"/>
      <c r="F79" s="81"/>
      <c r="G79" s="81"/>
      <c r="H79" s="107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BA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</row>
    <row r="80" spans="1:103" s="23" customFormat="1" ht="10.5" x14ac:dyDescent="0.15">
      <c r="A80" s="1146" t="s">
        <v>3</v>
      </c>
      <c r="B80" s="1023"/>
      <c r="C80" s="1072" t="s">
        <v>102</v>
      </c>
      <c r="D80" s="1134" t="s">
        <v>103</v>
      </c>
      <c r="E80" s="1010" t="s">
        <v>104</v>
      </c>
      <c r="F80" s="3"/>
      <c r="G80" s="3"/>
      <c r="H80" s="3"/>
      <c r="I80" s="2"/>
      <c r="J80" s="2"/>
      <c r="K80" s="2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BA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</row>
    <row r="81" spans="1:100" s="23" customFormat="1" ht="10.5" x14ac:dyDescent="0.15">
      <c r="A81" s="1147"/>
      <c r="B81" s="1025"/>
      <c r="C81" s="1073"/>
      <c r="D81" s="1135"/>
      <c r="E81" s="1014"/>
      <c r="F81" s="119"/>
      <c r="G81" s="119"/>
      <c r="H81" s="119"/>
      <c r="I81" s="119"/>
      <c r="J81" s="119"/>
      <c r="K81" s="119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BA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</row>
    <row r="82" spans="1:100" s="23" customFormat="1" ht="10.5" x14ac:dyDescent="0.15">
      <c r="A82" s="1127" t="s">
        <v>105</v>
      </c>
      <c r="B82" s="1128"/>
      <c r="C82" s="44"/>
      <c r="D82" s="142"/>
      <c r="E82" s="143"/>
      <c r="F82" s="28" t="str">
        <f t="shared" ref="F82:F91" si="8">$BA82</f>
        <v/>
      </c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BA82" s="29" t="str">
        <f t="shared" ref="BA82:BA91" si="9">IF($D82&gt;=$E82,"","El Total de Egresos NO puede ser menor que los Egresos por Abandono.")</f>
        <v/>
      </c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0">
        <f>IF($D82&gt;=$E82,0,1)</f>
        <v>0</v>
      </c>
      <c r="BU82" s="3"/>
      <c r="BV82" s="3"/>
      <c r="BW82" s="3"/>
      <c r="BX82" s="3"/>
      <c r="BY82" s="3"/>
      <c r="BZ82" s="3"/>
      <c r="CA82" s="3"/>
      <c r="CB82" s="3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</row>
    <row r="83" spans="1:100" s="23" customFormat="1" ht="10.5" x14ac:dyDescent="0.15">
      <c r="A83" s="1127" t="s">
        <v>106</v>
      </c>
      <c r="B83" s="1128"/>
      <c r="C83" s="47"/>
      <c r="D83" s="144"/>
      <c r="E83" s="134"/>
      <c r="F83" s="28" t="str">
        <f t="shared" si="8"/>
        <v/>
      </c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BA83" s="29" t="str">
        <f t="shared" si="9"/>
        <v/>
      </c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0">
        <f t="shared" ref="BT83:BT91" si="10">IF($D83&gt;=$E83,0,1)</f>
        <v>0</v>
      </c>
      <c r="BU83" s="3"/>
      <c r="BV83" s="3"/>
      <c r="BW83" s="3"/>
      <c r="BX83" s="3"/>
      <c r="BY83" s="3"/>
      <c r="BZ83" s="3"/>
      <c r="CA83" s="3"/>
      <c r="CB83" s="3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</row>
    <row r="84" spans="1:100" s="23" customFormat="1" ht="10.5" x14ac:dyDescent="0.15">
      <c r="A84" s="1136" t="s">
        <v>107</v>
      </c>
      <c r="B84" s="1137"/>
      <c r="C84" s="47"/>
      <c r="D84" s="144"/>
      <c r="E84" s="134"/>
      <c r="F84" s="28" t="str">
        <f t="shared" si="8"/>
        <v/>
      </c>
      <c r="G84" s="119"/>
      <c r="H84" s="119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BA84" s="29" t="str">
        <f t="shared" si="9"/>
        <v/>
      </c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0">
        <f t="shared" si="10"/>
        <v>0</v>
      </c>
      <c r="BU84" s="3"/>
      <c r="BV84" s="3"/>
      <c r="BW84" s="3"/>
      <c r="BX84" s="3"/>
      <c r="BY84" s="3"/>
      <c r="BZ84" s="3"/>
      <c r="CA84" s="3"/>
      <c r="CB84" s="3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</row>
    <row r="85" spans="1:100" s="23" customFormat="1" ht="10.5" x14ac:dyDescent="0.15">
      <c r="A85" s="1131" t="s">
        <v>108</v>
      </c>
      <c r="B85" s="1132"/>
      <c r="C85" s="56">
        <f>SUM(C82:C84)</f>
        <v>0</v>
      </c>
      <c r="D85" s="145">
        <f>SUM(D82:D84)</f>
        <v>0</v>
      </c>
      <c r="E85" s="146">
        <f>SUM(E82:E84)</f>
        <v>0</v>
      </c>
      <c r="F85" s="28" t="str">
        <f t="shared" si="8"/>
        <v/>
      </c>
      <c r="G85" s="119"/>
      <c r="H85" s="119"/>
      <c r="I85" s="119"/>
      <c r="J85" s="119"/>
      <c r="K85" s="119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BA85" s="29" t="str">
        <f t="shared" si="9"/>
        <v/>
      </c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0">
        <f t="shared" si="10"/>
        <v>0</v>
      </c>
      <c r="BU85" s="3"/>
      <c r="BV85" s="3"/>
      <c r="BW85" s="3"/>
      <c r="BX85" s="3"/>
      <c r="BY85" s="3"/>
      <c r="BZ85" s="3"/>
      <c r="CA85" s="3"/>
      <c r="CB85" s="3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</row>
    <row r="86" spans="1:100" s="23" customFormat="1" ht="10.5" x14ac:dyDescent="0.15">
      <c r="A86" s="1125" t="s">
        <v>109</v>
      </c>
      <c r="B86" s="1126"/>
      <c r="C86" s="46"/>
      <c r="D86" s="147"/>
      <c r="E86" s="132"/>
      <c r="F86" s="28" t="str">
        <f t="shared" si="8"/>
        <v/>
      </c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  <c r="V86" s="119"/>
      <c r="W86" s="119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BA86" s="29" t="str">
        <f t="shared" si="9"/>
        <v/>
      </c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0">
        <f t="shared" si="10"/>
        <v>0</v>
      </c>
      <c r="BU86" s="3"/>
      <c r="BV86" s="3"/>
      <c r="BW86" s="3"/>
      <c r="BX86" s="3"/>
      <c r="BY86" s="3"/>
      <c r="BZ86" s="3"/>
      <c r="CA86" s="3"/>
      <c r="CB86" s="3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</row>
    <row r="87" spans="1:100" s="23" customFormat="1" ht="10.5" x14ac:dyDescent="0.15">
      <c r="A87" s="1127" t="s">
        <v>110</v>
      </c>
      <c r="B87" s="1128"/>
      <c r="C87" s="47"/>
      <c r="D87" s="144"/>
      <c r="E87" s="134"/>
      <c r="F87" s="28" t="str">
        <f t="shared" si="8"/>
        <v/>
      </c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  <c r="V87" s="119"/>
      <c r="W87" s="119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BA87" s="29" t="str">
        <f t="shared" si="9"/>
        <v/>
      </c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0">
        <f t="shared" si="10"/>
        <v>0</v>
      </c>
      <c r="BU87" s="3"/>
      <c r="BV87" s="3"/>
      <c r="BW87" s="3"/>
      <c r="BX87" s="3"/>
      <c r="BY87" s="3"/>
      <c r="BZ87" s="3"/>
      <c r="CA87" s="3"/>
      <c r="CB87" s="3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</row>
    <row r="88" spans="1:100" s="23" customFormat="1" ht="10.5" x14ac:dyDescent="0.15">
      <c r="A88" s="1127" t="s">
        <v>111</v>
      </c>
      <c r="B88" s="1128"/>
      <c r="C88" s="47"/>
      <c r="D88" s="144"/>
      <c r="E88" s="134"/>
      <c r="F88" s="28" t="str">
        <f t="shared" si="8"/>
        <v/>
      </c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19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BA88" s="29" t="str">
        <f t="shared" si="9"/>
        <v/>
      </c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0">
        <f t="shared" si="10"/>
        <v>0</v>
      </c>
      <c r="BU88" s="3"/>
      <c r="BV88" s="3"/>
      <c r="BW88" s="3"/>
      <c r="BX88" s="3"/>
      <c r="BY88" s="3"/>
      <c r="BZ88" s="3"/>
      <c r="CA88" s="3"/>
      <c r="CB88" s="3"/>
      <c r="CC88" s="22"/>
      <c r="CD88" s="22"/>
      <c r="CE88" s="22"/>
      <c r="CF88" s="22"/>
      <c r="CG88" s="22"/>
      <c r="CH88" s="22"/>
      <c r="CI88" s="22"/>
      <c r="CJ88" s="22"/>
      <c r="CK88" s="22"/>
      <c r="CL88" s="22"/>
      <c r="CM88" s="22"/>
      <c r="CN88" s="22"/>
      <c r="CO88" s="22"/>
      <c r="CP88" s="22"/>
      <c r="CQ88" s="22"/>
      <c r="CR88" s="22"/>
      <c r="CS88" s="22"/>
      <c r="CT88" s="22"/>
      <c r="CU88" s="22"/>
      <c r="CV88" s="22"/>
    </row>
    <row r="89" spans="1:100" s="23" customFormat="1" ht="10.5" x14ac:dyDescent="0.15">
      <c r="A89" s="1129" t="s">
        <v>112</v>
      </c>
      <c r="B89" s="1130"/>
      <c r="C89" s="148"/>
      <c r="D89" s="149"/>
      <c r="E89" s="150"/>
      <c r="F89" s="28" t="str">
        <f t="shared" si="8"/>
        <v/>
      </c>
      <c r="G89" s="119"/>
      <c r="H89" s="119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  <c r="V89" s="119"/>
      <c r="W89" s="119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BA89" s="29" t="str">
        <f t="shared" si="9"/>
        <v/>
      </c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0">
        <f t="shared" si="10"/>
        <v>0</v>
      </c>
      <c r="BU89" s="3"/>
      <c r="BV89" s="3"/>
      <c r="BW89" s="3"/>
      <c r="BX89" s="3"/>
      <c r="BY89" s="3"/>
      <c r="BZ89" s="3"/>
      <c r="CA89" s="3"/>
      <c r="CB89" s="3"/>
      <c r="CC89" s="22"/>
      <c r="CD89" s="22"/>
      <c r="CE89" s="22"/>
      <c r="CF89" s="22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  <c r="CS89" s="22"/>
      <c r="CT89" s="22"/>
      <c r="CU89" s="22"/>
      <c r="CV89" s="22"/>
    </row>
    <row r="90" spans="1:100" s="23" customFormat="1" ht="10.5" x14ac:dyDescent="0.15">
      <c r="A90" s="1131" t="s">
        <v>108</v>
      </c>
      <c r="B90" s="1132"/>
      <c r="C90" s="56">
        <f>SUM(C86:C89)</f>
        <v>0</v>
      </c>
      <c r="D90" s="145">
        <f>SUM(D86:D89)</f>
        <v>0</v>
      </c>
      <c r="E90" s="146">
        <f>SUM(E86:E89)</f>
        <v>0</v>
      </c>
      <c r="F90" s="28" t="str">
        <f t="shared" si="8"/>
        <v/>
      </c>
      <c r="G90" s="119"/>
      <c r="H90" s="119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19"/>
      <c r="U90" s="119"/>
      <c r="V90" s="119"/>
      <c r="W90" s="119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BA90" s="29" t="str">
        <f t="shared" si="9"/>
        <v/>
      </c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0">
        <f t="shared" si="10"/>
        <v>0</v>
      </c>
      <c r="BU90" s="3"/>
      <c r="BV90" s="3"/>
      <c r="BW90" s="3"/>
      <c r="BX90" s="3"/>
      <c r="BY90" s="3"/>
      <c r="BZ90" s="3"/>
      <c r="CA90" s="3"/>
      <c r="CB90" s="3"/>
      <c r="CC90" s="22"/>
      <c r="CD90" s="22"/>
      <c r="CE90" s="22"/>
      <c r="CF90" s="22"/>
      <c r="CG90" s="22"/>
      <c r="CH90" s="22"/>
      <c r="CI90" s="22"/>
      <c r="CJ90" s="22"/>
      <c r="CK90" s="22"/>
      <c r="CL90" s="22"/>
      <c r="CM90" s="22"/>
      <c r="CN90" s="22"/>
      <c r="CO90" s="22"/>
      <c r="CP90" s="22"/>
      <c r="CQ90" s="22"/>
      <c r="CR90" s="22"/>
      <c r="CS90" s="22"/>
      <c r="CT90" s="22"/>
      <c r="CU90" s="22"/>
      <c r="CV90" s="22"/>
    </row>
    <row r="91" spans="1:100" s="23" customFormat="1" ht="10.5" x14ac:dyDescent="0.15">
      <c r="A91" s="1133" t="s">
        <v>113</v>
      </c>
      <c r="B91" s="1133"/>
      <c r="C91" s="56">
        <f>C85+C90</f>
        <v>0</v>
      </c>
      <c r="D91" s="145">
        <f>D85+D90</f>
        <v>0</v>
      </c>
      <c r="E91" s="146">
        <f>E85+E90</f>
        <v>0</v>
      </c>
      <c r="F91" s="28" t="str">
        <f t="shared" si="8"/>
        <v/>
      </c>
      <c r="G91" s="119"/>
      <c r="H91" s="119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  <c r="V91" s="119"/>
      <c r="W91" s="119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BA91" s="29" t="str">
        <f t="shared" si="9"/>
        <v/>
      </c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0">
        <f t="shared" si="10"/>
        <v>0</v>
      </c>
      <c r="BU91" s="3"/>
      <c r="BV91" s="3"/>
      <c r="BW91" s="3"/>
      <c r="BX91" s="3"/>
      <c r="BY91" s="3"/>
      <c r="BZ91" s="3"/>
      <c r="CA91" s="3"/>
      <c r="CB91" s="3"/>
      <c r="CC91" s="22"/>
      <c r="CD91" s="22"/>
      <c r="CE91" s="22"/>
      <c r="CF91" s="22"/>
      <c r="CG91" s="22"/>
      <c r="CH91" s="22"/>
      <c r="CI91" s="22"/>
      <c r="CJ91" s="22"/>
      <c r="CK91" s="22"/>
      <c r="CL91" s="22"/>
      <c r="CM91" s="22"/>
      <c r="CN91" s="22"/>
      <c r="CO91" s="22"/>
      <c r="CP91" s="22"/>
      <c r="CQ91" s="22"/>
      <c r="CR91" s="22"/>
      <c r="CS91" s="22"/>
      <c r="CT91" s="22"/>
      <c r="CU91" s="22"/>
      <c r="CV91" s="22"/>
    </row>
    <row r="92" spans="1:100" s="17" customFormat="1" ht="14.25" x14ac:dyDescent="0.2">
      <c r="A92" s="87" t="s">
        <v>114</v>
      </c>
      <c r="B92" s="87"/>
      <c r="C92" s="87"/>
      <c r="D92" s="87"/>
      <c r="E92" s="87"/>
      <c r="F92" s="81"/>
      <c r="G92" s="81"/>
      <c r="H92" s="151"/>
      <c r="I92" s="151"/>
      <c r="J92" s="151"/>
      <c r="K92" s="152"/>
      <c r="L92" s="153"/>
      <c r="M92" s="152"/>
      <c r="N92" s="152"/>
      <c r="O92" s="154"/>
      <c r="P92" s="154"/>
      <c r="Q92" s="119"/>
      <c r="R92" s="119"/>
      <c r="S92" s="119"/>
      <c r="T92" s="119"/>
      <c r="U92" s="119"/>
      <c r="V92" s="155"/>
      <c r="W92" s="11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</row>
    <row r="93" spans="1:100" s="23" customFormat="1" ht="10.5" x14ac:dyDescent="0.15">
      <c r="A93" s="1015" t="s">
        <v>115</v>
      </c>
      <c r="B93" s="1015"/>
      <c r="C93" s="1015"/>
      <c r="D93" s="1016" t="s">
        <v>46</v>
      </c>
      <c r="E93" s="1017"/>
      <c r="F93" s="1018"/>
      <c r="G93" s="1112" t="s">
        <v>116</v>
      </c>
      <c r="H93" s="1074"/>
      <c r="I93" s="1112" t="s">
        <v>117</v>
      </c>
      <c r="J93" s="1112"/>
      <c r="K93" s="1112" t="s">
        <v>118</v>
      </c>
      <c r="L93" s="1112"/>
      <c r="M93" s="1112" t="s">
        <v>119</v>
      </c>
      <c r="N93" s="1112"/>
      <c r="O93" s="1112" t="s">
        <v>120</v>
      </c>
      <c r="P93" s="1112"/>
      <c r="Q93" s="1075" t="s">
        <v>121</v>
      </c>
      <c r="R93" s="1113"/>
      <c r="S93" s="1123" t="s">
        <v>122</v>
      </c>
      <c r="T93" s="1116" t="s">
        <v>123</v>
      </c>
      <c r="U93" s="1106" t="s">
        <v>124</v>
      </c>
      <c r="V93" s="1106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  <c r="CS93" s="22"/>
      <c r="CT93" s="22"/>
      <c r="CU93" s="22"/>
      <c r="CV93" s="22"/>
    </row>
    <row r="94" spans="1:100" s="23" customFormat="1" ht="21" x14ac:dyDescent="0.15">
      <c r="A94" s="1015"/>
      <c r="B94" s="1015"/>
      <c r="C94" s="1015"/>
      <c r="D94" s="156" t="s">
        <v>125</v>
      </c>
      <c r="E94" s="157" t="s">
        <v>43</v>
      </c>
      <c r="F94" s="158" t="s">
        <v>64</v>
      </c>
      <c r="G94" s="159" t="s">
        <v>43</v>
      </c>
      <c r="H94" s="160" t="s">
        <v>64</v>
      </c>
      <c r="I94" s="159" t="s">
        <v>43</v>
      </c>
      <c r="J94" s="20" t="s">
        <v>64</v>
      </c>
      <c r="K94" s="159" t="s">
        <v>43</v>
      </c>
      <c r="L94" s="20" t="s">
        <v>64</v>
      </c>
      <c r="M94" s="159" t="s">
        <v>43</v>
      </c>
      <c r="N94" s="20" t="s">
        <v>64</v>
      </c>
      <c r="O94" s="159" t="s">
        <v>43</v>
      </c>
      <c r="P94" s="20" t="s">
        <v>64</v>
      </c>
      <c r="Q94" s="161" t="s">
        <v>43</v>
      </c>
      <c r="R94" s="162" t="s">
        <v>64</v>
      </c>
      <c r="S94" s="1124"/>
      <c r="T94" s="1116"/>
      <c r="U94" s="163" t="s">
        <v>43</v>
      </c>
      <c r="V94" s="164" t="s">
        <v>64</v>
      </c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  <c r="CS94" s="22"/>
      <c r="CT94" s="22"/>
      <c r="CU94" s="22"/>
      <c r="CV94" s="22"/>
    </row>
    <row r="95" spans="1:100" s="23" customFormat="1" ht="10.5" x14ac:dyDescent="0.15">
      <c r="A95" s="220" t="s">
        <v>126</v>
      </c>
      <c r="B95" s="166"/>
      <c r="C95" s="167"/>
      <c r="D95" s="168">
        <f>SUM(E95:F95)</f>
        <v>0</v>
      </c>
      <c r="E95" s="169">
        <f>G95+I95+K95+M95+O95+Q95</f>
        <v>0</v>
      </c>
      <c r="F95" s="170">
        <f>H95+J95+L95+N95+P95+R95</f>
        <v>0</v>
      </c>
      <c r="G95" s="171"/>
      <c r="H95" s="172"/>
      <c r="I95" s="171"/>
      <c r="J95" s="172"/>
      <c r="K95" s="171"/>
      <c r="L95" s="172"/>
      <c r="M95" s="171"/>
      <c r="N95" s="172"/>
      <c r="O95" s="171"/>
      <c r="P95" s="172"/>
      <c r="Q95" s="173"/>
      <c r="R95" s="174"/>
      <c r="S95" s="175"/>
      <c r="T95" s="176"/>
      <c r="U95" s="171"/>
      <c r="V95" s="172"/>
      <c r="W95" s="28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BA95" s="29" t="str">
        <f>IF($D95&lt;&gt;SUM($G95:$R95),"El Total de los Ingresos NO puede ser diferente a la suma de Hombres y Mujeres por edad.","")</f>
        <v/>
      </c>
      <c r="BB95" s="29" t="str">
        <f>IF($E95&lt;&gt;$G95+$I95+$K95+$M95+$O95+$Q95,"El Total de Hombres ingresados al Programa NO puede ser distinto a la suma de Hombres por edad.","")</f>
        <v/>
      </c>
      <c r="BC95" s="29" t="str">
        <f>IF($F95&lt;&gt;$H95+$J95+$L95+$N95+$P95+$R95,"El Total de Mujeres ingresadas al Programa NO puede ser distinto a la suma de Mujeres por edad.","")</f>
        <v/>
      </c>
      <c r="BD95" s="29" t="str">
        <f>IF(S95&lt;=F95,"","Las gestantes ingresadas al Programa NO debe ser mayor al Total de Mujeres ingresadas")</f>
        <v/>
      </c>
      <c r="BE95" s="29" t="str">
        <f>IF(T95&lt;=F95,"","Las madres de hijos menor de 2 años NO DEBE ser mayor al Total de Mujeres ingresadas al Programa")</f>
        <v/>
      </c>
      <c r="BF95" s="29" t="str">
        <f>IF(U95&lt;=E95,"","Los ingresos de Población Indigena Hombres NO DEBE ser mayor al Total de Ingresos de Hombres al Programa")</f>
        <v/>
      </c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0">
        <f>IF($D95&lt;&gt;SUM($G95:$R95),1,0)</f>
        <v>0</v>
      </c>
      <c r="BU95" s="30">
        <f t="shared" ref="BU95:BU124" si="11">IF($E95&lt;&gt;$G95+$I95+$K95+$M95+$O95+$Q95,1,0)</f>
        <v>0</v>
      </c>
      <c r="BV95" s="30">
        <f t="shared" ref="BV95:BV124" si="12">IF($F95&lt;&gt;$H95+$J95+$L95+$N95+$P95+$R95,1,0)</f>
        <v>0</v>
      </c>
      <c r="BW95" s="30">
        <f>IF(S95&lt;=F95,0,1)</f>
        <v>0</v>
      </c>
      <c r="BX95" s="30">
        <f>IF(T95&lt;=F95,0,1)</f>
        <v>0</v>
      </c>
      <c r="BY95" s="30">
        <f>IF(U95&lt;=E95,0,1)</f>
        <v>0</v>
      </c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  <c r="CS95" s="22"/>
      <c r="CT95" s="22"/>
      <c r="CU95" s="22"/>
      <c r="CV95" s="22"/>
    </row>
    <row r="96" spans="1:100" s="23" customFormat="1" ht="10.5" x14ac:dyDescent="0.15">
      <c r="A96" s="1109" t="s">
        <v>127</v>
      </c>
      <c r="B96" s="1110"/>
      <c r="C96" s="1111"/>
      <c r="D96" s="177"/>
      <c r="E96" s="178"/>
      <c r="F96" s="178"/>
      <c r="G96" s="178"/>
      <c r="H96" s="178"/>
      <c r="I96" s="178"/>
      <c r="J96" s="178"/>
      <c r="K96" s="178"/>
      <c r="L96" s="178"/>
      <c r="M96" s="178"/>
      <c r="N96" s="178"/>
      <c r="O96" s="178"/>
      <c r="P96" s="178"/>
      <c r="Q96" s="178"/>
      <c r="R96" s="178"/>
      <c r="S96" s="178"/>
      <c r="T96" s="178"/>
      <c r="U96" s="178"/>
      <c r="V96" s="179"/>
      <c r="W96" s="28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BA96" s="29" t="str">
        <f>IF(V95&lt;=F95,"","Los ingresos de Población Indigena Mujeres NO DEBE ser mayor al Total de Ingresos de Mujeres al Programa")</f>
        <v/>
      </c>
      <c r="BB96" s="22"/>
      <c r="BC96" s="22"/>
      <c r="BD96" s="22"/>
      <c r="BE96" s="22"/>
      <c r="BF96" s="22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0">
        <f>IF(V95&lt;=F95,0,1)</f>
        <v>0</v>
      </c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  <c r="CS96" s="22"/>
      <c r="CT96" s="22"/>
      <c r="CU96" s="22"/>
      <c r="CV96" s="22"/>
    </row>
    <row r="97" spans="1:100" s="23" customFormat="1" ht="10.5" x14ac:dyDescent="0.15">
      <c r="A97" s="1096" t="s">
        <v>128</v>
      </c>
      <c r="B97" s="1099" t="s">
        <v>129</v>
      </c>
      <c r="C97" s="1100"/>
      <c r="D97" s="180">
        <f t="shared" ref="D97:D105" si="13">SUM(E97:F97)</f>
        <v>0</v>
      </c>
      <c r="E97" s="181">
        <f t="shared" ref="E97:F105" si="14">G97+I97+K97+M97+O97+Q97</f>
        <v>0</v>
      </c>
      <c r="F97" s="182">
        <f t="shared" si="14"/>
        <v>0</v>
      </c>
      <c r="G97" s="67"/>
      <c r="H97" s="69"/>
      <c r="I97" s="67"/>
      <c r="J97" s="69"/>
      <c r="K97" s="67"/>
      <c r="L97" s="69"/>
      <c r="M97" s="67"/>
      <c r="N97" s="69"/>
      <c r="O97" s="67"/>
      <c r="P97" s="69"/>
      <c r="Q97" s="102"/>
      <c r="R97" s="131"/>
      <c r="S97" s="183"/>
      <c r="T97" s="184"/>
      <c r="U97" s="67"/>
      <c r="V97" s="69"/>
      <c r="W97" s="28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BA97" s="29" t="str">
        <f>IF($D97&lt;&gt;SUM($G97:$R97),"El Total de los Ingresos NO puede ser diferente a la suma de Hombres y Mujeres por edad.","")</f>
        <v/>
      </c>
      <c r="BB97" s="29" t="str">
        <f t="shared" ref="BB97:BB124" si="15">IF($E97&lt;&gt;$G97+$I97+$K97+$M97+$O97+$Q97,"El Total de Hombres ingresados al Programa NO puede ser distinto a la suma de Hombres por edad.","")</f>
        <v/>
      </c>
      <c r="BC97" s="29" t="str">
        <f t="shared" ref="BC97:BC124" si="16">IF($F97&lt;&gt;$H97+$J97+$L97+$N97+$P97+$R97,"El Total de Mujeres ingresadas al Programa NO puede ser distinto a la suma de Mujeres por edad.","")</f>
        <v/>
      </c>
      <c r="BD97" s="29" t="str">
        <f>IF($U97&lt;=$E97,"","Los ingresos de Población Indigena Hombres NO DEBE ser mayor al Total de Ingresos de Hombres al Programa")</f>
        <v/>
      </c>
      <c r="BE97" s="29" t="str">
        <f>IF($V97&lt;=$F97,"","Los ingresos de Población Indigena Mujeres NO DEBE ser mayor al Total de Ingresos de Mujeres al Programa")</f>
        <v/>
      </c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0">
        <f t="shared" ref="BT97:BT124" si="17">IF($D97&lt;&gt;SUM($G97:$R97),1,0)</f>
        <v>0</v>
      </c>
      <c r="BU97" s="30">
        <f t="shared" si="11"/>
        <v>0</v>
      </c>
      <c r="BV97" s="30">
        <f t="shared" si="12"/>
        <v>0</v>
      </c>
      <c r="BW97" s="30">
        <f>IF($U97&lt;=$E97,0,1)</f>
        <v>0</v>
      </c>
      <c r="BX97" s="30">
        <f>IF($V97&lt;=$F97,0,1)</f>
        <v>0</v>
      </c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</row>
    <row r="98" spans="1:100" s="23" customFormat="1" ht="10.5" x14ac:dyDescent="0.15">
      <c r="A98" s="1083"/>
      <c r="B98" s="1088" t="s">
        <v>130</v>
      </c>
      <c r="C98" s="1089"/>
      <c r="D98" s="185">
        <f t="shared" si="13"/>
        <v>0</v>
      </c>
      <c r="E98" s="186">
        <f t="shared" si="14"/>
        <v>0</v>
      </c>
      <c r="F98" s="187">
        <f t="shared" si="14"/>
        <v>0</v>
      </c>
      <c r="G98" s="32"/>
      <c r="H98" s="34"/>
      <c r="I98" s="32"/>
      <c r="J98" s="34"/>
      <c r="K98" s="32"/>
      <c r="L98" s="34"/>
      <c r="M98" s="32"/>
      <c r="N98" s="34"/>
      <c r="O98" s="32"/>
      <c r="P98" s="34"/>
      <c r="Q98" s="188"/>
      <c r="R98" s="133"/>
      <c r="S98" s="189"/>
      <c r="T98" s="190"/>
      <c r="U98" s="32"/>
      <c r="V98" s="34"/>
      <c r="W98" s="28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BA98" s="29" t="str">
        <f t="shared" ref="BA98:BA124" si="18">IF($D98&lt;&gt;SUM($G98:$R98),"El Total de los Ingresos NO puede ser diferente a la suma de Hombres y Mujeres por edad.","")</f>
        <v/>
      </c>
      <c r="BB98" s="29" t="str">
        <f t="shared" si="15"/>
        <v/>
      </c>
      <c r="BC98" s="29" t="str">
        <f t="shared" si="16"/>
        <v/>
      </c>
      <c r="BD98" s="29" t="str">
        <f>IF($U98&lt;=$E98,"","Los ingresos de Población Indigena Hombres NO DEBE ser mayor al Total de Ingresos de Hombres al Programa")</f>
        <v/>
      </c>
      <c r="BE98" s="29" t="str">
        <f>IF($V98&lt;=$F98,"","Los ingresos de Población Indigena Mujeres NO DEBE ser mayor al Total de Ingresos de Mujeres al Programa")</f>
        <v/>
      </c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0">
        <f t="shared" si="17"/>
        <v>0</v>
      </c>
      <c r="BU98" s="30">
        <f t="shared" si="11"/>
        <v>0</v>
      </c>
      <c r="BV98" s="30">
        <f t="shared" si="12"/>
        <v>0</v>
      </c>
      <c r="BW98" s="30">
        <f>IF($U98&lt;=$E98,0,1)</f>
        <v>0</v>
      </c>
      <c r="BX98" s="30">
        <f>IF($V98&lt;=$F98,0,1)</f>
        <v>0</v>
      </c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  <c r="CS98" s="22"/>
      <c r="CT98" s="22"/>
      <c r="CU98" s="22"/>
      <c r="CV98" s="22"/>
    </row>
    <row r="99" spans="1:100" s="23" customFormat="1" ht="10.5" x14ac:dyDescent="0.15">
      <c r="A99" s="1090" t="s">
        <v>131</v>
      </c>
      <c r="B99" s="1090"/>
      <c r="C99" s="1089"/>
      <c r="D99" s="185">
        <f t="shared" si="13"/>
        <v>0</v>
      </c>
      <c r="E99" s="186">
        <f t="shared" si="14"/>
        <v>0</v>
      </c>
      <c r="F99" s="187">
        <f t="shared" si="14"/>
        <v>0</v>
      </c>
      <c r="G99" s="191"/>
      <c r="H99" s="192"/>
      <c r="I99" s="191"/>
      <c r="J99" s="192"/>
      <c r="K99" s="191"/>
      <c r="L99" s="192"/>
      <c r="M99" s="191"/>
      <c r="N99" s="192"/>
      <c r="O99" s="191"/>
      <c r="P99" s="192"/>
      <c r="Q99" s="188"/>
      <c r="R99" s="133"/>
      <c r="S99" s="189"/>
      <c r="T99" s="190"/>
      <c r="U99" s="32"/>
      <c r="V99" s="34"/>
      <c r="W99" s="28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BA99" s="29" t="str">
        <f t="shared" si="18"/>
        <v/>
      </c>
      <c r="BB99" s="29" t="str">
        <f t="shared" si="15"/>
        <v/>
      </c>
      <c r="BC99" s="29" t="str">
        <f t="shared" si="16"/>
        <v/>
      </c>
      <c r="BD99" s="29" t="str">
        <f>IF($U99&lt;=$E99,"","Los ingresos de Población Indigena Hombres NO DEBE ser mayor al Total de Ingresos de Hombres al Programa")</f>
        <v/>
      </c>
      <c r="BE99" s="29" t="str">
        <f>IF($V99&lt;=$F99,"","Los ingresos de Población Indigena Mujeres NO DEBE ser mayor al Total de Ingresos de Mujeres al Programa")</f>
        <v/>
      </c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0">
        <f t="shared" si="17"/>
        <v>0</v>
      </c>
      <c r="BU99" s="30">
        <f t="shared" si="11"/>
        <v>0</v>
      </c>
      <c r="BV99" s="30">
        <f t="shared" si="12"/>
        <v>0</v>
      </c>
      <c r="BW99" s="30">
        <f>IF($U99&lt;=$E99,0,1)</f>
        <v>0</v>
      </c>
      <c r="BX99" s="30">
        <f>IF($V99&lt;=$F99,0,1)</f>
        <v>0</v>
      </c>
      <c r="BY99" s="22"/>
      <c r="BZ99" s="22"/>
      <c r="CA99" s="22"/>
      <c r="CB99" s="22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  <c r="CS99" s="22"/>
      <c r="CT99" s="22"/>
      <c r="CU99" s="22"/>
      <c r="CV99" s="22"/>
    </row>
    <row r="100" spans="1:100" s="23" customFormat="1" ht="10.5" x14ac:dyDescent="0.15">
      <c r="A100" s="1090" t="s">
        <v>132</v>
      </c>
      <c r="B100" s="1090"/>
      <c r="C100" s="1089"/>
      <c r="D100" s="185">
        <f t="shared" si="13"/>
        <v>0</v>
      </c>
      <c r="E100" s="186">
        <f t="shared" si="14"/>
        <v>0</v>
      </c>
      <c r="F100" s="187">
        <f t="shared" si="14"/>
        <v>0</v>
      </c>
      <c r="G100" s="32"/>
      <c r="H100" s="34"/>
      <c r="I100" s="32"/>
      <c r="J100" s="34"/>
      <c r="K100" s="191"/>
      <c r="L100" s="192"/>
      <c r="M100" s="191"/>
      <c r="N100" s="192"/>
      <c r="O100" s="191"/>
      <c r="P100" s="192"/>
      <c r="Q100" s="193"/>
      <c r="R100" s="194"/>
      <c r="S100" s="189"/>
      <c r="T100" s="190"/>
      <c r="U100" s="32"/>
      <c r="V100" s="34"/>
      <c r="W100" s="28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BA100" s="29" t="str">
        <f t="shared" si="18"/>
        <v/>
      </c>
      <c r="BB100" s="29" t="str">
        <f t="shared" si="15"/>
        <v/>
      </c>
      <c r="BC100" s="29" t="str">
        <f t="shared" si="16"/>
        <v/>
      </c>
      <c r="BD100" s="29" t="str">
        <f>IF($U100&lt;=$E100,"","Los ingresos de Población Indigena Hombres NO DEBE ser mayor al Total de Ingresos de Hombres al Programa")</f>
        <v/>
      </c>
      <c r="BE100" s="29" t="str">
        <f>IF($V100&lt;=$F100,"","Los ingresos de Población Indigena Mujeres NO DEBE ser mayor al Total de Ingresos de Mujeres al Programa")</f>
        <v/>
      </c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0">
        <f t="shared" si="17"/>
        <v>0</v>
      </c>
      <c r="BU100" s="30">
        <f t="shared" si="11"/>
        <v>0</v>
      </c>
      <c r="BV100" s="30">
        <f t="shared" si="12"/>
        <v>0</v>
      </c>
      <c r="BW100" s="30">
        <f>IF($U100&lt;=$E100,0,1)</f>
        <v>0</v>
      </c>
      <c r="BX100" s="30">
        <f>IF($V100&lt;=$F100,0,1)</f>
        <v>0</v>
      </c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  <c r="CO100" s="22"/>
      <c r="CP100" s="22"/>
      <c r="CQ100" s="22"/>
      <c r="CR100" s="22"/>
      <c r="CS100" s="22"/>
      <c r="CT100" s="22"/>
      <c r="CU100" s="22"/>
      <c r="CV100" s="22"/>
    </row>
    <row r="101" spans="1:100" s="23" customFormat="1" ht="10.5" x14ac:dyDescent="0.15">
      <c r="A101" s="1090" t="s">
        <v>133</v>
      </c>
      <c r="B101" s="1101"/>
      <c r="C101" s="1102"/>
      <c r="D101" s="185">
        <f t="shared" si="13"/>
        <v>0</v>
      </c>
      <c r="E101" s="186">
        <f t="shared" si="14"/>
        <v>0</v>
      </c>
      <c r="F101" s="187">
        <f t="shared" si="14"/>
        <v>0</v>
      </c>
      <c r="G101" s="32"/>
      <c r="H101" s="34"/>
      <c r="I101" s="32"/>
      <c r="J101" s="34"/>
      <c r="K101" s="32"/>
      <c r="L101" s="34"/>
      <c r="M101" s="32"/>
      <c r="N101" s="34"/>
      <c r="O101" s="32"/>
      <c r="P101" s="34"/>
      <c r="Q101" s="188"/>
      <c r="R101" s="133"/>
      <c r="S101" s="189"/>
      <c r="T101" s="190"/>
      <c r="U101" s="32"/>
      <c r="V101" s="34"/>
      <c r="W101" s="28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BA101" s="29" t="str">
        <f t="shared" si="18"/>
        <v/>
      </c>
      <c r="BB101" s="29" t="str">
        <f t="shared" si="15"/>
        <v/>
      </c>
      <c r="BC101" s="29" t="str">
        <f t="shared" si="16"/>
        <v/>
      </c>
      <c r="BD101" s="29" t="str">
        <f>IF($U101&lt;=$E101,"","Los ingresos de Población Indigena Hombres NO DEBE ser mayor al Total de Ingresos de Hombres al Programa")</f>
        <v/>
      </c>
      <c r="BE101" s="29" t="str">
        <f>IF($V101&lt;=$F101,"","Los ingresos de Población Indigena Mujeres NO DEBE ser mayor al Total de Ingresos de Mujeres al Programa")</f>
        <v/>
      </c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0">
        <f t="shared" si="17"/>
        <v>0</v>
      </c>
      <c r="BU101" s="30">
        <f t="shared" si="11"/>
        <v>0</v>
      </c>
      <c r="BV101" s="30">
        <f t="shared" si="12"/>
        <v>0</v>
      </c>
      <c r="BW101" s="30">
        <f>IF($U101&lt;=$E101,0,1)</f>
        <v>0</v>
      </c>
      <c r="BX101" s="30">
        <f>IF($V101&lt;=$F101,0,1)</f>
        <v>0</v>
      </c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  <c r="CS101" s="22"/>
      <c r="CT101" s="22"/>
      <c r="CU101" s="22"/>
      <c r="CV101" s="22"/>
    </row>
    <row r="102" spans="1:100" s="23" customFormat="1" ht="10.5" x14ac:dyDescent="0.15">
      <c r="A102" s="1103" t="s">
        <v>134</v>
      </c>
      <c r="B102" s="1082" t="s">
        <v>135</v>
      </c>
      <c r="C102" s="1089"/>
      <c r="D102" s="185">
        <f t="shared" si="13"/>
        <v>0</v>
      </c>
      <c r="E102" s="186">
        <f t="shared" si="14"/>
        <v>0</v>
      </c>
      <c r="F102" s="187">
        <f t="shared" si="14"/>
        <v>0</v>
      </c>
      <c r="G102" s="32"/>
      <c r="H102" s="34"/>
      <c r="I102" s="32"/>
      <c r="J102" s="34"/>
      <c r="K102" s="32"/>
      <c r="L102" s="34"/>
      <c r="M102" s="32"/>
      <c r="N102" s="34"/>
      <c r="O102" s="32"/>
      <c r="P102" s="34"/>
      <c r="Q102" s="188"/>
      <c r="R102" s="133"/>
      <c r="S102" s="134"/>
      <c r="T102" s="190"/>
      <c r="U102" s="32"/>
      <c r="V102" s="34"/>
      <c r="W102" s="28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BA102" s="195" t="str">
        <f t="shared" si="18"/>
        <v/>
      </c>
      <c r="BB102" s="195" t="str">
        <f t="shared" si="15"/>
        <v/>
      </c>
      <c r="BC102" s="195" t="str">
        <f t="shared" si="16"/>
        <v/>
      </c>
      <c r="BD102" s="195" t="str">
        <f t="shared" ref="BD102:BD114" si="19">IF(S102&lt;=F102,"","Las gestantes ingresadas al Programa NO debe ser mayor al Total de Mujeres ingresadas")</f>
        <v/>
      </c>
      <c r="BE102" s="29" t="str">
        <f>IF($U102&lt;=$E102,"","Los ingresos de Población Indigena Hombres NO DEBE ser mayor al Total de Ingresos de Hombres al Programa")</f>
        <v/>
      </c>
      <c r="BF102" s="29" t="str">
        <f>IF($V102&lt;=$F102,"","Los ingresos de Población Indigena Mujeres NO DEBE ser mayor al Total de Ingresos de Mujeres al Programa")</f>
        <v/>
      </c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0">
        <f t="shared" si="17"/>
        <v>0</v>
      </c>
      <c r="BU102" s="30">
        <f t="shared" si="11"/>
        <v>0</v>
      </c>
      <c r="BV102" s="30">
        <f t="shared" si="12"/>
        <v>0</v>
      </c>
      <c r="BW102" s="30">
        <f>IF(S102&lt;=F102,0,1)</f>
        <v>0</v>
      </c>
      <c r="BX102" s="30">
        <f>IF($U102&lt;=$E102,0,1)</f>
        <v>0</v>
      </c>
      <c r="BY102" s="30">
        <f>IF($V102&lt;=$F102,0,1)</f>
        <v>0</v>
      </c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</row>
    <row r="103" spans="1:100" s="23" customFormat="1" ht="10.5" x14ac:dyDescent="0.15">
      <c r="A103" s="1104"/>
      <c r="B103" s="1082" t="s">
        <v>136</v>
      </c>
      <c r="C103" s="1089"/>
      <c r="D103" s="185">
        <f t="shared" si="13"/>
        <v>0</v>
      </c>
      <c r="E103" s="186">
        <f t="shared" si="14"/>
        <v>0</v>
      </c>
      <c r="F103" s="187">
        <f t="shared" si="14"/>
        <v>0</v>
      </c>
      <c r="G103" s="32"/>
      <c r="H103" s="34"/>
      <c r="I103" s="32"/>
      <c r="J103" s="34"/>
      <c r="K103" s="32"/>
      <c r="L103" s="34"/>
      <c r="M103" s="32"/>
      <c r="N103" s="34"/>
      <c r="O103" s="32"/>
      <c r="P103" s="34"/>
      <c r="Q103" s="188"/>
      <c r="R103" s="133"/>
      <c r="S103" s="134"/>
      <c r="T103" s="190"/>
      <c r="U103" s="32"/>
      <c r="V103" s="34"/>
      <c r="W103" s="28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BA103" s="29" t="str">
        <f t="shared" si="18"/>
        <v/>
      </c>
      <c r="BB103" s="29" t="str">
        <f t="shared" si="15"/>
        <v/>
      </c>
      <c r="BC103" s="29" t="str">
        <f t="shared" si="16"/>
        <v/>
      </c>
      <c r="BD103" s="29" t="str">
        <f t="shared" si="19"/>
        <v/>
      </c>
      <c r="BE103" s="29" t="str">
        <f>IF($U103&lt;=$E103,"","Los ingresos de Población Indigena Hombres NO DEBE ser mayor al Total de Ingresos de Hombres al Programa")</f>
        <v/>
      </c>
      <c r="BF103" s="29" t="str">
        <f>IF($V103&lt;=$F103,"","Los ingresos de Población Indigena Mujeres NO DEBE ser mayor al Total de Ingresos de Mujeres al Programa")</f>
        <v/>
      </c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0">
        <f t="shared" si="17"/>
        <v>0</v>
      </c>
      <c r="BU103" s="30">
        <f t="shared" si="11"/>
        <v>0</v>
      </c>
      <c r="BV103" s="30">
        <f t="shared" si="12"/>
        <v>0</v>
      </c>
      <c r="BW103" s="30">
        <f>IF(S103&lt;=F103,0,1)</f>
        <v>0</v>
      </c>
      <c r="BX103" s="30">
        <f>IF($U103&lt;=$E103,0,1)</f>
        <v>0</v>
      </c>
      <c r="BY103" s="30">
        <f>IF($V103&lt;=$F103,0,1)</f>
        <v>0</v>
      </c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</row>
    <row r="104" spans="1:100" s="23" customFormat="1" ht="21" x14ac:dyDescent="0.15">
      <c r="A104" s="196" t="s">
        <v>137</v>
      </c>
      <c r="B104" s="1091" t="s">
        <v>138</v>
      </c>
      <c r="C104" s="1092"/>
      <c r="D104" s="185">
        <f t="shared" si="13"/>
        <v>0</v>
      </c>
      <c r="E104" s="186">
        <f t="shared" si="14"/>
        <v>0</v>
      </c>
      <c r="F104" s="187">
        <f t="shared" si="14"/>
        <v>0</v>
      </c>
      <c r="G104" s="32"/>
      <c r="H104" s="34"/>
      <c r="I104" s="32"/>
      <c r="J104" s="34"/>
      <c r="K104" s="32"/>
      <c r="L104" s="34"/>
      <c r="M104" s="32"/>
      <c r="N104" s="34"/>
      <c r="O104" s="32"/>
      <c r="P104" s="34"/>
      <c r="Q104" s="188"/>
      <c r="R104" s="133"/>
      <c r="S104" s="134"/>
      <c r="T104" s="190"/>
      <c r="U104" s="32"/>
      <c r="V104" s="34"/>
      <c r="W104" s="28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BA104" s="29" t="str">
        <f t="shared" si="18"/>
        <v/>
      </c>
      <c r="BB104" s="29" t="str">
        <f t="shared" si="15"/>
        <v/>
      </c>
      <c r="BC104" s="29" t="str">
        <f t="shared" si="16"/>
        <v/>
      </c>
      <c r="BD104" s="29" t="str">
        <f t="shared" si="19"/>
        <v/>
      </c>
      <c r="BE104" s="29" t="str">
        <f>IF($U104&lt;=$E104,"","Los ingresos de Población Indigena Hombres NO DEBE ser mayor al Total de Ingresos de Hombres al Programa")</f>
        <v/>
      </c>
      <c r="BF104" s="29" t="str">
        <f>IF($V104&lt;=$F104,"","Los ingresos de Población Indigena Mujeres NO DEBE ser mayor al Total de Ingresos de Mujeres al Programa")</f>
        <v/>
      </c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0">
        <f t="shared" si="17"/>
        <v>0</v>
      </c>
      <c r="BU104" s="30">
        <f t="shared" si="11"/>
        <v>0</v>
      </c>
      <c r="BV104" s="30">
        <f t="shared" si="12"/>
        <v>0</v>
      </c>
      <c r="BW104" s="30">
        <f>IF(S104&lt;=F104,0,1)</f>
        <v>0</v>
      </c>
      <c r="BX104" s="30">
        <f>IF($U104&lt;=$E104,0,1)</f>
        <v>0</v>
      </c>
      <c r="BY104" s="30">
        <f>IF($V104&lt;=$F104,0,1)</f>
        <v>0</v>
      </c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</row>
    <row r="105" spans="1:100" s="23" customFormat="1" ht="10.5" x14ac:dyDescent="0.15">
      <c r="A105" s="1090" t="s">
        <v>139</v>
      </c>
      <c r="B105" s="1090"/>
      <c r="C105" s="1089"/>
      <c r="D105" s="185">
        <f t="shared" si="13"/>
        <v>0</v>
      </c>
      <c r="E105" s="186">
        <f t="shared" si="14"/>
        <v>0</v>
      </c>
      <c r="F105" s="187">
        <f t="shared" si="14"/>
        <v>0</v>
      </c>
      <c r="G105" s="37"/>
      <c r="H105" s="39"/>
      <c r="I105" s="37"/>
      <c r="J105" s="39"/>
      <c r="K105" s="37"/>
      <c r="L105" s="39"/>
      <c r="M105" s="37"/>
      <c r="N105" s="39"/>
      <c r="O105" s="37"/>
      <c r="P105" s="39"/>
      <c r="Q105" s="104"/>
      <c r="R105" s="135"/>
      <c r="S105" s="136"/>
      <c r="T105" s="197"/>
      <c r="U105" s="37"/>
      <c r="V105" s="39"/>
      <c r="W105" s="28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BA105" s="29" t="str">
        <f t="shared" si="18"/>
        <v/>
      </c>
      <c r="BB105" s="29" t="str">
        <f t="shared" si="15"/>
        <v/>
      </c>
      <c r="BC105" s="29" t="str">
        <f t="shared" si="16"/>
        <v/>
      </c>
      <c r="BD105" s="29" t="str">
        <f t="shared" si="19"/>
        <v/>
      </c>
      <c r="BE105" s="29" t="str">
        <f>IF($U105&lt;=$E105,"","Los ingresos de Población Indigena Hombres NO DEBE ser mayor al Total de Ingresos de Hombres al Programa")</f>
        <v/>
      </c>
      <c r="BF105" s="29" t="str">
        <f>IF($V105&lt;=$F105,"","Los ingresos de Población Indigena Mujeres NO DEBE ser mayor al Total de Ingresos de Mujeres al Programa")</f>
        <v/>
      </c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0">
        <f t="shared" si="17"/>
        <v>0</v>
      </c>
      <c r="BU105" s="30">
        <f t="shared" si="11"/>
        <v>0</v>
      </c>
      <c r="BV105" s="30">
        <f t="shared" si="12"/>
        <v>0</v>
      </c>
      <c r="BW105" s="30">
        <f>IF(S105&lt;=F105,0,1)</f>
        <v>0</v>
      </c>
      <c r="BX105" s="30">
        <f>IF($U105&lt;=$E105,0,1)</f>
        <v>0</v>
      </c>
      <c r="BY105" s="30">
        <f>IF($V105&lt;=$F105,0,1)</f>
        <v>0</v>
      </c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22"/>
      <c r="CU105" s="22"/>
      <c r="CV105" s="22"/>
    </row>
    <row r="106" spans="1:100" s="23" customFormat="1" ht="10.5" x14ac:dyDescent="0.15">
      <c r="A106" s="1093" t="s">
        <v>140</v>
      </c>
      <c r="B106" s="1094"/>
      <c r="C106" s="1095"/>
      <c r="D106" s="177"/>
      <c r="E106" s="178"/>
      <c r="F106" s="178"/>
      <c r="G106" s="178"/>
      <c r="H106" s="178"/>
      <c r="I106" s="178"/>
      <c r="J106" s="178"/>
      <c r="K106" s="178"/>
      <c r="L106" s="178"/>
      <c r="M106" s="178"/>
      <c r="N106" s="178"/>
      <c r="O106" s="178"/>
      <c r="P106" s="178"/>
      <c r="Q106" s="178"/>
      <c r="R106" s="178"/>
      <c r="S106" s="178"/>
      <c r="T106" s="178"/>
      <c r="U106" s="178"/>
      <c r="V106" s="179"/>
      <c r="W106" s="28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BA106" s="22"/>
      <c r="BB106" s="22"/>
      <c r="BC106" s="22"/>
      <c r="BD106" s="22"/>
      <c r="BE106" s="22"/>
      <c r="BF106" s="22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</row>
    <row r="107" spans="1:100" s="23" customFormat="1" ht="10.5" x14ac:dyDescent="0.15">
      <c r="A107" s="1096" t="s">
        <v>141</v>
      </c>
      <c r="B107" s="1099" t="s">
        <v>142</v>
      </c>
      <c r="C107" s="1100"/>
      <c r="D107" s="198">
        <f t="shared" ref="D107:D124" si="20">SUM(E107:F107)</f>
        <v>0</v>
      </c>
      <c r="E107" s="199">
        <f t="shared" ref="E107:F124" si="21">G107+I107+K107+M107+O107+Q107</f>
        <v>0</v>
      </c>
      <c r="F107" s="200">
        <f t="shared" si="21"/>
        <v>0</v>
      </c>
      <c r="G107" s="25"/>
      <c r="H107" s="27"/>
      <c r="I107" s="25"/>
      <c r="J107" s="27"/>
      <c r="K107" s="25"/>
      <c r="L107" s="27"/>
      <c r="M107" s="25"/>
      <c r="N107" s="27"/>
      <c r="O107" s="25"/>
      <c r="P107" s="27"/>
      <c r="Q107" s="100"/>
      <c r="R107" s="201"/>
      <c r="S107" s="143"/>
      <c r="T107" s="44"/>
      <c r="U107" s="25"/>
      <c r="V107" s="27"/>
      <c r="W107" s="28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BA107" s="29" t="str">
        <f t="shared" si="18"/>
        <v/>
      </c>
      <c r="BB107" s="29" t="str">
        <f t="shared" si="15"/>
        <v/>
      </c>
      <c r="BC107" s="29" t="str">
        <f t="shared" si="16"/>
        <v/>
      </c>
      <c r="BD107" s="29" t="str">
        <f t="shared" si="19"/>
        <v/>
      </c>
      <c r="BE107" s="29" t="str">
        <f>IF(T107&lt;=F107,"","Las madres de hijos menor de 2 años NO DEBE ser mayor al Total de Mujeres ingresadas al Programa")</f>
        <v/>
      </c>
      <c r="BF107" s="29" t="str">
        <f>IF($U107&lt;=$E107,"","Los ingresos de Población Indigena Hombres NO DEBE ser mayor al Total de Ingresos de Hombres al Programa")</f>
        <v/>
      </c>
      <c r="BG107" s="29" t="str">
        <f>IF($V107&lt;=$F107,"","Los ingresos de Población Indigena Mujeres NO DEBE ser mayor al Total de Ingresos de Mujeres al Programa")</f>
        <v/>
      </c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0">
        <f t="shared" si="17"/>
        <v>0</v>
      </c>
      <c r="BU107" s="30">
        <f t="shared" si="11"/>
        <v>0</v>
      </c>
      <c r="BV107" s="30">
        <f t="shared" si="12"/>
        <v>0</v>
      </c>
      <c r="BW107" s="30">
        <f>IF(S107&lt;=F107,0,1)</f>
        <v>0</v>
      </c>
      <c r="BX107" s="30">
        <f>IF(T107&lt;=F107,0,1)</f>
        <v>0</v>
      </c>
      <c r="BY107" s="30">
        <f>IF($U107&lt;=$E107,0,1)</f>
        <v>0</v>
      </c>
      <c r="BZ107" s="30">
        <f>IF($V107&lt;=$F107,0,1)</f>
        <v>0</v>
      </c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</row>
    <row r="108" spans="1:100" s="23" customFormat="1" ht="10.5" x14ac:dyDescent="0.15">
      <c r="A108" s="1097"/>
      <c r="B108" s="1088" t="s">
        <v>143</v>
      </c>
      <c r="C108" s="1089"/>
      <c r="D108" s="180">
        <f t="shared" si="20"/>
        <v>0</v>
      </c>
      <c r="E108" s="181">
        <f t="shared" si="21"/>
        <v>0</v>
      </c>
      <c r="F108" s="182">
        <f t="shared" si="21"/>
        <v>0</v>
      </c>
      <c r="G108" s="67"/>
      <c r="H108" s="69"/>
      <c r="I108" s="67"/>
      <c r="J108" s="69"/>
      <c r="K108" s="67"/>
      <c r="L108" s="69"/>
      <c r="M108" s="67"/>
      <c r="N108" s="69"/>
      <c r="O108" s="67"/>
      <c r="P108" s="69"/>
      <c r="Q108" s="102"/>
      <c r="R108" s="131"/>
      <c r="S108" s="134"/>
      <c r="T108" s="46"/>
      <c r="U108" s="67"/>
      <c r="V108" s="69"/>
      <c r="W108" s="28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BA108" s="29" t="str">
        <f t="shared" si="18"/>
        <v/>
      </c>
      <c r="BB108" s="29" t="str">
        <f t="shared" si="15"/>
        <v/>
      </c>
      <c r="BC108" s="29" t="str">
        <f t="shared" si="16"/>
        <v/>
      </c>
      <c r="BD108" s="29" t="str">
        <f>IF(S108&lt;=F108,"","Las gestantes ingresadas al Programa NO debe ser mayor al Total de Mujeres ingresadas")</f>
        <v/>
      </c>
      <c r="BE108" s="29" t="str">
        <f>IF(T108&lt;=F108,"","Las madres de hijos menor de 2 años NO DEBE ser mayor al Total de Mujeres ingresadas al Programa")</f>
        <v/>
      </c>
      <c r="BF108" s="29" t="str">
        <f>IF($U108&lt;=$E108,"","Los ingresos de Población Indigena Hombres NO DEBE ser mayor al Total de Ingresos de Hombres al Programa")</f>
        <v/>
      </c>
      <c r="BG108" s="29" t="str">
        <f>IF($V108&lt;=$F108,"","Los ingresos de Población Indigena Mujeres NO DEBE ser mayor al Total de Ingresos de Mujeres al Programa")</f>
        <v/>
      </c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0">
        <f t="shared" si="17"/>
        <v>0</v>
      </c>
      <c r="BU108" s="30">
        <f t="shared" si="11"/>
        <v>0</v>
      </c>
      <c r="BV108" s="30">
        <f t="shared" si="12"/>
        <v>0</v>
      </c>
      <c r="BW108" s="30">
        <f>IF(S108&lt;=F108,0,1)</f>
        <v>0</v>
      </c>
      <c r="BX108" s="30">
        <f>IF(T108&lt;=F108,0,1)</f>
        <v>0</v>
      </c>
      <c r="BY108" s="30">
        <f>IF($U108&lt;=$E108,0,1)</f>
        <v>0</v>
      </c>
      <c r="BZ108" s="30">
        <f>IF($V108&lt;=$F108,0,1)</f>
        <v>0</v>
      </c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  <c r="CS108" s="22"/>
      <c r="CT108" s="22"/>
      <c r="CU108" s="22"/>
      <c r="CV108" s="22"/>
    </row>
    <row r="109" spans="1:100" s="23" customFormat="1" ht="10.5" x14ac:dyDescent="0.15">
      <c r="A109" s="1097"/>
      <c r="B109" s="1088" t="s">
        <v>144</v>
      </c>
      <c r="C109" s="1089"/>
      <c r="D109" s="180">
        <f t="shared" si="20"/>
        <v>0</v>
      </c>
      <c r="E109" s="181">
        <f t="shared" si="21"/>
        <v>0</v>
      </c>
      <c r="F109" s="182">
        <f t="shared" si="21"/>
        <v>0</v>
      </c>
      <c r="G109" s="67"/>
      <c r="H109" s="69"/>
      <c r="I109" s="67"/>
      <c r="J109" s="69"/>
      <c r="K109" s="67"/>
      <c r="L109" s="69"/>
      <c r="M109" s="67"/>
      <c r="N109" s="69"/>
      <c r="O109" s="67"/>
      <c r="P109" s="69"/>
      <c r="Q109" s="102"/>
      <c r="R109" s="131"/>
      <c r="S109" s="134"/>
      <c r="T109" s="46"/>
      <c r="U109" s="67"/>
      <c r="V109" s="69"/>
      <c r="W109" s="28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BA109" s="29" t="str">
        <f t="shared" si="18"/>
        <v/>
      </c>
      <c r="BB109" s="29" t="str">
        <f t="shared" si="15"/>
        <v/>
      </c>
      <c r="BC109" s="29" t="str">
        <f t="shared" si="16"/>
        <v/>
      </c>
      <c r="BD109" s="29" t="str">
        <f>IF(S109&lt;=F109,"","Las gestantes ingresadas al Programa NO debe ser mayor al Total de Mujeres ingresadas")</f>
        <v/>
      </c>
      <c r="BE109" s="29" t="str">
        <f>IF(T109&lt;=F109,"","Las madres de hijos menor de 2 años NO DEBE ser mayor al Total de Mujeres ingresadas al Programa")</f>
        <v/>
      </c>
      <c r="BF109" s="29" t="str">
        <f>IF($U109&lt;=$E109,"","Los ingresos de Población Indigena Hombres NO DEBE ser mayor al Total de Ingresos de Hombres al Programa")</f>
        <v/>
      </c>
      <c r="BG109" s="29" t="str">
        <f>IF($V109&lt;=$F109,"","Los ingresos de Población Indigena Mujeres NO DEBE ser mayor al Total de Ingresos de Mujeres al Programa")</f>
        <v/>
      </c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0">
        <f t="shared" si="17"/>
        <v>0</v>
      </c>
      <c r="BU109" s="30">
        <f t="shared" si="11"/>
        <v>0</v>
      </c>
      <c r="BV109" s="30">
        <f t="shared" si="12"/>
        <v>0</v>
      </c>
      <c r="BW109" s="30">
        <f>IF(S109&lt;=F109,0,1)</f>
        <v>0</v>
      </c>
      <c r="BX109" s="30">
        <f>IF($T109&lt;=$F109,0,1)</f>
        <v>0</v>
      </c>
      <c r="BY109" s="30">
        <f>IF($U109&lt;=$E109,0,1)</f>
        <v>0</v>
      </c>
      <c r="BZ109" s="30">
        <f>IF($V109&lt;=$F109,0,1)</f>
        <v>0</v>
      </c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  <c r="CS109" s="22"/>
      <c r="CT109" s="22"/>
      <c r="CU109" s="22"/>
      <c r="CV109" s="22"/>
    </row>
    <row r="110" spans="1:100" s="23" customFormat="1" ht="10.5" x14ac:dyDescent="0.15">
      <c r="A110" s="1083"/>
      <c r="B110" s="1088" t="s">
        <v>145</v>
      </c>
      <c r="C110" s="1089"/>
      <c r="D110" s="185">
        <f>+F110</f>
        <v>0</v>
      </c>
      <c r="E110" s="202"/>
      <c r="F110" s="187">
        <f t="shared" si="21"/>
        <v>0</v>
      </c>
      <c r="G110" s="191"/>
      <c r="H110" s="192"/>
      <c r="I110" s="191"/>
      <c r="J110" s="34"/>
      <c r="K110" s="191"/>
      <c r="L110" s="34"/>
      <c r="M110" s="191"/>
      <c r="N110" s="34"/>
      <c r="O110" s="191"/>
      <c r="P110" s="34"/>
      <c r="Q110" s="193"/>
      <c r="R110" s="194"/>
      <c r="S110" s="189"/>
      <c r="T110" s="47"/>
      <c r="U110" s="191"/>
      <c r="V110" s="34"/>
      <c r="W110" s="28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BA110" s="29" t="str">
        <f>IF($D110&lt;&gt;($J110+$L110+$N110+$P110),"El Total de los Ingresos NO puede ser diferente a la suma de Mujeres por edad.","")</f>
        <v/>
      </c>
      <c r="BB110" s="22"/>
      <c r="BC110" s="29" t="str">
        <f>IF($F110&lt;&gt;$J110+$L110+$N110+$P110,"El Total de Mujeres ingresadas al Programa NO puede ser distinto a la suma de Mujeres por edad.","")</f>
        <v/>
      </c>
      <c r="BD110" s="29" t="str">
        <f>IF(T110&lt;=F110,"","Las madres de hijos menor de 2 años NO DEBE ser mayor al Total de Mujeres ingresadas al Programa")</f>
        <v/>
      </c>
      <c r="BE110" s="22"/>
      <c r="BF110" s="29" t="str">
        <f>IF($V110&lt;=$F110,"","Los ingresos de Población Indigena Mujeres NO DEBE ser mayor al Total de Ingresos de Mujeres al Programa")</f>
        <v/>
      </c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0">
        <f>IF($D110&lt;&gt;($J110+$L110+$N110+$P110),1,0)</f>
        <v>0</v>
      </c>
      <c r="BU110" s="22"/>
      <c r="BV110" s="30">
        <f>IF($F110&lt;&gt;$J110+$L110+$N110+$P110,1,0)</f>
        <v>0</v>
      </c>
      <c r="BW110" s="30">
        <f>IF($T110&lt;=$F110,0,1)</f>
        <v>0</v>
      </c>
      <c r="BX110" s="22"/>
      <c r="BY110" s="30">
        <f>IF($V110&lt;=$F110,0,1)</f>
        <v>0</v>
      </c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  <c r="CS110" s="22"/>
      <c r="CT110" s="22"/>
      <c r="CU110" s="22"/>
      <c r="CV110" s="22"/>
    </row>
    <row r="111" spans="1:100" s="23" customFormat="1" ht="10.5" x14ac:dyDescent="0.15">
      <c r="A111" s="1098"/>
      <c r="B111" s="1088" t="s">
        <v>146</v>
      </c>
      <c r="C111" s="1089"/>
      <c r="D111" s="185">
        <f t="shared" si="20"/>
        <v>0</v>
      </c>
      <c r="E111" s="186">
        <f t="shared" si="21"/>
        <v>0</v>
      </c>
      <c r="F111" s="187">
        <f t="shared" si="21"/>
        <v>0</v>
      </c>
      <c r="G111" s="32"/>
      <c r="H111" s="34"/>
      <c r="I111" s="32"/>
      <c r="J111" s="34"/>
      <c r="K111" s="32"/>
      <c r="L111" s="34"/>
      <c r="M111" s="32"/>
      <c r="N111" s="34"/>
      <c r="O111" s="32"/>
      <c r="P111" s="34"/>
      <c r="Q111" s="188"/>
      <c r="R111" s="133"/>
      <c r="S111" s="203"/>
      <c r="T111" s="48"/>
      <c r="U111" s="73"/>
      <c r="V111" s="75"/>
      <c r="W111" s="28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BA111" s="29" t="str">
        <f t="shared" si="18"/>
        <v/>
      </c>
      <c r="BB111" s="29" t="str">
        <f t="shared" si="15"/>
        <v/>
      </c>
      <c r="BC111" s="29" t="str">
        <f t="shared" si="16"/>
        <v/>
      </c>
      <c r="BD111" s="29" t="str">
        <f>IF(T111&lt;=F111,"","Las madres de hijos menor de 2 años NO DEBE ser mayor al Total de Mujeres ingresadas al Programa")</f>
        <v/>
      </c>
      <c r="BE111" s="29" t="str">
        <f>IF($U111&lt;=$E111,"","Los ingresos de Población Indigena Hombres NO DEBE ser mayor al Total de Ingresos de Hombres al Programa")</f>
        <v/>
      </c>
      <c r="BF111" s="29" t="str">
        <f>IF($V111&lt;=$F111,"","Los ingresos de Población Indigena Mujeres NO DEBE ser mayor al Total de Ingresos de Mujeres al Programa")</f>
        <v/>
      </c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0">
        <f t="shared" si="17"/>
        <v>0</v>
      </c>
      <c r="BU111" s="30">
        <f t="shared" si="11"/>
        <v>0</v>
      </c>
      <c r="BV111" s="30">
        <f t="shared" si="12"/>
        <v>0</v>
      </c>
      <c r="BW111" s="30">
        <f>IF($T111&lt;=$F111,0,1)</f>
        <v>0</v>
      </c>
      <c r="BX111" s="30">
        <f>IF($U111&lt;=$E111,0,1)</f>
        <v>0</v>
      </c>
      <c r="BY111" s="30">
        <f>IF($V111&lt;=$F111,0,1)</f>
        <v>0</v>
      </c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</row>
    <row r="112" spans="1:100" s="23" customFormat="1" ht="42" x14ac:dyDescent="0.15">
      <c r="A112" s="1086" t="s">
        <v>147</v>
      </c>
      <c r="B112" s="204" t="s">
        <v>148</v>
      </c>
      <c r="C112" s="205" t="s">
        <v>149</v>
      </c>
      <c r="D112" s="185">
        <f t="shared" si="20"/>
        <v>0</v>
      </c>
      <c r="E112" s="186">
        <f t="shared" si="21"/>
        <v>0</v>
      </c>
      <c r="F112" s="187">
        <f t="shared" si="21"/>
        <v>0</v>
      </c>
      <c r="G112" s="32"/>
      <c r="H112" s="34"/>
      <c r="I112" s="32"/>
      <c r="J112" s="34"/>
      <c r="K112" s="32"/>
      <c r="L112" s="34"/>
      <c r="M112" s="32"/>
      <c r="N112" s="34"/>
      <c r="O112" s="32"/>
      <c r="P112" s="34"/>
      <c r="Q112" s="188"/>
      <c r="R112" s="133"/>
      <c r="S112" s="206"/>
      <c r="T112" s="190"/>
      <c r="U112" s="32"/>
      <c r="V112" s="34"/>
      <c r="W112" s="28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BA112" s="29" t="str">
        <f t="shared" si="18"/>
        <v/>
      </c>
      <c r="BB112" s="29" t="str">
        <f t="shared" si="15"/>
        <v/>
      </c>
      <c r="BC112" s="29" t="str">
        <f t="shared" si="16"/>
        <v/>
      </c>
      <c r="BD112" s="29" t="str">
        <f t="shared" si="19"/>
        <v/>
      </c>
      <c r="BE112" s="29" t="str">
        <f>IF($U112&lt;=$E112,"","Los ingresos de Población Indigena Hombres NO DEBE ser mayor al Total de Ingresos de Hombres al Programa")</f>
        <v/>
      </c>
      <c r="BF112" s="29" t="str">
        <f>IF($V112&lt;=$F112,"","Los ingresos de Población Indigena Mujeres NO DEBE ser mayor al Total de Ingresos de Mujeres al Programa")</f>
        <v/>
      </c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0">
        <f t="shared" si="17"/>
        <v>0</v>
      </c>
      <c r="BU112" s="30">
        <f t="shared" si="11"/>
        <v>0</v>
      </c>
      <c r="BV112" s="30">
        <f t="shared" si="12"/>
        <v>0</v>
      </c>
      <c r="BW112" s="30">
        <f>IF($T112&lt;=$F112,0,1)</f>
        <v>0</v>
      </c>
      <c r="BX112" s="30">
        <f>IF($U112&lt;=$E112,0,1)</f>
        <v>0</v>
      </c>
      <c r="BY112" s="30">
        <f>IF($V112&lt;=$F112,0,1)</f>
        <v>0</v>
      </c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</row>
    <row r="113" spans="1:100" s="23" customFormat="1" ht="10.5" x14ac:dyDescent="0.15">
      <c r="A113" s="1087"/>
      <c r="B113" s="1088" t="s">
        <v>150</v>
      </c>
      <c r="C113" s="1089"/>
      <c r="D113" s="185">
        <f t="shared" si="20"/>
        <v>0</v>
      </c>
      <c r="E113" s="186">
        <f t="shared" si="21"/>
        <v>0</v>
      </c>
      <c r="F113" s="187">
        <f t="shared" si="21"/>
        <v>0</v>
      </c>
      <c r="G113" s="32"/>
      <c r="H113" s="34"/>
      <c r="I113" s="32"/>
      <c r="J113" s="34"/>
      <c r="K113" s="32"/>
      <c r="L113" s="34"/>
      <c r="M113" s="32"/>
      <c r="N113" s="34"/>
      <c r="O113" s="32"/>
      <c r="P113" s="34"/>
      <c r="Q113" s="188"/>
      <c r="R113" s="133"/>
      <c r="S113" s="206"/>
      <c r="T113" s="190"/>
      <c r="U113" s="32"/>
      <c r="V113" s="34"/>
      <c r="W113" s="28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BA113" s="29" t="str">
        <f t="shared" si="18"/>
        <v/>
      </c>
      <c r="BB113" s="29" t="str">
        <f t="shared" si="15"/>
        <v/>
      </c>
      <c r="BC113" s="29" t="str">
        <f t="shared" si="16"/>
        <v/>
      </c>
      <c r="BD113" s="29" t="str">
        <f t="shared" si="19"/>
        <v/>
      </c>
      <c r="BE113" s="29" t="str">
        <f>IF($U113&lt;=$E113,"","Los ingresos de Población Indigena Hombres NO DEBE ser mayor al Total de Ingresos de Hombres al Programa")</f>
        <v/>
      </c>
      <c r="BF113" s="29" t="str">
        <f>IF($V113&lt;=$F113,"","Los ingresos de Población Indigena Mujeres NO DEBE ser mayor al Total de Ingresos de Mujeres al Programa")</f>
        <v/>
      </c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0">
        <f t="shared" si="17"/>
        <v>0</v>
      </c>
      <c r="BU113" s="30">
        <f t="shared" si="11"/>
        <v>0</v>
      </c>
      <c r="BV113" s="30">
        <f t="shared" si="12"/>
        <v>0</v>
      </c>
      <c r="BW113" s="30">
        <f>IF($T113&lt;=$F113,0,1)</f>
        <v>0</v>
      </c>
      <c r="BX113" s="30">
        <f>IF($U113&lt;=$E113,0,1)</f>
        <v>0</v>
      </c>
      <c r="BY113" s="30">
        <f>IF($V113&lt;=$F113,0,1)</f>
        <v>0</v>
      </c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</row>
    <row r="114" spans="1:100" s="23" customFormat="1" ht="10.5" x14ac:dyDescent="0.15">
      <c r="A114" s="1087"/>
      <c r="B114" s="1088" t="s">
        <v>151</v>
      </c>
      <c r="C114" s="1089"/>
      <c r="D114" s="185">
        <f t="shared" si="20"/>
        <v>0</v>
      </c>
      <c r="E114" s="186">
        <f t="shared" si="21"/>
        <v>0</v>
      </c>
      <c r="F114" s="187">
        <f t="shared" si="21"/>
        <v>0</v>
      </c>
      <c r="G114" s="32"/>
      <c r="H114" s="34"/>
      <c r="I114" s="32"/>
      <c r="J114" s="34"/>
      <c r="K114" s="32"/>
      <c r="L114" s="34"/>
      <c r="M114" s="32"/>
      <c r="N114" s="34"/>
      <c r="O114" s="32"/>
      <c r="P114" s="34"/>
      <c r="Q114" s="188"/>
      <c r="R114" s="133"/>
      <c r="S114" s="206"/>
      <c r="T114" s="190"/>
      <c r="U114" s="32"/>
      <c r="V114" s="34"/>
      <c r="W114" s="28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BA114" s="29" t="str">
        <f t="shared" si="18"/>
        <v/>
      </c>
      <c r="BB114" s="29" t="str">
        <f t="shared" si="15"/>
        <v/>
      </c>
      <c r="BC114" s="29" t="str">
        <f t="shared" si="16"/>
        <v/>
      </c>
      <c r="BD114" s="29" t="str">
        <f t="shared" si="19"/>
        <v/>
      </c>
      <c r="BE114" s="29" t="str">
        <f>IF($U114&lt;=$E114,"","Los ingresos de Población Indigena Hombres NO DEBE ser mayor al Total de Ingresos de Hombres al Programa")</f>
        <v/>
      </c>
      <c r="BF114" s="29" t="str">
        <f>IF($V114&lt;=$F114,"","Los ingresos de Población Indigena Mujeres NO DEBE ser mayor al Total de Ingresos de Mujeres al Programa")</f>
        <v/>
      </c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0">
        <f t="shared" si="17"/>
        <v>0</v>
      </c>
      <c r="BU114" s="30">
        <f t="shared" si="11"/>
        <v>0</v>
      </c>
      <c r="BV114" s="30">
        <f t="shared" si="12"/>
        <v>0</v>
      </c>
      <c r="BW114" s="30">
        <f>IF($T114&lt;=$F114,0,1)</f>
        <v>0</v>
      </c>
      <c r="BX114" s="30">
        <f>IF($U114&lt;=$E114,0,1)</f>
        <v>0</v>
      </c>
      <c r="BY114" s="30">
        <f>IF($V114&lt;=$F114,0,1)</f>
        <v>0</v>
      </c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</row>
    <row r="115" spans="1:100" s="23" customFormat="1" ht="10.5" x14ac:dyDescent="0.15">
      <c r="A115" s="1090" t="s">
        <v>152</v>
      </c>
      <c r="B115" s="1090"/>
      <c r="C115" s="1089"/>
      <c r="D115" s="185">
        <f t="shared" si="20"/>
        <v>0</v>
      </c>
      <c r="E115" s="186">
        <f t="shared" si="21"/>
        <v>0</v>
      </c>
      <c r="F115" s="187">
        <f t="shared" si="21"/>
        <v>0</v>
      </c>
      <c r="G115" s="32"/>
      <c r="H115" s="34"/>
      <c r="I115" s="32"/>
      <c r="J115" s="34"/>
      <c r="K115" s="32"/>
      <c r="L115" s="34"/>
      <c r="M115" s="32"/>
      <c r="N115" s="34"/>
      <c r="O115" s="32"/>
      <c r="P115" s="34"/>
      <c r="Q115" s="188"/>
      <c r="R115" s="133"/>
      <c r="S115" s="183"/>
      <c r="T115" s="184"/>
      <c r="U115" s="67"/>
      <c r="V115" s="69"/>
      <c r="W115" s="28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BA115" s="29" t="str">
        <f t="shared" si="18"/>
        <v/>
      </c>
      <c r="BB115" s="29" t="str">
        <f t="shared" si="15"/>
        <v/>
      </c>
      <c r="BC115" s="29" t="str">
        <f t="shared" si="16"/>
        <v/>
      </c>
      <c r="BD115" s="29" t="str">
        <f>IF($U115&lt;=$E115,"","Los ingresos de Población Indigena Hombres NO DEBE ser mayor al Total de Ingresos de Hombres al Programa")</f>
        <v/>
      </c>
      <c r="BE115" s="29" t="str">
        <f>IF($V115&lt;=$F115,"","Los ingresos de Población Indigena Mujeres NO DEBE ser mayor al Total de Ingresos de Mujeres al Programa")</f>
        <v/>
      </c>
      <c r="BF115" s="22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0">
        <f t="shared" si="17"/>
        <v>0</v>
      </c>
      <c r="BU115" s="30">
        <f t="shared" si="11"/>
        <v>0</v>
      </c>
      <c r="BV115" s="30">
        <f t="shared" si="12"/>
        <v>0</v>
      </c>
      <c r="BW115" s="30">
        <f>IF($U115&lt;=$E115,0,1)</f>
        <v>0</v>
      </c>
      <c r="BX115" s="30">
        <f>IF($V115&lt;=$F115,0,1)</f>
        <v>0</v>
      </c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</row>
    <row r="116" spans="1:100" s="23" customFormat="1" ht="10.5" x14ac:dyDescent="0.15">
      <c r="A116" s="1090" t="s">
        <v>153</v>
      </c>
      <c r="B116" s="1090"/>
      <c r="C116" s="1089"/>
      <c r="D116" s="185">
        <f t="shared" si="20"/>
        <v>0</v>
      </c>
      <c r="E116" s="186">
        <f t="shared" si="21"/>
        <v>0</v>
      </c>
      <c r="F116" s="187">
        <f t="shared" si="21"/>
        <v>0</v>
      </c>
      <c r="G116" s="32"/>
      <c r="H116" s="34"/>
      <c r="I116" s="32"/>
      <c r="J116" s="34"/>
      <c r="K116" s="32"/>
      <c r="L116" s="34"/>
      <c r="M116" s="32"/>
      <c r="N116" s="34"/>
      <c r="O116" s="32"/>
      <c r="P116" s="34"/>
      <c r="Q116" s="188"/>
      <c r="R116" s="133"/>
      <c r="S116" s="189"/>
      <c r="T116" s="190"/>
      <c r="U116" s="32"/>
      <c r="V116" s="34"/>
      <c r="W116" s="28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BA116" s="29" t="str">
        <f t="shared" si="18"/>
        <v/>
      </c>
      <c r="BB116" s="29" t="str">
        <f t="shared" si="15"/>
        <v/>
      </c>
      <c r="BC116" s="29" t="str">
        <f t="shared" si="16"/>
        <v/>
      </c>
      <c r="BD116" s="29" t="str">
        <f t="shared" ref="BD116:BD124" si="22">IF($U116&lt;=$E116,"","Los ingresos de Población Indigena Hombres NO DEBE ser mayor al Total de Ingresos de Hombres al Programa")</f>
        <v/>
      </c>
      <c r="BE116" s="29" t="str">
        <f t="shared" ref="BE116:BE124" si="23">IF($V116&lt;=$F116,"","Los ingresos de Población Indigena Mujeres NO DEBE ser mayor al Total de Ingresos de Mujeres al Programa")</f>
        <v/>
      </c>
      <c r="BF116" s="22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0">
        <f t="shared" si="17"/>
        <v>0</v>
      </c>
      <c r="BU116" s="30">
        <f t="shared" si="11"/>
        <v>0</v>
      </c>
      <c r="BV116" s="30">
        <f t="shared" si="12"/>
        <v>0</v>
      </c>
      <c r="BW116" s="30">
        <f>IF($U116&lt;=$E116,0,1)</f>
        <v>0</v>
      </c>
      <c r="BX116" s="30">
        <f>IF($V116&lt;=$F116,0,1)</f>
        <v>0</v>
      </c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  <c r="CS116" s="22"/>
      <c r="CT116" s="22"/>
      <c r="CU116" s="22"/>
      <c r="CV116" s="22"/>
    </row>
    <row r="117" spans="1:100" s="23" customFormat="1" ht="10.5" x14ac:dyDescent="0.15">
      <c r="A117" s="1083" t="s">
        <v>154</v>
      </c>
      <c r="B117" s="1084"/>
      <c r="C117" s="1085"/>
      <c r="D117" s="185">
        <f t="shared" si="20"/>
        <v>0</v>
      </c>
      <c r="E117" s="186">
        <f t="shared" si="21"/>
        <v>0</v>
      </c>
      <c r="F117" s="187">
        <f t="shared" si="21"/>
        <v>0</v>
      </c>
      <c r="G117" s="32"/>
      <c r="H117" s="34"/>
      <c r="I117" s="32"/>
      <c r="J117" s="34"/>
      <c r="K117" s="32"/>
      <c r="L117" s="34"/>
      <c r="M117" s="32"/>
      <c r="N117" s="34"/>
      <c r="O117" s="32"/>
      <c r="P117" s="34"/>
      <c r="Q117" s="188"/>
      <c r="R117" s="133"/>
      <c r="S117" s="189"/>
      <c r="T117" s="190"/>
      <c r="U117" s="32"/>
      <c r="V117" s="34"/>
      <c r="W117" s="28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BA117" s="29" t="str">
        <f t="shared" si="18"/>
        <v/>
      </c>
      <c r="BB117" s="29" t="str">
        <f t="shared" si="15"/>
        <v/>
      </c>
      <c r="BC117" s="29" t="str">
        <f t="shared" si="16"/>
        <v/>
      </c>
      <c r="BD117" s="29" t="str">
        <f t="shared" si="22"/>
        <v/>
      </c>
      <c r="BE117" s="29" t="str">
        <f t="shared" si="23"/>
        <v/>
      </c>
      <c r="BF117" s="22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0">
        <f t="shared" si="17"/>
        <v>0</v>
      </c>
      <c r="BU117" s="30">
        <f t="shared" si="11"/>
        <v>0</v>
      </c>
      <c r="BV117" s="30">
        <f t="shared" si="12"/>
        <v>0</v>
      </c>
      <c r="BW117" s="30">
        <f>IF($U117&lt;=$E117,0,1)</f>
        <v>0</v>
      </c>
      <c r="BX117" s="30">
        <f>IF($V117&lt;=$F117,0,1)</f>
        <v>0</v>
      </c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</row>
    <row r="118" spans="1:100" s="23" customFormat="1" ht="10.5" x14ac:dyDescent="0.15">
      <c r="A118" s="1080" t="s">
        <v>155</v>
      </c>
      <c r="B118" s="1081"/>
      <c r="C118" s="1082"/>
      <c r="D118" s="185">
        <f t="shared" si="20"/>
        <v>0</v>
      </c>
      <c r="E118" s="186">
        <f t="shared" si="21"/>
        <v>0</v>
      </c>
      <c r="F118" s="187">
        <f t="shared" si="21"/>
        <v>0</v>
      </c>
      <c r="G118" s="32"/>
      <c r="H118" s="34"/>
      <c r="I118" s="32"/>
      <c r="J118" s="34"/>
      <c r="K118" s="32"/>
      <c r="L118" s="34"/>
      <c r="M118" s="32"/>
      <c r="N118" s="34"/>
      <c r="O118" s="32"/>
      <c r="P118" s="34"/>
      <c r="Q118" s="188"/>
      <c r="R118" s="133"/>
      <c r="S118" s="189"/>
      <c r="T118" s="190"/>
      <c r="U118" s="32"/>
      <c r="V118" s="34"/>
      <c r="W118" s="28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BA118" s="29" t="str">
        <f t="shared" si="18"/>
        <v/>
      </c>
      <c r="BB118" s="29" t="str">
        <f t="shared" si="15"/>
        <v/>
      </c>
      <c r="BC118" s="29" t="str">
        <f t="shared" si="16"/>
        <v/>
      </c>
      <c r="BD118" s="29" t="str">
        <f t="shared" si="22"/>
        <v/>
      </c>
      <c r="BE118" s="29" t="str">
        <f t="shared" si="23"/>
        <v/>
      </c>
      <c r="BF118" s="22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0">
        <f t="shared" si="17"/>
        <v>0</v>
      </c>
      <c r="BU118" s="30">
        <f t="shared" si="11"/>
        <v>0</v>
      </c>
      <c r="BV118" s="30">
        <f t="shared" si="12"/>
        <v>0</v>
      </c>
      <c r="BW118" s="30">
        <f>IF($U118&lt;=$E118,0,1)</f>
        <v>0</v>
      </c>
      <c r="BX118" s="30">
        <f>IF($V118&lt;=$F118,0,1)</f>
        <v>0</v>
      </c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</row>
    <row r="119" spans="1:100" s="23" customFormat="1" ht="10.5" x14ac:dyDescent="0.15">
      <c r="A119" s="1080" t="s">
        <v>156</v>
      </c>
      <c r="B119" s="1081"/>
      <c r="C119" s="1082"/>
      <c r="D119" s="185">
        <f t="shared" si="20"/>
        <v>0</v>
      </c>
      <c r="E119" s="186">
        <f t="shared" si="21"/>
        <v>0</v>
      </c>
      <c r="F119" s="187">
        <f t="shared" si="21"/>
        <v>0</v>
      </c>
      <c r="G119" s="32"/>
      <c r="H119" s="34"/>
      <c r="I119" s="32"/>
      <c r="J119" s="34"/>
      <c r="K119" s="32"/>
      <c r="L119" s="34"/>
      <c r="M119" s="32"/>
      <c r="N119" s="34"/>
      <c r="O119" s="32"/>
      <c r="P119" s="34"/>
      <c r="Q119" s="188"/>
      <c r="R119" s="133"/>
      <c r="S119" s="189"/>
      <c r="T119" s="190"/>
      <c r="U119" s="32"/>
      <c r="V119" s="34"/>
      <c r="W119" s="28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BA119" s="29" t="str">
        <f t="shared" si="18"/>
        <v/>
      </c>
      <c r="BB119" s="29" t="str">
        <f t="shared" si="15"/>
        <v/>
      </c>
      <c r="BC119" s="29" t="str">
        <f t="shared" si="16"/>
        <v/>
      </c>
      <c r="BD119" s="29" t="str">
        <f t="shared" si="22"/>
        <v/>
      </c>
      <c r="BE119" s="29" t="str">
        <f t="shared" si="23"/>
        <v/>
      </c>
      <c r="BF119" s="22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0">
        <f t="shared" si="17"/>
        <v>0</v>
      </c>
      <c r="BU119" s="30">
        <f t="shared" si="11"/>
        <v>0</v>
      </c>
      <c r="BV119" s="30">
        <f t="shared" si="12"/>
        <v>0</v>
      </c>
      <c r="BW119" s="30">
        <f t="shared" ref="BW119:BW124" si="24">IF($U119&lt;=$E119,0,1)</f>
        <v>0</v>
      </c>
      <c r="BX119" s="30">
        <f t="shared" ref="BX119:BX124" si="25">IF($V119&lt;=$F119,0,1)</f>
        <v>0</v>
      </c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</row>
    <row r="120" spans="1:100" s="23" customFormat="1" ht="10.5" x14ac:dyDescent="0.15">
      <c r="A120" s="1083" t="s">
        <v>157</v>
      </c>
      <c r="B120" s="1084"/>
      <c r="C120" s="1085"/>
      <c r="D120" s="185">
        <f t="shared" si="20"/>
        <v>0</v>
      </c>
      <c r="E120" s="186">
        <f t="shared" si="21"/>
        <v>0</v>
      </c>
      <c r="F120" s="187">
        <f t="shared" si="21"/>
        <v>0</v>
      </c>
      <c r="G120" s="32"/>
      <c r="H120" s="34"/>
      <c r="I120" s="32"/>
      <c r="J120" s="34"/>
      <c r="K120" s="32"/>
      <c r="L120" s="34"/>
      <c r="M120" s="32"/>
      <c r="N120" s="34"/>
      <c r="O120" s="32"/>
      <c r="P120" s="34"/>
      <c r="Q120" s="188"/>
      <c r="R120" s="133"/>
      <c r="S120" s="189"/>
      <c r="T120" s="190"/>
      <c r="U120" s="32"/>
      <c r="V120" s="34"/>
      <c r="W120" s="28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BA120" s="29" t="str">
        <f t="shared" si="18"/>
        <v/>
      </c>
      <c r="BB120" s="29" t="str">
        <f t="shared" si="15"/>
        <v/>
      </c>
      <c r="BC120" s="29" t="str">
        <f t="shared" si="16"/>
        <v/>
      </c>
      <c r="BD120" s="29" t="str">
        <f t="shared" si="22"/>
        <v/>
      </c>
      <c r="BE120" s="29" t="str">
        <f t="shared" si="23"/>
        <v/>
      </c>
      <c r="BF120" s="22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0">
        <f t="shared" si="17"/>
        <v>0</v>
      </c>
      <c r="BU120" s="30">
        <f t="shared" si="11"/>
        <v>0</v>
      </c>
      <c r="BV120" s="30">
        <f t="shared" si="12"/>
        <v>0</v>
      </c>
      <c r="BW120" s="30">
        <f t="shared" si="24"/>
        <v>0</v>
      </c>
      <c r="BX120" s="30">
        <f t="shared" si="25"/>
        <v>0</v>
      </c>
      <c r="BY120" s="22"/>
      <c r="BZ120" s="22"/>
      <c r="CA120" s="22"/>
      <c r="CB120" s="22"/>
      <c r="CC120" s="22"/>
      <c r="CD120" s="22"/>
      <c r="CE120" s="22"/>
      <c r="CF120" s="22"/>
      <c r="CG120" s="22"/>
      <c r="CH120" s="22"/>
      <c r="CI120" s="22"/>
      <c r="CJ120" s="22"/>
      <c r="CK120" s="22"/>
      <c r="CL120" s="22"/>
      <c r="CM120" s="22"/>
      <c r="CN120" s="22"/>
      <c r="CO120" s="22"/>
      <c r="CP120" s="22"/>
      <c r="CQ120" s="22"/>
      <c r="CR120" s="22"/>
      <c r="CS120" s="22"/>
      <c r="CT120" s="22"/>
      <c r="CU120" s="22"/>
      <c r="CV120" s="22"/>
    </row>
    <row r="121" spans="1:100" s="23" customFormat="1" ht="10.5" x14ac:dyDescent="0.15">
      <c r="A121" s="1083" t="s">
        <v>158</v>
      </c>
      <c r="B121" s="1084"/>
      <c r="C121" s="1085"/>
      <c r="D121" s="185">
        <f t="shared" si="20"/>
        <v>0</v>
      </c>
      <c r="E121" s="186">
        <f t="shared" si="21"/>
        <v>0</v>
      </c>
      <c r="F121" s="187">
        <f t="shared" si="21"/>
        <v>0</v>
      </c>
      <c r="G121" s="32"/>
      <c r="H121" s="34"/>
      <c r="I121" s="32"/>
      <c r="J121" s="34"/>
      <c r="K121" s="32"/>
      <c r="L121" s="34"/>
      <c r="M121" s="32"/>
      <c r="N121" s="34"/>
      <c r="O121" s="191"/>
      <c r="P121" s="192"/>
      <c r="Q121" s="193"/>
      <c r="R121" s="194"/>
      <c r="S121" s="189"/>
      <c r="T121" s="190"/>
      <c r="U121" s="32"/>
      <c r="V121" s="34"/>
      <c r="W121" s="28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BA121" s="29" t="str">
        <f t="shared" si="18"/>
        <v/>
      </c>
      <c r="BB121" s="29" t="str">
        <f t="shared" si="15"/>
        <v/>
      </c>
      <c r="BC121" s="29" t="str">
        <f t="shared" si="16"/>
        <v/>
      </c>
      <c r="BD121" s="29" t="str">
        <f t="shared" si="22"/>
        <v/>
      </c>
      <c r="BE121" s="29" t="str">
        <f t="shared" si="23"/>
        <v/>
      </c>
      <c r="BF121" s="22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0">
        <f t="shared" si="17"/>
        <v>0</v>
      </c>
      <c r="BU121" s="30">
        <f t="shared" si="11"/>
        <v>0</v>
      </c>
      <c r="BV121" s="30">
        <f t="shared" si="12"/>
        <v>0</v>
      </c>
      <c r="BW121" s="30">
        <f t="shared" si="24"/>
        <v>0</v>
      </c>
      <c r="BX121" s="30">
        <f t="shared" si="25"/>
        <v>0</v>
      </c>
      <c r="BY121" s="22"/>
      <c r="BZ121" s="22"/>
      <c r="CA121" s="22"/>
      <c r="CB121" s="22"/>
      <c r="CC121" s="22"/>
      <c r="CD121" s="22"/>
      <c r="CE121" s="22"/>
      <c r="CF121" s="22"/>
      <c r="CG121" s="22"/>
      <c r="CH121" s="22"/>
      <c r="CI121" s="22"/>
      <c r="CJ121" s="22"/>
      <c r="CK121" s="22"/>
      <c r="CL121" s="22"/>
      <c r="CM121" s="22"/>
      <c r="CN121" s="22"/>
      <c r="CO121" s="22"/>
      <c r="CP121" s="22"/>
      <c r="CQ121" s="22"/>
      <c r="CR121" s="22"/>
      <c r="CS121" s="22"/>
      <c r="CT121" s="22"/>
      <c r="CU121" s="22"/>
      <c r="CV121" s="22"/>
    </row>
    <row r="122" spans="1:100" s="23" customFormat="1" ht="10.5" x14ac:dyDescent="0.15">
      <c r="A122" s="1080" t="s">
        <v>159</v>
      </c>
      <c r="B122" s="1081"/>
      <c r="C122" s="1082"/>
      <c r="D122" s="185">
        <f t="shared" si="20"/>
        <v>0</v>
      </c>
      <c r="E122" s="186">
        <f t="shared" si="21"/>
        <v>0</v>
      </c>
      <c r="F122" s="187">
        <f t="shared" si="21"/>
        <v>0</v>
      </c>
      <c r="G122" s="32"/>
      <c r="H122" s="34"/>
      <c r="I122" s="32"/>
      <c r="J122" s="34"/>
      <c r="K122" s="32"/>
      <c r="L122" s="34"/>
      <c r="M122" s="32"/>
      <c r="N122" s="34"/>
      <c r="O122" s="32"/>
      <c r="P122" s="34"/>
      <c r="Q122" s="188"/>
      <c r="R122" s="133"/>
      <c r="S122" s="189"/>
      <c r="T122" s="190"/>
      <c r="U122" s="32"/>
      <c r="V122" s="34"/>
      <c r="W122" s="28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BA122" s="29" t="str">
        <f t="shared" si="18"/>
        <v/>
      </c>
      <c r="BB122" s="29" t="str">
        <f t="shared" si="15"/>
        <v/>
      </c>
      <c r="BC122" s="29" t="str">
        <f t="shared" si="16"/>
        <v/>
      </c>
      <c r="BD122" s="29" t="str">
        <f t="shared" si="22"/>
        <v/>
      </c>
      <c r="BE122" s="29" t="str">
        <f t="shared" si="23"/>
        <v/>
      </c>
      <c r="BF122" s="22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0">
        <f t="shared" si="17"/>
        <v>0</v>
      </c>
      <c r="BU122" s="30">
        <f t="shared" si="11"/>
        <v>0</v>
      </c>
      <c r="BV122" s="30">
        <f t="shared" si="12"/>
        <v>0</v>
      </c>
      <c r="BW122" s="30">
        <f t="shared" si="24"/>
        <v>0</v>
      </c>
      <c r="BX122" s="30">
        <f t="shared" si="25"/>
        <v>0</v>
      </c>
      <c r="BY122" s="22"/>
      <c r="BZ122" s="22"/>
      <c r="CA122" s="22"/>
      <c r="CB122" s="22"/>
      <c r="CC122" s="22"/>
      <c r="CD122" s="22"/>
      <c r="CE122" s="22"/>
      <c r="CF122" s="22"/>
      <c r="CG122" s="22"/>
      <c r="CH122" s="22"/>
      <c r="CI122" s="22"/>
      <c r="CJ122" s="22"/>
      <c r="CK122" s="22"/>
      <c r="CL122" s="22"/>
      <c r="CM122" s="22"/>
      <c r="CN122" s="22"/>
      <c r="CO122" s="22"/>
      <c r="CP122" s="22"/>
      <c r="CQ122" s="22"/>
      <c r="CR122" s="22"/>
      <c r="CS122" s="22"/>
      <c r="CT122" s="22"/>
      <c r="CU122" s="22"/>
      <c r="CV122" s="22"/>
    </row>
    <row r="123" spans="1:100" s="23" customFormat="1" ht="10.5" x14ac:dyDescent="0.15">
      <c r="A123" s="1080" t="s">
        <v>160</v>
      </c>
      <c r="B123" s="1081"/>
      <c r="C123" s="1082"/>
      <c r="D123" s="207">
        <f t="shared" si="20"/>
        <v>0</v>
      </c>
      <c r="E123" s="208">
        <f t="shared" si="21"/>
        <v>0</v>
      </c>
      <c r="F123" s="209">
        <f t="shared" si="21"/>
        <v>0</v>
      </c>
      <c r="G123" s="73"/>
      <c r="H123" s="75"/>
      <c r="I123" s="73"/>
      <c r="J123" s="75"/>
      <c r="K123" s="73"/>
      <c r="L123" s="75"/>
      <c r="M123" s="73"/>
      <c r="N123" s="75"/>
      <c r="O123" s="73"/>
      <c r="P123" s="75"/>
      <c r="Q123" s="210"/>
      <c r="R123" s="211"/>
      <c r="S123" s="189"/>
      <c r="T123" s="190"/>
      <c r="U123" s="32"/>
      <c r="V123" s="34"/>
      <c r="W123" s="28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BA123" s="29" t="str">
        <f t="shared" si="18"/>
        <v/>
      </c>
      <c r="BB123" s="29" t="str">
        <f t="shared" si="15"/>
        <v/>
      </c>
      <c r="BC123" s="29" t="str">
        <f t="shared" si="16"/>
        <v/>
      </c>
      <c r="BD123" s="29" t="str">
        <f t="shared" si="22"/>
        <v/>
      </c>
      <c r="BE123" s="29" t="str">
        <f t="shared" si="23"/>
        <v/>
      </c>
      <c r="BF123" s="22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0">
        <f t="shared" si="17"/>
        <v>0</v>
      </c>
      <c r="BU123" s="30">
        <f t="shared" si="11"/>
        <v>0</v>
      </c>
      <c r="BV123" s="30">
        <f t="shared" si="12"/>
        <v>0</v>
      </c>
      <c r="BW123" s="30">
        <f t="shared" si="24"/>
        <v>0</v>
      </c>
      <c r="BX123" s="30">
        <f t="shared" si="25"/>
        <v>0</v>
      </c>
      <c r="BY123" s="22"/>
      <c r="BZ123" s="22"/>
      <c r="CA123" s="22"/>
      <c r="CB123" s="22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</row>
    <row r="124" spans="1:100" s="23" customFormat="1" ht="10.5" x14ac:dyDescent="0.15">
      <c r="A124" s="1077" t="s">
        <v>161</v>
      </c>
      <c r="B124" s="1078"/>
      <c r="C124" s="1079"/>
      <c r="D124" s="212">
        <f t="shared" si="20"/>
        <v>0</v>
      </c>
      <c r="E124" s="213">
        <f t="shared" si="21"/>
        <v>0</v>
      </c>
      <c r="F124" s="214">
        <f t="shared" si="21"/>
        <v>0</v>
      </c>
      <c r="G124" s="37"/>
      <c r="H124" s="39"/>
      <c r="I124" s="37"/>
      <c r="J124" s="39"/>
      <c r="K124" s="37"/>
      <c r="L124" s="39"/>
      <c r="M124" s="37"/>
      <c r="N124" s="39"/>
      <c r="O124" s="37"/>
      <c r="P124" s="39"/>
      <c r="Q124" s="104"/>
      <c r="R124" s="135"/>
      <c r="S124" s="215"/>
      <c r="T124" s="197"/>
      <c r="U124" s="37"/>
      <c r="V124" s="39"/>
      <c r="W124" s="28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BA124" s="29" t="str">
        <f t="shared" si="18"/>
        <v/>
      </c>
      <c r="BB124" s="29" t="str">
        <f t="shared" si="15"/>
        <v/>
      </c>
      <c r="BC124" s="29" t="str">
        <f t="shared" si="16"/>
        <v/>
      </c>
      <c r="BD124" s="29" t="str">
        <f t="shared" si="22"/>
        <v/>
      </c>
      <c r="BE124" s="29" t="str">
        <f t="shared" si="23"/>
        <v/>
      </c>
      <c r="BF124" s="22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0">
        <f t="shared" si="17"/>
        <v>0</v>
      </c>
      <c r="BU124" s="30">
        <f t="shared" si="11"/>
        <v>0</v>
      </c>
      <c r="BV124" s="30">
        <f t="shared" si="12"/>
        <v>0</v>
      </c>
      <c r="BW124" s="30">
        <f t="shared" si="24"/>
        <v>0</v>
      </c>
      <c r="BX124" s="30">
        <f t="shared" si="25"/>
        <v>0</v>
      </c>
      <c r="BY124" s="22"/>
      <c r="BZ124" s="22"/>
      <c r="CA124" s="22"/>
      <c r="CB124" s="22"/>
      <c r="CC124" s="22"/>
      <c r="CD124" s="22"/>
      <c r="CE124" s="22"/>
      <c r="CF124" s="22"/>
      <c r="CG124" s="22"/>
      <c r="CH124" s="22"/>
      <c r="CI124" s="22"/>
      <c r="CJ124" s="22"/>
      <c r="CK124" s="22"/>
      <c r="CL124" s="22"/>
      <c r="CM124" s="22"/>
      <c r="CN124" s="22"/>
      <c r="CO124" s="22"/>
      <c r="CP124" s="22"/>
      <c r="CQ124" s="22"/>
      <c r="CR124" s="22"/>
      <c r="CS124" s="22"/>
      <c r="CT124" s="22"/>
      <c r="CU124" s="22"/>
      <c r="CV124" s="22"/>
    </row>
    <row r="125" spans="1:100" s="9" customFormat="1" ht="14.25" x14ac:dyDescent="0.2">
      <c r="A125" s="81" t="s">
        <v>162</v>
      </c>
      <c r="B125" s="216"/>
      <c r="C125" s="216"/>
      <c r="D125" s="216"/>
      <c r="E125" s="216"/>
      <c r="F125" s="216"/>
      <c r="G125" s="216"/>
      <c r="H125" s="151"/>
      <c r="I125" s="151"/>
      <c r="J125" s="151"/>
      <c r="K125" s="217"/>
      <c r="L125" s="217"/>
      <c r="M125" s="217"/>
      <c r="N125" s="217"/>
      <c r="O125" s="218"/>
      <c r="P125" s="218"/>
      <c r="Q125" s="119"/>
      <c r="R125" s="119"/>
      <c r="S125" s="218"/>
      <c r="T125" s="218"/>
      <c r="U125" s="119"/>
      <c r="V125" s="119"/>
      <c r="W125" s="119"/>
    </row>
    <row r="126" spans="1:100" s="23" customFormat="1" ht="10.5" x14ac:dyDescent="0.15">
      <c r="A126" s="1117" t="s">
        <v>163</v>
      </c>
      <c r="B126" s="1118"/>
      <c r="C126" s="1119"/>
      <c r="D126" s="1016" t="s">
        <v>46</v>
      </c>
      <c r="E126" s="1017"/>
      <c r="F126" s="1018"/>
      <c r="G126" s="1112"/>
      <c r="H126" s="1112"/>
      <c r="I126" s="1112"/>
      <c r="J126" s="1112"/>
      <c r="K126" s="1112"/>
      <c r="L126" s="1112"/>
      <c r="M126" s="1112"/>
      <c r="N126" s="1112"/>
      <c r="O126" s="1112"/>
      <c r="P126" s="1112"/>
      <c r="Q126" s="1112"/>
      <c r="R126" s="1113"/>
      <c r="S126" s="1049"/>
      <c r="T126" s="1114"/>
      <c r="U126" s="1116"/>
      <c r="V126" s="1105"/>
      <c r="W126" s="1106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BA126" s="3"/>
      <c r="BB126" s="3"/>
      <c r="BC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22"/>
      <c r="CC126" s="22"/>
      <c r="CD126" s="22"/>
      <c r="CE126" s="22"/>
      <c r="CF126" s="22"/>
      <c r="CG126" s="22"/>
      <c r="CH126" s="22"/>
      <c r="CI126" s="22"/>
      <c r="CJ126" s="22"/>
      <c r="CK126" s="22"/>
      <c r="CL126" s="22"/>
      <c r="CM126" s="22"/>
      <c r="CN126" s="22"/>
      <c r="CO126" s="22"/>
      <c r="CP126" s="22"/>
      <c r="CQ126" s="22"/>
      <c r="CR126" s="22"/>
      <c r="CS126" s="22"/>
      <c r="CT126" s="22"/>
      <c r="CU126" s="22"/>
      <c r="CV126" s="22"/>
    </row>
    <row r="127" spans="1:100" s="23" customFormat="1" ht="21" x14ac:dyDescent="0.15">
      <c r="A127" s="1120"/>
      <c r="B127" s="1121"/>
      <c r="C127" s="1122"/>
      <c r="D127" s="156" t="s">
        <v>125</v>
      </c>
      <c r="E127" s="157" t="s">
        <v>43</v>
      </c>
      <c r="F127" s="158" t="s">
        <v>64</v>
      </c>
      <c r="G127" s="159"/>
      <c r="H127" s="20"/>
      <c r="I127" s="159"/>
      <c r="J127" s="20"/>
      <c r="K127" s="159"/>
      <c r="L127" s="20"/>
      <c r="M127" s="159"/>
      <c r="N127" s="20"/>
      <c r="O127" s="159"/>
      <c r="P127" s="20"/>
      <c r="Q127" s="159"/>
      <c r="R127" s="162"/>
      <c r="S127" s="1051"/>
      <c r="T127" s="1115"/>
      <c r="U127" s="1116"/>
      <c r="V127" s="219"/>
      <c r="W127" s="164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BA127" s="3"/>
      <c r="BB127" s="3"/>
      <c r="BC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22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2"/>
      <c r="CV127" s="22"/>
    </row>
    <row r="128" spans="1:100" s="23" customFormat="1" ht="10.5" x14ac:dyDescent="0.15">
      <c r="A128" s="1107" t="s">
        <v>165</v>
      </c>
      <c r="B128" s="1107"/>
      <c r="C128" s="1108"/>
      <c r="D128" s="168">
        <f>SUM(E128:F128)</f>
        <v>0</v>
      </c>
      <c r="E128" s="169">
        <f>G128+I128+K128+M128+O128+Q128</f>
        <v>0</v>
      </c>
      <c r="F128" s="170">
        <f>H128+J128+L128+N128+P128+R128</f>
        <v>0</v>
      </c>
      <c r="G128" s="171"/>
      <c r="H128" s="172"/>
      <c r="I128" s="171"/>
      <c r="J128" s="172"/>
      <c r="K128" s="171"/>
      <c r="L128" s="172"/>
      <c r="M128" s="171"/>
      <c r="N128" s="172"/>
      <c r="O128" s="171"/>
      <c r="P128" s="172"/>
      <c r="Q128" s="173"/>
      <c r="R128" s="174"/>
      <c r="S128" s="175"/>
      <c r="T128" s="176"/>
      <c r="U128" s="176"/>
      <c r="V128" s="175"/>
      <c r="W128" s="85"/>
      <c r="X128" s="28" t="str">
        <f>$BA128&amp;" "&amp;$BB128&amp;""&amp;$BC128&amp;""&amp;$BD128&amp;""&amp;$BE128&amp;""&amp;$BF128&amp;""&amp;$BG128</f>
        <v xml:space="preserve"> </v>
      </c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BA128" s="29" t="str">
        <f t="shared" ref="BA128:BA157" si="26">IF($D128&lt;&gt;SUM($G128:$R128),"El Total de los Egresos NO puede ser diferente a la suma de Hombres y Mujeres por edad.","")</f>
        <v/>
      </c>
      <c r="BB128" s="29" t="str">
        <f t="shared" ref="BB128:BB157" si="27">IF($E128&lt;&gt;$G128+$I128+$K128+$M128+$O128+$Q128,"El Total de Hombres Egresados al Programa NO puede ser distinto a la suma de Hombres por edad.","")</f>
        <v/>
      </c>
      <c r="BC128" s="29" t="str">
        <f t="shared" ref="BC128:BC157" si="28">IF($F128&lt;&gt;$H128+$J128+$L128+$N128+$P128+$R128,"El Total de Mujeres Egresadas al Programa NO puede ser distinto a la suma de Mujeres por edad.","")</f>
        <v/>
      </c>
      <c r="BD128" s="29" t="str">
        <f>IF($T128&lt;=$F128,"","Las gestantes egresadas del Programa NO debe ser mayor al Total de Mujeres egresadas")</f>
        <v/>
      </c>
      <c r="BE128" s="29" t="str">
        <f>IF($U128&lt;=$F128,"","Las madres de hijos menor de 2 años NO DEBE ser mayor al Total de Mujeres egresadas al Programa")</f>
        <v/>
      </c>
      <c r="BF128" s="29" t="str">
        <f>IF($V128&lt;=$E128,"","Los egresos de Población Indigena Hombres NO DEBE ser mayor al Total de Egresos Hombres del Programa")</f>
        <v/>
      </c>
      <c r="BG128" s="29" t="str">
        <f>IF($W128&lt;=$F128,"","Los egresos de Población Indigena Mujeres NO DEBE ser mayor al Total de Egresos Mujeres del Programa")</f>
        <v/>
      </c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22"/>
      <c r="BT128" s="30">
        <f>IF($D128&lt;&gt;SUM($G128:$R128),1,0)</f>
        <v>0</v>
      </c>
      <c r="BU128" s="30">
        <f>IF($E128&lt;&gt;$G128+$I128+$K128+$M128+$O128+$Q128,1,0)</f>
        <v>0</v>
      </c>
      <c r="BV128" s="30">
        <f>IF($F128&lt;&gt;$H128+$J128+$L128+$N128+$P128+$R128,1,0)</f>
        <v>0</v>
      </c>
      <c r="BW128" s="30">
        <f>IF($T128&lt;=$F128,0,1)</f>
        <v>0</v>
      </c>
      <c r="BX128" s="30">
        <f>IF($U128&lt;=$F128,0,1)</f>
        <v>0</v>
      </c>
      <c r="BY128" s="30">
        <f>IF($V128&lt;=$E128,0,1)</f>
        <v>0</v>
      </c>
      <c r="BZ128" s="30">
        <f>IF($W128&lt;=$F128,0,1)</f>
        <v>0</v>
      </c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</row>
    <row r="129" spans="1:100" s="23" customFormat="1" ht="10.5" x14ac:dyDescent="0.15">
      <c r="A129" s="1109" t="s">
        <v>127</v>
      </c>
      <c r="B129" s="1110"/>
      <c r="C129" s="1111"/>
      <c r="D129" s="177"/>
      <c r="E129" s="178"/>
      <c r="F129" s="178"/>
      <c r="G129" s="178"/>
      <c r="H129" s="178"/>
      <c r="I129" s="178"/>
      <c r="J129" s="178"/>
      <c r="K129" s="178"/>
      <c r="L129" s="178"/>
      <c r="M129" s="178"/>
      <c r="N129" s="178"/>
      <c r="O129" s="178"/>
      <c r="P129" s="178"/>
      <c r="Q129" s="178"/>
      <c r="R129" s="178"/>
      <c r="S129" s="178"/>
      <c r="T129" s="178"/>
      <c r="U129" s="178"/>
      <c r="V129" s="178"/>
      <c r="W129" s="179"/>
      <c r="X129" s="28" t="str">
        <f t="shared" ref="X129:X156" si="29">$BA129&amp;" "&amp;$BB129&amp;""&amp;$BC129&amp;""&amp;$BD129&amp;""&amp;$BE129&amp;""&amp;$BF129&amp;""&amp;$BG129</f>
        <v xml:space="preserve"> </v>
      </c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BA129" s="29" t="str">
        <f t="shared" si="26"/>
        <v/>
      </c>
      <c r="BB129" s="29" t="str">
        <f t="shared" si="27"/>
        <v/>
      </c>
      <c r="BC129" s="29" t="str">
        <f t="shared" si="28"/>
        <v/>
      </c>
      <c r="BD129" s="29" t="str">
        <f t="shared" ref="BD129:BD157" si="30">IF($T129&lt;=$F129,"","Las gestantes egresadas del Programa NO debe ser mayor al Total de Mujeres egresadas")</f>
        <v/>
      </c>
      <c r="BE129" s="29" t="str">
        <f t="shared" ref="BE129:BE157" si="31">IF($U129&lt;=$F129,"","Las madres de hijos menor de 2 años NO DEBE ser mayor al Total de Mujeres egresadas al Programa")</f>
        <v/>
      </c>
      <c r="BF129" s="29" t="str">
        <f t="shared" ref="BF129:BF157" si="32">IF($V129&lt;=$E129,"","Los egresos de Población Indigena Hombres NO DEBE ser mayor al Total de Egresos Hombres del Programa")</f>
        <v/>
      </c>
      <c r="BG129" s="29" t="str">
        <f t="shared" ref="BG129:BG157" si="33">IF($W129&lt;=$F129,"","Los egresos de Población Indigena Mujeres NO DEBE ser mayor al Total de Egresos Mujeres del Programa")</f>
        <v/>
      </c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0">
        <f t="shared" ref="BT129:BT157" si="34">IF($D129&lt;&gt;SUM($G129:$R129),1,0)</f>
        <v>0</v>
      </c>
      <c r="BU129" s="30">
        <f t="shared" ref="BU129:BU157" si="35">IF($E129&lt;&gt;$G129+$I129+$K129+$M129+$O129+$Q129,1,0)</f>
        <v>0</v>
      </c>
      <c r="BV129" s="30">
        <f t="shared" ref="BV129:BV157" si="36">IF($F129&lt;&gt;$H129+$J129+$L129+$N129+$P129+$R129,1,0)</f>
        <v>0</v>
      </c>
      <c r="BW129" s="30">
        <f t="shared" ref="BW129:BW157" si="37">IF($T129&lt;=$F129,0,1)</f>
        <v>0</v>
      </c>
      <c r="BX129" s="30">
        <f t="shared" ref="BX129:BX157" si="38">IF($U129&lt;=$F129,0,1)</f>
        <v>0</v>
      </c>
      <c r="BY129" s="30">
        <f t="shared" ref="BY129:BY157" si="39">IF($V129&lt;=$E129,0,1)</f>
        <v>0</v>
      </c>
      <c r="BZ129" s="30">
        <f t="shared" ref="BZ129:BZ157" si="40">IF($W129&lt;=$F129,0,1)</f>
        <v>0</v>
      </c>
      <c r="CA129" s="3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</row>
    <row r="130" spans="1:100" s="23" customFormat="1" ht="10.5" x14ac:dyDescent="0.15">
      <c r="A130" s="1096" t="s">
        <v>128</v>
      </c>
      <c r="B130" s="1099" t="s">
        <v>129</v>
      </c>
      <c r="C130" s="1100"/>
      <c r="D130" s="180">
        <f t="shared" ref="D130:D138" si="41">SUM(E130:F130)</f>
        <v>0</v>
      </c>
      <c r="E130" s="181">
        <f t="shared" ref="E130:F138" si="42">G130+I130+K130+M130+O130+Q130</f>
        <v>0</v>
      </c>
      <c r="F130" s="182">
        <f t="shared" si="42"/>
        <v>0</v>
      </c>
      <c r="G130" s="67"/>
      <c r="H130" s="69"/>
      <c r="I130" s="67"/>
      <c r="J130" s="69"/>
      <c r="K130" s="67"/>
      <c r="L130" s="69"/>
      <c r="M130" s="67"/>
      <c r="N130" s="69"/>
      <c r="O130" s="67"/>
      <c r="P130" s="69"/>
      <c r="Q130" s="102"/>
      <c r="R130" s="131"/>
      <c r="S130" s="46"/>
      <c r="T130" s="184"/>
      <c r="U130" s="184"/>
      <c r="V130" s="132"/>
      <c r="W130" s="75"/>
      <c r="X130" s="28" t="str">
        <f t="shared" si="29"/>
        <v xml:space="preserve"> </v>
      </c>
      <c r="Y130" s="3"/>
      <c r="Z130" s="3"/>
      <c r="AA130" s="3"/>
      <c r="AB130" s="3"/>
      <c r="AC130" s="3"/>
      <c r="AD130" s="3"/>
      <c r="AE130" s="3"/>
      <c r="AF130" s="3"/>
      <c r="AG130" s="221"/>
      <c r="AH130" s="3"/>
      <c r="AI130" s="3"/>
      <c r="AJ130" s="3"/>
      <c r="AK130" s="3"/>
      <c r="BA130" s="29" t="str">
        <f t="shared" si="26"/>
        <v/>
      </c>
      <c r="BB130" s="29" t="str">
        <f t="shared" si="27"/>
        <v/>
      </c>
      <c r="BC130" s="29" t="str">
        <f t="shared" si="28"/>
        <v/>
      </c>
      <c r="BD130" s="29" t="str">
        <f t="shared" si="30"/>
        <v/>
      </c>
      <c r="BE130" s="29" t="str">
        <f t="shared" si="31"/>
        <v/>
      </c>
      <c r="BF130" s="29" t="str">
        <f t="shared" si="32"/>
        <v/>
      </c>
      <c r="BG130" s="29" t="str">
        <f t="shared" si="33"/>
        <v/>
      </c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0">
        <f t="shared" si="34"/>
        <v>0</v>
      </c>
      <c r="BU130" s="30">
        <f t="shared" si="35"/>
        <v>0</v>
      </c>
      <c r="BV130" s="30">
        <f t="shared" si="36"/>
        <v>0</v>
      </c>
      <c r="BW130" s="30">
        <f t="shared" si="37"/>
        <v>0</v>
      </c>
      <c r="BX130" s="30">
        <f t="shared" si="38"/>
        <v>0</v>
      </c>
      <c r="BY130" s="30">
        <f t="shared" si="39"/>
        <v>0</v>
      </c>
      <c r="BZ130" s="30">
        <f t="shared" si="40"/>
        <v>0</v>
      </c>
      <c r="CA130" s="3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</row>
    <row r="131" spans="1:100" s="23" customFormat="1" ht="10.5" x14ac:dyDescent="0.15">
      <c r="A131" s="1083"/>
      <c r="B131" s="1088" t="s">
        <v>130</v>
      </c>
      <c r="C131" s="1089"/>
      <c r="D131" s="185">
        <f t="shared" si="41"/>
        <v>0</v>
      </c>
      <c r="E131" s="186">
        <f t="shared" si="42"/>
        <v>0</v>
      </c>
      <c r="F131" s="187">
        <f t="shared" si="42"/>
        <v>0</v>
      </c>
      <c r="G131" s="32"/>
      <c r="H131" s="34"/>
      <c r="I131" s="32"/>
      <c r="J131" s="34"/>
      <c r="K131" s="32"/>
      <c r="L131" s="34"/>
      <c r="M131" s="32"/>
      <c r="N131" s="34"/>
      <c r="O131" s="32"/>
      <c r="P131" s="34"/>
      <c r="Q131" s="188"/>
      <c r="R131" s="133"/>
      <c r="S131" s="134"/>
      <c r="T131" s="190"/>
      <c r="U131" s="190"/>
      <c r="V131" s="134"/>
      <c r="W131" s="75"/>
      <c r="X131" s="28" t="str">
        <f t="shared" si="29"/>
        <v xml:space="preserve"> </v>
      </c>
      <c r="Y131" s="3"/>
      <c r="Z131" s="3"/>
      <c r="AA131" s="3"/>
      <c r="AB131" s="3"/>
      <c r="AC131" s="3"/>
      <c r="AD131" s="3"/>
      <c r="AE131" s="3"/>
      <c r="AF131" s="3"/>
      <c r="AG131" s="221"/>
      <c r="AH131" s="3"/>
      <c r="AI131" s="3"/>
      <c r="AJ131" s="3"/>
      <c r="AK131" s="3"/>
      <c r="BA131" s="29" t="str">
        <f t="shared" si="26"/>
        <v/>
      </c>
      <c r="BB131" s="29" t="str">
        <f t="shared" si="27"/>
        <v/>
      </c>
      <c r="BC131" s="29" t="str">
        <f t="shared" si="28"/>
        <v/>
      </c>
      <c r="BD131" s="29" t="str">
        <f t="shared" si="30"/>
        <v/>
      </c>
      <c r="BE131" s="29" t="str">
        <f t="shared" si="31"/>
        <v/>
      </c>
      <c r="BF131" s="29" t="str">
        <f t="shared" si="32"/>
        <v/>
      </c>
      <c r="BG131" s="29" t="str">
        <f t="shared" si="33"/>
        <v/>
      </c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0">
        <f t="shared" si="34"/>
        <v>0</v>
      </c>
      <c r="BU131" s="30">
        <f t="shared" si="35"/>
        <v>0</v>
      </c>
      <c r="BV131" s="30">
        <f t="shared" si="36"/>
        <v>0</v>
      </c>
      <c r="BW131" s="30">
        <f t="shared" si="37"/>
        <v>0</v>
      </c>
      <c r="BX131" s="30">
        <f t="shared" si="38"/>
        <v>0</v>
      </c>
      <c r="BY131" s="30">
        <f t="shared" si="39"/>
        <v>0</v>
      </c>
      <c r="BZ131" s="30">
        <f t="shared" si="40"/>
        <v>0</v>
      </c>
      <c r="CA131" s="3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</row>
    <row r="132" spans="1:100" s="23" customFormat="1" ht="10.5" x14ac:dyDescent="0.15">
      <c r="A132" s="1090" t="s">
        <v>131</v>
      </c>
      <c r="B132" s="1090"/>
      <c r="C132" s="1089"/>
      <c r="D132" s="185">
        <f t="shared" si="41"/>
        <v>0</v>
      </c>
      <c r="E132" s="186">
        <f t="shared" si="42"/>
        <v>0</v>
      </c>
      <c r="F132" s="187">
        <f t="shared" si="42"/>
        <v>0</v>
      </c>
      <c r="G132" s="191"/>
      <c r="H132" s="192"/>
      <c r="I132" s="191"/>
      <c r="J132" s="192"/>
      <c r="K132" s="191"/>
      <c r="L132" s="192"/>
      <c r="M132" s="191"/>
      <c r="N132" s="192"/>
      <c r="O132" s="191"/>
      <c r="P132" s="192"/>
      <c r="Q132" s="188"/>
      <c r="R132" s="133"/>
      <c r="S132" s="134"/>
      <c r="T132" s="190"/>
      <c r="U132" s="190"/>
      <c r="V132" s="134"/>
      <c r="W132" s="47"/>
      <c r="X132" s="28" t="str">
        <f t="shared" si="29"/>
        <v xml:space="preserve"> </v>
      </c>
      <c r="Y132" s="3"/>
      <c r="Z132" s="3"/>
      <c r="AA132" s="3"/>
      <c r="AB132" s="3"/>
      <c r="AC132" s="3"/>
      <c r="AD132" s="3"/>
      <c r="AE132" s="3"/>
      <c r="AF132" s="3"/>
      <c r="AG132" s="221"/>
      <c r="AH132" s="3"/>
      <c r="AI132" s="3"/>
      <c r="AJ132" s="3"/>
      <c r="AK132" s="3"/>
      <c r="BA132" s="29" t="str">
        <f t="shared" si="26"/>
        <v/>
      </c>
      <c r="BB132" s="29" t="str">
        <f t="shared" si="27"/>
        <v/>
      </c>
      <c r="BC132" s="29" t="str">
        <f t="shared" si="28"/>
        <v/>
      </c>
      <c r="BD132" s="29" t="str">
        <f t="shared" si="30"/>
        <v/>
      </c>
      <c r="BE132" s="29" t="str">
        <f t="shared" si="31"/>
        <v/>
      </c>
      <c r="BF132" s="29" t="str">
        <f t="shared" si="32"/>
        <v/>
      </c>
      <c r="BG132" s="29" t="str">
        <f t="shared" si="33"/>
        <v/>
      </c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0">
        <f t="shared" si="34"/>
        <v>0</v>
      </c>
      <c r="BU132" s="30">
        <f t="shared" si="35"/>
        <v>0</v>
      </c>
      <c r="BV132" s="30">
        <f t="shared" si="36"/>
        <v>0</v>
      </c>
      <c r="BW132" s="30">
        <f t="shared" si="37"/>
        <v>0</v>
      </c>
      <c r="BX132" s="30">
        <f t="shared" si="38"/>
        <v>0</v>
      </c>
      <c r="BY132" s="30">
        <f t="shared" si="39"/>
        <v>0</v>
      </c>
      <c r="BZ132" s="30">
        <f t="shared" si="40"/>
        <v>0</v>
      </c>
      <c r="CA132" s="3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</row>
    <row r="133" spans="1:100" s="23" customFormat="1" ht="10.5" x14ac:dyDescent="0.15">
      <c r="A133" s="1090" t="s">
        <v>132</v>
      </c>
      <c r="B133" s="1090"/>
      <c r="C133" s="1089"/>
      <c r="D133" s="185">
        <f t="shared" si="41"/>
        <v>0</v>
      </c>
      <c r="E133" s="186">
        <f t="shared" si="42"/>
        <v>0</v>
      </c>
      <c r="F133" s="187">
        <f t="shared" si="42"/>
        <v>0</v>
      </c>
      <c r="G133" s="32"/>
      <c r="H133" s="34"/>
      <c r="I133" s="32"/>
      <c r="J133" s="34"/>
      <c r="K133" s="191"/>
      <c r="L133" s="192"/>
      <c r="M133" s="191"/>
      <c r="N133" s="192"/>
      <c r="O133" s="191"/>
      <c r="P133" s="192"/>
      <c r="Q133" s="193"/>
      <c r="R133" s="194"/>
      <c r="S133" s="134"/>
      <c r="T133" s="190"/>
      <c r="U133" s="190"/>
      <c r="V133" s="134"/>
      <c r="W133" s="47"/>
      <c r="X133" s="28" t="str">
        <f t="shared" si="29"/>
        <v xml:space="preserve"> </v>
      </c>
      <c r="Y133" s="3"/>
      <c r="Z133" s="3"/>
      <c r="AA133" s="3"/>
      <c r="AB133" s="3"/>
      <c r="AC133" s="3"/>
      <c r="AD133" s="3"/>
      <c r="AE133" s="3"/>
      <c r="AF133" s="3"/>
      <c r="AG133" s="221"/>
      <c r="AH133" s="3"/>
      <c r="AI133" s="3"/>
      <c r="AJ133" s="3"/>
      <c r="AK133" s="3"/>
      <c r="BA133" s="29" t="str">
        <f t="shared" si="26"/>
        <v/>
      </c>
      <c r="BB133" s="29" t="str">
        <f t="shared" si="27"/>
        <v/>
      </c>
      <c r="BC133" s="29" t="str">
        <f t="shared" si="28"/>
        <v/>
      </c>
      <c r="BD133" s="29" t="str">
        <f t="shared" si="30"/>
        <v/>
      </c>
      <c r="BE133" s="29" t="str">
        <f t="shared" si="31"/>
        <v/>
      </c>
      <c r="BF133" s="29" t="str">
        <f t="shared" si="32"/>
        <v/>
      </c>
      <c r="BG133" s="29" t="str">
        <f t="shared" si="33"/>
        <v/>
      </c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0">
        <f t="shared" si="34"/>
        <v>0</v>
      </c>
      <c r="BU133" s="30">
        <f t="shared" si="35"/>
        <v>0</v>
      </c>
      <c r="BV133" s="30">
        <f t="shared" si="36"/>
        <v>0</v>
      </c>
      <c r="BW133" s="30">
        <f t="shared" si="37"/>
        <v>0</v>
      </c>
      <c r="BX133" s="30">
        <f t="shared" si="38"/>
        <v>0</v>
      </c>
      <c r="BY133" s="30">
        <f t="shared" si="39"/>
        <v>0</v>
      </c>
      <c r="BZ133" s="30">
        <f t="shared" si="40"/>
        <v>0</v>
      </c>
      <c r="CA133" s="3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</row>
    <row r="134" spans="1:100" s="23" customFormat="1" ht="10.5" x14ac:dyDescent="0.15">
      <c r="A134" s="1090" t="s">
        <v>133</v>
      </c>
      <c r="B134" s="1101"/>
      <c r="C134" s="1102"/>
      <c r="D134" s="185">
        <f t="shared" si="41"/>
        <v>0</v>
      </c>
      <c r="E134" s="186">
        <f t="shared" si="42"/>
        <v>0</v>
      </c>
      <c r="F134" s="187">
        <f t="shared" si="42"/>
        <v>0</v>
      </c>
      <c r="G134" s="32"/>
      <c r="H134" s="34"/>
      <c r="I134" s="32"/>
      <c r="J134" s="34"/>
      <c r="K134" s="32"/>
      <c r="L134" s="34"/>
      <c r="M134" s="32"/>
      <c r="N134" s="34"/>
      <c r="O134" s="32"/>
      <c r="P134" s="34"/>
      <c r="Q134" s="188"/>
      <c r="R134" s="133"/>
      <c r="S134" s="134"/>
      <c r="T134" s="190"/>
      <c r="U134" s="190"/>
      <c r="V134" s="134"/>
      <c r="W134" s="34"/>
      <c r="X134" s="28" t="str">
        <f t="shared" si="29"/>
        <v xml:space="preserve"> </v>
      </c>
      <c r="Y134" s="3"/>
      <c r="Z134" s="3"/>
      <c r="AA134" s="3"/>
      <c r="AB134" s="3"/>
      <c r="AC134" s="3"/>
      <c r="AD134" s="3"/>
      <c r="AE134" s="3"/>
      <c r="AF134" s="3"/>
      <c r="AG134" s="221"/>
      <c r="AH134" s="3"/>
      <c r="AI134" s="3"/>
      <c r="AJ134" s="3"/>
      <c r="AK134" s="3"/>
      <c r="BA134" s="29" t="str">
        <f t="shared" si="26"/>
        <v/>
      </c>
      <c r="BB134" s="29" t="str">
        <f t="shared" si="27"/>
        <v/>
      </c>
      <c r="BC134" s="29" t="str">
        <f t="shared" si="28"/>
        <v/>
      </c>
      <c r="BD134" s="29" t="str">
        <f t="shared" si="30"/>
        <v/>
      </c>
      <c r="BE134" s="29" t="str">
        <f t="shared" si="31"/>
        <v/>
      </c>
      <c r="BF134" s="29" t="str">
        <f t="shared" si="32"/>
        <v/>
      </c>
      <c r="BG134" s="29" t="str">
        <f t="shared" si="33"/>
        <v/>
      </c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0">
        <f t="shared" si="34"/>
        <v>0</v>
      </c>
      <c r="BU134" s="30">
        <f t="shared" si="35"/>
        <v>0</v>
      </c>
      <c r="BV134" s="30">
        <f t="shared" si="36"/>
        <v>0</v>
      </c>
      <c r="BW134" s="30">
        <f t="shared" si="37"/>
        <v>0</v>
      </c>
      <c r="BX134" s="30">
        <f t="shared" si="38"/>
        <v>0</v>
      </c>
      <c r="BY134" s="30">
        <f t="shared" si="39"/>
        <v>0</v>
      </c>
      <c r="BZ134" s="30">
        <f t="shared" si="40"/>
        <v>0</v>
      </c>
      <c r="CA134" s="3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</row>
    <row r="135" spans="1:100" s="23" customFormat="1" ht="10.5" x14ac:dyDescent="0.15">
      <c r="A135" s="1103" t="s">
        <v>134</v>
      </c>
      <c r="B135" s="1082" t="s">
        <v>135</v>
      </c>
      <c r="C135" s="1089"/>
      <c r="D135" s="185">
        <f t="shared" si="41"/>
        <v>0</v>
      </c>
      <c r="E135" s="186">
        <f t="shared" si="42"/>
        <v>0</v>
      </c>
      <c r="F135" s="187">
        <f t="shared" si="42"/>
        <v>0</v>
      </c>
      <c r="G135" s="32"/>
      <c r="H135" s="34"/>
      <c r="I135" s="32"/>
      <c r="J135" s="34"/>
      <c r="K135" s="32"/>
      <c r="L135" s="34"/>
      <c r="M135" s="32"/>
      <c r="N135" s="34"/>
      <c r="O135" s="32"/>
      <c r="P135" s="34"/>
      <c r="Q135" s="188"/>
      <c r="R135" s="133"/>
      <c r="S135" s="134"/>
      <c r="T135" s="47"/>
      <c r="U135" s="190"/>
      <c r="V135" s="134"/>
      <c r="W135" s="75"/>
      <c r="X135" s="28" t="str">
        <f t="shared" si="29"/>
        <v xml:space="preserve"> </v>
      </c>
      <c r="Y135" s="3"/>
      <c r="Z135" s="3"/>
      <c r="AA135" s="3"/>
      <c r="AB135" s="3"/>
      <c r="AC135" s="3"/>
      <c r="AD135" s="3"/>
      <c r="AE135" s="3"/>
      <c r="AF135" s="3"/>
      <c r="AG135" s="221"/>
      <c r="AH135" s="3"/>
      <c r="AI135" s="3"/>
      <c r="AJ135" s="3"/>
      <c r="AK135" s="3"/>
      <c r="BA135" s="29" t="str">
        <f t="shared" si="26"/>
        <v/>
      </c>
      <c r="BB135" s="29" t="str">
        <f t="shared" si="27"/>
        <v/>
      </c>
      <c r="BC135" s="29" t="str">
        <f t="shared" si="28"/>
        <v/>
      </c>
      <c r="BD135" s="29" t="str">
        <f t="shared" si="30"/>
        <v/>
      </c>
      <c r="BE135" s="29" t="str">
        <f t="shared" si="31"/>
        <v/>
      </c>
      <c r="BF135" s="29" t="str">
        <f t="shared" si="32"/>
        <v/>
      </c>
      <c r="BG135" s="29" t="str">
        <f t="shared" si="33"/>
        <v/>
      </c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0">
        <f t="shared" si="34"/>
        <v>0</v>
      </c>
      <c r="BU135" s="30">
        <f t="shared" si="35"/>
        <v>0</v>
      </c>
      <c r="BV135" s="30">
        <f t="shared" si="36"/>
        <v>0</v>
      </c>
      <c r="BW135" s="30">
        <f t="shared" si="37"/>
        <v>0</v>
      </c>
      <c r="BX135" s="30">
        <f t="shared" si="38"/>
        <v>0</v>
      </c>
      <c r="BY135" s="30">
        <f t="shared" si="39"/>
        <v>0</v>
      </c>
      <c r="BZ135" s="30">
        <f t="shared" si="40"/>
        <v>0</v>
      </c>
      <c r="CA135" s="3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</row>
    <row r="136" spans="1:100" s="23" customFormat="1" ht="10.5" x14ac:dyDescent="0.15">
      <c r="A136" s="1104"/>
      <c r="B136" s="1082" t="s">
        <v>136</v>
      </c>
      <c r="C136" s="1089"/>
      <c r="D136" s="185">
        <f t="shared" si="41"/>
        <v>0</v>
      </c>
      <c r="E136" s="186">
        <f t="shared" si="42"/>
        <v>0</v>
      </c>
      <c r="F136" s="187">
        <f t="shared" si="42"/>
        <v>0</v>
      </c>
      <c r="G136" s="32"/>
      <c r="H136" s="34"/>
      <c r="I136" s="32"/>
      <c r="J136" s="34"/>
      <c r="K136" s="32"/>
      <c r="L136" s="34"/>
      <c r="M136" s="32"/>
      <c r="N136" s="34"/>
      <c r="O136" s="32"/>
      <c r="P136" s="34"/>
      <c r="Q136" s="188"/>
      <c r="R136" s="133"/>
      <c r="S136" s="134"/>
      <c r="T136" s="47"/>
      <c r="U136" s="190"/>
      <c r="V136" s="134"/>
      <c r="W136" s="75"/>
      <c r="X136" s="28" t="str">
        <f t="shared" si="29"/>
        <v xml:space="preserve"> </v>
      </c>
      <c r="Y136" s="3"/>
      <c r="Z136" s="3"/>
      <c r="AA136" s="3"/>
      <c r="AB136" s="3"/>
      <c r="AC136" s="3"/>
      <c r="AD136" s="3"/>
      <c r="AE136" s="3"/>
      <c r="AF136" s="3"/>
      <c r="AG136" s="221"/>
      <c r="AH136" s="3"/>
      <c r="AI136" s="3"/>
      <c r="AJ136" s="3"/>
      <c r="AK136" s="3"/>
      <c r="BA136" s="29" t="str">
        <f t="shared" si="26"/>
        <v/>
      </c>
      <c r="BB136" s="29" t="str">
        <f t="shared" si="27"/>
        <v/>
      </c>
      <c r="BC136" s="29" t="str">
        <f t="shared" si="28"/>
        <v/>
      </c>
      <c r="BD136" s="29" t="str">
        <f t="shared" si="30"/>
        <v/>
      </c>
      <c r="BE136" s="29" t="str">
        <f t="shared" si="31"/>
        <v/>
      </c>
      <c r="BF136" s="29" t="str">
        <f t="shared" si="32"/>
        <v/>
      </c>
      <c r="BG136" s="29" t="str">
        <f t="shared" si="33"/>
        <v/>
      </c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0">
        <f t="shared" si="34"/>
        <v>0</v>
      </c>
      <c r="BU136" s="30">
        <f t="shared" si="35"/>
        <v>0</v>
      </c>
      <c r="BV136" s="30">
        <f t="shared" si="36"/>
        <v>0</v>
      </c>
      <c r="BW136" s="30">
        <f t="shared" si="37"/>
        <v>0</v>
      </c>
      <c r="BX136" s="30">
        <f t="shared" si="38"/>
        <v>0</v>
      </c>
      <c r="BY136" s="30">
        <f t="shared" si="39"/>
        <v>0</v>
      </c>
      <c r="BZ136" s="30">
        <f t="shared" si="40"/>
        <v>0</v>
      </c>
      <c r="CA136" s="3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</row>
    <row r="137" spans="1:100" s="23" customFormat="1" ht="21" x14ac:dyDescent="0.15">
      <c r="A137" s="196" t="s">
        <v>137</v>
      </c>
      <c r="B137" s="1091" t="s">
        <v>138</v>
      </c>
      <c r="C137" s="1092"/>
      <c r="D137" s="185">
        <f t="shared" si="41"/>
        <v>0</v>
      </c>
      <c r="E137" s="186">
        <f t="shared" si="42"/>
        <v>0</v>
      </c>
      <c r="F137" s="187">
        <f t="shared" si="42"/>
        <v>0</v>
      </c>
      <c r="G137" s="32"/>
      <c r="H137" s="34"/>
      <c r="I137" s="32"/>
      <c r="J137" s="34"/>
      <c r="K137" s="32"/>
      <c r="L137" s="34"/>
      <c r="M137" s="32"/>
      <c r="N137" s="34"/>
      <c r="O137" s="32"/>
      <c r="P137" s="34"/>
      <c r="Q137" s="188"/>
      <c r="R137" s="133"/>
      <c r="S137" s="134"/>
      <c r="T137" s="47"/>
      <c r="U137" s="190"/>
      <c r="V137" s="134"/>
      <c r="W137" s="75"/>
      <c r="X137" s="28" t="str">
        <f t="shared" si="29"/>
        <v xml:space="preserve"> </v>
      </c>
      <c r="Y137" s="3"/>
      <c r="Z137" s="3"/>
      <c r="AA137" s="3"/>
      <c r="AB137" s="3"/>
      <c r="AC137" s="3"/>
      <c r="AD137" s="3"/>
      <c r="AE137" s="3"/>
      <c r="AF137" s="3"/>
      <c r="AG137" s="221"/>
      <c r="AH137" s="3"/>
      <c r="AI137" s="3"/>
      <c r="AJ137" s="3"/>
      <c r="AK137" s="3"/>
      <c r="BA137" s="29" t="str">
        <f t="shared" si="26"/>
        <v/>
      </c>
      <c r="BB137" s="29" t="str">
        <f t="shared" si="27"/>
        <v/>
      </c>
      <c r="BC137" s="29" t="str">
        <f t="shared" si="28"/>
        <v/>
      </c>
      <c r="BD137" s="29" t="str">
        <f t="shared" si="30"/>
        <v/>
      </c>
      <c r="BE137" s="29" t="str">
        <f t="shared" si="31"/>
        <v/>
      </c>
      <c r="BF137" s="29" t="str">
        <f t="shared" si="32"/>
        <v/>
      </c>
      <c r="BG137" s="29" t="str">
        <f t="shared" si="33"/>
        <v/>
      </c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0">
        <f t="shared" si="34"/>
        <v>0</v>
      </c>
      <c r="BU137" s="30">
        <f t="shared" si="35"/>
        <v>0</v>
      </c>
      <c r="BV137" s="30">
        <f t="shared" si="36"/>
        <v>0</v>
      </c>
      <c r="BW137" s="30">
        <f t="shared" si="37"/>
        <v>0</v>
      </c>
      <c r="BX137" s="30">
        <f t="shared" si="38"/>
        <v>0</v>
      </c>
      <c r="BY137" s="30">
        <f t="shared" si="39"/>
        <v>0</v>
      </c>
      <c r="BZ137" s="30">
        <f t="shared" si="40"/>
        <v>0</v>
      </c>
      <c r="CA137" s="3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</row>
    <row r="138" spans="1:100" s="23" customFormat="1" ht="10.5" x14ac:dyDescent="0.15">
      <c r="A138" s="1090" t="s">
        <v>139</v>
      </c>
      <c r="B138" s="1090"/>
      <c r="C138" s="1089"/>
      <c r="D138" s="185">
        <f t="shared" si="41"/>
        <v>0</v>
      </c>
      <c r="E138" s="186">
        <f t="shared" si="42"/>
        <v>0</v>
      </c>
      <c r="F138" s="187">
        <f t="shared" si="42"/>
        <v>0</v>
      </c>
      <c r="G138" s="37"/>
      <c r="H138" s="39"/>
      <c r="I138" s="37"/>
      <c r="J138" s="39"/>
      <c r="K138" s="37"/>
      <c r="L138" s="39"/>
      <c r="M138" s="37"/>
      <c r="N138" s="39"/>
      <c r="O138" s="37"/>
      <c r="P138" s="39"/>
      <c r="Q138" s="104"/>
      <c r="R138" s="135"/>
      <c r="S138" s="136"/>
      <c r="T138" s="49"/>
      <c r="U138" s="190"/>
      <c r="V138" s="136"/>
      <c r="W138" s="75"/>
      <c r="X138" s="28" t="str">
        <f t="shared" si="29"/>
        <v xml:space="preserve"> </v>
      </c>
      <c r="Y138" s="3"/>
      <c r="Z138" s="3"/>
      <c r="AA138" s="3"/>
      <c r="AB138" s="3"/>
      <c r="AC138" s="3"/>
      <c r="AD138" s="3"/>
      <c r="AE138" s="3"/>
      <c r="AF138" s="3"/>
      <c r="AG138" s="221"/>
      <c r="AH138" s="3"/>
      <c r="AI138" s="3"/>
      <c r="AJ138" s="3"/>
      <c r="AK138" s="3"/>
      <c r="BA138" s="29" t="str">
        <f t="shared" si="26"/>
        <v/>
      </c>
      <c r="BB138" s="29" t="str">
        <f t="shared" si="27"/>
        <v/>
      </c>
      <c r="BC138" s="29" t="str">
        <f t="shared" si="28"/>
        <v/>
      </c>
      <c r="BD138" s="29" t="str">
        <f t="shared" si="30"/>
        <v/>
      </c>
      <c r="BE138" s="29" t="str">
        <f t="shared" si="31"/>
        <v/>
      </c>
      <c r="BF138" s="29" t="str">
        <f t="shared" si="32"/>
        <v/>
      </c>
      <c r="BG138" s="29" t="str">
        <f t="shared" si="33"/>
        <v/>
      </c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0">
        <f t="shared" si="34"/>
        <v>0</v>
      </c>
      <c r="BU138" s="30">
        <f t="shared" si="35"/>
        <v>0</v>
      </c>
      <c r="BV138" s="30">
        <f t="shared" si="36"/>
        <v>0</v>
      </c>
      <c r="BW138" s="30">
        <f t="shared" si="37"/>
        <v>0</v>
      </c>
      <c r="BX138" s="30">
        <f t="shared" si="38"/>
        <v>0</v>
      </c>
      <c r="BY138" s="30">
        <f t="shared" si="39"/>
        <v>0</v>
      </c>
      <c r="BZ138" s="30">
        <f t="shared" si="40"/>
        <v>0</v>
      </c>
      <c r="CA138" s="3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</row>
    <row r="139" spans="1:100" s="23" customFormat="1" ht="10.5" x14ac:dyDescent="0.15">
      <c r="A139" s="1093" t="s">
        <v>140</v>
      </c>
      <c r="B139" s="1094"/>
      <c r="C139" s="1095"/>
      <c r="D139" s="177"/>
      <c r="E139" s="178"/>
      <c r="F139" s="178"/>
      <c r="G139" s="178"/>
      <c r="H139" s="178"/>
      <c r="I139" s="178"/>
      <c r="J139" s="178"/>
      <c r="K139" s="178"/>
      <c r="L139" s="178"/>
      <c r="M139" s="178"/>
      <c r="N139" s="178"/>
      <c r="O139" s="178"/>
      <c r="P139" s="178"/>
      <c r="Q139" s="178"/>
      <c r="R139" s="178"/>
      <c r="S139" s="178"/>
      <c r="T139" s="178"/>
      <c r="U139" s="178"/>
      <c r="V139" s="178"/>
      <c r="W139" s="179"/>
      <c r="X139" s="28" t="str">
        <f t="shared" si="29"/>
        <v xml:space="preserve"> </v>
      </c>
      <c r="Y139" s="3"/>
      <c r="Z139" s="3"/>
      <c r="AA139" s="3"/>
      <c r="AB139" s="3"/>
      <c r="AC139" s="3"/>
      <c r="AD139" s="3"/>
      <c r="AE139" s="3"/>
      <c r="AF139" s="3"/>
      <c r="AG139" s="221"/>
      <c r="AH139" s="3"/>
      <c r="AI139" s="3"/>
      <c r="AJ139" s="3"/>
      <c r="AK139" s="3"/>
      <c r="BA139" s="29" t="str">
        <f t="shared" si="26"/>
        <v/>
      </c>
      <c r="BB139" s="29" t="str">
        <f t="shared" si="27"/>
        <v/>
      </c>
      <c r="BC139" s="29" t="str">
        <f t="shared" si="28"/>
        <v/>
      </c>
      <c r="BD139" s="29" t="str">
        <f t="shared" si="30"/>
        <v/>
      </c>
      <c r="BE139" s="29" t="str">
        <f t="shared" si="31"/>
        <v/>
      </c>
      <c r="BF139" s="29" t="str">
        <f t="shared" si="32"/>
        <v/>
      </c>
      <c r="BG139" s="29" t="str">
        <f t="shared" si="33"/>
        <v/>
      </c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0">
        <f t="shared" si="34"/>
        <v>0</v>
      </c>
      <c r="BU139" s="30">
        <f t="shared" si="35"/>
        <v>0</v>
      </c>
      <c r="BV139" s="30">
        <f t="shared" si="36"/>
        <v>0</v>
      </c>
      <c r="BW139" s="30">
        <f t="shared" si="37"/>
        <v>0</v>
      </c>
      <c r="BX139" s="30">
        <f t="shared" si="38"/>
        <v>0</v>
      </c>
      <c r="BY139" s="30">
        <f t="shared" si="39"/>
        <v>0</v>
      </c>
      <c r="BZ139" s="30">
        <f t="shared" si="40"/>
        <v>0</v>
      </c>
      <c r="CA139" s="3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</row>
    <row r="140" spans="1:100" s="23" customFormat="1" ht="10.5" x14ac:dyDescent="0.15">
      <c r="A140" s="1096" t="s">
        <v>141</v>
      </c>
      <c r="B140" s="1099" t="s">
        <v>142</v>
      </c>
      <c r="C140" s="1100"/>
      <c r="D140" s="198">
        <f t="shared" ref="D140:D157" si="43">SUM(E140:F140)</f>
        <v>0</v>
      </c>
      <c r="E140" s="199">
        <f t="shared" ref="E140:F157" si="44">G140+I140+K140+M140+O140+Q140</f>
        <v>0</v>
      </c>
      <c r="F140" s="200">
        <f t="shared" si="44"/>
        <v>0</v>
      </c>
      <c r="G140" s="25"/>
      <c r="H140" s="27"/>
      <c r="I140" s="25"/>
      <c r="J140" s="27"/>
      <c r="K140" s="25"/>
      <c r="L140" s="27"/>
      <c r="M140" s="25"/>
      <c r="N140" s="27"/>
      <c r="O140" s="25"/>
      <c r="P140" s="27"/>
      <c r="Q140" s="100"/>
      <c r="R140" s="201"/>
      <c r="S140" s="143"/>
      <c r="T140" s="44"/>
      <c r="U140" s="44"/>
      <c r="V140" s="143"/>
      <c r="W140" s="27"/>
      <c r="X140" s="28" t="str">
        <f t="shared" si="29"/>
        <v xml:space="preserve"> </v>
      </c>
      <c r="Y140" s="3"/>
      <c r="Z140" s="3"/>
      <c r="AA140" s="3"/>
      <c r="AB140" s="3"/>
      <c r="AC140" s="3"/>
      <c r="AD140" s="3"/>
      <c r="AE140" s="3"/>
      <c r="AF140" s="3"/>
      <c r="AG140" s="221"/>
      <c r="AH140" s="3"/>
      <c r="AI140" s="3"/>
      <c r="AJ140" s="3"/>
      <c r="AK140" s="3"/>
      <c r="BA140" s="29" t="str">
        <f t="shared" si="26"/>
        <v/>
      </c>
      <c r="BB140" s="29" t="str">
        <f t="shared" si="27"/>
        <v/>
      </c>
      <c r="BC140" s="29" t="str">
        <f t="shared" si="28"/>
        <v/>
      </c>
      <c r="BD140" s="29" t="str">
        <f t="shared" si="30"/>
        <v/>
      </c>
      <c r="BE140" s="29" t="str">
        <f t="shared" si="31"/>
        <v/>
      </c>
      <c r="BF140" s="29" t="str">
        <f t="shared" si="32"/>
        <v/>
      </c>
      <c r="BG140" s="29" t="str">
        <f t="shared" si="33"/>
        <v/>
      </c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0">
        <f t="shared" si="34"/>
        <v>0</v>
      </c>
      <c r="BU140" s="30">
        <f t="shared" si="35"/>
        <v>0</v>
      </c>
      <c r="BV140" s="30">
        <f t="shared" si="36"/>
        <v>0</v>
      </c>
      <c r="BW140" s="30">
        <f t="shared" si="37"/>
        <v>0</v>
      </c>
      <c r="BX140" s="30">
        <f t="shared" si="38"/>
        <v>0</v>
      </c>
      <c r="BY140" s="30">
        <f t="shared" si="39"/>
        <v>0</v>
      </c>
      <c r="BZ140" s="30">
        <f t="shared" si="40"/>
        <v>0</v>
      </c>
      <c r="CA140" s="3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</row>
    <row r="141" spans="1:100" s="23" customFormat="1" ht="10.5" x14ac:dyDescent="0.15">
      <c r="A141" s="1097"/>
      <c r="B141" s="1088" t="s">
        <v>143</v>
      </c>
      <c r="C141" s="1089"/>
      <c r="D141" s="180">
        <f t="shared" si="43"/>
        <v>0</v>
      </c>
      <c r="E141" s="181">
        <f t="shared" si="44"/>
        <v>0</v>
      </c>
      <c r="F141" s="182">
        <f t="shared" si="44"/>
        <v>0</v>
      </c>
      <c r="G141" s="67"/>
      <c r="H141" s="69"/>
      <c r="I141" s="67"/>
      <c r="J141" s="69"/>
      <c r="K141" s="67"/>
      <c r="L141" s="69"/>
      <c r="M141" s="67"/>
      <c r="N141" s="69"/>
      <c r="O141" s="67"/>
      <c r="P141" s="69"/>
      <c r="Q141" s="102"/>
      <c r="R141" s="131"/>
      <c r="S141" s="134"/>
      <c r="T141" s="46"/>
      <c r="U141" s="46"/>
      <c r="V141" s="132"/>
      <c r="W141" s="34"/>
      <c r="X141" s="28" t="str">
        <f t="shared" si="29"/>
        <v xml:space="preserve"> </v>
      </c>
      <c r="Y141" s="3"/>
      <c r="Z141" s="3"/>
      <c r="AA141" s="3"/>
      <c r="AB141" s="3"/>
      <c r="AC141" s="3"/>
      <c r="AD141" s="3"/>
      <c r="AE141" s="3"/>
      <c r="AF141" s="3"/>
      <c r="AG141" s="221"/>
      <c r="AH141" s="3"/>
      <c r="AI141" s="3"/>
      <c r="AJ141" s="3"/>
      <c r="AK141" s="3"/>
      <c r="BA141" s="29" t="str">
        <f t="shared" si="26"/>
        <v/>
      </c>
      <c r="BB141" s="29" t="str">
        <f t="shared" si="27"/>
        <v/>
      </c>
      <c r="BC141" s="29" t="str">
        <f t="shared" si="28"/>
        <v/>
      </c>
      <c r="BD141" s="29" t="str">
        <f t="shared" si="30"/>
        <v/>
      </c>
      <c r="BE141" s="29" t="str">
        <f t="shared" si="31"/>
        <v/>
      </c>
      <c r="BF141" s="29" t="str">
        <f t="shared" si="32"/>
        <v/>
      </c>
      <c r="BG141" s="29" t="str">
        <f t="shared" si="33"/>
        <v/>
      </c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0">
        <f t="shared" si="34"/>
        <v>0</v>
      </c>
      <c r="BU141" s="30">
        <f t="shared" si="35"/>
        <v>0</v>
      </c>
      <c r="BV141" s="30">
        <f t="shared" si="36"/>
        <v>0</v>
      </c>
      <c r="BW141" s="30">
        <f t="shared" si="37"/>
        <v>0</v>
      </c>
      <c r="BX141" s="30">
        <f t="shared" si="38"/>
        <v>0</v>
      </c>
      <c r="BY141" s="30">
        <f t="shared" si="39"/>
        <v>0</v>
      </c>
      <c r="BZ141" s="30">
        <f t="shared" si="40"/>
        <v>0</v>
      </c>
      <c r="CA141" s="3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</row>
    <row r="142" spans="1:100" s="23" customFormat="1" ht="10.5" x14ac:dyDescent="0.15">
      <c r="A142" s="1097"/>
      <c r="B142" s="1088" t="s">
        <v>144</v>
      </c>
      <c r="C142" s="1089"/>
      <c r="D142" s="180">
        <f t="shared" si="43"/>
        <v>0</v>
      </c>
      <c r="E142" s="181">
        <f t="shared" si="44"/>
        <v>0</v>
      </c>
      <c r="F142" s="182">
        <f t="shared" si="44"/>
        <v>0</v>
      </c>
      <c r="G142" s="67"/>
      <c r="H142" s="69"/>
      <c r="I142" s="67"/>
      <c r="J142" s="69"/>
      <c r="K142" s="67"/>
      <c r="L142" s="69"/>
      <c r="M142" s="67"/>
      <c r="N142" s="69"/>
      <c r="O142" s="67"/>
      <c r="P142" s="69"/>
      <c r="Q142" s="102"/>
      <c r="R142" s="131"/>
      <c r="S142" s="134"/>
      <c r="T142" s="46"/>
      <c r="U142" s="46"/>
      <c r="V142" s="132"/>
      <c r="W142" s="34"/>
      <c r="X142" s="28" t="str">
        <f t="shared" si="29"/>
        <v xml:space="preserve"> </v>
      </c>
      <c r="Y142" s="3"/>
      <c r="Z142" s="3"/>
      <c r="AA142" s="3"/>
      <c r="AB142" s="3"/>
      <c r="AC142" s="3"/>
      <c r="AD142" s="3"/>
      <c r="AE142" s="3"/>
      <c r="AF142" s="3"/>
      <c r="AG142" s="221"/>
      <c r="AH142" s="3"/>
      <c r="AI142" s="3"/>
      <c r="AJ142" s="3"/>
      <c r="AK142" s="3"/>
      <c r="BA142" s="29" t="str">
        <f t="shared" si="26"/>
        <v/>
      </c>
      <c r="BB142" s="29" t="str">
        <f t="shared" si="27"/>
        <v/>
      </c>
      <c r="BC142" s="29" t="str">
        <f t="shared" si="28"/>
        <v/>
      </c>
      <c r="BD142" s="29" t="str">
        <f t="shared" si="30"/>
        <v/>
      </c>
      <c r="BE142" s="29" t="str">
        <f t="shared" si="31"/>
        <v/>
      </c>
      <c r="BF142" s="29" t="str">
        <f t="shared" si="32"/>
        <v/>
      </c>
      <c r="BG142" s="29" t="str">
        <f t="shared" si="33"/>
        <v/>
      </c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0">
        <f t="shared" si="34"/>
        <v>0</v>
      </c>
      <c r="BU142" s="30">
        <f t="shared" si="35"/>
        <v>0</v>
      </c>
      <c r="BV142" s="30">
        <f t="shared" si="36"/>
        <v>0</v>
      </c>
      <c r="BW142" s="30">
        <f t="shared" si="37"/>
        <v>0</v>
      </c>
      <c r="BX142" s="30">
        <f t="shared" si="38"/>
        <v>0</v>
      </c>
      <c r="BY142" s="30">
        <f t="shared" si="39"/>
        <v>0</v>
      </c>
      <c r="BZ142" s="30">
        <f t="shared" si="40"/>
        <v>0</v>
      </c>
      <c r="CA142" s="3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</row>
    <row r="143" spans="1:100" s="23" customFormat="1" ht="10.5" x14ac:dyDescent="0.15">
      <c r="A143" s="1083"/>
      <c r="B143" s="1088" t="s">
        <v>145</v>
      </c>
      <c r="C143" s="1089"/>
      <c r="D143" s="185">
        <f>+F143</f>
        <v>0</v>
      </c>
      <c r="E143" s="202"/>
      <c r="F143" s="187">
        <f t="shared" si="44"/>
        <v>0</v>
      </c>
      <c r="G143" s="191"/>
      <c r="H143" s="192"/>
      <c r="I143" s="191"/>
      <c r="J143" s="34"/>
      <c r="K143" s="191"/>
      <c r="L143" s="34"/>
      <c r="M143" s="191"/>
      <c r="N143" s="34"/>
      <c r="O143" s="191"/>
      <c r="P143" s="34"/>
      <c r="Q143" s="191"/>
      <c r="R143" s="194"/>
      <c r="S143" s="134"/>
      <c r="T143" s="190"/>
      <c r="U143" s="47"/>
      <c r="V143" s="189"/>
      <c r="W143" s="34"/>
      <c r="X143" s="28" t="str">
        <f>$BA143&amp;" "&amp;$BC143&amp;""&amp;$BE143&amp;""&amp;$BG143</f>
        <v xml:space="preserve"> </v>
      </c>
      <c r="Y143" s="3"/>
      <c r="Z143" s="3"/>
      <c r="AA143" s="3"/>
      <c r="AB143" s="3"/>
      <c r="AC143" s="3"/>
      <c r="AD143" s="3"/>
      <c r="AE143" s="3"/>
      <c r="AF143" s="3"/>
      <c r="AG143" s="221"/>
      <c r="AH143" s="3"/>
      <c r="AI143" s="3"/>
      <c r="AJ143" s="3"/>
      <c r="AK143" s="3"/>
      <c r="BA143" s="29" t="str">
        <f>IF($D143&lt;&gt;(J143+L143+N143+P143),"El Total de los Egresos NO puede ser diferente a la suma de Mujeres por edad.","")</f>
        <v/>
      </c>
      <c r="BB143" s="22"/>
      <c r="BC143" s="29" t="str">
        <f>IF($F143&lt;&gt;$J143+$L143+$N143+$P143,"El Total de Mujeres Egresadas al Programa NO puede ser distinto a la suma de Mujeres por edad.","")</f>
        <v/>
      </c>
      <c r="BD143" s="22"/>
      <c r="BE143" s="29" t="str">
        <f>IF($U143&lt;=$F143,"","Las madres de hijos menor de 2 años NO DEBE ser mayor al Total de Mujeres egresadas al Programa")</f>
        <v/>
      </c>
      <c r="BF143" s="22"/>
      <c r="BG143" s="29" t="str">
        <f>IF($W143&lt;=$F143,"","Los egresos de Población Indigena Mujeres NO DEBE ser mayor al Total de Egresos Mujeres del Programa")</f>
        <v/>
      </c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0">
        <f>IF($D143&lt;&gt;(J143+L143+N143+P143),1,0)</f>
        <v>0</v>
      </c>
      <c r="BU143" s="22"/>
      <c r="BV143" s="30">
        <f>IF($F143&lt;&gt;$J143+$L143+$N143+$P143,1,0)</f>
        <v>0</v>
      </c>
      <c r="BW143" s="22"/>
      <c r="BX143" s="30">
        <f>IF($U143&lt;=$F143,0,1)</f>
        <v>0</v>
      </c>
      <c r="BY143" s="22"/>
      <c r="BZ143" s="30">
        <f>IF($W143&lt;=$F143,0,1)</f>
        <v>0</v>
      </c>
      <c r="CA143" s="3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</row>
    <row r="144" spans="1:100" s="23" customFormat="1" ht="10.5" x14ac:dyDescent="0.15">
      <c r="A144" s="1098"/>
      <c r="B144" s="1088" t="s">
        <v>146</v>
      </c>
      <c r="C144" s="1089"/>
      <c r="D144" s="185">
        <f t="shared" si="43"/>
        <v>0</v>
      </c>
      <c r="E144" s="186">
        <f t="shared" si="44"/>
        <v>0</v>
      </c>
      <c r="F144" s="187">
        <f t="shared" si="44"/>
        <v>0</v>
      </c>
      <c r="G144" s="32"/>
      <c r="H144" s="34"/>
      <c r="I144" s="32"/>
      <c r="J144" s="34"/>
      <c r="K144" s="32"/>
      <c r="L144" s="34"/>
      <c r="M144" s="32"/>
      <c r="N144" s="34"/>
      <c r="O144" s="32"/>
      <c r="P144" s="34"/>
      <c r="Q144" s="188"/>
      <c r="R144" s="133"/>
      <c r="S144" s="134"/>
      <c r="T144" s="190"/>
      <c r="U144" s="48"/>
      <c r="V144" s="222"/>
      <c r="W144" s="34"/>
      <c r="X144" s="28" t="str">
        <f t="shared" si="29"/>
        <v xml:space="preserve"> </v>
      </c>
      <c r="Y144" s="3"/>
      <c r="Z144" s="3"/>
      <c r="AA144" s="3"/>
      <c r="AB144" s="3"/>
      <c r="AC144" s="3"/>
      <c r="AD144" s="3"/>
      <c r="AE144" s="3"/>
      <c r="AF144" s="3"/>
      <c r="AG144" s="221"/>
      <c r="AH144" s="3"/>
      <c r="AI144" s="3"/>
      <c r="AJ144" s="3"/>
      <c r="AK144" s="3"/>
      <c r="BA144" s="29" t="str">
        <f t="shared" si="26"/>
        <v/>
      </c>
      <c r="BB144" s="29" t="str">
        <f t="shared" si="27"/>
        <v/>
      </c>
      <c r="BC144" s="29" t="str">
        <f t="shared" si="28"/>
        <v/>
      </c>
      <c r="BD144" s="29" t="str">
        <f t="shared" si="30"/>
        <v/>
      </c>
      <c r="BE144" s="29" t="str">
        <f t="shared" si="31"/>
        <v/>
      </c>
      <c r="BF144" s="29" t="str">
        <f t="shared" si="32"/>
        <v/>
      </c>
      <c r="BG144" s="29" t="str">
        <f t="shared" si="33"/>
        <v/>
      </c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0">
        <f t="shared" si="34"/>
        <v>0</v>
      </c>
      <c r="BU144" s="30">
        <f t="shared" si="35"/>
        <v>0</v>
      </c>
      <c r="BV144" s="30">
        <f t="shared" si="36"/>
        <v>0</v>
      </c>
      <c r="BW144" s="30">
        <f t="shared" si="37"/>
        <v>0</v>
      </c>
      <c r="BX144" s="30">
        <f t="shared" si="38"/>
        <v>0</v>
      </c>
      <c r="BY144" s="30">
        <f t="shared" si="39"/>
        <v>0</v>
      </c>
      <c r="BZ144" s="30">
        <f t="shared" si="40"/>
        <v>0</v>
      </c>
      <c r="CA144" s="3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</row>
    <row r="145" spans="1:100" s="23" customFormat="1" ht="42" x14ac:dyDescent="0.15">
      <c r="A145" s="1086" t="s">
        <v>147</v>
      </c>
      <c r="B145" s="204" t="s">
        <v>148</v>
      </c>
      <c r="C145" s="205" t="s">
        <v>149</v>
      </c>
      <c r="D145" s="185">
        <f t="shared" si="43"/>
        <v>0</v>
      </c>
      <c r="E145" s="186">
        <f t="shared" si="44"/>
        <v>0</v>
      </c>
      <c r="F145" s="187">
        <f t="shared" si="44"/>
        <v>0</v>
      </c>
      <c r="G145" s="32"/>
      <c r="H145" s="34"/>
      <c r="I145" s="32"/>
      <c r="J145" s="34"/>
      <c r="K145" s="32"/>
      <c r="L145" s="34"/>
      <c r="M145" s="32"/>
      <c r="N145" s="34"/>
      <c r="O145" s="32"/>
      <c r="P145" s="34"/>
      <c r="Q145" s="188"/>
      <c r="R145" s="133"/>
      <c r="S145" s="206"/>
      <c r="T145" s="134"/>
      <c r="U145" s="190"/>
      <c r="V145" s="134"/>
      <c r="W145" s="34"/>
      <c r="X145" s="28" t="str">
        <f t="shared" si="29"/>
        <v xml:space="preserve"> </v>
      </c>
      <c r="Y145" s="3"/>
      <c r="Z145" s="3"/>
      <c r="AA145" s="3"/>
      <c r="AB145" s="3"/>
      <c r="AC145" s="3"/>
      <c r="AD145" s="3"/>
      <c r="AE145" s="3"/>
      <c r="AF145" s="3"/>
      <c r="AG145" s="221"/>
      <c r="AH145" s="3"/>
      <c r="AI145" s="3"/>
      <c r="AJ145" s="3"/>
      <c r="AK145" s="3"/>
      <c r="BA145" s="29" t="str">
        <f t="shared" si="26"/>
        <v/>
      </c>
      <c r="BB145" s="29" t="str">
        <f t="shared" si="27"/>
        <v/>
      </c>
      <c r="BC145" s="29" t="str">
        <f t="shared" si="28"/>
        <v/>
      </c>
      <c r="BD145" s="29" t="str">
        <f t="shared" si="30"/>
        <v/>
      </c>
      <c r="BE145" s="29" t="str">
        <f t="shared" si="31"/>
        <v/>
      </c>
      <c r="BF145" s="29" t="str">
        <f t="shared" si="32"/>
        <v/>
      </c>
      <c r="BG145" s="29" t="str">
        <f t="shared" si="33"/>
        <v/>
      </c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0">
        <f t="shared" si="34"/>
        <v>0</v>
      </c>
      <c r="BU145" s="30">
        <f t="shared" si="35"/>
        <v>0</v>
      </c>
      <c r="BV145" s="30">
        <f t="shared" si="36"/>
        <v>0</v>
      </c>
      <c r="BW145" s="30">
        <f t="shared" si="37"/>
        <v>0</v>
      </c>
      <c r="BX145" s="30">
        <f t="shared" si="38"/>
        <v>0</v>
      </c>
      <c r="BY145" s="30">
        <f t="shared" si="39"/>
        <v>0</v>
      </c>
      <c r="BZ145" s="30">
        <f t="shared" si="40"/>
        <v>0</v>
      </c>
      <c r="CA145" s="3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</row>
    <row r="146" spans="1:100" s="23" customFormat="1" ht="10.5" x14ac:dyDescent="0.15">
      <c r="A146" s="1087"/>
      <c r="B146" s="1088" t="s">
        <v>150</v>
      </c>
      <c r="C146" s="1089"/>
      <c r="D146" s="185">
        <f t="shared" si="43"/>
        <v>0</v>
      </c>
      <c r="E146" s="186">
        <f t="shared" si="44"/>
        <v>0</v>
      </c>
      <c r="F146" s="187">
        <f t="shared" si="44"/>
        <v>0</v>
      </c>
      <c r="G146" s="32"/>
      <c r="H146" s="34"/>
      <c r="I146" s="32"/>
      <c r="J146" s="34"/>
      <c r="K146" s="32"/>
      <c r="L146" s="34"/>
      <c r="M146" s="32"/>
      <c r="N146" s="34"/>
      <c r="O146" s="32"/>
      <c r="P146" s="34"/>
      <c r="Q146" s="188"/>
      <c r="R146" s="133"/>
      <c r="S146" s="206"/>
      <c r="T146" s="134"/>
      <c r="U146" s="190"/>
      <c r="V146" s="134"/>
      <c r="W146" s="34"/>
      <c r="X146" s="28" t="str">
        <f t="shared" si="29"/>
        <v xml:space="preserve"> </v>
      </c>
      <c r="Y146" s="3"/>
      <c r="Z146" s="3"/>
      <c r="AA146" s="3"/>
      <c r="AB146" s="3"/>
      <c r="AC146" s="3"/>
      <c r="AD146" s="3"/>
      <c r="AE146" s="3"/>
      <c r="AF146" s="3"/>
      <c r="AG146" s="221"/>
      <c r="AH146" s="3"/>
      <c r="AI146" s="3"/>
      <c r="AJ146" s="3"/>
      <c r="AK146" s="3"/>
      <c r="BA146" s="29" t="str">
        <f t="shared" si="26"/>
        <v/>
      </c>
      <c r="BB146" s="29" t="str">
        <f t="shared" si="27"/>
        <v/>
      </c>
      <c r="BC146" s="29" t="str">
        <f t="shared" si="28"/>
        <v/>
      </c>
      <c r="BD146" s="29" t="str">
        <f t="shared" si="30"/>
        <v/>
      </c>
      <c r="BE146" s="29" t="str">
        <f t="shared" si="31"/>
        <v/>
      </c>
      <c r="BF146" s="29" t="str">
        <f t="shared" si="32"/>
        <v/>
      </c>
      <c r="BG146" s="29" t="str">
        <f t="shared" si="33"/>
        <v/>
      </c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0">
        <f t="shared" si="34"/>
        <v>0</v>
      </c>
      <c r="BU146" s="30">
        <f t="shared" si="35"/>
        <v>0</v>
      </c>
      <c r="BV146" s="30">
        <f t="shared" si="36"/>
        <v>0</v>
      </c>
      <c r="BW146" s="30">
        <f t="shared" si="37"/>
        <v>0</v>
      </c>
      <c r="BX146" s="30">
        <f t="shared" si="38"/>
        <v>0</v>
      </c>
      <c r="BY146" s="30">
        <f t="shared" si="39"/>
        <v>0</v>
      </c>
      <c r="BZ146" s="30">
        <f t="shared" si="40"/>
        <v>0</v>
      </c>
      <c r="CA146" s="3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</row>
    <row r="147" spans="1:100" s="23" customFormat="1" ht="10.5" x14ac:dyDescent="0.15">
      <c r="A147" s="1087"/>
      <c r="B147" s="1088" t="s">
        <v>151</v>
      </c>
      <c r="C147" s="1089"/>
      <c r="D147" s="185">
        <f t="shared" si="43"/>
        <v>0</v>
      </c>
      <c r="E147" s="186">
        <f t="shared" si="44"/>
        <v>0</v>
      </c>
      <c r="F147" s="187">
        <f t="shared" si="44"/>
        <v>0</v>
      </c>
      <c r="G147" s="32"/>
      <c r="H147" s="34"/>
      <c r="I147" s="32"/>
      <c r="J147" s="34"/>
      <c r="K147" s="32"/>
      <c r="L147" s="34"/>
      <c r="M147" s="32"/>
      <c r="N147" s="34"/>
      <c r="O147" s="32"/>
      <c r="P147" s="34"/>
      <c r="Q147" s="188"/>
      <c r="R147" s="133"/>
      <c r="S147" s="206"/>
      <c r="T147" s="134"/>
      <c r="U147" s="190"/>
      <c r="V147" s="134"/>
      <c r="W147" s="34"/>
      <c r="X147" s="28" t="str">
        <f t="shared" si="29"/>
        <v xml:space="preserve"> </v>
      </c>
      <c r="Y147" s="3"/>
      <c r="Z147" s="3"/>
      <c r="AA147" s="3"/>
      <c r="AB147" s="3"/>
      <c r="AC147" s="3"/>
      <c r="AD147" s="3"/>
      <c r="AE147" s="3"/>
      <c r="AF147" s="3"/>
      <c r="AG147" s="221"/>
      <c r="AH147" s="3"/>
      <c r="AI147" s="3"/>
      <c r="AJ147" s="3"/>
      <c r="AK147" s="3"/>
      <c r="BA147" s="29" t="str">
        <f t="shared" si="26"/>
        <v/>
      </c>
      <c r="BB147" s="29" t="str">
        <f t="shared" si="27"/>
        <v/>
      </c>
      <c r="BC147" s="29" t="str">
        <f t="shared" si="28"/>
        <v/>
      </c>
      <c r="BD147" s="29" t="str">
        <f t="shared" si="30"/>
        <v/>
      </c>
      <c r="BE147" s="29" t="str">
        <f t="shared" si="31"/>
        <v/>
      </c>
      <c r="BF147" s="29" t="str">
        <f t="shared" si="32"/>
        <v/>
      </c>
      <c r="BG147" s="29" t="str">
        <f t="shared" si="33"/>
        <v/>
      </c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0">
        <f t="shared" si="34"/>
        <v>0</v>
      </c>
      <c r="BU147" s="30">
        <f t="shared" si="35"/>
        <v>0</v>
      </c>
      <c r="BV147" s="30">
        <f t="shared" si="36"/>
        <v>0</v>
      </c>
      <c r="BW147" s="30">
        <f t="shared" si="37"/>
        <v>0</v>
      </c>
      <c r="BX147" s="30">
        <f t="shared" si="38"/>
        <v>0</v>
      </c>
      <c r="BY147" s="30">
        <f t="shared" si="39"/>
        <v>0</v>
      </c>
      <c r="BZ147" s="30">
        <f t="shared" si="40"/>
        <v>0</v>
      </c>
      <c r="CA147" s="3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</row>
    <row r="148" spans="1:100" s="23" customFormat="1" ht="10.5" x14ac:dyDescent="0.15">
      <c r="A148" s="1090" t="s">
        <v>152</v>
      </c>
      <c r="B148" s="1090"/>
      <c r="C148" s="1089"/>
      <c r="D148" s="185">
        <f t="shared" si="43"/>
        <v>0</v>
      </c>
      <c r="E148" s="186">
        <f t="shared" si="44"/>
        <v>0</v>
      </c>
      <c r="F148" s="187">
        <f t="shared" si="44"/>
        <v>0</v>
      </c>
      <c r="G148" s="32"/>
      <c r="H148" s="34"/>
      <c r="I148" s="32"/>
      <c r="J148" s="34"/>
      <c r="K148" s="32"/>
      <c r="L148" s="34"/>
      <c r="M148" s="32"/>
      <c r="N148" s="34"/>
      <c r="O148" s="32"/>
      <c r="P148" s="34"/>
      <c r="Q148" s="188"/>
      <c r="R148" s="133"/>
      <c r="S148" s="206"/>
      <c r="T148" s="184"/>
      <c r="U148" s="184"/>
      <c r="V148" s="132"/>
      <c r="W148" s="34"/>
      <c r="X148" s="28" t="str">
        <f t="shared" si="29"/>
        <v xml:space="preserve"> </v>
      </c>
      <c r="Y148" s="3"/>
      <c r="Z148" s="3"/>
      <c r="AA148" s="3"/>
      <c r="AB148" s="3"/>
      <c r="AC148" s="3"/>
      <c r="AD148" s="3"/>
      <c r="AE148" s="3"/>
      <c r="AF148" s="3"/>
      <c r="AG148" s="221"/>
      <c r="AH148" s="3"/>
      <c r="AI148" s="3"/>
      <c r="AJ148" s="3"/>
      <c r="AK148" s="3"/>
      <c r="BA148" s="29" t="str">
        <f t="shared" si="26"/>
        <v/>
      </c>
      <c r="BB148" s="29" t="str">
        <f t="shared" si="27"/>
        <v/>
      </c>
      <c r="BC148" s="29" t="str">
        <f t="shared" si="28"/>
        <v/>
      </c>
      <c r="BD148" s="29" t="str">
        <f t="shared" si="30"/>
        <v/>
      </c>
      <c r="BE148" s="29" t="str">
        <f t="shared" si="31"/>
        <v/>
      </c>
      <c r="BF148" s="29" t="str">
        <f t="shared" si="32"/>
        <v/>
      </c>
      <c r="BG148" s="29" t="str">
        <f t="shared" si="33"/>
        <v/>
      </c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0">
        <f t="shared" si="34"/>
        <v>0</v>
      </c>
      <c r="BU148" s="30">
        <f t="shared" si="35"/>
        <v>0</v>
      </c>
      <c r="BV148" s="30">
        <f t="shared" si="36"/>
        <v>0</v>
      </c>
      <c r="BW148" s="30">
        <f t="shared" si="37"/>
        <v>0</v>
      </c>
      <c r="BX148" s="30">
        <f t="shared" si="38"/>
        <v>0</v>
      </c>
      <c r="BY148" s="30">
        <f t="shared" si="39"/>
        <v>0</v>
      </c>
      <c r="BZ148" s="30">
        <f t="shared" si="40"/>
        <v>0</v>
      </c>
      <c r="CA148" s="3"/>
      <c r="CB148" s="22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2"/>
      <c r="CO148" s="22"/>
      <c r="CP148" s="22"/>
      <c r="CQ148" s="22"/>
      <c r="CR148" s="22"/>
      <c r="CS148" s="22"/>
      <c r="CT148" s="22"/>
      <c r="CU148" s="22"/>
      <c r="CV148" s="22"/>
    </row>
    <row r="149" spans="1:100" s="23" customFormat="1" ht="10.5" x14ac:dyDescent="0.15">
      <c r="A149" s="1090" t="s">
        <v>153</v>
      </c>
      <c r="B149" s="1090"/>
      <c r="C149" s="1089"/>
      <c r="D149" s="185">
        <f t="shared" si="43"/>
        <v>0</v>
      </c>
      <c r="E149" s="186">
        <f t="shared" si="44"/>
        <v>0</v>
      </c>
      <c r="F149" s="187">
        <f t="shared" si="44"/>
        <v>0</v>
      </c>
      <c r="G149" s="32"/>
      <c r="H149" s="34"/>
      <c r="I149" s="32"/>
      <c r="J149" s="34"/>
      <c r="K149" s="32"/>
      <c r="L149" s="34"/>
      <c r="M149" s="32"/>
      <c r="N149" s="34"/>
      <c r="O149" s="32"/>
      <c r="P149" s="34"/>
      <c r="Q149" s="188"/>
      <c r="R149" s="133"/>
      <c r="S149" s="206"/>
      <c r="T149" s="190"/>
      <c r="U149" s="190"/>
      <c r="V149" s="134"/>
      <c r="W149" s="34"/>
      <c r="X149" s="28" t="str">
        <f t="shared" si="29"/>
        <v xml:space="preserve"> </v>
      </c>
      <c r="Y149" s="3"/>
      <c r="Z149" s="3"/>
      <c r="AA149" s="3"/>
      <c r="AB149" s="3"/>
      <c r="AC149" s="3"/>
      <c r="AD149" s="3"/>
      <c r="AE149" s="3"/>
      <c r="AF149" s="3"/>
      <c r="AG149" s="221"/>
      <c r="AH149" s="3"/>
      <c r="AI149" s="3"/>
      <c r="AJ149" s="3"/>
      <c r="AK149" s="3"/>
      <c r="BA149" s="29" t="str">
        <f t="shared" si="26"/>
        <v/>
      </c>
      <c r="BB149" s="29" t="str">
        <f t="shared" si="27"/>
        <v/>
      </c>
      <c r="BC149" s="29" t="str">
        <f t="shared" si="28"/>
        <v/>
      </c>
      <c r="BD149" s="29" t="str">
        <f t="shared" si="30"/>
        <v/>
      </c>
      <c r="BE149" s="29" t="str">
        <f t="shared" si="31"/>
        <v/>
      </c>
      <c r="BF149" s="29" t="str">
        <f t="shared" si="32"/>
        <v/>
      </c>
      <c r="BG149" s="29" t="str">
        <f t="shared" si="33"/>
        <v/>
      </c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0">
        <f t="shared" si="34"/>
        <v>0</v>
      </c>
      <c r="BU149" s="30">
        <f t="shared" si="35"/>
        <v>0</v>
      </c>
      <c r="BV149" s="30">
        <f t="shared" si="36"/>
        <v>0</v>
      </c>
      <c r="BW149" s="30">
        <f t="shared" si="37"/>
        <v>0</v>
      </c>
      <c r="BX149" s="30">
        <f t="shared" si="38"/>
        <v>0</v>
      </c>
      <c r="BY149" s="30">
        <f t="shared" si="39"/>
        <v>0</v>
      </c>
      <c r="BZ149" s="30">
        <f t="shared" si="40"/>
        <v>0</v>
      </c>
      <c r="CA149" s="3"/>
      <c r="CB149" s="22"/>
      <c r="CC149" s="22"/>
      <c r="CD149" s="22"/>
      <c r="CE149" s="22"/>
      <c r="CF149" s="22"/>
      <c r="CG149" s="22"/>
      <c r="CH149" s="22"/>
      <c r="CI149" s="22"/>
      <c r="CJ149" s="22"/>
      <c r="CK149" s="22"/>
      <c r="CL149" s="22"/>
      <c r="CM149" s="22"/>
      <c r="CN149" s="22"/>
      <c r="CO149" s="22"/>
      <c r="CP149" s="22"/>
      <c r="CQ149" s="22"/>
      <c r="CR149" s="22"/>
      <c r="CS149" s="22"/>
      <c r="CT149" s="22"/>
      <c r="CU149" s="22"/>
      <c r="CV149" s="22"/>
    </row>
    <row r="150" spans="1:100" s="23" customFormat="1" ht="10.5" x14ac:dyDescent="0.15">
      <c r="A150" s="1083" t="s">
        <v>154</v>
      </c>
      <c r="B150" s="1084"/>
      <c r="C150" s="1085"/>
      <c r="D150" s="185">
        <f t="shared" si="43"/>
        <v>0</v>
      </c>
      <c r="E150" s="186">
        <f t="shared" si="44"/>
        <v>0</v>
      </c>
      <c r="F150" s="187">
        <f t="shared" si="44"/>
        <v>0</v>
      </c>
      <c r="G150" s="32"/>
      <c r="H150" s="34"/>
      <c r="I150" s="32"/>
      <c r="J150" s="34"/>
      <c r="K150" s="32"/>
      <c r="L150" s="34"/>
      <c r="M150" s="32"/>
      <c r="N150" s="34"/>
      <c r="O150" s="32"/>
      <c r="P150" s="34"/>
      <c r="Q150" s="188"/>
      <c r="R150" s="133"/>
      <c r="S150" s="206"/>
      <c r="T150" s="190"/>
      <c r="U150" s="190"/>
      <c r="V150" s="134"/>
      <c r="W150" s="34"/>
      <c r="X150" s="28" t="str">
        <f t="shared" si="29"/>
        <v xml:space="preserve"> </v>
      </c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BA150" s="29" t="str">
        <f t="shared" si="26"/>
        <v/>
      </c>
      <c r="BB150" s="29" t="str">
        <f t="shared" si="27"/>
        <v/>
      </c>
      <c r="BC150" s="29" t="str">
        <f t="shared" si="28"/>
        <v/>
      </c>
      <c r="BD150" s="29" t="str">
        <f t="shared" si="30"/>
        <v/>
      </c>
      <c r="BE150" s="29" t="str">
        <f t="shared" si="31"/>
        <v/>
      </c>
      <c r="BF150" s="29" t="str">
        <f t="shared" si="32"/>
        <v/>
      </c>
      <c r="BG150" s="29" t="str">
        <f t="shared" si="33"/>
        <v/>
      </c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0">
        <f t="shared" si="34"/>
        <v>0</v>
      </c>
      <c r="BU150" s="30">
        <f t="shared" si="35"/>
        <v>0</v>
      </c>
      <c r="BV150" s="30">
        <f t="shared" si="36"/>
        <v>0</v>
      </c>
      <c r="BW150" s="30">
        <f t="shared" si="37"/>
        <v>0</v>
      </c>
      <c r="BX150" s="30">
        <f t="shared" si="38"/>
        <v>0</v>
      </c>
      <c r="BY150" s="30">
        <f t="shared" si="39"/>
        <v>0</v>
      </c>
      <c r="BZ150" s="30">
        <f t="shared" si="40"/>
        <v>0</v>
      </c>
      <c r="CA150" s="22"/>
      <c r="CB150" s="22"/>
      <c r="CC150" s="22"/>
      <c r="CD150" s="22"/>
      <c r="CE150" s="22"/>
      <c r="CF150" s="22"/>
      <c r="CG150" s="22"/>
      <c r="CH150" s="22"/>
      <c r="CI150" s="22"/>
      <c r="CJ150" s="22"/>
      <c r="CK150" s="22"/>
      <c r="CL150" s="22"/>
      <c r="CM150" s="22"/>
      <c r="CN150" s="22"/>
      <c r="CO150" s="22"/>
      <c r="CP150" s="22"/>
      <c r="CQ150" s="22"/>
      <c r="CR150" s="22"/>
      <c r="CS150" s="22"/>
      <c r="CT150" s="22"/>
      <c r="CU150" s="22"/>
      <c r="CV150" s="22"/>
    </row>
    <row r="151" spans="1:100" s="23" customFormat="1" ht="10.5" x14ac:dyDescent="0.15">
      <c r="A151" s="1080" t="s">
        <v>155</v>
      </c>
      <c r="B151" s="1081"/>
      <c r="C151" s="1082"/>
      <c r="D151" s="185">
        <f t="shared" si="43"/>
        <v>0</v>
      </c>
      <c r="E151" s="186">
        <f t="shared" si="44"/>
        <v>0</v>
      </c>
      <c r="F151" s="187">
        <f t="shared" si="44"/>
        <v>0</v>
      </c>
      <c r="G151" s="32"/>
      <c r="H151" s="34"/>
      <c r="I151" s="32"/>
      <c r="J151" s="34"/>
      <c r="K151" s="32"/>
      <c r="L151" s="34"/>
      <c r="M151" s="32"/>
      <c r="N151" s="34"/>
      <c r="O151" s="32"/>
      <c r="P151" s="34"/>
      <c r="Q151" s="188"/>
      <c r="R151" s="133"/>
      <c r="S151" s="206"/>
      <c r="T151" s="190"/>
      <c r="U151" s="190"/>
      <c r="V151" s="134"/>
      <c r="W151" s="34"/>
      <c r="X151" s="28" t="str">
        <f t="shared" si="29"/>
        <v xml:space="preserve"> </v>
      </c>
      <c r="Y151" s="3"/>
      <c r="Z151" s="3"/>
      <c r="AA151" s="3"/>
      <c r="AB151" s="3"/>
      <c r="AC151" s="3"/>
      <c r="AD151" s="3"/>
      <c r="AE151" s="3"/>
      <c r="AF151" s="3"/>
      <c r="AG151" s="221"/>
      <c r="AH151" s="3"/>
      <c r="AI151" s="3"/>
      <c r="AJ151" s="3"/>
      <c r="AK151" s="3"/>
      <c r="BA151" s="29" t="str">
        <f t="shared" si="26"/>
        <v/>
      </c>
      <c r="BB151" s="29" t="str">
        <f t="shared" si="27"/>
        <v/>
      </c>
      <c r="BC151" s="29" t="str">
        <f t="shared" si="28"/>
        <v/>
      </c>
      <c r="BD151" s="29" t="str">
        <f t="shared" si="30"/>
        <v/>
      </c>
      <c r="BE151" s="29" t="str">
        <f t="shared" si="31"/>
        <v/>
      </c>
      <c r="BF151" s="29" t="str">
        <f t="shared" si="32"/>
        <v/>
      </c>
      <c r="BG151" s="29" t="str">
        <f t="shared" si="33"/>
        <v/>
      </c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0">
        <f t="shared" si="34"/>
        <v>0</v>
      </c>
      <c r="BU151" s="30">
        <f t="shared" si="35"/>
        <v>0</v>
      </c>
      <c r="BV151" s="30">
        <f t="shared" si="36"/>
        <v>0</v>
      </c>
      <c r="BW151" s="30">
        <f t="shared" si="37"/>
        <v>0</v>
      </c>
      <c r="BX151" s="30">
        <f t="shared" si="38"/>
        <v>0</v>
      </c>
      <c r="BY151" s="30">
        <f t="shared" si="39"/>
        <v>0</v>
      </c>
      <c r="BZ151" s="30">
        <f t="shared" si="40"/>
        <v>0</v>
      </c>
      <c r="CA151" s="3"/>
      <c r="CB151" s="22"/>
      <c r="CC151" s="22"/>
      <c r="CD151" s="22"/>
      <c r="CE151" s="22"/>
      <c r="CF151" s="22"/>
      <c r="CG151" s="22"/>
      <c r="CH151" s="22"/>
      <c r="CI151" s="22"/>
      <c r="CJ151" s="22"/>
      <c r="CK151" s="22"/>
      <c r="CL151" s="22"/>
      <c r="CM151" s="22"/>
      <c r="CN151" s="22"/>
      <c r="CO151" s="22"/>
      <c r="CP151" s="22"/>
      <c r="CQ151" s="22"/>
      <c r="CR151" s="22"/>
      <c r="CS151" s="22"/>
      <c r="CT151" s="22"/>
      <c r="CU151" s="22"/>
      <c r="CV151" s="22"/>
    </row>
    <row r="152" spans="1:100" s="23" customFormat="1" ht="10.5" x14ac:dyDescent="0.15">
      <c r="A152" s="1080" t="s">
        <v>156</v>
      </c>
      <c r="B152" s="1081"/>
      <c r="C152" s="1082"/>
      <c r="D152" s="185">
        <f t="shared" si="43"/>
        <v>0</v>
      </c>
      <c r="E152" s="186">
        <f t="shared" si="44"/>
        <v>0</v>
      </c>
      <c r="F152" s="187">
        <f t="shared" si="44"/>
        <v>0</v>
      </c>
      <c r="G152" s="32"/>
      <c r="H152" s="34"/>
      <c r="I152" s="32"/>
      <c r="J152" s="34"/>
      <c r="K152" s="32"/>
      <c r="L152" s="34"/>
      <c r="M152" s="32"/>
      <c r="N152" s="34"/>
      <c r="O152" s="32"/>
      <c r="P152" s="34"/>
      <c r="Q152" s="188"/>
      <c r="R152" s="133"/>
      <c r="S152" s="206"/>
      <c r="T152" s="190"/>
      <c r="U152" s="190"/>
      <c r="V152" s="134"/>
      <c r="W152" s="34"/>
      <c r="X152" s="28" t="str">
        <f t="shared" si="29"/>
        <v xml:space="preserve"> </v>
      </c>
      <c r="Y152" s="3"/>
      <c r="Z152" s="3"/>
      <c r="AA152" s="3"/>
      <c r="AB152" s="3"/>
      <c r="AC152" s="3"/>
      <c r="AD152" s="3"/>
      <c r="AE152" s="3"/>
      <c r="AF152" s="3"/>
      <c r="AG152" s="221"/>
      <c r="AH152" s="3"/>
      <c r="AI152" s="3"/>
      <c r="AJ152" s="3"/>
      <c r="AK152" s="3"/>
      <c r="BA152" s="29" t="str">
        <f t="shared" si="26"/>
        <v/>
      </c>
      <c r="BB152" s="29" t="str">
        <f t="shared" si="27"/>
        <v/>
      </c>
      <c r="BC152" s="29" t="str">
        <f t="shared" si="28"/>
        <v/>
      </c>
      <c r="BD152" s="29" t="str">
        <f t="shared" si="30"/>
        <v/>
      </c>
      <c r="BE152" s="29" t="str">
        <f t="shared" si="31"/>
        <v/>
      </c>
      <c r="BF152" s="29" t="str">
        <f t="shared" si="32"/>
        <v/>
      </c>
      <c r="BG152" s="29" t="str">
        <f t="shared" si="33"/>
        <v/>
      </c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0">
        <f t="shared" si="34"/>
        <v>0</v>
      </c>
      <c r="BU152" s="30">
        <f t="shared" si="35"/>
        <v>0</v>
      </c>
      <c r="BV152" s="30">
        <f t="shared" si="36"/>
        <v>0</v>
      </c>
      <c r="BW152" s="30">
        <f t="shared" si="37"/>
        <v>0</v>
      </c>
      <c r="BX152" s="30">
        <f t="shared" si="38"/>
        <v>0</v>
      </c>
      <c r="BY152" s="30">
        <f t="shared" si="39"/>
        <v>0</v>
      </c>
      <c r="BZ152" s="30">
        <f t="shared" si="40"/>
        <v>0</v>
      </c>
      <c r="CA152" s="3"/>
      <c r="CB152" s="22"/>
      <c r="CC152" s="22"/>
      <c r="CD152" s="22"/>
      <c r="CE152" s="22"/>
      <c r="CF152" s="22"/>
      <c r="CG152" s="22"/>
      <c r="CH152" s="22"/>
      <c r="CI152" s="22"/>
      <c r="CJ152" s="22"/>
      <c r="CK152" s="22"/>
      <c r="CL152" s="22"/>
      <c r="CM152" s="22"/>
      <c r="CN152" s="22"/>
      <c r="CO152" s="22"/>
      <c r="CP152" s="22"/>
      <c r="CQ152" s="22"/>
      <c r="CR152" s="22"/>
      <c r="CS152" s="22"/>
      <c r="CT152" s="22"/>
      <c r="CU152" s="22"/>
      <c r="CV152" s="22"/>
    </row>
    <row r="153" spans="1:100" s="23" customFormat="1" ht="10.5" x14ac:dyDescent="0.15">
      <c r="A153" s="1083" t="s">
        <v>157</v>
      </c>
      <c r="B153" s="1084"/>
      <c r="C153" s="1085"/>
      <c r="D153" s="185">
        <f t="shared" si="43"/>
        <v>0</v>
      </c>
      <c r="E153" s="186">
        <f t="shared" si="44"/>
        <v>0</v>
      </c>
      <c r="F153" s="187">
        <f t="shared" si="44"/>
        <v>0</v>
      </c>
      <c r="G153" s="32"/>
      <c r="H153" s="34"/>
      <c r="I153" s="32"/>
      <c r="J153" s="34"/>
      <c r="K153" s="32"/>
      <c r="L153" s="34"/>
      <c r="M153" s="32"/>
      <c r="N153" s="34"/>
      <c r="O153" s="32"/>
      <c r="P153" s="34"/>
      <c r="Q153" s="188"/>
      <c r="R153" s="133"/>
      <c r="S153" s="206"/>
      <c r="T153" s="190"/>
      <c r="U153" s="190"/>
      <c r="V153" s="134"/>
      <c r="W153" s="34"/>
      <c r="X153" s="28" t="str">
        <f t="shared" si="29"/>
        <v xml:space="preserve"> </v>
      </c>
      <c r="Y153" s="3"/>
      <c r="Z153" s="3"/>
      <c r="AA153" s="3"/>
      <c r="AB153" s="3"/>
      <c r="AC153" s="3"/>
      <c r="AD153" s="3"/>
      <c r="AE153" s="3"/>
      <c r="AF153" s="3"/>
      <c r="AG153" s="221"/>
      <c r="AH153" s="3"/>
      <c r="AI153" s="3"/>
      <c r="AJ153" s="3"/>
      <c r="AK153" s="3"/>
      <c r="BA153" s="29" t="str">
        <f t="shared" si="26"/>
        <v/>
      </c>
      <c r="BB153" s="29" t="str">
        <f t="shared" si="27"/>
        <v/>
      </c>
      <c r="BC153" s="29" t="str">
        <f t="shared" si="28"/>
        <v/>
      </c>
      <c r="BD153" s="29" t="str">
        <f t="shared" si="30"/>
        <v/>
      </c>
      <c r="BE153" s="29" t="str">
        <f t="shared" si="31"/>
        <v/>
      </c>
      <c r="BF153" s="29" t="str">
        <f t="shared" si="32"/>
        <v/>
      </c>
      <c r="BG153" s="29" t="str">
        <f t="shared" si="33"/>
        <v/>
      </c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0">
        <f t="shared" si="34"/>
        <v>0</v>
      </c>
      <c r="BU153" s="30">
        <f t="shared" si="35"/>
        <v>0</v>
      </c>
      <c r="BV153" s="30">
        <f t="shared" si="36"/>
        <v>0</v>
      </c>
      <c r="BW153" s="30">
        <f t="shared" si="37"/>
        <v>0</v>
      </c>
      <c r="BX153" s="30">
        <f t="shared" si="38"/>
        <v>0</v>
      </c>
      <c r="BY153" s="30">
        <f t="shared" si="39"/>
        <v>0</v>
      </c>
      <c r="BZ153" s="30">
        <f t="shared" si="40"/>
        <v>0</v>
      </c>
      <c r="CA153" s="3"/>
      <c r="CB153" s="22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</row>
    <row r="154" spans="1:100" s="23" customFormat="1" ht="10.5" x14ac:dyDescent="0.15">
      <c r="A154" s="1083" t="s">
        <v>158</v>
      </c>
      <c r="B154" s="1084"/>
      <c r="C154" s="1085"/>
      <c r="D154" s="185">
        <f t="shared" si="43"/>
        <v>0</v>
      </c>
      <c r="E154" s="186">
        <f t="shared" si="44"/>
        <v>0</v>
      </c>
      <c r="F154" s="187">
        <f t="shared" si="44"/>
        <v>0</v>
      </c>
      <c r="G154" s="32"/>
      <c r="H154" s="34"/>
      <c r="I154" s="32"/>
      <c r="J154" s="34"/>
      <c r="K154" s="32"/>
      <c r="L154" s="34"/>
      <c r="M154" s="32"/>
      <c r="N154" s="34"/>
      <c r="O154" s="191"/>
      <c r="P154" s="192"/>
      <c r="Q154" s="193"/>
      <c r="R154" s="194"/>
      <c r="S154" s="206"/>
      <c r="T154" s="190"/>
      <c r="U154" s="190"/>
      <c r="V154" s="134"/>
      <c r="W154" s="34"/>
      <c r="X154" s="28" t="str">
        <f t="shared" si="29"/>
        <v xml:space="preserve"> </v>
      </c>
      <c r="Y154" s="3"/>
      <c r="Z154" s="3"/>
      <c r="AA154" s="3"/>
      <c r="AB154" s="3"/>
      <c r="AC154" s="3"/>
      <c r="AD154" s="3"/>
      <c r="AE154" s="3"/>
      <c r="AF154" s="3"/>
      <c r="AG154" s="221"/>
      <c r="AH154" s="3"/>
      <c r="AI154" s="3"/>
      <c r="AJ154" s="3"/>
      <c r="AK154" s="3"/>
      <c r="BA154" s="29" t="str">
        <f t="shared" si="26"/>
        <v/>
      </c>
      <c r="BB154" s="29" t="str">
        <f t="shared" si="27"/>
        <v/>
      </c>
      <c r="BC154" s="29" t="str">
        <f t="shared" si="28"/>
        <v/>
      </c>
      <c r="BD154" s="29" t="str">
        <f t="shared" si="30"/>
        <v/>
      </c>
      <c r="BE154" s="29" t="str">
        <f t="shared" si="31"/>
        <v/>
      </c>
      <c r="BF154" s="29" t="str">
        <f t="shared" si="32"/>
        <v/>
      </c>
      <c r="BG154" s="29" t="str">
        <f t="shared" si="33"/>
        <v/>
      </c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0">
        <f t="shared" si="34"/>
        <v>0</v>
      </c>
      <c r="BU154" s="30">
        <f t="shared" si="35"/>
        <v>0</v>
      </c>
      <c r="BV154" s="30">
        <f t="shared" si="36"/>
        <v>0</v>
      </c>
      <c r="BW154" s="30">
        <f t="shared" si="37"/>
        <v>0</v>
      </c>
      <c r="BX154" s="30">
        <f t="shared" si="38"/>
        <v>0</v>
      </c>
      <c r="BY154" s="30">
        <f t="shared" si="39"/>
        <v>0</v>
      </c>
      <c r="BZ154" s="30">
        <f t="shared" si="40"/>
        <v>0</v>
      </c>
      <c r="CA154" s="3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</row>
    <row r="155" spans="1:100" s="23" customFormat="1" ht="10.5" x14ac:dyDescent="0.15">
      <c r="A155" s="1080" t="s">
        <v>159</v>
      </c>
      <c r="B155" s="1081"/>
      <c r="C155" s="1082"/>
      <c r="D155" s="185">
        <f t="shared" si="43"/>
        <v>0</v>
      </c>
      <c r="E155" s="186">
        <f t="shared" si="44"/>
        <v>0</v>
      </c>
      <c r="F155" s="187">
        <f t="shared" si="44"/>
        <v>0</v>
      </c>
      <c r="G155" s="32"/>
      <c r="H155" s="34"/>
      <c r="I155" s="32"/>
      <c r="J155" s="34"/>
      <c r="K155" s="32"/>
      <c r="L155" s="34"/>
      <c r="M155" s="32"/>
      <c r="N155" s="34"/>
      <c r="O155" s="32"/>
      <c r="P155" s="34"/>
      <c r="Q155" s="188"/>
      <c r="R155" s="133"/>
      <c r="S155" s="206"/>
      <c r="T155" s="190"/>
      <c r="U155" s="190"/>
      <c r="V155" s="134"/>
      <c r="W155" s="34"/>
      <c r="X155" s="28" t="str">
        <f t="shared" si="29"/>
        <v xml:space="preserve"> </v>
      </c>
      <c r="Y155" s="3"/>
      <c r="Z155" s="3"/>
      <c r="AA155" s="3"/>
      <c r="AB155" s="3"/>
      <c r="AC155" s="3"/>
      <c r="AD155" s="3"/>
      <c r="AE155" s="3"/>
      <c r="AF155" s="3"/>
      <c r="AG155" s="221"/>
      <c r="AH155" s="3"/>
      <c r="AI155" s="3"/>
      <c r="AJ155" s="3"/>
      <c r="AK155" s="3"/>
      <c r="BA155" s="29" t="str">
        <f t="shared" si="26"/>
        <v/>
      </c>
      <c r="BB155" s="29" t="str">
        <f t="shared" si="27"/>
        <v/>
      </c>
      <c r="BC155" s="29" t="str">
        <f t="shared" si="28"/>
        <v/>
      </c>
      <c r="BD155" s="29" t="str">
        <f t="shared" si="30"/>
        <v/>
      </c>
      <c r="BE155" s="29" t="str">
        <f t="shared" si="31"/>
        <v/>
      </c>
      <c r="BF155" s="29" t="str">
        <f t="shared" si="32"/>
        <v/>
      </c>
      <c r="BG155" s="29" t="str">
        <f t="shared" si="33"/>
        <v/>
      </c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0">
        <f t="shared" si="34"/>
        <v>0</v>
      </c>
      <c r="BU155" s="30">
        <f t="shared" si="35"/>
        <v>0</v>
      </c>
      <c r="BV155" s="30">
        <f t="shared" si="36"/>
        <v>0</v>
      </c>
      <c r="BW155" s="30">
        <f t="shared" si="37"/>
        <v>0</v>
      </c>
      <c r="BX155" s="30">
        <f t="shared" si="38"/>
        <v>0</v>
      </c>
      <c r="BY155" s="30">
        <f t="shared" si="39"/>
        <v>0</v>
      </c>
      <c r="BZ155" s="30">
        <f t="shared" si="40"/>
        <v>0</v>
      </c>
      <c r="CA155" s="3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</row>
    <row r="156" spans="1:100" s="23" customFormat="1" ht="10.5" x14ac:dyDescent="0.15">
      <c r="A156" s="1080" t="s">
        <v>160</v>
      </c>
      <c r="B156" s="1081"/>
      <c r="C156" s="1082"/>
      <c r="D156" s="207">
        <f t="shared" si="43"/>
        <v>0</v>
      </c>
      <c r="E156" s="208">
        <f t="shared" si="44"/>
        <v>0</v>
      </c>
      <c r="F156" s="209">
        <f t="shared" si="44"/>
        <v>0</v>
      </c>
      <c r="G156" s="73"/>
      <c r="H156" s="75"/>
      <c r="I156" s="73"/>
      <c r="J156" s="75"/>
      <c r="K156" s="73"/>
      <c r="L156" s="75"/>
      <c r="M156" s="73"/>
      <c r="N156" s="75"/>
      <c r="O156" s="73"/>
      <c r="P156" s="75"/>
      <c r="Q156" s="210"/>
      <c r="R156" s="211"/>
      <c r="S156" s="206"/>
      <c r="T156" s="190"/>
      <c r="U156" s="190"/>
      <c r="V156" s="134"/>
      <c r="W156" s="34"/>
      <c r="X156" s="28" t="str">
        <f t="shared" si="29"/>
        <v xml:space="preserve"> </v>
      </c>
      <c r="Y156" s="3"/>
      <c r="Z156" s="3"/>
      <c r="AA156" s="3"/>
      <c r="AB156" s="3"/>
      <c r="AC156" s="3"/>
      <c r="AD156" s="3"/>
      <c r="AE156" s="3"/>
      <c r="AF156" s="3"/>
      <c r="AG156" s="221"/>
      <c r="AH156" s="3"/>
      <c r="AI156" s="3"/>
      <c r="AJ156" s="3"/>
      <c r="AK156" s="3"/>
      <c r="BA156" s="29" t="str">
        <f t="shared" si="26"/>
        <v/>
      </c>
      <c r="BB156" s="29" t="str">
        <f t="shared" si="27"/>
        <v/>
      </c>
      <c r="BC156" s="29" t="str">
        <f t="shared" si="28"/>
        <v/>
      </c>
      <c r="BD156" s="29" t="str">
        <f t="shared" si="30"/>
        <v/>
      </c>
      <c r="BE156" s="29" t="str">
        <f t="shared" si="31"/>
        <v/>
      </c>
      <c r="BF156" s="29" t="str">
        <f t="shared" si="32"/>
        <v/>
      </c>
      <c r="BG156" s="29" t="str">
        <f t="shared" si="33"/>
        <v/>
      </c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0">
        <f t="shared" si="34"/>
        <v>0</v>
      </c>
      <c r="BU156" s="30">
        <f t="shared" si="35"/>
        <v>0</v>
      </c>
      <c r="BV156" s="30">
        <f t="shared" si="36"/>
        <v>0</v>
      </c>
      <c r="BW156" s="30">
        <f t="shared" si="37"/>
        <v>0</v>
      </c>
      <c r="BX156" s="30">
        <f t="shared" si="38"/>
        <v>0</v>
      </c>
      <c r="BY156" s="30">
        <f t="shared" si="39"/>
        <v>0</v>
      </c>
      <c r="BZ156" s="30">
        <f t="shared" si="40"/>
        <v>0</v>
      </c>
      <c r="CA156" s="3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</row>
    <row r="157" spans="1:100" s="23" customFormat="1" ht="10.5" x14ac:dyDescent="0.15">
      <c r="A157" s="1077" t="s">
        <v>161</v>
      </c>
      <c r="B157" s="1078"/>
      <c r="C157" s="1079"/>
      <c r="D157" s="212">
        <f t="shared" si="43"/>
        <v>0</v>
      </c>
      <c r="E157" s="213">
        <f t="shared" si="44"/>
        <v>0</v>
      </c>
      <c r="F157" s="214">
        <f t="shared" si="44"/>
        <v>0</v>
      </c>
      <c r="G157" s="37"/>
      <c r="H157" s="39"/>
      <c r="I157" s="37"/>
      <c r="J157" s="39"/>
      <c r="K157" s="37"/>
      <c r="L157" s="39"/>
      <c r="M157" s="37"/>
      <c r="N157" s="39"/>
      <c r="O157" s="37"/>
      <c r="P157" s="39"/>
      <c r="Q157" s="104"/>
      <c r="R157" s="135"/>
      <c r="S157" s="223"/>
      <c r="T157" s="197"/>
      <c r="U157" s="197"/>
      <c r="V157" s="136"/>
      <c r="W157" s="39"/>
      <c r="X157" s="28" t="str">
        <f>$BA157&amp;" "&amp;$BB157&amp;""&amp;$BC157&amp;""&amp;$BD157&amp;""&amp;$BE157&amp;""&amp;$BF157&amp;""&amp;$BG157</f>
        <v xml:space="preserve"> </v>
      </c>
      <c r="Y157" s="3"/>
      <c r="Z157" s="3"/>
      <c r="AA157" s="3"/>
      <c r="AB157" s="3"/>
      <c r="AC157" s="3"/>
      <c r="AD157" s="3"/>
      <c r="AE157" s="3"/>
      <c r="AF157" s="3"/>
      <c r="AG157" s="221"/>
      <c r="AH157" s="3"/>
      <c r="AI157" s="3"/>
      <c r="AJ157" s="3"/>
      <c r="AK157" s="3"/>
      <c r="BA157" s="29" t="str">
        <f t="shared" si="26"/>
        <v/>
      </c>
      <c r="BB157" s="29" t="str">
        <f t="shared" si="27"/>
        <v/>
      </c>
      <c r="BC157" s="29" t="str">
        <f t="shared" si="28"/>
        <v/>
      </c>
      <c r="BD157" s="29" t="str">
        <f t="shared" si="30"/>
        <v/>
      </c>
      <c r="BE157" s="29" t="str">
        <f t="shared" si="31"/>
        <v/>
      </c>
      <c r="BF157" s="29" t="str">
        <f t="shared" si="32"/>
        <v/>
      </c>
      <c r="BG157" s="29" t="str">
        <f t="shared" si="33"/>
        <v/>
      </c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0">
        <f t="shared" si="34"/>
        <v>0</v>
      </c>
      <c r="BU157" s="30">
        <f t="shared" si="35"/>
        <v>0</v>
      </c>
      <c r="BV157" s="30">
        <f t="shared" si="36"/>
        <v>0</v>
      </c>
      <c r="BW157" s="30">
        <f t="shared" si="37"/>
        <v>0</v>
      </c>
      <c r="BX157" s="30">
        <f t="shared" si="38"/>
        <v>0</v>
      </c>
      <c r="BY157" s="30">
        <f t="shared" si="39"/>
        <v>0</v>
      </c>
      <c r="BZ157" s="30">
        <f t="shared" si="40"/>
        <v>0</v>
      </c>
      <c r="CA157" s="3"/>
      <c r="CB157" s="22"/>
      <c r="CC157" s="22"/>
      <c r="CD157" s="22"/>
      <c r="CE157" s="22"/>
      <c r="CF157" s="22"/>
      <c r="CG157" s="22"/>
      <c r="CH157" s="22"/>
      <c r="CI157" s="22"/>
      <c r="CJ157" s="22"/>
      <c r="CK157" s="22"/>
      <c r="CL157" s="22"/>
      <c r="CM157" s="22"/>
      <c r="CN157" s="22"/>
      <c r="CO157" s="22"/>
      <c r="CP157" s="22"/>
      <c r="CQ157" s="22"/>
      <c r="CR157" s="22"/>
      <c r="CS157" s="22"/>
      <c r="CT157" s="22"/>
      <c r="CU157" s="22"/>
      <c r="CV157" s="22"/>
    </row>
    <row r="158" spans="1:100" s="9" customFormat="1" ht="14.25" x14ac:dyDescent="0.2">
      <c r="A158" s="40" t="s">
        <v>166</v>
      </c>
      <c r="B158" s="224"/>
      <c r="C158" s="225"/>
      <c r="D158" s="226"/>
      <c r="E158" s="226"/>
      <c r="F158" s="226"/>
      <c r="G158" s="227"/>
      <c r="H158" s="227"/>
      <c r="I158" s="227"/>
      <c r="J158" s="227"/>
      <c r="K158" s="227"/>
      <c r="L158" s="227"/>
      <c r="M158" s="227"/>
      <c r="N158" s="227"/>
      <c r="O158" s="227"/>
      <c r="P158" s="227"/>
      <c r="Q158" s="227"/>
      <c r="R158" s="227"/>
      <c r="S158" s="227"/>
      <c r="T158" s="228"/>
      <c r="U158" s="229"/>
      <c r="V158" s="229"/>
      <c r="W158" s="229"/>
      <c r="AG158" s="138"/>
    </row>
    <row r="159" spans="1:100" s="22" customFormat="1" ht="10.5" x14ac:dyDescent="0.15">
      <c r="A159" s="1009" t="s">
        <v>45</v>
      </c>
      <c r="B159" s="1010"/>
      <c r="C159" s="1039" t="s">
        <v>46</v>
      </c>
      <c r="D159" s="1039"/>
      <c r="E159" s="1039"/>
      <c r="F159" s="1074" t="s">
        <v>116</v>
      </c>
      <c r="G159" s="1075"/>
      <c r="H159" s="1074" t="s">
        <v>117</v>
      </c>
      <c r="I159" s="1075"/>
      <c r="J159" s="1074" t="s">
        <v>118</v>
      </c>
      <c r="K159" s="1075"/>
      <c r="L159" s="1074" t="s">
        <v>119</v>
      </c>
      <c r="M159" s="1075"/>
      <c r="N159" s="1074" t="s">
        <v>120</v>
      </c>
      <c r="O159" s="1075"/>
      <c r="P159" s="1074" t="s">
        <v>121</v>
      </c>
      <c r="Q159" s="1075"/>
      <c r="R159" s="229"/>
      <c r="S159" s="229"/>
      <c r="T159" s="229"/>
      <c r="U159" s="229"/>
      <c r="V159" s="229"/>
      <c r="W159" s="228"/>
      <c r="X159" s="229"/>
      <c r="Y159" s="229"/>
      <c r="Z159" s="229"/>
      <c r="AA159" s="3"/>
      <c r="AB159" s="3"/>
      <c r="AC159" s="3"/>
      <c r="AD159" s="3"/>
      <c r="AE159" s="3"/>
      <c r="AF159" s="3"/>
      <c r="AG159" s="3"/>
      <c r="AH159" s="3"/>
      <c r="AI159" s="221"/>
      <c r="AJ159" s="3"/>
      <c r="AK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</row>
    <row r="160" spans="1:100" s="22" customFormat="1" ht="21" x14ac:dyDescent="0.15">
      <c r="A160" s="1013"/>
      <c r="B160" s="1014"/>
      <c r="C160" s="231" t="s">
        <v>167</v>
      </c>
      <c r="D160" s="231" t="s">
        <v>43</v>
      </c>
      <c r="E160" s="230" t="s">
        <v>64</v>
      </c>
      <c r="F160" s="159" t="s">
        <v>43</v>
      </c>
      <c r="G160" s="20" t="s">
        <v>64</v>
      </c>
      <c r="H160" s="159" t="s">
        <v>43</v>
      </c>
      <c r="I160" s="20" t="s">
        <v>64</v>
      </c>
      <c r="J160" s="159" t="s">
        <v>43</v>
      </c>
      <c r="K160" s="20" t="s">
        <v>64</v>
      </c>
      <c r="L160" s="159" t="s">
        <v>43</v>
      </c>
      <c r="M160" s="20" t="s">
        <v>64</v>
      </c>
      <c r="N160" s="159" t="s">
        <v>43</v>
      </c>
      <c r="O160" s="20" t="s">
        <v>64</v>
      </c>
      <c r="P160" s="159" t="s">
        <v>43</v>
      </c>
      <c r="Q160" s="20" t="s">
        <v>64</v>
      </c>
      <c r="R160" s="229"/>
      <c r="S160" s="229"/>
      <c r="T160" s="229"/>
      <c r="U160" s="229"/>
      <c r="V160" s="229"/>
      <c r="W160" s="228"/>
      <c r="X160" s="229"/>
      <c r="Y160" s="229"/>
      <c r="Z160" s="229"/>
      <c r="AA160" s="3"/>
      <c r="AB160" s="3"/>
      <c r="AC160" s="3"/>
      <c r="AD160" s="3"/>
      <c r="AE160" s="3"/>
      <c r="AF160" s="3"/>
      <c r="AG160" s="3"/>
      <c r="AH160" s="3"/>
      <c r="AI160" s="221"/>
      <c r="AJ160" s="3"/>
      <c r="AK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</row>
    <row r="161" spans="1:102" s="22" customFormat="1" ht="10.5" x14ac:dyDescent="0.15">
      <c r="A161" s="1032" t="s">
        <v>168</v>
      </c>
      <c r="B161" s="1032"/>
      <c r="C161" s="66">
        <f>SUM(D161:E161)</f>
        <v>0</v>
      </c>
      <c r="D161" s="66">
        <f t="shared" ref="D161:E163" si="45">F161+H161+J161+L161+N161+P161</f>
        <v>0</v>
      </c>
      <c r="E161" s="180">
        <f t="shared" si="45"/>
        <v>0</v>
      </c>
      <c r="F161" s="25"/>
      <c r="G161" s="27"/>
      <c r="H161" s="25"/>
      <c r="I161" s="27"/>
      <c r="J161" s="25"/>
      <c r="K161" s="27"/>
      <c r="L161" s="25"/>
      <c r="M161" s="27"/>
      <c r="N161" s="25"/>
      <c r="O161" s="27"/>
      <c r="P161" s="25"/>
      <c r="Q161" s="27"/>
      <c r="R161" s="233" t="str">
        <f>$BA161&amp;" "&amp;$BB161&amp;""&amp;$BC161</f>
        <v xml:space="preserve"> </v>
      </c>
      <c r="S161" s="229"/>
      <c r="T161" s="229"/>
      <c r="U161" s="229"/>
      <c r="V161" s="229"/>
      <c r="W161" s="228"/>
      <c r="X161" s="229"/>
      <c r="Y161" s="229"/>
      <c r="Z161" s="229"/>
      <c r="AA161" s="3"/>
      <c r="AB161" s="3"/>
      <c r="AC161" s="3"/>
      <c r="AD161" s="3"/>
      <c r="AE161" s="3"/>
      <c r="AF161" s="3"/>
      <c r="AG161" s="3"/>
      <c r="AH161" s="3"/>
      <c r="AI161" s="221"/>
      <c r="AJ161" s="3"/>
      <c r="AK161" s="3"/>
      <c r="BA161" s="29" t="str">
        <f>IF($C161&lt;&gt;SUM($F161:$Q161),"El Total de los Ingresos NO puede ser diferente a la suma de Hombres y Mujeres por edad.","")</f>
        <v/>
      </c>
      <c r="BB161" s="29" t="str">
        <f>IF($D161&lt;&gt;$F161+$H161+$J161+$L161+$N161+$P161,"El Total de Hombres Ingresados al Programa NO puede ser distinto a la suma de Hombres por edad.","")</f>
        <v/>
      </c>
      <c r="BC161" s="29" t="str">
        <f>IF($E161&lt;&gt;$G161+$I161+$K161+$M161+$O161+$Q161,"El Total de Mujeres Ingresados al Programa NO puede ser distinto a la suma de Mujeres por edad.","")</f>
        <v/>
      </c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0">
        <f>IF($C161&lt;&gt;SUM($F161:$Q161),1,0)</f>
        <v>0</v>
      </c>
      <c r="BU161" s="30">
        <f>IF($D161&lt;&gt;$F161+$H161+$J161+$L161+$N161+$P161,1,0)</f>
        <v>0</v>
      </c>
      <c r="BV161" s="30">
        <f>IF($E161&lt;&gt;$G161+$I161+$K161+$M161+$O161+$Q161,1,0)</f>
        <v>0</v>
      </c>
      <c r="BW161" s="3"/>
      <c r="BX161" s="3"/>
      <c r="BY161" s="3"/>
      <c r="BZ161" s="3"/>
      <c r="CA161" s="3"/>
      <c r="CB161" s="3"/>
      <c r="CC161" s="3"/>
    </row>
    <row r="162" spans="1:102" s="22" customFormat="1" ht="10.5" x14ac:dyDescent="0.15">
      <c r="A162" s="1034" t="s">
        <v>169</v>
      </c>
      <c r="B162" s="1034"/>
      <c r="C162" s="71">
        <f>SUM(D162:E162)</f>
        <v>0</v>
      </c>
      <c r="D162" s="71">
        <f t="shared" si="45"/>
        <v>0</v>
      </c>
      <c r="E162" s="71">
        <f t="shared" si="45"/>
        <v>0</v>
      </c>
      <c r="F162" s="67"/>
      <c r="G162" s="69"/>
      <c r="H162" s="67"/>
      <c r="I162" s="69"/>
      <c r="J162" s="67"/>
      <c r="K162" s="69"/>
      <c r="L162" s="67"/>
      <c r="M162" s="69"/>
      <c r="N162" s="67"/>
      <c r="O162" s="69"/>
      <c r="P162" s="67"/>
      <c r="Q162" s="69"/>
      <c r="R162" s="233" t="str">
        <f>$BA162&amp;" "&amp;$BB162&amp;""&amp;$BC162</f>
        <v xml:space="preserve"> </v>
      </c>
      <c r="S162" s="229"/>
      <c r="T162" s="229"/>
      <c r="U162" s="229"/>
      <c r="V162" s="229"/>
      <c r="W162" s="228"/>
      <c r="X162" s="229"/>
      <c r="Y162" s="229"/>
      <c r="Z162" s="229"/>
      <c r="AA162" s="3"/>
      <c r="AB162" s="3"/>
      <c r="AC162" s="3"/>
      <c r="AD162" s="3"/>
      <c r="AE162" s="3"/>
      <c r="AF162" s="3"/>
      <c r="AG162" s="3"/>
      <c r="AH162" s="3"/>
      <c r="AI162" s="221"/>
      <c r="AJ162" s="3"/>
      <c r="AK162" s="3"/>
      <c r="BA162" s="29" t="str">
        <f>IF($C162&lt;&gt;SUM($F162:$Q162),"El Total de los Ingresos NO puede ser diferente a la suma de Hombres y Mujeres por edad.","")</f>
        <v/>
      </c>
      <c r="BB162" s="29" t="str">
        <f>IF($D162&lt;&gt;$F162+$H162+$J162+$L162+$N162+$P162,"El Total de Hombres Ingresados al Programa NO puede ser distinto a la suma de Hombres por edad.","")</f>
        <v/>
      </c>
      <c r="BC162" s="29" t="str">
        <f>IF($E162&lt;&gt;$G162+$I162+$K162+$M162+$O162+$Q162,"El Total de Mujeres Ingresados al Programa NO puede ser distinto a la suma de Mujeres por edad.","")</f>
        <v/>
      </c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0">
        <f>IF($C162&lt;&gt;SUM($F162:$Q162),1,0)</f>
        <v>0</v>
      </c>
      <c r="BU162" s="30">
        <f>IF($D162&lt;&gt;$F162+$H162+$J162+$L162+$N162+$P162,1,0)</f>
        <v>0</v>
      </c>
      <c r="BV162" s="30">
        <f>IF($E162&lt;&gt;$G162+$I162+$K162+$M162+$O162+$Q162,1,0)</f>
        <v>0</v>
      </c>
      <c r="BW162" s="3"/>
      <c r="BX162" s="3"/>
      <c r="BY162" s="3"/>
      <c r="BZ162" s="3"/>
      <c r="CA162" s="3"/>
      <c r="CB162" s="3"/>
      <c r="CC162" s="3"/>
    </row>
    <row r="163" spans="1:102" s="22" customFormat="1" ht="10.5" x14ac:dyDescent="0.15">
      <c r="A163" s="1008" t="s">
        <v>170</v>
      </c>
      <c r="B163" s="1008"/>
      <c r="C163" s="80">
        <f>SUM(D163:E163)</f>
        <v>0</v>
      </c>
      <c r="D163" s="80">
        <f t="shared" si="45"/>
        <v>0</v>
      </c>
      <c r="E163" s="80">
        <f t="shared" si="45"/>
        <v>0</v>
      </c>
      <c r="F163" s="106"/>
      <c r="G163" s="235"/>
      <c r="H163" s="106"/>
      <c r="I163" s="235"/>
      <c r="J163" s="106"/>
      <c r="K163" s="235"/>
      <c r="L163" s="106"/>
      <c r="M163" s="235"/>
      <c r="N163" s="106"/>
      <c r="O163" s="235"/>
      <c r="P163" s="106"/>
      <c r="Q163" s="235"/>
      <c r="R163" s="233" t="str">
        <f>$BA163&amp;" "&amp;$BB163&amp;""&amp;$BC163</f>
        <v xml:space="preserve"> </v>
      </c>
      <c r="S163" s="229"/>
      <c r="T163" s="229"/>
      <c r="U163" s="229"/>
      <c r="V163" s="229"/>
      <c r="W163" s="228"/>
      <c r="X163" s="229"/>
      <c r="Y163" s="229"/>
      <c r="Z163" s="229"/>
      <c r="AA163" s="3"/>
      <c r="AB163" s="3"/>
      <c r="AC163" s="3"/>
      <c r="AD163" s="3"/>
      <c r="AE163" s="3"/>
      <c r="AF163" s="3"/>
      <c r="AG163" s="3"/>
      <c r="AH163" s="3"/>
      <c r="AI163" s="221"/>
      <c r="AJ163" s="3"/>
      <c r="AK163" s="3"/>
      <c r="BA163" s="29" t="str">
        <f>IF($C163&lt;&gt;SUM($F163:$Q163),"El Total de los Ingresos NO puede ser diferente a la suma de Hombres y Mujeres por edad.","")</f>
        <v/>
      </c>
      <c r="BB163" s="29" t="str">
        <f>IF($D163&lt;&gt;$F163+$H163+$J163+$L163+$N163+$P163,"El Total de Hombres Ingresados al Programa NO puede ser distinto a la suma de Hombres por edad.","")</f>
        <v/>
      </c>
      <c r="BC163" s="29" t="str">
        <f>IF($E163&lt;&gt;$G163+$I163+$K163+$M163+$O163+$Q163,"El Total de Mujeres Ingresados al Programa NO puede ser distinto a la suma de Mujeres por edad.","")</f>
        <v/>
      </c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0">
        <f>IF($C163&lt;&gt;SUM($F163:$Q163),1,0)</f>
        <v>0</v>
      </c>
      <c r="BU163" s="30">
        <f>IF($D163&lt;&gt;$F163+$H163+$J163+$L163+$N163+$P163,1,0)</f>
        <v>0</v>
      </c>
      <c r="BV163" s="30">
        <f>IF($E163&lt;&gt;$G163+$I163+$K163+$M163+$O163+$Q163,1,0)</f>
        <v>0</v>
      </c>
      <c r="BW163" s="3"/>
      <c r="BX163" s="3"/>
      <c r="BY163" s="3"/>
      <c r="BZ163" s="3"/>
      <c r="CA163" s="3"/>
      <c r="CB163" s="3"/>
      <c r="CC163" s="3"/>
    </row>
    <row r="164" spans="1:102" s="9" customFormat="1" ht="14.25" x14ac:dyDescent="0.2">
      <c r="A164" s="40" t="s">
        <v>171</v>
      </c>
      <c r="B164" s="224"/>
      <c r="C164" s="225"/>
      <c r="D164" s="226"/>
      <c r="E164" s="226"/>
      <c r="F164" s="226"/>
      <c r="G164" s="227"/>
      <c r="H164" s="227"/>
      <c r="I164" s="227"/>
      <c r="J164" s="227"/>
      <c r="K164" s="227"/>
      <c r="L164" s="227"/>
      <c r="M164" s="227"/>
      <c r="N164" s="227"/>
      <c r="O164" s="227"/>
      <c r="P164" s="227"/>
      <c r="Q164" s="227"/>
      <c r="R164" s="227"/>
      <c r="S164" s="227"/>
      <c r="T164" s="228"/>
      <c r="U164" s="229"/>
      <c r="V164" s="229"/>
      <c r="W164" s="229"/>
      <c r="AG164" s="138"/>
    </row>
    <row r="165" spans="1:102" s="22" customFormat="1" ht="10.5" x14ac:dyDescent="0.15">
      <c r="A165" s="1009" t="s">
        <v>45</v>
      </c>
      <c r="B165" s="1010"/>
      <c r="C165" s="1039" t="s">
        <v>46</v>
      </c>
      <c r="D165" s="1039"/>
      <c r="E165" s="1039"/>
      <c r="F165" s="1074" t="s">
        <v>116</v>
      </c>
      <c r="G165" s="1075"/>
      <c r="H165" s="1074" t="s">
        <v>117</v>
      </c>
      <c r="I165" s="1075"/>
      <c r="J165" s="1074" t="s">
        <v>118</v>
      </c>
      <c r="K165" s="1075"/>
      <c r="L165" s="1074" t="s">
        <v>119</v>
      </c>
      <c r="M165" s="1075"/>
      <c r="N165" s="1074" t="s">
        <v>120</v>
      </c>
      <c r="O165" s="1075"/>
      <c r="P165" s="1074" t="s">
        <v>121</v>
      </c>
      <c r="Q165" s="1076"/>
      <c r="R165" s="1049" t="s">
        <v>164</v>
      </c>
      <c r="S165" s="229"/>
      <c r="T165" s="229"/>
      <c r="U165" s="229"/>
      <c r="V165" s="228"/>
      <c r="W165" s="229"/>
      <c r="X165" s="229"/>
      <c r="Y165" s="229"/>
      <c r="Z165" s="3"/>
      <c r="AA165" s="3"/>
      <c r="AB165" s="3"/>
      <c r="AC165" s="3"/>
      <c r="AD165" s="3"/>
      <c r="AE165" s="3"/>
      <c r="AF165" s="3"/>
      <c r="AG165" s="3"/>
      <c r="AH165" s="3"/>
      <c r="AI165" s="221"/>
      <c r="AJ165" s="3"/>
      <c r="AK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</row>
    <row r="166" spans="1:102" s="23" customFormat="1" ht="21" x14ac:dyDescent="0.15">
      <c r="A166" s="1013"/>
      <c r="B166" s="1014"/>
      <c r="C166" s="231" t="s">
        <v>167</v>
      </c>
      <c r="D166" s="231" t="s">
        <v>43</v>
      </c>
      <c r="E166" s="230" t="s">
        <v>64</v>
      </c>
      <c r="F166" s="159" t="s">
        <v>43</v>
      </c>
      <c r="G166" s="20" t="s">
        <v>64</v>
      </c>
      <c r="H166" s="159" t="s">
        <v>43</v>
      </c>
      <c r="I166" s="20" t="s">
        <v>64</v>
      </c>
      <c r="J166" s="159" t="s">
        <v>43</v>
      </c>
      <c r="K166" s="20" t="s">
        <v>64</v>
      </c>
      <c r="L166" s="159" t="s">
        <v>43</v>
      </c>
      <c r="M166" s="20" t="s">
        <v>64</v>
      </c>
      <c r="N166" s="159" t="s">
        <v>43</v>
      </c>
      <c r="O166" s="20" t="s">
        <v>64</v>
      </c>
      <c r="P166" s="159" t="s">
        <v>43</v>
      </c>
      <c r="Q166" s="162" t="s">
        <v>64</v>
      </c>
      <c r="R166" s="1051"/>
      <c r="S166" s="229"/>
      <c r="T166" s="229"/>
      <c r="U166" s="229"/>
      <c r="V166" s="228"/>
      <c r="W166" s="229"/>
      <c r="X166" s="229"/>
      <c r="Y166" s="229"/>
      <c r="Z166" s="3"/>
      <c r="AA166" s="3"/>
      <c r="AB166" s="3"/>
      <c r="AC166" s="3"/>
      <c r="AD166" s="3"/>
      <c r="AE166" s="3"/>
      <c r="AF166" s="3"/>
      <c r="AG166" s="3"/>
      <c r="AH166" s="3"/>
      <c r="AI166" s="221"/>
      <c r="AJ166" s="3"/>
      <c r="AK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</row>
    <row r="167" spans="1:102" s="23" customFormat="1" ht="10.5" x14ac:dyDescent="0.15">
      <c r="A167" s="1032" t="s">
        <v>168</v>
      </c>
      <c r="B167" s="1032"/>
      <c r="C167" s="66">
        <f>SUM(D167:E167)</f>
        <v>0</v>
      </c>
      <c r="D167" s="66">
        <f t="shared" ref="D167:E169" si="46">F167+H167+J167+L167+N167+P167</f>
        <v>0</v>
      </c>
      <c r="E167" s="180">
        <f t="shared" si="46"/>
        <v>0</v>
      </c>
      <c r="F167" s="25"/>
      <c r="G167" s="27"/>
      <c r="H167" s="25"/>
      <c r="I167" s="27"/>
      <c r="J167" s="25"/>
      <c r="K167" s="27"/>
      <c r="L167" s="25"/>
      <c r="M167" s="27"/>
      <c r="N167" s="25"/>
      <c r="O167" s="27"/>
      <c r="P167" s="25"/>
      <c r="Q167" s="201"/>
      <c r="R167" s="143"/>
      <c r="S167" s="233" t="str">
        <f>$BA167&amp;" "&amp;$BB167&amp;""&amp;$BC167&amp;""&amp;$BD167</f>
        <v xml:space="preserve"> </v>
      </c>
      <c r="T167" s="229"/>
      <c r="U167" s="229"/>
      <c r="V167" s="228"/>
      <c r="W167" s="229"/>
      <c r="X167" s="229"/>
      <c r="Y167" s="229"/>
      <c r="Z167" s="3"/>
      <c r="AA167" s="3"/>
      <c r="AB167" s="3"/>
      <c r="AC167" s="3"/>
      <c r="AD167" s="3"/>
      <c r="AE167" s="3"/>
      <c r="AF167" s="3"/>
      <c r="AG167" s="3"/>
      <c r="AH167" s="3"/>
      <c r="AI167" s="221"/>
      <c r="AJ167" s="3"/>
      <c r="AK167" s="3"/>
      <c r="BA167" s="29" t="str">
        <f>IF($C167&lt;&gt;SUM($F167:$Q167),"El Total de los Egresos NO puede ser diferente a la suma de Hombres y Mujeres por edad.","")</f>
        <v/>
      </c>
      <c r="BB167" s="29" t="str">
        <f>IF($D167&lt;&gt;$F167+$H167+$J167+$L167+$N167+$P167,"El Total de Hombres Egresados del Programa NO puede ser distinto a la suma de Hombres por edad.","")</f>
        <v/>
      </c>
      <c r="BC167" s="29" t="str">
        <f>IF($E167&lt;&gt;$G167+$I167+$K167+$M167+$O167+$Q167,"El Total de Mujeres Egresadas del Programa NO puede ser distinto a la suma de Mujeres por edad.","")</f>
        <v/>
      </c>
      <c r="BD167" s="29" t="str">
        <f>IF(R167&lt;=C167,"","Los Egresos por Abandono DEBEN estar contenidos en el Total de Egresos")</f>
        <v/>
      </c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0">
        <f>IF($C167&lt;&gt;SUM($F167:$Q167),1,0)</f>
        <v>0</v>
      </c>
      <c r="BU167" s="30">
        <f>IF($D167&lt;&gt;$F167+$H167+$J167+$L167+$N167+$P167,1,0)</f>
        <v>0</v>
      </c>
      <c r="BV167" s="30">
        <f>IF($E167&lt;&gt;$G167+$I167+$K167+$M167+$O167+$Q167,1,0)</f>
        <v>0</v>
      </c>
      <c r="BW167" s="30">
        <f>IF(R167&lt;=C167,0,1)</f>
        <v>0</v>
      </c>
      <c r="BX167" s="3"/>
      <c r="BY167" s="3"/>
      <c r="BZ167" s="3"/>
      <c r="CA167" s="3"/>
      <c r="CB167" s="3"/>
      <c r="CC167" s="3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</row>
    <row r="168" spans="1:102" s="23" customFormat="1" ht="10.5" x14ac:dyDescent="0.15">
      <c r="A168" s="1034" t="s">
        <v>169</v>
      </c>
      <c r="B168" s="1034"/>
      <c r="C168" s="71">
        <f>SUM(D168:E168)</f>
        <v>0</v>
      </c>
      <c r="D168" s="71">
        <f t="shared" si="46"/>
        <v>0</v>
      </c>
      <c r="E168" s="71">
        <f t="shared" si="46"/>
        <v>0</v>
      </c>
      <c r="F168" s="67"/>
      <c r="G168" s="69"/>
      <c r="H168" s="67"/>
      <c r="I168" s="69"/>
      <c r="J168" s="67"/>
      <c r="K168" s="69"/>
      <c r="L168" s="67"/>
      <c r="M168" s="69"/>
      <c r="N168" s="67"/>
      <c r="O168" s="69"/>
      <c r="P168" s="67"/>
      <c r="Q168" s="131"/>
      <c r="R168" s="132"/>
      <c r="S168" s="233" t="str">
        <f>$BA168&amp;" "&amp;$BB168&amp;""&amp;$BC168&amp;""&amp;$BD168</f>
        <v xml:space="preserve"> </v>
      </c>
      <c r="T168" s="229"/>
      <c r="U168" s="229"/>
      <c r="V168" s="228"/>
      <c r="W168" s="229"/>
      <c r="X168" s="229"/>
      <c r="Y168" s="229"/>
      <c r="Z168" s="3"/>
      <c r="AA168" s="3"/>
      <c r="AB168" s="3"/>
      <c r="AC168" s="3"/>
      <c r="AD168" s="3"/>
      <c r="AE168" s="3"/>
      <c r="AF168" s="3"/>
      <c r="AG168" s="3"/>
      <c r="AH168" s="3"/>
      <c r="AI168" s="221"/>
      <c r="AJ168" s="3"/>
      <c r="AK168" s="3"/>
      <c r="BA168" s="29" t="str">
        <f>IF($C168&lt;&gt;SUM($F168:$Q168),"El Total de los Egresos NO puede ser diferente a la suma de Hombres y Mujeres por edad.","")</f>
        <v/>
      </c>
      <c r="BB168" s="29" t="str">
        <f>IF($D168&lt;&gt;$F168+$H168+$J168+$L168+$N168+$P168,"El Total de Hombres Egresados del Programa NO puede ser distinto a la suma de Hombres por edad.","")</f>
        <v/>
      </c>
      <c r="BC168" s="29" t="str">
        <f>IF($E168&lt;&gt;$G168+$I168+$K168+$M168+$O168+$Q168,"El Total de Mujeres Egresadas del Programa NO puede ser distinto a la suma de Mujeres por edad.","")</f>
        <v/>
      </c>
      <c r="BD168" s="29" t="str">
        <f>IF(R168&lt;=C168,"","Los Egresos por Abandono DEBEN estar contenidos en el Total de Egresos")</f>
        <v/>
      </c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0">
        <f>IF($C168&lt;&gt;SUM($F168:$Q168),1,0)</f>
        <v>0</v>
      </c>
      <c r="BU168" s="30">
        <f>IF($D168&lt;&gt;$F168+$H168+$J168+$L168+$N168+$P168,1,0)</f>
        <v>0</v>
      </c>
      <c r="BV168" s="30">
        <f>IF($E168&lt;&gt;$G168+$I168+$K168+$M168+$O168+$Q168,1,0)</f>
        <v>0</v>
      </c>
      <c r="BW168" s="30">
        <f>IF(R168&lt;=C168,0,1)</f>
        <v>0</v>
      </c>
      <c r="BX168" s="3"/>
      <c r="BY168" s="3"/>
      <c r="BZ168" s="3"/>
      <c r="CA168" s="3"/>
      <c r="CB168" s="3"/>
      <c r="CC168" s="3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</row>
    <row r="169" spans="1:102" s="23" customFormat="1" ht="10.5" x14ac:dyDescent="0.15">
      <c r="A169" s="1008" t="s">
        <v>170</v>
      </c>
      <c r="B169" s="1008"/>
      <c r="C169" s="80">
        <f>SUM(D169:E169)</f>
        <v>0</v>
      </c>
      <c r="D169" s="80">
        <f t="shared" si="46"/>
        <v>0</v>
      </c>
      <c r="E169" s="80">
        <f t="shared" si="46"/>
        <v>0</v>
      </c>
      <c r="F169" s="106"/>
      <c r="G169" s="235"/>
      <c r="H169" s="106"/>
      <c r="I169" s="235"/>
      <c r="J169" s="106"/>
      <c r="K169" s="235"/>
      <c r="L169" s="106"/>
      <c r="M169" s="235"/>
      <c r="N169" s="106"/>
      <c r="O169" s="235"/>
      <c r="P169" s="106"/>
      <c r="Q169" s="236"/>
      <c r="R169" s="150"/>
      <c r="S169" s="233" t="str">
        <f>$BA169&amp;" "&amp;$BB169&amp;""&amp;$BC169&amp;""&amp;$BD169</f>
        <v xml:space="preserve"> </v>
      </c>
      <c r="T169" s="229"/>
      <c r="U169" s="229"/>
      <c r="V169" s="228"/>
      <c r="W169" s="229"/>
      <c r="X169" s="229"/>
      <c r="Y169" s="229"/>
      <c r="Z169" s="3"/>
      <c r="AA169" s="3"/>
      <c r="AB169" s="3"/>
      <c r="AC169" s="3"/>
      <c r="AD169" s="3"/>
      <c r="AE169" s="3"/>
      <c r="AF169" s="3"/>
      <c r="AG169" s="3"/>
      <c r="AH169" s="3"/>
      <c r="AI169" s="221"/>
      <c r="AJ169" s="3"/>
      <c r="AK169" s="3"/>
      <c r="BA169" s="29" t="str">
        <f>IF($C169&lt;&gt;SUM($F169:$Q169),"El Total de los Egresos NO puede ser diferente a la suma de Hombres y Mujeres por edad.","")</f>
        <v/>
      </c>
      <c r="BB169" s="29" t="str">
        <f>IF($D169&lt;&gt;$F169+$H169+$J169+$L169+$N169+$P169,"El Total de Hombres Egresados del Programa NO puede ser distinto a la suma de Hombres por edad.","")</f>
        <v/>
      </c>
      <c r="BC169" s="29" t="str">
        <f>IF($E169&lt;&gt;$G169+$I169+$K169+$M169+$O169+$Q169,"El Total de Mujeres Egresadas del Programa NO puede ser distinto a la suma de Mujeres por edad.","")</f>
        <v/>
      </c>
      <c r="BD169" s="29" t="str">
        <f>IF(R169&lt;=C169,"","Los Egresos por Abandono DEBEN estar contenidos en el Total de Egresos")</f>
        <v/>
      </c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0">
        <f>IF($C169&lt;&gt;SUM($F169:$Q169),1,0)</f>
        <v>0</v>
      </c>
      <c r="BU169" s="30">
        <f>IF($D169&lt;&gt;$F169+$H169+$J169+$L169+$N169+$P169,1,0)</f>
        <v>0</v>
      </c>
      <c r="BV169" s="30">
        <f>IF($E169&lt;&gt;$G169+$I169+$K169+$M169+$O169+$Q169,1,0)</f>
        <v>0</v>
      </c>
      <c r="BW169" s="30">
        <f>IF(R169&lt;=C169,0,1)</f>
        <v>0</v>
      </c>
      <c r="BX169" s="3"/>
      <c r="BY169" s="3"/>
      <c r="BZ169" s="3"/>
      <c r="CA169" s="3"/>
      <c r="CB169" s="3"/>
      <c r="CC169" s="3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</row>
    <row r="170" spans="1:102" s="9" customFormat="1" ht="15" x14ac:dyDescent="0.2">
      <c r="A170" s="237" t="s">
        <v>172</v>
      </c>
      <c r="M170" s="4"/>
      <c r="AG170" s="138"/>
    </row>
    <row r="171" spans="1:102" s="23" customFormat="1" ht="10.5" x14ac:dyDescent="0.15">
      <c r="A171" s="1063" t="s">
        <v>173</v>
      </c>
      <c r="B171" s="1064" t="s">
        <v>174</v>
      </c>
      <c r="C171" s="1067" t="s">
        <v>175</v>
      </c>
      <c r="D171" s="1069" t="s">
        <v>176</v>
      </c>
      <c r="E171" s="1070"/>
      <c r="F171" s="1070"/>
      <c r="G171" s="1070"/>
      <c r="H171" s="1070"/>
      <c r="I171" s="1071"/>
      <c r="J171" s="1069" t="s">
        <v>57</v>
      </c>
      <c r="K171" s="1071"/>
      <c r="L171" s="1072" t="s">
        <v>177</v>
      </c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221"/>
      <c r="AH171" s="3"/>
      <c r="AI171" s="3"/>
      <c r="AJ171" s="3"/>
      <c r="AK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</row>
    <row r="172" spans="1:102" s="23" customFormat="1" ht="21" x14ac:dyDescent="0.15">
      <c r="A172" s="1065"/>
      <c r="B172" s="1066"/>
      <c r="C172" s="1068"/>
      <c r="D172" s="238" t="s">
        <v>178</v>
      </c>
      <c r="E172" s="239" t="s">
        <v>179</v>
      </c>
      <c r="F172" s="239" t="s">
        <v>70</v>
      </c>
      <c r="G172" s="239" t="s">
        <v>8</v>
      </c>
      <c r="H172" s="239" t="s">
        <v>180</v>
      </c>
      <c r="I172" s="240" t="s">
        <v>181</v>
      </c>
      <c r="J172" s="241" t="s">
        <v>182</v>
      </c>
      <c r="K172" s="242" t="s">
        <v>64</v>
      </c>
      <c r="L172" s="107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221"/>
      <c r="AH172" s="3"/>
      <c r="AI172" s="3"/>
      <c r="AJ172" s="3"/>
      <c r="AK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</row>
    <row r="173" spans="1:102" s="23" customFormat="1" ht="10.5" x14ac:dyDescent="0.15">
      <c r="A173" s="1055" t="s">
        <v>183</v>
      </c>
      <c r="B173" s="243" t="s">
        <v>184</v>
      </c>
      <c r="C173" s="66">
        <f>SUM(D173:I173)</f>
        <v>0</v>
      </c>
      <c r="D173" s="67"/>
      <c r="E173" s="68"/>
      <c r="F173" s="68"/>
      <c r="G173" s="68"/>
      <c r="H173" s="68"/>
      <c r="I173" s="69"/>
      <c r="J173" s="68"/>
      <c r="K173" s="69"/>
      <c r="L173" s="244"/>
      <c r="M173" s="28" t="str">
        <f>$BA173&amp;" "&amp;$BB173&amp;""&amp;$BC173</f>
        <v xml:space="preserve"> </v>
      </c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221"/>
      <c r="AH173" s="3"/>
      <c r="AI173" s="3"/>
      <c r="AJ173" s="3"/>
      <c r="AK173" s="3"/>
      <c r="BA173" s="29" t="str">
        <f>IF($C173&lt;&gt;($J173+$K173),"Los Ingresos según sexo NO pueden ser diferente al Total.","")</f>
        <v/>
      </c>
      <c r="BB173" s="245" t="str">
        <f>IF($C173=0,"",IF($L173="",IF($C173="",""," No olvide escribir la columna Beneficiarios."),""))</f>
        <v/>
      </c>
      <c r="BC173" s="245" t="str">
        <f>IF($C173&lt;$L173," El número de Beneficiarios NO puede ser mayor que el Total.","")</f>
        <v/>
      </c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0">
        <f>IF($C173&lt;&gt;($J173+$K173),1,0)</f>
        <v>0</v>
      </c>
      <c r="BU173" s="30" t="str">
        <f>IF($C173=0,"",IF($L173="",IF($C173="","",1),0))</f>
        <v/>
      </c>
      <c r="BV173" s="30">
        <f>IF($C173&lt;$L173,1,0)</f>
        <v>0</v>
      </c>
      <c r="BW173" s="3"/>
      <c r="BX173" s="3"/>
      <c r="BY173" s="3"/>
      <c r="BZ173" s="3"/>
      <c r="CA173" s="3"/>
    </row>
    <row r="174" spans="1:102" s="23" customFormat="1" ht="10.5" x14ac:dyDescent="0.15">
      <c r="A174" s="1056"/>
      <c r="B174" s="246" t="s">
        <v>185</v>
      </c>
      <c r="C174" s="80">
        <f>SUM(D174:I174)</f>
        <v>0</v>
      </c>
      <c r="D174" s="37"/>
      <c r="E174" s="38"/>
      <c r="F174" s="38"/>
      <c r="G174" s="38"/>
      <c r="H174" s="38"/>
      <c r="I174" s="39"/>
      <c r="J174" s="37"/>
      <c r="K174" s="39"/>
      <c r="L174" s="247"/>
      <c r="M174" s="28" t="str">
        <f>$BA174&amp;" "&amp;$BB174&amp;""&amp;$BC174</f>
        <v xml:space="preserve"> </v>
      </c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221"/>
      <c r="AH174" s="3"/>
      <c r="AI174" s="3"/>
      <c r="AJ174" s="3"/>
      <c r="AK174" s="3"/>
      <c r="BA174" s="29" t="str">
        <f>IF($C174&lt;&gt;($J174+$K174),"Los Egresos según sexo NO pueden ser diferente al Total.","")</f>
        <v/>
      </c>
      <c r="BB174" s="245" t="str">
        <f>IF($C174=0,"",IF($L174="",IF($C174="",""," No olvide escribir la columna Beneficiarios."),""))</f>
        <v/>
      </c>
      <c r="BC174" s="245" t="str">
        <f>IF($C174&lt;$L174," El número de Beneficiarios NO puede ser mayor que el Total.","")</f>
        <v/>
      </c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0">
        <f>IF($C174&lt;&gt;($J174+$K174),1,0)</f>
        <v>0</v>
      </c>
      <c r="BU174" s="30" t="str">
        <f>IF($C174=0,"",IF($L174="",IF($C174="","",1),0))</f>
        <v/>
      </c>
      <c r="BV174" s="30">
        <f>IF($C174&lt;$L174,1,0)</f>
        <v>0</v>
      </c>
      <c r="BW174" s="3"/>
      <c r="BX174" s="3"/>
      <c r="BY174" s="3"/>
      <c r="BZ174" s="3"/>
      <c r="CA174" s="3"/>
    </row>
    <row r="175" spans="1:102" s="23" customFormat="1" ht="10.5" x14ac:dyDescent="0.15">
      <c r="A175" s="1055" t="s">
        <v>186</v>
      </c>
      <c r="B175" s="243" t="s">
        <v>184</v>
      </c>
      <c r="C175" s="66">
        <f>SUM(D175:I175)</f>
        <v>0</v>
      </c>
      <c r="D175" s="67"/>
      <c r="E175" s="68"/>
      <c r="F175" s="68"/>
      <c r="G175" s="68"/>
      <c r="H175" s="68"/>
      <c r="I175" s="69"/>
      <c r="J175" s="68"/>
      <c r="K175" s="69"/>
      <c r="L175" s="244"/>
      <c r="M175" s="28" t="str">
        <f>$BA175&amp;" "&amp;$BB175&amp;""&amp;$BC175</f>
        <v xml:space="preserve"> </v>
      </c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221"/>
      <c r="AH175" s="3"/>
      <c r="AI175" s="3"/>
      <c r="AJ175" s="3"/>
      <c r="AK175" s="3"/>
      <c r="BA175" s="29" t="str">
        <f>IF($C175&lt;&gt;($J175+$K175),"Los Ingresos según sexo NO pueden ser diferente al Total.","")</f>
        <v/>
      </c>
      <c r="BB175" s="245" t="str">
        <f>IF($C175=0,"",IF($L175="",IF($C175="",""," No olvide escribir la columna Beneficiarios."),""))</f>
        <v/>
      </c>
      <c r="BC175" s="245" t="str">
        <f>IF($C175&lt;$L175," El número de Beneficiarios NO puede ser mayor que el Total.","")</f>
        <v/>
      </c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0">
        <f>IF($C175&lt;&gt;($J175+$K175),1,0)</f>
        <v>0</v>
      </c>
      <c r="BU175" s="30" t="str">
        <f>IF($C175=0,"",IF($L175="",IF($C175="","",1),0))</f>
        <v/>
      </c>
      <c r="BV175" s="30">
        <f>IF($C175&lt;$L175,1,0)</f>
        <v>0</v>
      </c>
      <c r="BW175" s="3"/>
      <c r="BX175" s="3"/>
      <c r="BY175" s="3"/>
      <c r="BZ175" s="3"/>
      <c r="CA175" s="3"/>
    </row>
    <row r="176" spans="1:102" s="23" customFormat="1" ht="10.5" x14ac:dyDescent="0.15">
      <c r="A176" s="1056"/>
      <c r="B176" s="246" t="s">
        <v>185</v>
      </c>
      <c r="C176" s="80">
        <f>SUM(D176:I176)</f>
        <v>0</v>
      </c>
      <c r="D176" s="37"/>
      <c r="E176" s="38"/>
      <c r="F176" s="38"/>
      <c r="G176" s="38"/>
      <c r="H176" s="38"/>
      <c r="I176" s="39"/>
      <c r="J176" s="37"/>
      <c r="K176" s="39"/>
      <c r="L176" s="247"/>
      <c r="M176" s="28" t="str">
        <f>$BA176&amp;" "&amp;$BB176&amp;""&amp;$BC176</f>
        <v xml:space="preserve"> </v>
      </c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221"/>
      <c r="AH176" s="3"/>
      <c r="AI176" s="3"/>
      <c r="AJ176" s="3"/>
      <c r="AK176" s="3"/>
      <c r="BA176" s="29" t="str">
        <f>IF($C176&lt;&gt;($J176+$K176),"Los Egresos según sexo NO pueden ser diferente al Total.","")</f>
        <v/>
      </c>
      <c r="BB176" s="245" t="str">
        <f>IF($C176=0,"",IF($L176="",IF($C176="",""," No olvide escribir la columna Beneficiarios."),""))</f>
        <v/>
      </c>
      <c r="BC176" s="245" t="str">
        <f>IF($C176&lt;$L176," El número de Beneficiarios NO puede ser mayor que el Total.","")</f>
        <v/>
      </c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0">
        <f>IF($C176&lt;&gt;($J176+$K176),1,0)</f>
        <v>0</v>
      </c>
      <c r="BU176" s="30" t="str">
        <f>IF($C176=0,"",IF($L176="",IF($C176="","",1),0))</f>
        <v/>
      </c>
      <c r="BV176" s="30">
        <f>IF($C176&lt;$L176,1,0)</f>
        <v>0</v>
      </c>
      <c r="BW176" s="3"/>
      <c r="BX176" s="3"/>
      <c r="BY176" s="3"/>
      <c r="BZ176" s="3"/>
      <c r="CA176" s="3"/>
    </row>
    <row r="177" spans="1:87" s="9" customFormat="1" ht="15" x14ac:dyDescent="0.2">
      <c r="A177" s="81" t="s">
        <v>187</v>
      </c>
      <c r="B177" s="81"/>
      <c r="C177" s="81"/>
      <c r="D177" s="81"/>
      <c r="E177" s="81"/>
      <c r="F177" s="81"/>
      <c r="G177" s="81"/>
      <c r="M177" s="4"/>
      <c r="AG177" s="138"/>
    </row>
    <row r="178" spans="1:87" s="23" customFormat="1" ht="10.5" x14ac:dyDescent="0.15">
      <c r="A178" s="1009" t="s">
        <v>188</v>
      </c>
      <c r="B178" s="1010"/>
      <c r="C178" s="1015" t="s">
        <v>189</v>
      </c>
      <c r="D178" s="1015"/>
      <c r="E178" s="1015"/>
      <c r="F178" s="1016" t="s">
        <v>190</v>
      </c>
      <c r="G178" s="1017"/>
      <c r="H178" s="1017"/>
      <c r="I178" s="1017"/>
      <c r="J178" s="1017"/>
      <c r="K178" s="1017"/>
      <c r="L178" s="1017"/>
      <c r="M178" s="1017"/>
      <c r="N178" s="1017"/>
      <c r="O178" s="1017"/>
      <c r="P178" s="1017"/>
      <c r="Q178" s="1018"/>
      <c r="R178" s="1057" t="s">
        <v>191</v>
      </c>
      <c r="S178" s="1060" t="s">
        <v>103</v>
      </c>
      <c r="T178" s="1049" t="s">
        <v>192</v>
      </c>
      <c r="U178" s="1052" t="s">
        <v>164</v>
      </c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BA178" s="3"/>
      <c r="BB178" s="3"/>
      <c r="BC178" s="3"/>
      <c r="BD178" s="221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</row>
    <row r="179" spans="1:87" s="23" customFormat="1" ht="10.5" x14ac:dyDescent="0.15">
      <c r="A179" s="1011"/>
      <c r="B179" s="1012"/>
      <c r="C179" s="1015"/>
      <c r="D179" s="1015"/>
      <c r="E179" s="1015"/>
      <c r="F179" s="1026" t="s">
        <v>193</v>
      </c>
      <c r="G179" s="1028"/>
      <c r="H179" s="1026" t="s">
        <v>179</v>
      </c>
      <c r="I179" s="1028"/>
      <c r="J179" s="1026" t="s">
        <v>70</v>
      </c>
      <c r="K179" s="1028"/>
      <c r="L179" s="1026" t="s">
        <v>8</v>
      </c>
      <c r="M179" s="1028"/>
      <c r="N179" s="1026" t="s">
        <v>180</v>
      </c>
      <c r="O179" s="1028"/>
      <c r="P179" s="1026" t="s">
        <v>181</v>
      </c>
      <c r="Q179" s="1027"/>
      <c r="R179" s="1058"/>
      <c r="S179" s="1061"/>
      <c r="T179" s="1050"/>
      <c r="U179" s="105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BA179" s="3"/>
      <c r="BB179" s="3"/>
      <c r="BC179" s="3"/>
      <c r="BD179" s="221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</row>
    <row r="180" spans="1:87" s="23" customFormat="1" ht="21" x14ac:dyDescent="0.15">
      <c r="A180" s="1013"/>
      <c r="B180" s="1014"/>
      <c r="C180" s="231" t="s">
        <v>167</v>
      </c>
      <c r="D180" s="231" t="s">
        <v>43</v>
      </c>
      <c r="E180" s="248" t="s">
        <v>64</v>
      </c>
      <c r="F180" s="96" t="s">
        <v>182</v>
      </c>
      <c r="G180" s="99" t="s">
        <v>64</v>
      </c>
      <c r="H180" s="96" t="s">
        <v>182</v>
      </c>
      <c r="I180" s="99" t="s">
        <v>64</v>
      </c>
      <c r="J180" s="96" t="s">
        <v>182</v>
      </c>
      <c r="K180" s="99" t="s">
        <v>64</v>
      </c>
      <c r="L180" s="96" t="s">
        <v>182</v>
      </c>
      <c r="M180" s="99" t="s">
        <v>64</v>
      </c>
      <c r="N180" s="96" t="s">
        <v>182</v>
      </c>
      <c r="O180" s="249" t="s">
        <v>64</v>
      </c>
      <c r="P180" s="96" t="s">
        <v>182</v>
      </c>
      <c r="Q180" s="249" t="s">
        <v>64</v>
      </c>
      <c r="R180" s="1059"/>
      <c r="S180" s="1062"/>
      <c r="T180" s="1051"/>
      <c r="U180" s="1054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BA180" s="3"/>
      <c r="BB180" s="3"/>
      <c r="BC180" s="3"/>
      <c r="BD180" s="221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</row>
    <row r="181" spans="1:87" s="23" customFormat="1" ht="10.5" x14ac:dyDescent="0.15">
      <c r="A181" s="1045" t="s">
        <v>194</v>
      </c>
      <c r="B181" s="1046"/>
      <c r="C181" s="250">
        <f>SUM(D181:E181)</f>
        <v>0</v>
      </c>
      <c r="D181" s="250">
        <f>F181+H181+J181+L181+N181+P181</f>
        <v>0</v>
      </c>
      <c r="E181" s="250">
        <f>G181+I181+K181+M181+O181+Q181</f>
        <v>0</v>
      </c>
      <c r="F181" s="251">
        <f>SUM(F182:F191)</f>
        <v>0</v>
      </c>
      <c r="G181" s="252">
        <f t="shared" ref="G181:U181" si="47">SUM(G182:G191)</f>
        <v>0</v>
      </c>
      <c r="H181" s="251">
        <f t="shared" si="47"/>
        <v>0</v>
      </c>
      <c r="I181" s="252">
        <f t="shared" si="47"/>
        <v>0</v>
      </c>
      <c r="J181" s="251">
        <f t="shared" si="47"/>
        <v>0</v>
      </c>
      <c r="K181" s="252">
        <f t="shared" si="47"/>
        <v>0</v>
      </c>
      <c r="L181" s="251">
        <f t="shared" si="47"/>
        <v>0</v>
      </c>
      <c r="M181" s="252">
        <f t="shared" si="47"/>
        <v>0</v>
      </c>
      <c r="N181" s="251">
        <f t="shared" si="47"/>
        <v>0</v>
      </c>
      <c r="O181" s="252">
        <f t="shared" si="47"/>
        <v>0</v>
      </c>
      <c r="P181" s="253">
        <f t="shared" si="47"/>
        <v>0</v>
      </c>
      <c r="Q181" s="252">
        <f t="shared" si="47"/>
        <v>0</v>
      </c>
      <c r="R181" s="254">
        <f t="shared" si="47"/>
        <v>0</v>
      </c>
      <c r="S181" s="255">
        <f t="shared" si="47"/>
        <v>0</v>
      </c>
      <c r="T181" s="250">
        <f t="shared" si="47"/>
        <v>0</v>
      </c>
      <c r="U181" s="250">
        <f t="shared" si="47"/>
        <v>0</v>
      </c>
      <c r="V181" s="233" t="str">
        <f>$BA181&amp;" "&amp;$BB181&amp;""&amp;$BC181&amp;""&amp;$BD181&amp;""&amp;$BE181&amp;""&amp;$BF181</f>
        <v xml:space="preserve"> </v>
      </c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BA181" s="29" t="str">
        <f>IF($C181&lt;&gt;SUM($F181:$Q181),"El Total de los Ingresos NO puede ser diferente a la suma de Hombres y Mujeres por edad.","")</f>
        <v/>
      </c>
      <c r="BB181" s="29" t="str">
        <f>IF($D181&lt;&gt;$F181+$H181+$J181+$L181+$N181+$P181,"El Total de Hombres Ingresados al Programa NO puede ser distinto a la suma de Hombres por edad.","")</f>
        <v/>
      </c>
      <c r="BC181" s="29" t="str">
        <f>IF($E181&lt;&gt;$G181+$I181+$K181+$M181+$O181+$Q181,"El Total de Mujeres Ingresadas al Programa NO puede ser distinto a la suma de Mujeres por edad.","")</f>
        <v/>
      </c>
      <c r="BD181" s="29" t="str">
        <f>IF(R181&lt;=C181,"","El Nº de TRANS ingresados al Programa NO DEBE ser mayor al Total de Ingresos")</f>
        <v/>
      </c>
      <c r="BE181" s="29" t="str">
        <f>IF(T181&lt;=S181,"","Los Egresos por Alta DEBEN estar contenidos en el Total de Egresos")</f>
        <v/>
      </c>
      <c r="BF181" s="29" t="str">
        <f>IF(U181&lt;=S181,"","Los Egresos por Abandono DEBEN estar contenidos en el Total de Egresos")</f>
        <v/>
      </c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0">
        <f>IF($C181&lt;&gt;SUM($F181:$Q181),1,0)</f>
        <v>0</v>
      </c>
      <c r="BU181" s="30">
        <f>IF($D181&lt;&gt;$F181+$H181+$J181+$L181+$N181+$P181,1,0)</f>
        <v>0</v>
      </c>
      <c r="BV181" s="30">
        <f>IF($E181&lt;&gt;$G181+$I181+$K181+$M181+$O181+$Q181,1,0)</f>
        <v>0</v>
      </c>
      <c r="BW181" s="30">
        <f>IF(R181&lt;=C181,0,1)</f>
        <v>0</v>
      </c>
      <c r="BX181" s="30">
        <f>IF(T181&lt;=S181,0,1)</f>
        <v>0</v>
      </c>
      <c r="BY181" s="30">
        <f>IF(U181&lt;=S181,0,1)</f>
        <v>0</v>
      </c>
      <c r="BZ181" s="3"/>
      <c r="CA181" s="3"/>
      <c r="CB181" s="3"/>
      <c r="CC181" s="3"/>
      <c r="CD181" s="3"/>
      <c r="CE181" s="3"/>
      <c r="CF181" s="3"/>
      <c r="CG181" s="3"/>
      <c r="CH181" s="3"/>
      <c r="CI181" s="3"/>
    </row>
    <row r="182" spans="1:87" s="23" customFormat="1" ht="10.5" x14ac:dyDescent="0.15">
      <c r="A182" s="1047" t="s">
        <v>195</v>
      </c>
      <c r="B182" s="256" t="s">
        <v>122</v>
      </c>
      <c r="C182" s="257">
        <f>+D182+E182</f>
        <v>0</v>
      </c>
      <c r="D182" s="258"/>
      <c r="E182" s="259">
        <f>G182+I182+K182+M182+O182+Q182</f>
        <v>0</v>
      </c>
      <c r="F182" s="260"/>
      <c r="G182" s="192"/>
      <c r="H182" s="260"/>
      <c r="I182" s="34"/>
      <c r="J182" s="260"/>
      <c r="K182" s="34"/>
      <c r="L182" s="260"/>
      <c r="M182" s="34"/>
      <c r="N182" s="260"/>
      <c r="O182" s="34"/>
      <c r="P182" s="260"/>
      <c r="Q182" s="189"/>
      <c r="R182" s="261"/>
      <c r="S182" s="262"/>
      <c r="T182" s="134"/>
      <c r="U182" s="47"/>
      <c r="V182" s="233" t="str">
        <f>$BA182&amp;" "&amp;$BC182&amp;""&amp;$BD182&amp;""&amp;$BE182&amp;""&amp;$BF182</f>
        <v xml:space="preserve"> </v>
      </c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BA182" s="29" t="str">
        <f>IF($C182&lt;&gt;SUM($F182:$O182),"El Total de los Ingresos NO puede ser diferente a la suma de Hombres y Mujeres por edad.","")</f>
        <v/>
      </c>
      <c r="BB182" s="22"/>
      <c r="BC182" s="29" t="str">
        <f>IF($E182&lt;&gt;$G182+$I182+$K182+$M182+$O182,"El Total de Mujeres Ingresadas al Programa NO puede ser distinto a la suma de Mujeres por edad.","")</f>
        <v/>
      </c>
      <c r="BD182" s="29" t="str">
        <f>IF(R182&lt;=C182,"","El Nº de TRANS ingresados al Programa NO DEBE ser mayor al Total de Ingresos")</f>
        <v/>
      </c>
      <c r="BE182" s="29" t="str">
        <f>IF(T182&lt;=S182,"","Los Egresos por Alta DEBEN estar contenidos en el Total de Egresos")</f>
        <v/>
      </c>
      <c r="BF182" s="29" t="str">
        <f>IF(U182&lt;=S182,"","Los Egresos por Abandono DEBEN estar contenidos en el Total de Egresos")</f>
        <v/>
      </c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0">
        <f>IF($C182&lt;&gt;SUM($F182:$O182),1,0)</f>
        <v>0</v>
      </c>
      <c r="BU182" s="30">
        <f>IF($D182&lt;&gt;$F182+$H182+$J182+$L182+$N182,1,0)</f>
        <v>0</v>
      </c>
      <c r="BV182" s="30">
        <f>IF($E182&lt;&gt;$G182+$I182+$K182+$M182+$O182,1,0)</f>
        <v>0</v>
      </c>
      <c r="BW182" s="30">
        <f>IF(R182&lt;=C182,0,1)</f>
        <v>0</v>
      </c>
      <c r="BX182" s="30">
        <f>IF(T182&lt;=S182,0,1)</f>
        <v>0</v>
      </c>
      <c r="BY182" s="30">
        <f>IF(U182&lt;=S182,0,1)</f>
        <v>0</v>
      </c>
      <c r="BZ182" s="3"/>
      <c r="CA182" s="3"/>
      <c r="CB182" s="3"/>
      <c r="CC182" s="3"/>
      <c r="CD182" s="3"/>
      <c r="CE182" s="3"/>
      <c r="CF182" s="3"/>
      <c r="CG182" s="3"/>
      <c r="CH182" s="3"/>
      <c r="CI182" s="3"/>
    </row>
    <row r="183" spans="1:87" s="23" customFormat="1" ht="10.5" x14ac:dyDescent="0.15">
      <c r="A183" s="1048"/>
      <c r="B183" s="263" t="s">
        <v>196</v>
      </c>
      <c r="C183" s="264">
        <f t="shared" ref="C183:C191" si="48">+D183+E183</f>
        <v>0</v>
      </c>
      <c r="D183" s="264">
        <f t="shared" ref="D183:E191" si="49">F183+H183+J183+L183+N183+P183</f>
        <v>0</v>
      </c>
      <c r="E183" s="265">
        <f t="shared" si="49"/>
        <v>0</v>
      </c>
      <c r="F183" s="73"/>
      <c r="G183" s="34"/>
      <c r="H183" s="73"/>
      <c r="I183" s="34"/>
      <c r="J183" s="73"/>
      <c r="K183" s="34"/>
      <c r="L183" s="73"/>
      <c r="M183" s="34"/>
      <c r="N183" s="73"/>
      <c r="O183" s="34"/>
      <c r="P183" s="73"/>
      <c r="Q183" s="134"/>
      <c r="R183" s="261"/>
      <c r="S183" s="262"/>
      <c r="T183" s="134"/>
      <c r="U183" s="47"/>
      <c r="V183" s="233" t="str">
        <f t="shared" ref="V183:V191" si="50">$BA183&amp;" "&amp;$BB183&amp;""&amp;$BC183&amp;""&amp;$BD183&amp;""&amp;$BE183&amp;""&amp;$BF183</f>
        <v xml:space="preserve"> </v>
      </c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BA183" s="29" t="str">
        <f t="shared" ref="BA183:BA191" si="51">IF($C183&lt;&gt;SUM($F183:$Q183),"El Total de los Ingresos NO puede ser diferente a la suma de Hombres y Mujeres por edad.","")</f>
        <v/>
      </c>
      <c r="BB183" s="29" t="str">
        <f t="shared" ref="BB183:BB191" si="52">IF($D183&lt;&gt;$F183+$H183+$J183+$L183+$N183+$P183,"El Total de Hombres Ingresados al Programa NO puede ser distinto a la suma de Hombres por edad.","")</f>
        <v/>
      </c>
      <c r="BC183" s="29" t="str">
        <f t="shared" ref="BC183:BC191" si="53">IF($E183&lt;&gt;$G183+$I183+$K183+$M183+$O183+$Q183,"El Total de Mujeres Ingresadas al Programa NO puede ser distinto a la suma de Mujeres por edad.","")</f>
        <v/>
      </c>
      <c r="BD183" s="29" t="str">
        <f t="shared" ref="BD183:BD191" si="54">IF(R183&lt;=C183,"","El Nº de TRANS ingresados al Programa NO DEBE ser mayor al Total de Ingresos")</f>
        <v/>
      </c>
      <c r="BE183" s="29" t="str">
        <f t="shared" ref="BE183:BE191" si="55">IF(T183&lt;=S183,"","Los Egresos por Alta DEBEN estar contenidos en el Total de Egresos")</f>
        <v/>
      </c>
      <c r="BF183" s="29" t="str">
        <f t="shared" ref="BF183:BF191" si="56">IF(U183&lt;=S183,"","Los Egresos por Abandono DEBEN estar contenidos en el Total de Egresos")</f>
        <v/>
      </c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0">
        <f t="shared" ref="BT183:BT191" si="57">IF($C183&lt;&gt;SUM($F183:$Q183),1,0)</f>
        <v>0</v>
      </c>
      <c r="BU183" s="30">
        <f t="shared" ref="BU183:BU191" si="58">IF($D183&lt;&gt;$F183+$H183+$J183+$L183+$N183+$P183,1,0)</f>
        <v>0</v>
      </c>
      <c r="BV183" s="30">
        <f t="shared" ref="BV183:BV191" si="59">IF($E183&lt;&gt;$G183+$I183+$K183+$M183+$O183+$Q183,1,0)</f>
        <v>0</v>
      </c>
      <c r="BW183" s="30">
        <f t="shared" ref="BW183:BW191" si="60">IF(R183&lt;=C183,0,1)</f>
        <v>0</v>
      </c>
      <c r="BX183" s="30">
        <f t="shared" ref="BX183:BX191" si="61">IF(T183&lt;=S183,0,1)</f>
        <v>0</v>
      </c>
      <c r="BY183" s="30">
        <f t="shared" ref="BY183:BY191" si="62">IF(U183&lt;=S183,0,1)</f>
        <v>0</v>
      </c>
      <c r="BZ183" s="3"/>
      <c r="CA183" s="3"/>
      <c r="CB183" s="3"/>
      <c r="CC183" s="3"/>
      <c r="CD183" s="3"/>
      <c r="CE183" s="3"/>
      <c r="CF183" s="3"/>
      <c r="CG183" s="3"/>
      <c r="CH183" s="3"/>
      <c r="CI183" s="3"/>
    </row>
    <row r="184" spans="1:87" s="23" customFormat="1" ht="10.5" x14ac:dyDescent="0.15">
      <c r="A184" s="1041" t="s">
        <v>197</v>
      </c>
      <c r="B184" s="1042"/>
      <c r="C184" s="266">
        <f t="shared" si="48"/>
        <v>0</v>
      </c>
      <c r="D184" s="266">
        <f t="shared" si="49"/>
        <v>0</v>
      </c>
      <c r="E184" s="265">
        <f t="shared" si="49"/>
        <v>0</v>
      </c>
      <c r="F184" s="73"/>
      <c r="G184" s="75"/>
      <c r="H184" s="73"/>
      <c r="I184" s="75"/>
      <c r="J184" s="73"/>
      <c r="K184" s="75"/>
      <c r="L184" s="73"/>
      <c r="M184" s="75"/>
      <c r="N184" s="73"/>
      <c r="O184" s="75"/>
      <c r="P184" s="73"/>
      <c r="Q184" s="75"/>
      <c r="R184" s="267"/>
      <c r="S184" s="268"/>
      <c r="T184" s="222"/>
      <c r="U184" s="48"/>
      <c r="V184" s="233" t="str">
        <f t="shared" si="50"/>
        <v xml:space="preserve"> </v>
      </c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BA184" s="29" t="str">
        <f t="shared" si="51"/>
        <v/>
      </c>
      <c r="BB184" s="29" t="str">
        <f t="shared" si="52"/>
        <v/>
      </c>
      <c r="BC184" s="29" t="str">
        <f t="shared" si="53"/>
        <v/>
      </c>
      <c r="BD184" s="29" t="str">
        <f t="shared" si="54"/>
        <v/>
      </c>
      <c r="BE184" s="29" t="str">
        <f t="shared" si="55"/>
        <v/>
      </c>
      <c r="BF184" s="29" t="str">
        <f t="shared" si="56"/>
        <v/>
      </c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0">
        <f t="shared" si="57"/>
        <v>0</v>
      </c>
      <c r="BU184" s="30">
        <f t="shared" si="58"/>
        <v>0</v>
      </c>
      <c r="BV184" s="30">
        <f t="shared" si="59"/>
        <v>0</v>
      </c>
      <c r="BW184" s="30">
        <f t="shared" si="60"/>
        <v>0</v>
      </c>
      <c r="BX184" s="30">
        <f t="shared" si="61"/>
        <v>0</v>
      </c>
      <c r="BY184" s="30">
        <f t="shared" si="62"/>
        <v>0</v>
      </c>
      <c r="BZ184" s="3"/>
      <c r="CA184" s="3"/>
      <c r="CB184" s="3"/>
      <c r="CC184" s="3"/>
      <c r="CD184" s="3"/>
      <c r="CE184" s="3"/>
      <c r="CF184" s="3"/>
      <c r="CG184" s="3"/>
      <c r="CH184" s="3"/>
      <c r="CI184" s="3"/>
    </row>
    <row r="185" spans="1:87" s="23" customFormat="1" ht="10.5" x14ac:dyDescent="0.15">
      <c r="A185" s="1041" t="s">
        <v>198</v>
      </c>
      <c r="B185" s="1042"/>
      <c r="C185" s="266">
        <f t="shared" si="48"/>
        <v>0</v>
      </c>
      <c r="D185" s="266">
        <f t="shared" si="49"/>
        <v>0</v>
      </c>
      <c r="E185" s="265">
        <f t="shared" si="49"/>
        <v>0</v>
      </c>
      <c r="F185" s="73"/>
      <c r="G185" s="75"/>
      <c r="H185" s="73"/>
      <c r="I185" s="75"/>
      <c r="J185" s="73"/>
      <c r="K185" s="75"/>
      <c r="L185" s="73"/>
      <c r="M185" s="75"/>
      <c r="N185" s="73"/>
      <c r="O185" s="75"/>
      <c r="P185" s="73"/>
      <c r="Q185" s="75"/>
      <c r="R185" s="267"/>
      <c r="S185" s="268"/>
      <c r="T185" s="222"/>
      <c r="U185" s="48"/>
      <c r="V185" s="233" t="str">
        <f t="shared" si="50"/>
        <v xml:space="preserve"> </v>
      </c>
      <c r="W185" s="93"/>
      <c r="X185" s="94"/>
      <c r="Y185" s="94"/>
      <c r="Z185" s="94"/>
      <c r="AA185" s="94"/>
      <c r="AB185" s="94"/>
      <c r="AC185" s="94"/>
      <c r="AD185" s="94"/>
      <c r="AE185" s="94"/>
      <c r="AF185" s="3"/>
      <c r="AG185" s="3"/>
      <c r="AH185" s="3"/>
      <c r="AI185" s="3"/>
      <c r="AJ185" s="3"/>
      <c r="AK185" s="3"/>
      <c r="BA185" s="29" t="str">
        <f t="shared" si="51"/>
        <v/>
      </c>
      <c r="BB185" s="29" t="str">
        <f t="shared" si="52"/>
        <v/>
      </c>
      <c r="BC185" s="29" t="str">
        <f t="shared" si="53"/>
        <v/>
      </c>
      <c r="BD185" s="29" t="str">
        <f t="shared" si="54"/>
        <v/>
      </c>
      <c r="BE185" s="29" t="str">
        <f t="shared" si="55"/>
        <v/>
      </c>
      <c r="BF185" s="29" t="str">
        <f t="shared" si="56"/>
        <v/>
      </c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0">
        <f t="shared" si="57"/>
        <v>0</v>
      </c>
      <c r="BU185" s="30">
        <f t="shared" si="58"/>
        <v>0</v>
      </c>
      <c r="BV185" s="30">
        <f t="shared" si="59"/>
        <v>0</v>
      </c>
      <c r="BW185" s="30">
        <f t="shared" si="60"/>
        <v>0</v>
      </c>
      <c r="BX185" s="30">
        <f t="shared" si="61"/>
        <v>0</v>
      </c>
      <c r="BY185" s="30">
        <f t="shared" si="62"/>
        <v>0</v>
      </c>
      <c r="BZ185" s="3"/>
      <c r="CA185" s="3"/>
      <c r="CB185" s="3"/>
      <c r="CC185" s="3"/>
      <c r="CD185" s="3"/>
      <c r="CE185" s="3"/>
      <c r="CF185" s="3"/>
      <c r="CG185" s="3"/>
      <c r="CH185" s="3"/>
      <c r="CI185" s="3"/>
    </row>
    <row r="186" spans="1:87" s="23" customFormat="1" ht="10.5" x14ac:dyDescent="0.15">
      <c r="A186" s="1041" t="s">
        <v>199</v>
      </c>
      <c r="B186" s="1042"/>
      <c r="C186" s="266">
        <f t="shared" si="48"/>
        <v>0</v>
      </c>
      <c r="D186" s="266">
        <f t="shared" si="49"/>
        <v>0</v>
      </c>
      <c r="E186" s="265">
        <f t="shared" si="49"/>
        <v>0</v>
      </c>
      <c r="F186" s="32"/>
      <c r="G186" s="34"/>
      <c r="H186" s="32"/>
      <c r="I186" s="34"/>
      <c r="J186" s="32"/>
      <c r="K186" s="34"/>
      <c r="L186" s="32"/>
      <c r="M186" s="34"/>
      <c r="N186" s="32"/>
      <c r="O186" s="34"/>
      <c r="P186" s="32"/>
      <c r="Q186" s="34"/>
      <c r="R186" s="261"/>
      <c r="S186" s="262"/>
      <c r="T186" s="134"/>
      <c r="U186" s="47"/>
      <c r="V186" s="233" t="str">
        <f t="shared" si="50"/>
        <v xml:space="preserve"> </v>
      </c>
      <c r="W186" s="93"/>
      <c r="X186" s="94"/>
      <c r="Y186" s="94"/>
      <c r="Z186" s="94"/>
      <c r="AA186" s="94"/>
      <c r="AB186" s="94"/>
      <c r="AC186" s="94"/>
      <c r="AD186" s="94"/>
      <c r="AE186" s="94"/>
      <c r="AF186" s="3"/>
      <c r="AG186" s="3"/>
      <c r="AH186" s="3"/>
      <c r="AI186" s="3"/>
      <c r="AJ186" s="3"/>
      <c r="AK186" s="3"/>
      <c r="BA186" s="29" t="str">
        <f t="shared" si="51"/>
        <v/>
      </c>
      <c r="BB186" s="29" t="str">
        <f t="shared" si="52"/>
        <v/>
      </c>
      <c r="BC186" s="29" t="str">
        <f t="shared" si="53"/>
        <v/>
      </c>
      <c r="BD186" s="29" t="str">
        <f t="shared" si="54"/>
        <v/>
      </c>
      <c r="BE186" s="29" t="str">
        <f t="shared" si="55"/>
        <v/>
      </c>
      <c r="BF186" s="29" t="str">
        <f t="shared" si="56"/>
        <v/>
      </c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0">
        <f t="shared" si="57"/>
        <v>0</v>
      </c>
      <c r="BU186" s="30">
        <f t="shared" si="58"/>
        <v>0</v>
      </c>
      <c r="BV186" s="30">
        <f t="shared" si="59"/>
        <v>0</v>
      </c>
      <c r="BW186" s="30">
        <f t="shared" si="60"/>
        <v>0</v>
      </c>
      <c r="BX186" s="30">
        <f t="shared" si="61"/>
        <v>0</v>
      </c>
      <c r="BY186" s="30">
        <f t="shared" si="62"/>
        <v>0</v>
      </c>
      <c r="BZ186" s="3"/>
      <c r="CA186" s="3"/>
      <c r="CB186" s="3"/>
      <c r="CC186" s="3"/>
      <c r="CD186" s="3"/>
      <c r="CE186" s="3"/>
      <c r="CF186" s="3"/>
      <c r="CG186" s="3"/>
      <c r="CH186" s="3"/>
      <c r="CI186" s="3"/>
    </row>
    <row r="187" spans="1:87" s="23" customFormat="1" ht="10.5" x14ac:dyDescent="0.15">
      <c r="A187" s="1041" t="s">
        <v>200</v>
      </c>
      <c r="B187" s="1042"/>
      <c r="C187" s="266">
        <f t="shared" si="48"/>
        <v>0</v>
      </c>
      <c r="D187" s="266">
        <f t="shared" si="49"/>
        <v>0</v>
      </c>
      <c r="E187" s="265">
        <f t="shared" si="49"/>
        <v>0</v>
      </c>
      <c r="F187" s="73"/>
      <c r="G187" s="75"/>
      <c r="H187" s="73"/>
      <c r="I187" s="75"/>
      <c r="J187" s="73"/>
      <c r="K187" s="75"/>
      <c r="L187" s="73"/>
      <c r="M187" s="75"/>
      <c r="N187" s="73"/>
      <c r="O187" s="75"/>
      <c r="P187" s="73"/>
      <c r="Q187" s="75"/>
      <c r="R187" s="267"/>
      <c r="S187" s="268"/>
      <c r="T187" s="222"/>
      <c r="U187" s="48"/>
      <c r="V187" s="233" t="str">
        <f t="shared" si="50"/>
        <v xml:space="preserve"> </v>
      </c>
      <c r="W187" s="93"/>
      <c r="X187" s="94"/>
      <c r="Y187" s="94"/>
      <c r="Z187" s="94"/>
      <c r="AA187" s="94"/>
      <c r="AB187" s="94"/>
      <c r="AC187" s="94"/>
      <c r="AD187" s="94"/>
      <c r="AE187" s="94"/>
      <c r="AF187" s="3"/>
      <c r="AG187" s="3"/>
      <c r="AH187" s="3"/>
      <c r="AI187" s="3"/>
      <c r="AJ187" s="3"/>
      <c r="AK187" s="3"/>
      <c r="BA187" s="29" t="str">
        <f t="shared" si="51"/>
        <v/>
      </c>
      <c r="BB187" s="29" t="str">
        <f t="shared" si="52"/>
        <v/>
      </c>
      <c r="BC187" s="29" t="str">
        <f t="shared" si="53"/>
        <v/>
      </c>
      <c r="BD187" s="29" t="str">
        <f t="shared" si="54"/>
        <v/>
      </c>
      <c r="BE187" s="29" t="str">
        <f t="shared" si="55"/>
        <v/>
      </c>
      <c r="BF187" s="29" t="str">
        <f t="shared" si="56"/>
        <v/>
      </c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0">
        <f t="shared" si="57"/>
        <v>0</v>
      </c>
      <c r="BU187" s="30">
        <f t="shared" si="58"/>
        <v>0</v>
      </c>
      <c r="BV187" s="30">
        <f t="shared" si="59"/>
        <v>0</v>
      </c>
      <c r="BW187" s="30">
        <f t="shared" si="60"/>
        <v>0</v>
      </c>
      <c r="BX187" s="30">
        <f t="shared" si="61"/>
        <v>0</v>
      </c>
      <c r="BY187" s="30">
        <f t="shared" si="62"/>
        <v>0</v>
      </c>
      <c r="BZ187" s="3"/>
      <c r="CA187" s="3"/>
      <c r="CB187" s="3"/>
      <c r="CC187" s="3"/>
      <c r="CD187" s="3"/>
      <c r="CE187" s="3"/>
      <c r="CF187" s="3"/>
      <c r="CG187" s="3"/>
      <c r="CH187" s="3"/>
      <c r="CI187" s="3"/>
    </row>
    <row r="188" spans="1:87" s="23" customFormat="1" ht="10.5" x14ac:dyDescent="0.15">
      <c r="A188" s="1041" t="s">
        <v>201</v>
      </c>
      <c r="B188" s="1042"/>
      <c r="C188" s="266">
        <f t="shared" si="48"/>
        <v>0</v>
      </c>
      <c r="D188" s="266">
        <f t="shared" si="49"/>
        <v>0</v>
      </c>
      <c r="E188" s="265">
        <f t="shared" si="49"/>
        <v>0</v>
      </c>
      <c r="F188" s="73"/>
      <c r="G188" s="75"/>
      <c r="H188" s="73"/>
      <c r="I188" s="75"/>
      <c r="J188" s="73"/>
      <c r="K188" s="75"/>
      <c r="L188" s="73"/>
      <c r="M188" s="75"/>
      <c r="N188" s="73"/>
      <c r="O188" s="75"/>
      <c r="P188" s="73"/>
      <c r="Q188" s="75"/>
      <c r="R188" s="267"/>
      <c r="S188" s="268"/>
      <c r="T188" s="222"/>
      <c r="U188" s="48"/>
      <c r="V188" s="233" t="str">
        <f t="shared" si="50"/>
        <v xml:space="preserve"> </v>
      </c>
      <c r="W188" s="93"/>
      <c r="X188" s="94"/>
      <c r="Y188" s="94"/>
      <c r="Z188" s="94"/>
      <c r="AA188" s="94"/>
      <c r="AB188" s="94"/>
      <c r="AC188" s="94"/>
      <c r="AD188" s="94"/>
      <c r="AE188" s="94"/>
      <c r="AF188" s="3"/>
      <c r="AG188" s="3"/>
      <c r="AH188" s="3"/>
      <c r="AI188" s="3"/>
      <c r="AJ188" s="3"/>
      <c r="AK188" s="3"/>
      <c r="BA188" s="29" t="str">
        <f t="shared" si="51"/>
        <v/>
      </c>
      <c r="BB188" s="29" t="str">
        <f t="shared" si="52"/>
        <v/>
      </c>
      <c r="BC188" s="29" t="str">
        <f t="shared" si="53"/>
        <v/>
      </c>
      <c r="BD188" s="29" t="str">
        <f t="shared" si="54"/>
        <v/>
      </c>
      <c r="BE188" s="29" t="str">
        <f t="shared" si="55"/>
        <v/>
      </c>
      <c r="BF188" s="29" t="str">
        <f t="shared" si="56"/>
        <v/>
      </c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0">
        <f t="shared" si="57"/>
        <v>0</v>
      </c>
      <c r="BU188" s="30">
        <f t="shared" si="58"/>
        <v>0</v>
      </c>
      <c r="BV188" s="30">
        <f t="shared" si="59"/>
        <v>0</v>
      </c>
      <c r="BW188" s="30">
        <f t="shared" si="60"/>
        <v>0</v>
      </c>
      <c r="BX188" s="30">
        <f t="shared" si="61"/>
        <v>0</v>
      </c>
      <c r="BY188" s="30">
        <f t="shared" si="62"/>
        <v>0</v>
      </c>
      <c r="BZ188" s="3"/>
      <c r="CA188" s="3"/>
      <c r="CB188" s="3"/>
      <c r="CC188" s="3"/>
      <c r="CD188" s="3"/>
      <c r="CE188" s="3"/>
      <c r="CF188" s="3"/>
      <c r="CG188" s="3"/>
      <c r="CH188" s="3"/>
      <c r="CI188" s="3"/>
    </row>
    <row r="189" spans="1:87" s="23" customFormat="1" ht="10.5" x14ac:dyDescent="0.15">
      <c r="A189" s="1041" t="s">
        <v>202</v>
      </c>
      <c r="B189" s="1042"/>
      <c r="C189" s="266">
        <f t="shared" si="48"/>
        <v>0</v>
      </c>
      <c r="D189" s="266">
        <f t="shared" si="49"/>
        <v>0</v>
      </c>
      <c r="E189" s="265">
        <f t="shared" si="49"/>
        <v>0</v>
      </c>
      <c r="F189" s="73"/>
      <c r="G189" s="75"/>
      <c r="H189" s="73"/>
      <c r="I189" s="75"/>
      <c r="J189" s="73"/>
      <c r="K189" s="75"/>
      <c r="L189" s="73"/>
      <c r="M189" s="75"/>
      <c r="N189" s="73"/>
      <c r="O189" s="75"/>
      <c r="P189" s="73"/>
      <c r="Q189" s="75"/>
      <c r="R189" s="267"/>
      <c r="S189" s="268"/>
      <c r="T189" s="222"/>
      <c r="U189" s="48"/>
      <c r="V189" s="233" t="str">
        <f t="shared" si="50"/>
        <v xml:space="preserve"> </v>
      </c>
      <c r="W189" s="93"/>
      <c r="X189" s="94"/>
      <c r="Y189" s="94"/>
      <c r="Z189" s="94"/>
      <c r="AA189" s="94"/>
      <c r="AB189" s="94"/>
      <c r="AC189" s="94"/>
      <c r="AD189" s="94"/>
      <c r="AE189" s="94"/>
      <c r="AF189" s="3"/>
      <c r="AG189" s="3"/>
      <c r="AH189" s="3"/>
      <c r="AI189" s="3"/>
      <c r="AJ189" s="3"/>
      <c r="AK189" s="3"/>
      <c r="BA189" s="29" t="str">
        <f t="shared" si="51"/>
        <v/>
      </c>
      <c r="BB189" s="29" t="str">
        <f t="shared" si="52"/>
        <v/>
      </c>
      <c r="BC189" s="29" t="str">
        <f t="shared" si="53"/>
        <v/>
      </c>
      <c r="BD189" s="29" t="str">
        <f t="shared" si="54"/>
        <v/>
      </c>
      <c r="BE189" s="29" t="str">
        <f t="shared" si="55"/>
        <v/>
      </c>
      <c r="BF189" s="29" t="str">
        <f t="shared" si="56"/>
        <v/>
      </c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0">
        <f t="shared" si="57"/>
        <v>0</v>
      </c>
      <c r="BU189" s="30">
        <f t="shared" si="58"/>
        <v>0</v>
      </c>
      <c r="BV189" s="30">
        <f t="shared" si="59"/>
        <v>0</v>
      </c>
      <c r="BW189" s="30">
        <f t="shared" si="60"/>
        <v>0</v>
      </c>
      <c r="BX189" s="30">
        <f t="shared" si="61"/>
        <v>0</v>
      </c>
      <c r="BY189" s="30">
        <f t="shared" si="62"/>
        <v>0</v>
      </c>
      <c r="BZ189" s="3"/>
      <c r="CA189" s="3"/>
      <c r="CB189" s="3"/>
      <c r="CC189" s="3"/>
      <c r="CD189" s="3"/>
      <c r="CE189" s="3"/>
      <c r="CF189" s="3"/>
      <c r="CG189" s="3"/>
      <c r="CH189" s="3"/>
      <c r="CI189" s="3"/>
    </row>
    <row r="190" spans="1:87" s="23" customFormat="1" ht="10.5" x14ac:dyDescent="0.15">
      <c r="A190" s="1041" t="s">
        <v>203</v>
      </c>
      <c r="B190" s="1042"/>
      <c r="C190" s="266">
        <f t="shared" si="48"/>
        <v>0</v>
      </c>
      <c r="D190" s="266">
        <f t="shared" si="49"/>
        <v>0</v>
      </c>
      <c r="E190" s="265">
        <f t="shared" si="49"/>
        <v>0</v>
      </c>
      <c r="F190" s="73"/>
      <c r="G190" s="75"/>
      <c r="H190" s="73"/>
      <c r="I190" s="75"/>
      <c r="J190" s="73"/>
      <c r="K190" s="75"/>
      <c r="L190" s="73"/>
      <c r="M190" s="75"/>
      <c r="N190" s="73"/>
      <c r="O190" s="75"/>
      <c r="P190" s="73"/>
      <c r="Q190" s="75"/>
      <c r="R190" s="267"/>
      <c r="S190" s="268"/>
      <c r="T190" s="222"/>
      <c r="U190" s="48"/>
      <c r="V190" s="233" t="str">
        <f t="shared" si="50"/>
        <v xml:space="preserve"> </v>
      </c>
      <c r="W190" s="93"/>
      <c r="X190" s="94"/>
      <c r="Y190" s="94"/>
      <c r="Z190" s="94"/>
      <c r="AA190" s="94"/>
      <c r="AB190" s="94"/>
      <c r="AC190" s="94"/>
      <c r="AD190" s="94"/>
      <c r="AE190" s="94"/>
      <c r="AF190" s="3"/>
      <c r="AG190" s="3"/>
      <c r="AH190" s="3"/>
      <c r="AI190" s="3"/>
      <c r="AJ190" s="3"/>
      <c r="AK190" s="3"/>
      <c r="BA190" s="29" t="str">
        <f t="shared" si="51"/>
        <v/>
      </c>
      <c r="BB190" s="29" t="str">
        <f t="shared" si="52"/>
        <v/>
      </c>
      <c r="BC190" s="29" t="str">
        <f t="shared" si="53"/>
        <v/>
      </c>
      <c r="BD190" s="29" t="str">
        <f t="shared" si="54"/>
        <v/>
      </c>
      <c r="BE190" s="29" t="str">
        <f t="shared" si="55"/>
        <v/>
      </c>
      <c r="BF190" s="29" t="str">
        <f t="shared" si="56"/>
        <v/>
      </c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0">
        <f t="shared" si="57"/>
        <v>0</v>
      </c>
      <c r="BU190" s="30">
        <f t="shared" si="58"/>
        <v>0</v>
      </c>
      <c r="BV190" s="30">
        <f t="shared" si="59"/>
        <v>0</v>
      </c>
      <c r="BW190" s="30">
        <f t="shared" si="60"/>
        <v>0</v>
      </c>
      <c r="BX190" s="30">
        <f t="shared" si="61"/>
        <v>0</v>
      </c>
      <c r="BY190" s="30">
        <f t="shared" si="62"/>
        <v>0</v>
      </c>
      <c r="BZ190" s="3"/>
      <c r="CA190" s="3"/>
      <c r="CB190" s="3"/>
      <c r="CC190" s="3"/>
      <c r="CD190" s="3"/>
      <c r="CE190" s="3"/>
      <c r="CF190" s="3"/>
      <c r="CG190" s="3"/>
      <c r="CH190" s="3"/>
      <c r="CI190" s="3"/>
    </row>
    <row r="191" spans="1:87" s="23" customFormat="1" ht="10.5" x14ac:dyDescent="0.15">
      <c r="A191" s="1043" t="s">
        <v>204</v>
      </c>
      <c r="B191" s="1044"/>
      <c r="C191" s="269">
        <f t="shared" si="48"/>
        <v>0</v>
      </c>
      <c r="D191" s="269">
        <f t="shared" si="49"/>
        <v>0</v>
      </c>
      <c r="E191" s="212">
        <f t="shared" si="49"/>
        <v>0</v>
      </c>
      <c r="F191" s="37"/>
      <c r="G191" s="39"/>
      <c r="H191" s="37"/>
      <c r="I191" s="39"/>
      <c r="J191" s="37"/>
      <c r="K191" s="39"/>
      <c r="L191" s="37"/>
      <c r="M191" s="39"/>
      <c r="N191" s="37"/>
      <c r="O191" s="39"/>
      <c r="P191" s="37"/>
      <c r="Q191" s="39"/>
      <c r="R191" s="270"/>
      <c r="S191" s="271"/>
      <c r="T191" s="136"/>
      <c r="U191" s="49"/>
      <c r="V191" s="233" t="str">
        <f t="shared" si="50"/>
        <v xml:space="preserve"> </v>
      </c>
      <c r="W191" s="93"/>
      <c r="X191" s="94"/>
      <c r="Y191" s="94"/>
      <c r="Z191" s="94"/>
      <c r="AA191" s="94"/>
      <c r="AB191" s="94"/>
      <c r="AC191" s="94"/>
      <c r="AD191" s="94"/>
      <c r="AE191" s="94"/>
      <c r="AF191" s="3"/>
      <c r="AG191" s="3"/>
      <c r="AH191" s="3"/>
      <c r="AI191" s="3"/>
      <c r="AJ191" s="3"/>
      <c r="AK191" s="3"/>
      <c r="BA191" s="29" t="str">
        <f t="shared" si="51"/>
        <v/>
      </c>
      <c r="BB191" s="29" t="str">
        <f t="shared" si="52"/>
        <v/>
      </c>
      <c r="BC191" s="29" t="str">
        <f t="shared" si="53"/>
        <v/>
      </c>
      <c r="BD191" s="29" t="str">
        <f t="shared" si="54"/>
        <v/>
      </c>
      <c r="BE191" s="29" t="str">
        <f t="shared" si="55"/>
        <v/>
      </c>
      <c r="BF191" s="29" t="str">
        <f t="shared" si="56"/>
        <v/>
      </c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0">
        <f t="shared" si="57"/>
        <v>0</v>
      </c>
      <c r="BU191" s="30">
        <f t="shared" si="58"/>
        <v>0</v>
      </c>
      <c r="BV191" s="30">
        <f t="shared" si="59"/>
        <v>0</v>
      </c>
      <c r="BW191" s="30">
        <f t="shared" si="60"/>
        <v>0</v>
      </c>
      <c r="BX191" s="30">
        <f t="shared" si="61"/>
        <v>0</v>
      </c>
      <c r="BY191" s="30">
        <f t="shared" si="62"/>
        <v>0</v>
      </c>
      <c r="BZ191" s="3"/>
      <c r="CA191" s="3"/>
      <c r="CB191" s="3"/>
      <c r="CC191" s="3"/>
      <c r="CD191" s="3"/>
      <c r="CE191" s="3"/>
      <c r="CF191" s="3"/>
      <c r="CG191" s="3"/>
      <c r="CH191" s="3"/>
      <c r="CI191" s="3"/>
    </row>
    <row r="192" spans="1:87" s="9" customFormat="1" ht="14.25" x14ac:dyDescent="0.2">
      <c r="A192" s="40" t="s">
        <v>205</v>
      </c>
      <c r="B192" s="224"/>
      <c r="C192" s="225"/>
      <c r="D192" s="226"/>
      <c r="E192" s="226"/>
      <c r="F192" s="226"/>
      <c r="G192" s="227"/>
      <c r="H192" s="227"/>
      <c r="I192" s="227"/>
      <c r="J192" s="227"/>
      <c r="K192" s="227"/>
      <c r="L192" s="227"/>
      <c r="M192" s="227"/>
      <c r="N192" s="227"/>
      <c r="O192" s="227"/>
      <c r="P192" s="227"/>
      <c r="Q192" s="227"/>
      <c r="R192" s="227"/>
      <c r="S192" s="227"/>
      <c r="T192" s="228"/>
      <c r="U192" s="229"/>
      <c r="V192" s="229"/>
      <c r="W192" s="229"/>
      <c r="AG192" s="138"/>
      <c r="BY192" s="272">
        <f>IF($H$197&gt;=SUM($H$198:$H$201),0,1)</f>
        <v>0</v>
      </c>
      <c r="BZ192" s="273">
        <f>IF($I$197&gt;=SUM($I$198:$I$201),0,1)</f>
        <v>0</v>
      </c>
    </row>
    <row r="193" spans="1:112" s="22" customFormat="1" ht="10.5" x14ac:dyDescent="0.15">
      <c r="A193" s="1009" t="s">
        <v>45</v>
      </c>
      <c r="B193" s="1010"/>
      <c r="C193" s="1015" t="s">
        <v>189</v>
      </c>
      <c r="D193" s="1015"/>
      <c r="E193" s="1015"/>
      <c r="F193" s="1015" t="s">
        <v>206</v>
      </c>
      <c r="G193" s="1015"/>
      <c r="H193" s="1015"/>
      <c r="I193" s="1015"/>
      <c r="J193" s="1015"/>
      <c r="K193" s="1015"/>
      <c r="L193" s="1015"/>
      <c r="M193" s="1015"/>
      <c r="N193" s="1015"/>
      <c r="O193" s="1015"/>
      <c r="P193" s="1015"/>
      <c r="Q193" s="1015"/>
      <c r="R193" s="1015"/>
      <c r="S193" s="1015"/>
      <c r="T193" s="1015"/>
      <c r="U193" s="1035"/>
      <c r="V193" s="1023" t="s">
        <v>122</v>
      </c>
      <c r="W193" s="1036" t="s">
        <v>191</v>
      </c>
      <c r="X193" s="229"/>
      <c r="Y193" s="229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BA193" s="3"/>
      <c r="BB193" s="3"/>
      <c r="BC193" s="3"/>
      <c r="BD193" s="3"/>
      <c r="BE193" s="3"/>
      <c r="BF193" s="221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274">
        <f>IF($H$198&lt;=$H$197,0,1)</f>
        <v>0</v>
      </c>
      <c r="BZ193" s="275">
        <f>IF($I$198&lt;=$I$197,0,1)</f>
        <v>0</v>
      </c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</row>
    <row r="194" spans="1:112" s="22" customFormat="1" ht="10.5" x14ac:dyDescent="0.15">
      <c r="A194" s="1011"/>
      <c r="B194" s="1012"/>
      <c r="C194" s="1015"/>
      <c r="D194" s="1015"/>
      <c r="E194" s="1015"/>
      <c r="F194" s="1039" t="s">
        <v>207</v>
      </c>
      <c r="G194" s="1039"/>
      <c r="H194" s="1039" t="s">
        <v>208</v>
      </c>
      <c r="I194" s="1039"/>
      <c r="J194" s="1040" t="s">
        <v>209</v>
      </c>
      <c r="K194" s="1040"/>
      <c r="L194" s="1030" t="s">
        <v>179</v>
      </c>
      <c r="M194" s="1030"/>
      <c r="N194" s="1030" t="s">
        <v>70</v>
      </c>
      <c r="O194" s="1030"/>
      <c r="P194" s="1030" t="s">
        <v>8</v>
      </c>
      <c r="Q194" s="1030"/>
      <c r="R194" s="1030" t="s">
        <v>180</v>
      </c>
      <c r="S194" s="1030"/>
      <c r="T194" s="1030" t="s">
        <v>181</v>
      </c>
      <c r="U194" s="1031"/>
      <c r="V194" s="1024"/>
      <c r="W194" s="1037"/>
      <c r="X194" s="229"/>
      <c r="Y194" s="229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BA194" s="3"/>
      <c r="BB194" s="3"/>
      <c r="BC194" s="3"/>
      <c r="BD194" s="3"/>
      <c r="BE194" s="3"/>
      <c r="BF194" s="221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274">
        <f>IF($H$199&lt;=$H$197,0,1)</f>
        <v>0</v>
      </c>
      <c r="BZ194" s="275">
        <f>IF($I$199&lt;=$I$197,0,1)</f>
        <v>0</v>
      </c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</row>
    <row r="195" spans="1:112" s="22" customFormat="1" ht="21" x14ac:dyDescent="0.15">
      <c r="A195" s="1013"/>
      <c r="B195" s="1014"/>
      <c r="C195" s="231" t="s">
        <v>167</v>
      </c>
      <c r="D195" s="231" t="s">
        <v>43</v>
      </c>
      <c r="E195" s="248" t="s">
        <v>64</v>
      </c>
      <c r="F195" s="276" t="s">
        <v>182</v>
      </c>
      <c r="G195" s="276" t="s">
        <v>64</v>
      </c>
      <c r="H195" s="276" t="s">
        <v>182</v>
      </c>
      <c r="I195" s="276" t="s">
        <v>64</v>
      </c>
      <c r="J195" s="276" t="s">
        <v>182</v>
      </c>
      <c r="K195" s="276" t="s">
        <v>64</v>
      </c>
      <c r="L195" s="276" t="s">
        <v>182</v>
      </c>
      <c r="M195" s="276" t="s">
        <v>64</v>
      </c>
      <c r="N195" s="276" t="s">
        <v>182</v>
      </c>
      <c r="O195" s="276" t="s">
        <v>64</v>
      </c>
      <c r="P195" s="276" t="s">
        <v>182</v>
      </c>
      <c r="Q195" s="276" t="s">
        <v>64</v>
      </c>
      <c r="R195" s="276" t="s">
        <v>182</v>
      </c>
      <c r="S195" s="276" t="s">
        <v>64</v>
      </c>
      <c r="T195" s="276" t="s">
        <v>182</v>
      </c>
      <c r="U195" s="277" t="s">
        <v>64</v>
      </c>
      <c r="V195" s="1025"/>
      <c r="W195" s="1038"/>
      <c r="X195" s="229"/>
      <c r="Y195" s="229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BA195" s="3"/>
      <c r="BB195" s="3"/>
      <c r="BC195" s="3"/>
      <c r="BD195" s="3"/>
      <c r="BE195" s="3"/>
      <c r="BF195" s="221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274">
        <f>IF($H$200&lt;=$H$197,0,1)</f>
        <v>0</v>
      </c>
      <c r="BZ195" s="275">
        <f>IF($I$200&lt;=$I$197,0,1)</f>
        <v>0</v>
      </c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</row>
    <row r="196" spans="1:112" s="23" customFormat="1" ht="10.5" x14ac:dyDescent="0.15">
      <c r="A196" s="1032" t="s">
        <v>126</v>
      </c>
      <c r="B196" s="1032"/>
      <c r="C196" s="78">
        <f t="shared" ref="C196:C201" si="63">SUM(D196:E196)</f>
        <v>3</v>
      </c>
      <c r="D196" s="78">
        <f t="shared" ref="D196:E201" si="64">F196+H196+J196+L196+N196+P196+R196+T196</f>
        <v>2</v>
      </c>
      <c r="E196" s="78">
        <f t="shared" si="64"/>
        <v>1</v>
      </c>
      <c r="F196" s="25">
        <v>1</v>
      </c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>
        <v>1</v>
      </c>
      <c r="R196" s="25">
        <v>1</v>
      </c>
      <c r="S196" s="25"/>
      <c r="T196" s="278"/>
      <c r="U196" s="142"/>
      <c r="V196" s="143">
        <v>1</v>
      </c>
      <c r="W196" s="44"/>
      <c r="X196" s="233" t="str">
        <f>$BA196&amp;" "&amp;$BB196&amp;""&amp;$BC196&amp;""&amp;$BD196&amp;""&amp;$BE196</f>
        <v xml:space="preserve"> </v>
      </c>
      <c r="Y196" s="229"/>
      <c r="Z196" s="229"/>
      <c r="AA196" s="229"/>
      <c r="AB196" s="229"/>
      <c r="AC196" s="229"/>
      <c r="AD196" s="229"/>
      <c r="AE196" s="229"/>
      <c r="AF196" s="229"/>
      <c r="AG196" s="229"/>
      <c r="AH196" s="229"/>
      <c r="AI196" s="229"/>
      <c r="AJ196" s="3"/>
      <c r="AK196" s="3"/>
      <c r="BA196" s="29" t="str">
        <f>IF($C196&lt;&gt;SUM($F196:$U196),"El Total de los Ingresos NO puede ser diferente a la suma de Hombres y Mujeres por edad.","")</f>
        <v/>
      </c>
      <c r="BB196" s="29" t="str">
        <f>IF($D196&lt;&gt;$F196+$H196+$J196+$L196+$N196+$P196+$R196+$T196,"El Total de Hombres Ingresados al Programa NO puede ser distinto a la suma de Hombres por edad.","")</f>
        <v/>
      </c>
      <c r="BC196" s="29" t="str">
        <f>IF($E196&lt;&gt;$G196+$I196+$K196+$M196+$O196+$Q196+$S196+$U196,"El Total de Mujeres Ingresadas al Programa NO puede ser distinto a la suma de Mujeres por edad.","")</f>
        <v/>
      </c>
      <c r="BD196" s="29" t="str">
        <f>IF(V196&lt;=E196,"","Las gestantes Ingresadas al Programa NO DEBE ser mayor al Total de Mujeres Ingresadas.")</f>
        <v/>
      </c>
      <c r="BE196" s="279" t="str">
        <f>IF(W196&lt;=C196,"","El Nº de TRANS ingresados al Programa NO DEBE ser mayor al Total de Ingresos.")</f>
        <v/>
      </c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272">
        <f t="shared" ref="BT196:BT201" si="65">IF($C196&lt;&gt;SUM($F196:$U196),1,0)</f>
        <v>0</v>
      </c>
      <c r="BU196" s="280">
        <f t="shared" ref="BU196:BU201" si="66">IF($D196&lt;&gt;$F196+$H196+$J196+$L196+$N196+$P196+$R196+$T196,1,0)</f>
        <v>0</v>
      </c>
      <c r="BV196" s="280">
        <f t="shared" ref="BV196:BV201" si="67">IF($E196&lt;&gt;$G196+$I196+$K196+$M196+$O196+$Q196+$S196+$U196,1,0)</f>
        <v>0</v>
      </c>
      <c r="BW196" s="280">
        <f t="shared" ref="BW196:BW201" si="68">IF(V196&lt;=E196,0,1)</f>
        <v>0</v>
      </c>
      <c r="BX196" s="280">
        <f t="shared" ref="BX196:BX201" si="69">IF(W196&lt;=C196,0,1)</f>
        <v>0</v>
      </c>
      <c r="BY196" s="281">
        <f>IF($H$201&lt;=$H$197,0,1)</f>
        <v>0</v>
      </c>
      <c r="BZ196" s="282">
        <f>IF($I$201&lt;=$I$197,0,1)</f>
        <v>0</v>
      </c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</row>
    <row r="197" spans="1:112" s="23" customFormat="1" ht="11.25" thickBot="1" x14ac:dyDescent="0.2">
      <c r="A197" s="1033" t="s">
        <v>103</v>
      </c>
      <c r="B197" s="1033"/>
      <c r="C197" s="72">
        <f t="shared" si="63"/>
        <v>0</v>
      </c>
      <c r="D197" s="72">
        <f t="shared" si="64"/>
        <v>0</v>
      </c>
      <c r="E197" s="72">
        <f t="shared" si="64"/>
        <v>0</v>
      </c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283"/>
      <c r="U197" s="284"/>
      <c r="V197" s="222"/>
      <c r="W197" s="48"/>
      <c r="X197" s="233" t="str">
        <f>$BA197&amp;" "&amp;$BB197&amp;""&amp;$BC197&amp;""&amp;$BD197&amp;""&amp;$BE197&amp;""&amp;$BF197&amp;""&amp;$BG197&amp;""&amp;$BH197&amp;""&amp;$BI197&amp;""&amp;$BJ197&amp;""&amp;$BK197&amp;""&amp;$BL197&amp;""&amp;$BM197&amp;""&amp;$BN197&amp;""&amp;$BO197&amp;""&amp;$BP197&amp;""&amp;$BQ197&amp;""&amp;$BF197&amp;""&amp;$BE202&amp;""&amp;$BF202&amp;""&amp;$BG202&amp;""&amp;$BH202</f>
        <v xml:space="preserve"> </v>
      </c>
      <c r="Y197" s="229"/>
      <c r="Z197" s="229"/>
      <c r="AA197" s="229"/>
      <c r="AB197" s="229"/>
      <c r="AC197" s="229"/>
      <c r="AD197" s="229"/>
      <c r="AE197" s="229"/>
      <c r="AF197" s="229"/>
      <c r="AG197" s="229"/>
      <c r="AH197" s="229"/>
      <c r="AI197" s="229"/>
      <c r="AJ197" s="3"/>
      <c r="AK197" s="3"/>
      <c r="BA197" s="29" t="str">
        <f>IF($C197&lt;&gt;SUM($F197:$U197),"El Total de los Egresos NO puede ser diferente a la suma de Hombres y Mujeres por edad.","")</f>
        <v/>
      </c>
      <c r="BB197" s="29" t="str">
        <f>IF($D197&lt;&gt;$F197+$H197+$J197+$L197+$N197+$P197+$R197+$T197,"El Total de Hombres Egresados del Programa NO puede ser distinto a la suma de Hombres por edad.","")</f>
        <v/>
      </c>
      <c r="BC197" s="29" t="str">
        <f>IF($E197&lt;&gt;$G197+$I197+$K197+$M197+$O197+$Q197+$S197+$U197,"El Total de Mujeres Egresadas del Programa NO puede ser distinto a la suma de Mujeres por edad.","")</f>
        <v/>
      </c>
      <c r="BD197" s="29" t="str">
        <f>IF(V197&lt;=E197,"","Las gestantes Egresadas del Programa NO DEBE ser mayor al Total de Mujeres Egresadas.")</f>
        <v/>
      </c>
      <c r="BE197" s="279" t="str">
        <f>IF(W197&lt;=C197,"","El Nº de TRANS Egresados del Programa NO DEBE ser mayor al Total de Egresos.")</f>
        <v/>
      </c>
      <c r="BF197" s="29" t="str">
        <f>IF(F197&gt;=SUM(F198:F201),"","El Total de Egresos hombres Menor de 6 meses DEBE ser mayor o igual a la suma de los Egresos por Alta, Abandono de Tratamiento, Abandono de Programa y Fallecimiento.")</f>
        <v/>
      </c>
      <c r="BG197" s="29" t="str">
        <f>IF(G197&gt;=SUM(G198:G201),"","El Total de Egresos mujeres Menor de 6 meses DEBE ser mayor o igual a la suma de los Egresos por Alta, Abandono de Tratamiento, Abandono de Programa y Fallecimiento.")</f>
        <v/>
      </c>
      <c r="BH197" s="29" t="str">
        <f>IF(H197&gt;=SUM(H198:H201),"","El Total de Egresos hombres De 6 meses a 1 año DEBE ser mayor o igual a la suma de los Egresos por Alta, Abandono de Tratamiento, Abandono de Programa y Fallecimiento.")</f>
        <v/>
      </c>
      <c r="BI197" s="29" t="str">
        <f>IF(I197&gt;=SUM(I198:I201),"","El Total de Egresos mujeres De 6 meses a 1 año DEBE ser mayor o igual a la suma de los Egresos por Alta, Abandono de Tratamiento, Abandono de Programa y Fallecimiento.")</f>
        <v/>
      </c>
      <c r="BJ197" s="29" t="str">
        <f>IF(J197&gt;=SUM(J198:J201),"","El Total de Egresos hombres de 2 a 9 años DEBE ser mayor o igual a la suma de los Egresos por Alta, Abandono de Tratamiento, Abandono de Programa y Fallecimiento.")</f>
        <v/>
      </c>
      <c r="BK197" s="29" t="str">
        <f>IF(K197&gt;=SUM(K198:K201),"","El Total de Egresos mujeres de 2 a 9 años DEBE ser mayor o igual a la suma de los Egresos por Alta, Abandono de Tratamiento, Abandono de Programa y Fallecimiento.")</f>
        <v/>
      </c>
      <c r="BL197" s="29" t="str">
        <f>IF(L197&gt;=SUM(L198:L201),"","El Total de Egresos hombres de 10 a 14 años DEBE ser mayor o igual a la suma de los Egresos por Alta, Abandono de Tratamiento, Abandono de Programa y Fallecimiento.")</f>
        <v/>
      </c>
      <c r="BM197" s="29" t="str">
        <f>IF(M197&gt;=SUM(M198:M201),"","El Total de Egresos mujeres de 10 a 14 años DEBE ser mayor o igual a la suma de los Egresos por Alta, Abandono de Tratamiento, Abandono de Programa y Fallecimiento.")</f>
        <v/>
      </c>
      <c r="BN197" s="29" t="str">
        <f>IF(N197&gt;=SUM(N198:N201),"","El Total de Egresos hombres de 15 a 19 años DEBE ser mayor o igual a la suma de los Egresos por Alta, Abandono de Tratamiento, Abandono de Programa y Fallecimiento.")</f>
        <v/>
      </c>
      <c r="BO197" s="29" t="str">
        <f>IF(O197&gt;=SUM(O198:O201),"","El Total de Egresos mujeres de 15 a 19 años DEBE ser mayor o igual a la suma de los Egresos por Alta, Abandono de Tratamiento, Abandono de Programa y Fallecimiento.")</f>
        <v/>
      </c>
      <c r="BP197" s="29" t="str">
        <f>IF(P$197&gt;=SUM(P$198:P$201),"","El Total de Egresos hombres de 20 a 24 años DEBE ser mayor o igual a la suma de los Egresos por Alta, Abandono de Tratamiento, Abandono de Programa y Fallecimiento.")</f>
        <v/>
      </c>
      <c r="BQ197" s="29" t="str">
        <f>IF(Q$197&gt;=SUM(Q$198:Q$201),"","El Total de Egresos mujeres de 20 a 24 años DEBE ser mayor o igual a la suma de los Egresos por Alta, Abandono de Tratamiento, Abandono de Programa y Fallecimiento.")</f>
        <v/>
      </c>
      <c r="BR197" s="3"/>
      <c r="BS197" s="3"/>
      <c r="BT197" s="274">
        <f t="shared" si="65"/>
        <v>0</v>
      </c>
      <c r="BU197" s="285">
        <f t="shared" si="66"/>
        <v>0</v>
      </c>
      <c r="BV197" s="285">
        <f t="shared" si="67"/>
        <v>0</v>
      </c>
      <c r="BW197" s="285">
        <f t="shared" si="68"/>
        <v>0</v>
      </c>
      <c r="BX197" s="275">
        <f t="shared" si="69"/>
        <v>0</v>
      </c>
      <c r="BY197" s="272">
        <f>IF(F197&gt;=SUM(F198:F201),0,1)</f>
        <v>0</v>
      </c>
      <c r="BZ197" s="273">
        <f>IF($G$197&gt;=SUM($G$198:$G$201),0,1)</f>
        <v>0</v>
      </c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</row>
    <row r="198" spans="1:112" s="23" customFormat="1" ht="11.25" thickTop="1" x14ac:dyDescent="0.15">
      <c r="A198" s="1007" t="s">
        <v>210</v>
      </c>
      <c r="B198" s="1007"/>
      <c r="C198" s="286">
        <f t="shared" si="63"/>
        <v>0</v>
      </c>
      <c r="D198" s="286">
        <f t="shared" si="64"/>
        <v>0</v>
      </c>
      <c r="E198" s="286">
        <f t="shared" si="64"/>
        <v>0</v>
      </c>
      <c r="F198" s="287"/>
      <c r="G198" s="287"/>
      <c r="H198" s="287"/>
      <c r="I198" s="287"/>
      <c r="J198" s="288"/>
      <c r="K198" s="288"/>
      <c r="L198" s="288"/>
      <c r="M198" s="288"/>
      <c r="N198" s="288"/>
      <c r="O198" s="288"/>
      <c r="P198" s="288"/>
      <c r="Q198" s="288"/>
      <c r="R198" s="288"/>
      <c r="S198" s="288"/>
      <c r="T198" s="288"/>
      <c r="U198" s="288"/>
      <c r="V198" s="288"/>
      <c r="W198" s="288"/>
      <c r="X198" s="233" t="str">
        <f>$BA198&amp;" "&amp;$BB198&amp;""&amp;$BC198&amp;""&amp;$BD198&amp;""&amp;$BE198&amp;""&amp;$BF198&amp;""&amp;$BG198&amp;""&amp;$BH198&amp;""&amp;$BI198&amp;""&amp;$BJ198&amp;""&amp;$BK198&amp;""&amp;$BL198&amp;""&amp;$BM198&amp;""&amp;$BN198&amp;""&amp;$BO198&amp;""&amp;$BP198&amp;""&amp;$BQ198&amp;""&amp;$BF198&amp;""&amp;$BE203&amp;""&amp;$BF203&amp;""&amp;$BG203&amp;""&amp;$BH203</f>
        <v xml:space="preserve"> </v>
      </c>
      <c r="Y198" s="229"/>
      <c r="Z198" s="229"/>
      <c r="AA198" s="229"/>
      <c r="AB198" s="229"/>
      <c r="AC198" s="229"/>
      <c r="AD198" s="229"/>
      <c r="AE198" s="229"/>
      <c r="AF198" s="229"/>
      <c r="AG198" s="229"/>
      <c r="AH198" s="229"/>
      <c r="AI198" s="229"/>
      <c r="AJ198" s="3"/>
      <c r="AK198" s="3"/>
      <c r="BA198" s="29" t="str">
        <f>IF($C198&lt;&gt;SUM($F198:$U198),"El Total de los Egresos NO puede ser diferente a la suma de Hombres y Mujeres por edad.","")</f>
        <v/>
      </c>
      <c r="BB198" s="29" t="str">
        <f>IF($D198&lt;&gt;$F198+$H198+$J198+$L198+$N198+$P198+$R198+$T198,"El Total de Hombres Egresados del Programa NO puede ser distinto a la suma de Hombres por edad.","")</f>
        <v/>
      </c>
      <c r="BC198" s="29" t="str">
        <f>IF($E198&lt;&gt;$G198+$I198+$K198+$M198+$O198+$Q198+$S198+$U198,"El Total de Mujeres Egresadas del Programa NO puede ser distinto a la suma de Mujeres por edad.","")</f>
        <v/>
      </c>
      <c r="BD198" s="29" t="str">
        <f>IF(V198&lt;=E198,"","Las gestantes Egresadas del Programa NO DEBE ser mayor al Total de Mujeres Egresadas.")</f>
        <v/>
      </c>
      <c r="BE198" s="279" t="str">
        <f>IF(W198&lt;=C198,"","El Nº de TRANS Egresados del Programa NO DEBE ser mayor al Total de Egresos.")</f>
        <v/>
      </c>
      <c r="BF198" s="29" t="str">
        <f>IF(F198&lt;=F197,"","Los Egresos por Alta de hombres Menores de 6 meses DEBEN estar contenidos en el Total de Egresos.")</f>
        <v/>
      </c>
      <c r="BG198" s="29" t="str">
        <f>IF(G198&lt;=G197,"","Los Egresos por Alta de mujeres Menores de 6 meses DEBEN estar contenidos en el Total de Egresos.")</f>
        <v/>
      </c>
      <c r="BH198" s="29" t="str">
        <f>IF(H198&lt;=H197,"","Los Egresos por Alta de hombres De 6 meses a 1 año DEBEN estar contenidos en el Total de Egresos.")</f>
        <v/>
      </c>
      <c r="BI198" s="29" t="str">
        <f>IF(I198&lt;=I197,"","Los Egresos por Alta de mujeres De 6 meses a 1 año DEBEN estar contenidos en el Total de Egresos.")</f>
        <v/>
      </c>
      <c r="BJ198" s="29" t="str">
        <f>IF(J198&lt;=J197,"","Los Egresos por Alta de hombres de 2 a 9 años DEBEN estar contenidos en el Total de Egresos.")</f>
        <v/>
      </c>
      <c r="BK198" s="29" t="str">
        <f>IF(K198&lt;=K197,"","Los Egresos por Alta de mujeres de 2 a 9 años DEBEN estar contenidos en el Total de Egresos.")</f>
        <v/>
      </c>
      <c r="BL198" s="29" t="str">
        <f>IF(L198&lt;=L197,"","Los Egresos por Alta de hombres de 10 a 14 años DEBEN estar contenidos en el Total de Egresos.")</f>
        <v/>
      </c>
      <c r="BM198" s="29" t="str">
        <f>IF(M198&lt;=M197,"","Los Egresos por Alta de mujeres de 10 a 14 años DEBEN estar contenidos en el Total de Egresos.")</f>
        <v/>
      </c>
      <c r="BN198" s="29" t="str">
        <f>IF(N198&lt;=N197,"","Los Egresos por Alta de hombres de 15 a 19 años DEBEN estar contenidos en el Total de Egresos.")</f>
        <v/>
      </c>
      <c r="BO198" s="29" t="str">
        <f>IF(O198&lt;=O197,"","Los Egresos por Alta de mujeres de 15 a 19 años DEBEN estar contenidos en el Total de Egresos.")</f>
        <v/>
      </c>
      <c r="BP198" s="29" t="str">
        <f>IF(P$198&lt;=P$197,"","Los Egresos por Alta de hombres de 20 a 24 años DEBEN estar contenidos en el Total de Egresos.")</f>
        <v/>
      </c>
      <c r="BQ198" s="29" t="str">
        <f>IF(Q$198&lt;=Q$197,"","Los Egresos por Alta de mujeres de 20 a 24 años DEBEN estar contenidos en el Total de Egresos.")</f>
        <v/>
      </c>
      <c r="BR198" s="3"/>
      <c r="BS198" s="3"/>
      <c r="BT198" s="274">
        <f t="shared" si="65"/>
        <v>0</v>
      </c>
      <c r="BU198" s="285">
        <f t="shared" si="66"/>
        <v>0</v>
      </c>
      <c r="BV198" s="285">
        <f t="shared" si="67"/>
        <v>0</v>
      </c>
      <c r="BW198" s="285">
        <f t="shared" si="68"/>
        <v>0</v>
      </c>
      <c r="BX198" s="275">
        <f t="shared" si="69"/>
        <v>0</v>
      </c>
      <c r="BY198" s="274">
        <f>IF(F198&lt;=F197,0,1)</f>
        <v>0</v>
      </c>
      <c r="BZ198" s="275">
        <f>IF($G$198&lt;=$G$197,0,1)</f>
        <v>0</v>
      </c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</row>
    <row r="199" spans="1:112" s="23" customFormat="1" ht="10.5" x14ac:dyDescent="0.15">
      <c r="A199" s="116" t="s">
        <v>211</v>
      </c>
      <c r="B199" s="116"/>
      <c r="C199" s="71">
        <f t="shared" si="63"/>
        <v>0</v>
      </c>
      <c r="D199" s="71">
        <f t="shared" si="64"/>
        <v>0</v>
      </c>
      <c r="E199" s="71">
        <f t="shared" si="64"/>
        <v>0</v>
      </c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289"/>
      <c r="U199" s="144"/>
      <c r="V199" s="134"/>
      <c r="W199" s="47"/>
      <c r="X199" s="233" t="str">
        <f>$BA199&amp;" "&amp;$BB199&amp;""&amp;$BC199&amp;""&amp;$BD199&amp;""&amp;$BE199&amp;""&amp;$BF199&amp;""&amp;$BG199&amp;""&amp;$BH199&amp;""&amp;$BI199&amp;""&amp;$BJ199&amp;""&amp;$BK199&amp;""&amp;$BL199&amp;""&amp;$BM199&amp;""&amp;$BN199&amp;""&amp;$BO199&amp;""&amp;$BP199&amp;""&amp;$BQ199&amp;""&amp;$BF199&amp;""&amp;$BE204&amp;""&amp;$BF204&amp;""&amp;$BG204&amp;""&amp;$BH204</f>
        <v xml:space="preserve"> </v>
      </c>
      <c r="Y199" s="229"/>
      <c r="Z199" s="229"/>
      <c r="AA199" s="229"/>
      <c r="AB199" s="229"/>
      <c r="AC199" s="229"/>
      <c r="AD199" s="229"/>
      <c r="AE199" s="229"/>
      <c r="AF199" s="229"/>
      <c r="AG199" s="229"/>
      <c r="AH199" s="229"/>
      <c r="AI199" s="229"/>
      <c r="AJ199" s="3"/>
      <c r="AK199" s="3"/>
      <c r="BA199" s="29" t="str">
        <f>IF($C199&lt;&gt;SUM($F199:$U199),"El Total de los Egresos NO puede ser diferente a la suma de Hombres y Mujeres por edad.","")</f>
        <v/>
      </c>
      <c r="BB199" s="29" t="str">
        <f>IF($D199&lt;&gt;$F199+$H199+$J199+$L199+$N199+$P199+$R199+$T199,"El Total de Hombres Egresados del Programa NO puede ser distinto a la suma de Hombres por edad.","")</f>
        <v/>
      </c>
      <c r="BC199" s="29" t="str">
        <f>IF($E199&lt;&gt;$G199+$I199+$K199+$M199+$O199+$Q199+$S199+$U199,"El Total de Mujeres Egresadas del Programa NO puede ser distinto a la suma de Mujeres por edad.","")</f>
        <v/>
      </c>
      <c r="BD199" s="29" t="str">
        <f>IF(V199&lt;=E199,"","Las gestantes Egresadas del Programa NO DEBE ser mayor al Total de Mujeres Egresadas.")</f>
        <v/>
      </c>
      <c r="BE199" s="279" t="str">
        <f>IF(W199&lt;=C199,"","El Nº de TRANS Egresados del Programa NO DEBE ser mayor al Total de Egresos.")</f>
        <v/>
      </c>
      <c r="BF199" s="29" t="str">
        <f>IF(F199&lt;=F197,"","Los Egresos por Abandono de Tratamiento de hombres Menores de 6 meses DEBEN estar contenidos en el Total de Egresos.")</f>
        <v/>
      </c>
      <c r="BG199" s="29" t="str">
        <f>IF(G199&lt;=G197,"","Los Egresos por Abandono de Tratamiento de mujeres Menores de 6 meses DEBEN estar contenidos en el Total de Egresos.")</f>
        <v/>
      </c>
      <c r="BH199" s="29" t="str">
        <f>IF(H199&lt;=H197,"","Los Egresos por Abandono de Tratamiento de hombres De 6 meses a 1 año DEBEN estar contenidos en el Total de Egresos.")</f>
        <v/>
      </c>
      <c r="BI199" s="29" t="str">
        <f>IF(I199&lt;=I197,"","Los Egresos por Abandono de Tratamiento de mujeres De 6 meses a 1 año DEBEN estar contenidos en el Total de Egresos.")</f>
        <v/>
      </c>
      <c r="BJ199" s="29" t="str">
        <f>IF(J199&lt;=J197,"","Los Egresos por Abandono de Tratamiento de hombres de 2 a 9 años DEBEN estar contenidos en el Total de Egresos.")</f>
        <v/>
      </c>
      <c r="BK199" s="29" t="str">
        <f>IF(K199&lt;=K197,"","Los Egresos por Abandono de Tratamiento de mujeres de 2 a 9 años DEBEN estar contenidos en el Total de Egresos.")</f>
        <v/>
      </c>
      <c r="BL199" s="29" t="str">
        <f>IF(L199&lt;=L197,"","Los Egresos por Abandono de Tratamiento de hombres de 10 a 14 años DEBEN estar contenidos en el Total de Egresos.")</f>
        <v/>
      </c>
      <c r="BM199" s="29" t="str">
        <f>IF(M199&lt;=M197,"","Los Egresos por Abandono de Tratamiento de mujeres de 10 a 14 años DEBEN estar contenidos en el Total de Egresos.")</f>
        <v/>
      </c>
      <c r="BN199" s="29" t="str">
        <f>IF(N199&lt;=N197,"","Los Egresos por Abandono de Tratamiento de hombres de 15 a 19 años DEBEN estar contenidos en el Total de Egresos.")</f>
        <v/>
      </c>
      <c r="BO199" s="29" t="str">
        <f>IF(O199&lt;=O197,"","Los Egresos por Abandono de Tratamiento de mujeres de 15 a 19 años DEBEN estar contenidos en el Total de Egresos.")</f>
        <v/>
      </c>
      <c r="BP199" s="29" t="str">
        <f>IF(P$199&lt;=P$197,"","Los Egresos por Abandono de Tratamiento de hombres de 20 a 24 años DEBEN estar contenidos en el Total de Egresos.")</f>
        <v/>
      </c>
      <c r="BQ199" s="29" t="str">
        <f>IF(Q$199&lt;=Q$197,"","Los Egresos por Abandono de Tratamiento de mujeres de 20 a 24 años DEBEN estar contenidos en el Total de Egresos.")</f>
        <v/>
      </c>
      <c r="BR199" s="3"/>
      <c r="BS199" s="3"/>
      <c r="BT199" s="274">
        <f t="shared" si="65"/>
        <v>0</v>
      </c>
      <c r="BU199" s="285">
        <f t="shared" si="66"/>
        <v>0</v>
      </c>
      <c r="BV199" s="285">
        <f t="shared" si="67"/>
        <v>0</v>
      </c>
      <c r="BW199" s="285">
        <f t="shared" si="68"/>
        <v>0</v>
      </c>
      <c r="BX199" s="275">
        <f t="shared" si="69"/>
        <v>0</v>
      </c>
      <c r="BY199" s="274">
        <f>IF(F199&lt;=F197,0,1)</f>
        <v>0</v>
      </c>
      <c r="BZ199" s="275">
        <f>IF($G$199&lt;=$G$197,0,1)</f>
        <v>0</v>
      </c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22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</row>
    <row r="200" spans="1:112" s="23" customFormat="1" ht="10.5" x14ac:dyDescent="0.15">
      <c r="A200" s="1034" t="s">
        <v>212</v>
      </c>
      <c r="B200" s="1034"/>
      <c r="C200" s="71">
        <f t="shared" si="63"/>
        <v>0</v>
      </c>
      <c r="D200" s="71">
        <f t="shared" si="64"/>
        <v>0</v>
      </c>
      <c r="E200" s="71">
        <f t="shared" si="64"/>
        <v>0</v>
      </c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289"/>
      <c r="U200" s="144"/>
      <c r="V200" s="134"/>
      <c r="W200" s="47"/>
      <c r="X200" s="233" t="str">
        <f>$BA200&amp;" "&amp;$BB200&amp;""&amp;$BC200&amp;""&amp;$BD200&amp;""&amp;$BE200&amp;""&amp;$BF200&amp;""&amp;$BG200&amp;""&amp;$BH200&amp;""&amp;$BI200&amp;""&amp;$BJ200&amp;""&amp;$BK200&amp;""&amp;$BL200&amp;""&amp;$BM200&amp;""&amp;$BN200&amp;""&amp;$BO200&amp;""&amp;$BP200&amp;""&amp;$BQ200&amp;""&amp;$BF200&amp;""&amp;$BE205&amp;""&amp;$BF205&amp;""&amp;$BG205&amp;""&amp;$BH205</f>
        <v xml:space="preserve"> </v>
      </c>
      <c r="Y200" s="229"/>
      <c r="Z200" s="229"/>
      <c r="AA200" s="229"/>
      <c r="AB200" s="229"/>
      <c r="AC200" s="229"/>
      <c r="AD200" s="229"/>
      <c r="AE200" s="229"/>
      <c r="AF200" s="229"/>
      <c r="AG200" s="229"/>
      <c r="AH200" s="229"/>
      <c r="AI200" s="229"/>
      <c r="AJ200" s="3"/>
      <c r="AK200" s="3"/>
      <c r="BA200" s="29" t="str">
        <f>IF($C200&lt;&gt;SUM($F200:$U200),"El Total de los Egresos NO puede ser diferente a la suma de Hombres y Mujeres por edad.","")</f>
        <v/>
      </c>
      <c r="BB200" s="29" t="str">
        <f>IF($D200&lt;&gt;$F200+$H200+$J200+$L200+$N200+$P200+$R200+$T200,"El Total de Hombres Egresados del Programa NO puede ser distinto a la suma de Hombres por edad.","")</f>
        <v/>
      </c>
      <c r="BC200" s="29" t="str">
        <f>IF($E200&lt;&gt;$G200+$I200+$K200+$M200+$O200+$Q200+$S200+$U200,"El Total de Mujeres Egresadas del Programa NO puede ser distinto a la suma de Mujeres por edad.","")</f>
        <v/>
      </c>
      <c r="BD200" s="29" t="str">
        <f>IF(V200&lt;=E200,"","Las gestantes Egresadas del Programa NO DEBE ser mayor al Total de Mujeres Egresadas.")</f>
        <v/>
      </c>
      <c r="BE200" s="279" t="str">
        <f>IF(W200&lt;=C200,"","El Nº de TRANS Egresados del Programa NO DEBE ser mayor al Total de Egresos.")</f>
        <v/>
      </c>
      <c r="BF200" s="29" t="str">
        <f>IF(F200&lt;=F197,"","Los Egresos por Abandono del Programa de hombres Menores de 6 meses DEBEN estar contenidos en el Total de Egresos.")</f>
        <v/>
      </c>
      <c r="BG200" s="29" t="str">
        <f>IF(G200&lt;=G197,"","Los Egresos por Abandono del Programa de mujeres Menores de 6 meses DEBEN estar contenidos en el Total de Egresos.")</f>
        <v/>
      </c>
      <c r="BH200" s="29" t="str">
        <f>IF(H200&lt;=H197,"","Los Egresos por Abandono del Programa de hombres De 6 meses a 1 año DEBEN estar contenidos en el Total de Egresos.")</f>
        <v/>
      </c>
      <c r="BI200" s="29" t="str">
        <f>IF(I200&lt;=I197,"","Los Egresos por Abandono del Programa de mujeres De 6 meses a 1 año DEBEN estar contenidos en el Total de Egresos.")</f>
        <v/>
      </c>
      <c r="BJ200" s="29" t="str">
        <f>IF(J200&lt;=J197,"","Los Egresos por Abandono del Programa de hombres de 2 a 9 años DEBEN estar contenidos en el Total de Egresos.")</f>
        <v/>
      </c>
      <c r="BK200" s="29" t="str">
        <f>IF(K200&lt;=K197,"","Los Egresos por Abandono del Programa de mujeres de 2 a 9 años DEBEN estar contenidos en el Total de Egresos.")</f>
        <v/>
      </c>
      <c r="BL200" s="29" t="str">
        <f>IF(L200&lt;=L197,"","Los Egresos por Abandono del Programa de hombres de 10 a 14 años DEBEN estar contenidos en el Total de Egresos.")</f>
        <v/>
      </c>
      <c r="BM200" s="29" t="str">
        <f>IF(M200&lt;=M197,"","Los Egresos por Abandono del Programa de mujeres de 10 a 14 años DEBEN estar contenidos en el Total de Egresos.")</f>
        <v/>
      </c>
      <c r="BN200" s="29" t="str">
        <f>IF(N200&lt;=N197,"","Los Egresos por Abandono del Programa de hombres de 15 a 19 años DEBEN estar contenidos en el Total de Egresos.")</f>
        <v/>
      </c>
      <c r="BO200" s="29" t="str">
        <f>IF(O200&lt;=O197,"","Los Egresos por Abandono del Programa de mujeres de 15 a 19 años DEBEN estar contenidos en el Total de Egresos.")</f>
        <v/>
      </c>
      <c r="BP200" s="29" t="str">
        <f>IF(P$200&lt;=P$197,"","Los Egresos por Abandono del Programa de hombres de 20 a 24 años DEBEN estar contenidos en el Total de Egresos.")</f>
        <v/>
      </c>
      <c r="BQ200" s="29" t="str">
        <f>IF(Q$200&lt;=Q$197,"","Los Egresos por Abandono del Programa de mujeres de 20 a 24 años DEBEN estar contenidos en el Total de Egresos.")</f>
        <v/>
      </c>
      <c r="BR200" s="3"/>
      <c r="BS200" s="3"/>
      <c r="BT200" s="274">
        <f t="shared" si="65"/>
        <v>0</v>
      </c>
      <c r="BU200" s="285">
        <f t="shared" si="66"/>
        <v>0</v>
      </c>
      <c r="BV200" s="285">
        <f t="shared" si="67"/>
        <v>0</v>
      </c>
      <c r="BW200" s="285">
        <f t="shared" si="68"/>
        <v>0</v>
      </c>
      <c r="BX200" s="275">
        <f t="shared" si="69"/>
        <v>0</v>
      </c>
      <c r="BY200" s="274">
        <f>IF(F200&lt;=F197,0,1)</f>
        <v>0</v>
      </c>
      <c r="BZ200" s="275">
        <f>IF($G$200&lt;=$G$197,0,1)</f>
        <v>0</v>
      </c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</row>
    <row r="201" spans="1:112" s="23" customFormat="1" ht="10.5" x14ac:dyDescent="0.15">
      <c r="A201" s="1008" t="s">
        <v>213</v>
      </c>
      <c r="B201" s="1008"/>
      <c r="C201" s="80">
        <f t="shared" si="63"/>
        <v>0</v>
      </c>
      <c r="D201" s="80">
        <f t="shared" si="64"/>
        <v>0</v>
      </c>
      <c r="E201" s="80">
        <f t="shared" si="64"/>
        <v>0</v>
      </c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290"/>
      <c r="U201" s="291"/>
      <c r="V201" s="136"/>
      <c r="W201" s="49"/>
      <c r="X201" s="233" t="str">
        <f>$BA201&amp;" "&amp;$BB201&amp;""&amp;$BC201&amp;""&amp;$BD201&amp;""&amp;$BE201&amp;""&amp;$BF201&amp;""&amp;$BG201&amp;""&amp;$BH201&amp;""&amp;$BI201&amp;""&amp;$BJ201&amp;""&amp;$BK201&amp;""&amp;$BL201&amp;""&amp;$BM201&amp;""&amp;$BN201&amp;""&amp;$BO201&amp;""&amp;$BP201&amp;""&amp;$BQ201&amp;""&amp;$BF201&amp;""&amp;$BE206&amp;""&amp;$BF206&amp;""&amp;$BG206&amp;""&amp;$BH206</f>
        <v xml:space="preserve"> </v>
      </c>
      <c r="Y201" s="229"/>
      <c r="Z201" s="229"/>
      <c r="AA201" s="229"/>
      <c r="AB201" s="229"/>
      <c r="AC201" s="229"/>
      <c r="AD201" s="229"/>
      <c r="AE201" s="229"/>
      <c r="AF201" s="229"/>
      <c r="AG201" s="229"/>
      <c r="AH201" s="229"/>
      <c r="AI201" s="229"/>
      <c r="AJ201" s="3"/>
      <c r="AK201" s="3"/>
      <c r="BA201" s="29" t="str">
        <f>IF($C201&lt;&gt;SUM($F201:$U201),"El Total de los Egresos NO puede ser diferente a la suma de Hombres y Mujeres por edad.","")</f>
        <v/>
      </c>
      <c r="BB201" s="29" t="str">
        <f>IF($D201&lt;&gt;$F201+$H201+$J201+$L201+$N201+$P201+$R201+$T201,"El Total de Hombres Egresados del Programa NO puede ser distinto a la suma de Hombres por edad.","")</f>
        <v/>
      </c>
      <c r="BC201" s="29" t="str">
        <f>IF($E201&lt;&gt;$G201+$I201+$K201+$M201+$O201+$Q201+$S201+$U201,"El Total de Mujeres Egresadas del Programa NO puede ser distinto a la suma de Mujeres por edad.","")</f>
        <v/>
      </c>
      <c r="BD201" s="29" t="str">
        <f>IF(V201&lt;=E201,"","Las gestantes Egresadas del Programa NO DEBE ser mayor al Total de Mujeres Egresadas.")</f>
        <v/>
      </c>
      <c r="BE201" s="292" t="str">
        <f>IF(W201&lt;=C201,"","El Nº de TRANS Egresados del Programa NO DEBE ser mayor al Total de Egresos.")</f>
        <v/>
      </c>
      <c r="BF201" s="29" t="str">
        <f>IF(F201&lt;=F197,"","Los Egresos por Fallecimiento de hombres Menores de 6 meses DEBEN estar contenidos en el Total de Egresos.")</f>
        <v/>
      </c>
      <c r="BG201" s="29" t="str">
        <f>IF(G201&lt;=G197,"","Los Egresos por Fallecimiento de mujeres Menores de 6 meses DEBEN estar contenidos en el Total de Egresos.")</f>
        <v/>
      </c>
      <c r="BH201" s="29" t="str">
        <f>IF(H201&lt;=H197,"","Los Egresos por Fallecimiento de hombres De 6 meses a 1 año DEBEN estar contenidos en el Total de Egresos.")</f>
        <v/>
      </c>
      <c r="BI201" s="29" t="str">
        <f>IF(I201&lt;=I197,"","Los Egresos por Fallecimiento de mujeres De 6 meses a 1 año DEBEN estar contenidos en el Total de Egresos.")</f>
        <v/>
      </c>
      <c r="BJ201" s="29" t="str">
        <f>IF(J201&lt;=J197,"","Los Egresos por Fallecimiento de hombres de 2 a 9 años DEBEN estar contenidos en el Total de Egresos.")</f>
        <v/>
      </c>
      <c r="BK201" s="29" t="str">
        <f>IF(K201&lt;=K197,"","Los Egresos por Fallecimiento de mujeres de 2 a 9 años DEBEN estar contenidos en el Total de Egresos.")</f>
        <v/>
      </c>
      <c r="BL201" s="29" t="str">
        <f>IF(L201&lt;=L197,"","Los Egresos por Fallecimiento de hombres de 10 a 14 años DEBEN estar contenidos en el Total de Egresos.")</f>
        <v/>
      </c>
      <c r="BM201" s="29" t="str">
        <f>IF(M201&lt;=M197,"","Los Egresos por Fallecimiento de mujeres de 10 a 14 años DEBEN estar contenidos en el Total de Egresos.")</f>
        <v/>
      </c>
      <c r="BN201" s="29" t="str">
        <f>IF(N201&lt;=N197,"","Los Egresos por Fallecimiento de hombres de 15 a 19 años DEBEN estar contenidos en el Total de Egresos.")</f>
        <v/>
      </c>
      <c r="BO201" s="29" t="str">
        <f>IF(O201&lt;=O197,"","Los Egresos por Fallecimiento de mujeres de 15 a 19 años DEBEN estar contenidos en el Total de Egresos.")</f>
        <v/>
      </c>
      <c r="BP201" s="29" t="str">
        <f>IF(P$201&lt;=P$197,"","Los Egresos por Fallecimiento de hombres de 20 a 24 años DEBEN estar contenidos en el Total de Egresos.")</f>
        <v/>
      </c>
      <c r="BQ201" s="29" t="str">
        <f>IF(Q$201&lt;=Q$197,"","Los Egresos por Fallecimiento de mujeres de 20 a 24 años DEBEN estar contenidos en el Total de Egresos.")</f>
        <v/>
      </c>
      <c r="BR201" s="3"/>
      <c r="BS201" s="3"/>
      <c r="BT201" s="281">
        <f t="shared" si="65"/>
        <v>0</v>
      </c>
      <c r="BU201" s="293">
        <f t="shared" si="66"/>
        <v>0</v>
      </c>
      <c r="BV201" s="293">
        <f t="shared" si="67"/>
        <v>0</v>
      </c>
      <c r="BW201" s="293">
        <f t="shared" si="68"/>
        <v>0</v>
      </c>
      <c r="BX201" s="282">
        <f t="shared" si="69"/>
        <v>0</v>
      </c>
      <c r="BY201" s="281">
        <f>IF(F201&lt;=F197,0,1)</f>
        <v>0</v>
      </c>
      <c r="BZ201" s="282">
        <f>IF($G$201&lt;=$G$197,0,1)</f>
        <v>0</v>
      </c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22"/>
      <c r="CM201" s="22"/>
      <c r="CN201" s="22"/>
      <c r="CO201" s="22"/>
      <c r="CP201" s="22"/>
      <c r="CQ201" s="22"/>
      <c r="CR201" s="22"/>
      <c r="CS201" s="22"/>
      <c r="CT201" s="22"/>
      <c r="CU201" s="22"/>
      <c r="CV201" s="22"/>
      <c r="CW201" s="22"/>
      <c r="CX201" s="22"/>
      <c r="CY201" s="22"/>
      <c r="CZ201" s="22"/>
      <c r="DA201" s="22"/>
      <c r="DB201" s="22"/>
      <c r="DC201" s="22"/>
      <c r="DD201" s="22"/>
      <c r="DE201" s="22"/>
      <c r="DF201" s="22"/>
      <c r="DG201" s="22"/>
      <c r="DH201" s="22"/>
    </row>
    <row r="202" spans="1:112" s="9" customFormat="1" ht="14.25" x14ac:dyDescent="0.2">
      <c r="A202" s="40" t="s">
        <v>214</v>
      </c>
      <c r="B202" s="224"/>
      <c r="C202" s="225"/>
      <c r="D202" s="226"/>
      <c r="E202" s="226"/>
      <c r="F202" s="226"/>
      <c r="G202" s="227"/>
      <c r="H202" s="227"/>
      <c r="I202" s="227"/>
      <c r="J202" s="227"/>
      <c r="K202" s="227"/>
      <c r="L202" s="227"/>
      <c r="M202" s="227"/>
      <c r="N202" s="227"/>
      <c r="O202" s="227"/>
      <c r="P202" s="227"/>
      <c r="Q202" s="227"/>
      <c r="R202" s="227"/>
      <c r="S202" s="227"/>
      <c r="T202" s="228"/>
      <c r="U202" s="229"/>
      <c r="V202" s="229"/>
      <c r="W202" s="229"/>
      <c r="BE202" s="29" t="str">
        <f>IF(R$197&gt;=SUM(R$198:R$201),"","El Total de Egresos hombres de 25 a 64 años DEBE ser mayor o igual a la suma de los Egresos por Alta, Abandono de Tratamiento, Abandono de Programa y Fallecimiento.")</f>
        <v/>
      </c>
      <c r="BF202" s="29" t="str">
        <f>IF(S$197&gt;=SUM(S$198:S$201),"","El Total de Egresos mujeres de 25 a 64 años DEBE ser mayor o igual a la suma de los Egresos por Alta, Abandono de Tratamiento, Abandono de Programa y Fallecimiento.")</f>
        <v/>
      </c>
      <c r="BG202" s="29" t="str">
        <f>IF(T$197&gt;=SUM(T$198:T$201),"","El Total de Egresos hombres de 65 y más años DEBE ser mayor o igual a la suma de los Egresos por Alta, Abandono de Tratamiento, Abandono de Programa y Fallecimiento.")</f>
        <v/>
      </c>
      <c r="BH202" s="29" t="str">
        <f>IF(U$197&gt;=SUM(U$198:U$201),"","El Total de Egresos mujeres de 65 y más años DEBE ser mayor o igual a la suma de los Egresos por Alta, Abandono de Tratamiento, Abandono de Programa y Fallecimiento.")</f>
        <v/>
      </c>
      <c r="BX202" s="272">
        <f>IF($J$197&gt;=SUM($J$198:$J$201),0,1)</f>
        <v>0</v>
      </c>
      <c r="BY202" s="273">
        <f>IF($K$197&gt;=SUM($K$198:$K$201),0,1)</f>
        <v>0</v>
      </c>
      <c r="BZ202" s="30">
        <f>IF($L$197&gt;=SUM($L$198:$L$201),0,1)</f>
        <v>0</v>
      </c>
    </row>
    <row r="203" spans="1:112" s="22" customFormat="1" ht="10.5" x14ac:dyDescent="0.15">
      <c r="A203" s="1009" t="s">
        <v>45</v>
      </c>
      <c r="B203" s="1010"/>
      <c r="C203" s="1015" t="s">
        <v>189</v>
      </c>
      <c r="D203" s="1015"/>
      <c r="E203" s="1015"/>
      <c r="F203" s="1016" t="s">
        <v>56</v>
      </c>
      <c r="G203" s="1017"/>
      <c r="H203" s="1017"/>
      <c r="I203" s="1017"/>
      <c r="J203" s="1017"/>
      <c r="K203" s="1017"/>
      <c r="L203" s="1017"/>
      <c r="M203" s="1022"/>
      <c r="N203" s="1023" t="s">
        <v>191</v>
      </c>
      <c r="O203" s="228"/>
      <c r="P203" s="229"/>
      <c r="Q203" s="229"/>
      <c r="R203" s="229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BA203" s="3"/>
      <c r="BB203" s="3"/>
      <c r="BC203" s="3"/>
      <c r="BD203" s="3"/>
      <c r="BE203" s="29" t="str">
        <f>IF(R$198&lt;=R$197,"","Los Egresos por Alta de hombres de 25 a 64 años DEBEN estar contenidos en el Total de Egresos.")</f>
        <v/>
      </c>
      <c r="BF203" s="29" t="str">
        <f>IF(S$198&lt;=S$197,"","Los Egresos por Alta de mujeres de 25 a 64 años DEBEN estar contenidos en el Total de Egresos.")</f>
        <v/>
      </c>
      <c r="BG203" s="29" t="str">
        <f>IF(T$198&lt;=T$197,"","Los Egresos por Alta de hombres de 65 y más años DEBEN estar contenidos en el Total de Egresos.")</f>
        <v/>
      </c>
      <c r="BH203" s="29" t="str">
        <f>IF(U$198&lt;=U$197,"","Los Egresos por Alta de mujeres de 65 y más años DEBEN estar contenidos en el Total de Egresos.")</f>
        <v/>
      </c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274">
        <f>IF($J$198&lt;=$J$197,0,1)</f>
        <v>0</v>
      </c>
      <c r="BY203" s="275">
        <f>IF($K$198&lt;=$K$197,0,1)</f>
        <v>0</v>
      </c>
      <c r="BZ203" s="30">
        <f>IF($L$198&lt;=$L$197,0,1)</f>
        <v>0</v>
      </c>
      <c r="CA203" s="3"/>
      <c r="CB203" s="3"/>
      <c r="CC203" s="3"/>
    </row>
    <row r="204" spans="1:112" s="22" customFormat="1" ht="10.5" x14ac:dyDescent="0.15">
      <c r="A204" s="1011"/>
      <c r="B204" s="1012"/>
      <c r="C204" s="1015"/>
      <c r="D204" s="1015"/>
      <c r="E204" s="1015"/>
      <c r="F204" s="1026" t="s">
        <v>70</v>
      </c>
      <c r="G204" s="1027"/>
      <c r="H204" s="1028" t="s">
        <v>8</v>
      </c>
      <c r="I204" s="1028"/>
      <c r="J204" s="1026" t="s">
        <v>180</v>
      </c>
      <c r="K204" s="1027"/>
      <c r="L204" s="1028" t="s">
        <v>181</v>
      </c>
      <c r="M204" s="1029"/>
      <c r="N204" s="1024"/>
      <c r="O204" s="228"/>
      <c r="P204" s="229"/>
      <c r="Q204" s="229"/>
      <c r="R204" s="229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BA204" s="3"/>
      <c r="BB204" s="3"/>
      <c r="BC204" s="3"/>
      <c r="BD204" s="3"/>
      <c r="BE204" s="29" t="str">
        <f>IF(R$199&lt;=R$197,"","Los Egresos por Abandono de Tratamiento de hombres de 25 a 64 años DEBEN estar contenidos en el Total de Egresos.")</f>
        <v/>
      </c>
      <c r="BF204" s="29" t="str">
        <f>IF(S$199&lt;=S$197,"","Los Egresos por Abandono de Tratamiento de mujeres de 25 a 64 años DEBEN estar contenidos en el Total de Egresos.")</f>
        <v/>
      </c>
      <c r="BG204" s="29" t="str">
        <f>IF(T$199&lt;=T$197,"","Los Egresos por Abandono de Tratamiento de hombres de 65 y más años DEBEN estar contenidos en el Total de Egresos.")</f>
        <v/>
      </c>
      <c r="BH204" s="29" t="str">
        <f>IF(U$199&lt;=U$197,"","Los Egresos por Abandono de Tratamiento de mujeres de 65 y más años DEBEN estar contenidos en el Total de Egresos.")</f>
        <v/>
      </c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274">
        <f>IF($J$199&lt;=$J$197,0,1)</f>
        <v>0</v>
      </c>
      <c r="BY204" s="275">
        <f>IF($K$199&lt;=$K$197,0,1)</f>
        <v>0</v>
      </c>
      <c r="BZ204" s="30">
        <f>IF($L$199&lt;=$L$197,0,1)</f>
        <v>0</v>
      </c>
      <c r="CA204" s="3"/>
      <c r="CB204" s="3"/>
      <c r="CC204" s="3"/>
    </row>
    <row r="205" spans="1:112" s="23" customFormat="1" ht="21" x14ac:dyDescent="0.15">
      <c r="A205" s="1013"/>
      <c r="B205" s="1014"/>
      <c r="C205" s="231" t="s">
        <v>167</v>
      </c>
      <c r="D205" s="231" t="s">
        <v>43</v>
      </c>
      <c r="E205" s="248" t="s">
        <v>64</v>
      </c>
      <c r="F205" s="96" t="s">
        <v>182</v>
      </c>
      <c r="G205" s="99" t="s">
        <v>64</v>
      </c>
      <c r="H205" s="96" t="s">
        <v>182</v>
      </c>
      <c r="I205" s="99" t="s">
        <v>64</v>
      </c>
      <c r="J205" s="96" t="s">
        <v>182</v>
      </c>
      <c r="K205" s="99" t="s">
        <v>64</v>
      </c>
      <c r="L205" s="96" t="s">
        <v>182</v>
      </c>
      <c r="M205" s="294" t="s">
        <v>64</v>
      </c>
      <c r="N205" s="1025"/>
      <c r="O205" s="229"/>
      <c r="P205" s="229"/>
      <c r="Q205" s="229"/>
      <c r="R205" s="229"/>
      <c r="S205" s="229"/>
      <c r="T205" s="229"/>
      <c r="U205" s="229"/>
      <c r="V205" s="229"/>
      <c r="W205" s="228"/>
      <c r="X205" s="229"/>
      <c r="Y205" s="229"/>
      <c r="Z205" s="229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BA205" s="3"/>
      <c r="BB205" s="3"/>
      <c r="BC205" s="3"/>
      <c r="BD205" s="3"/>
      <c r="BE205" s="29" t="str">
        <f>IF(R$200&lt;=R$197,"","Los Egresos por Abandono del Programa de hombres de 25 a 64 años DEBEN estar contenidos en el Total de Egresos.")</f>
        <v/>
      </c>
      <c r="BF205" s="29" t="str">
        <f>IF(S$200&lt;=S$197,"","Los Egresos por Abandono del Programa de mujeres de 25 a 64 años DEBEN estar contenidos en el Total de Egresos.")</f>
        <v/>
      </c>
      <c r="BG205" s="29" t="str">
        <f>IF(T$200&lt;=T$197,"","Los Egresos por Abandono del Programa de hombres de 65 y más años DEBEN estar contenidos en el Total de Egresos.")</f>
        <v/>
      </c>
      <c r="BH205" s="29" t="str">
        <f>IF(U$200&lt;=U$197,"","Los Egresos por Abandono del Programa de mujeres de 65 y más años DEBEN estar contenidos en el Total de Egresos.")</f>
        <v/>
      </c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274">
        <f>IF($J$200&lt;=$J$197,0,1)</f>
        <v>0</v>
      </c>
      <c r="BY205" s="275">
        <f>IF($K$200&lt;=$K$197,0,1)</f>
        <v>0</v>
      </c>
      <c r="BZ205" s="30">
        <f>IF($L$200&lt;=$L$197,0,1)</f>
        <v>0</v>
      </c>
      <c r="CA205" s="3"/>
      <c r="CB205" s="3"/>
      <c r="CC205" s="3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</row>
    <row r="206" spans="1:112" s="23" customFormat="1" ht="11.25" thickBot="1" x14ac:dyDescent="0.2">
      <c r="A206" s="1006" t="s">
        <v>126</v>
      </c>
      <c r="B206" s="1006"/>
      <c r="C206" s="295">
        <f>SUM(D206:E206)</f>
        <v>0</v>
      </c>
      <c r="D206" s="295">
        <f t="shared" ref="D206:E208" si="70">F206+H206+J206+L206</f>
        <v>0</v>
      </c>
      <c r="E206" s="168">
        <f t="shared" si="70"/>
        <v>0</v>
      </c>
      <c r="F206" s="171"/>
      <c r="G206" s="175"/>
      <c r="H206" s="175"/>
      <c r="I206" s="296"/>
      <c r="J206" s="171"/>
      <c r="K206" s="175"/>
      <c r="L206" s="296"/>
      <c r="M206" s="174"/>
      <c r="N206" s="175"/>
      <c r="O206" s="233" t="str">
        <f>$BA206&amp;" "&amp;$BB206&amp;""&amp;$BC206&amp;""&amp;$BD206</f>
        <v xml:space="preserve"> </v>
      </c>
      <c r="P206" s="229"/>
      <c r="Q206" s="229"/>
      <c r="R206" s="229"/>
      <c r="S206" s="229"/>
      <c r="T206" s="229"/>
      <c r="U206" s="229"/>
      <c r="V206" s="229"/>
      <c r="W206" s="228"/>
      <c r="X206" s="229"/>
      <c r="Y206" s="229"/>
      <c r="Z206" s="229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BA206" s="29" t="str">
        <f>IF($C206&lt;&gt;SUM($F206:$M206),"El Total de Ingresos NO puede ser diferente a la suma de Hombres y Mujeres por edad.","")</f>
        <v/>
      </c>
      <c r="BB206" s="29" t="str">
        <f>IF($D206&lt;&gt;$F206+$H206+$J206+$L206,"El Total de Hombres Ingresados al Programa NO puede ser distinto a la suma de Hombres por edad.","")</f>
        <v/>
      </c>
      <c r="BC206" s="29" t="str">
        <f>IF($E206&lt;&gt;$G206+$I206+$K206+$M206,"El Total de Mujeres Ingresadas al Programa NO puede ser distinto a la suma de Mujeres por edad.","")</f>
        <v/>
      </c>
      <c r="BD206" s="29" t="str">
        <f>IF(N206&lt;=C206,"","El Nº de TRANS Ingresados al Programa NO DEBE ser mayor al Total de Ingresos.")</f>
        <v/>
      </c>
      <c r="BE206" s="29" t="str">
        <f>IF(R$201&lt;=R$197,"","Los Egresos por Fallecimiento de hombres de 25 a 64 años DEBEN estar contenidos en el Total de Egresos.")</f>
        <v/>
      </c>
      <c r="BF206" s="29" t="str">
        <f>IF(S$201&lt;=S$197,"","Los Egresos por Fallecimiento de mujeres de 25 a 64 años DEBEN estar contenidos en el Total de Egresos.")</f>
        <v/>
      </c>
      <c r="BG206" s="29" t="str">
        <f>IF(T$201&lt;=T$197,"","Los Egresos por Fallecimiento de hombres de 65 y más años DEBEN estar contenidos en el Total de Egresos.")</f>
        <v/>
      </c>
      <c r="BH206" s="29" t="str">
        <f>IF(U$201&lt;=U$197,"","Los Egresos por Fallecimiento de mujeres de 65 y más años DEBEN estar contenidos en el Total de Egresos.")</f>
        <v/>
      </c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0">
        <f>IF($C206&lt;&gt;SUM($F206:$M206),1,0)</f>
        <v>0</v>
      </c>
      <c r="BU206" s="30">
        <f>IF($D206&lt;&gt;$F206+$H206+$J206+$L206,1,0)</f>
        <v>0</v>
      </c>
      <c r="BV206" s="30">
        <f>IF($E206&lt;&gt;$G206+$I206+$K206+$M206,1,0)</f>
        <v>0</v>
      </c>
      <c r="BW206" s="30">
        <f>IF(N206&lt;=C206,0,1)</f>
        <v>0</v>
      </c>
      <c r="BX206" s="281">
        <f>IF($J$201&lt;=$J$197,0,1)</f>
        <v>0</v>
      </c>
      <c r="BY206" s="282">
        <f>IF($K$201&lt;=$K$197,0,1)</f>
        <v>0</v>
      </c>
      <c r="BZ206" s="30">
        <f>IF($L$201&lt;=$L$197,0,1)</f>
        <v>0</v>
      </c>
      <c r="CA206" s="3"/>
      <c r="CB206" s="3"/>
      <c r="CC206" s="3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</row>
    <row r="207" spans="1:112" s="23" customFormat="1" ht="11.25" thickTop="1" x14ac:dyDescent="0.15">
      <c r="A207" s="1007" t="s">
        <v>103</v>
      </c>
      <c r="B207" s="1007"/>
      <c r="C207" s="286">
        <f>SUM(D207:E207)</f>
        <v>0</v>
      </c>
      <c r="D207" s="286">
        <f t="shared" si="70"/>
        <v>0</v>
      </c>
      <c r="E207" s="297">
        <f t="shared" si="70"/>
        <v>0</v>
      </c>
      <c r="F207" s="287"/>
      <c r="G207" s="298"/>
      <c r="H207" s="298"/>
      <c r="I207" s="299"/>
      <c r="J207" s="287"/>
      <c r="K207" s="298"/>
      <c r="L207" s="299"/>
      <c r="M207" s="300"/>
      <c r="N207" s="298"/>
      <c r="O207" s="233" t="str">
        <f>$BA207&amp;" "&amp;$BB207&amp;""&amp;$BC207&amp;""&amp;$BD207</f>
        <v xml:space="preserve"> </v>
      </c>
      <c r="P207" s="229"/>
      <c r="Q207" s="229"/>
      <c r="R207" s="229"/>
      <c r="S207" s="229"/>
      <c r="T207" s="229"/>
      <c r="U207" s="229"/>
      <c r="V207" s="229"/>
      <c r="W207" s="228"/>
      <c r="X207" s="229"/>
      <c r="Y207" s="229"/>
      <c r="Z207" s="229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BA207" s="29" t="str">
        <f>IF($C207&lt;&gt;SUM($F207:$M207),"El Total de Egresos NO puede ser diferente a la suma de Hombres y Mujeres por edad.","")</f>
        <v/>
      </c>
      <c r="BB207" s="29" t="str">
        <f>IF($D207&lt;&gt;$F207+$H207+$J207+$L207,"El Total de Hombres Egresados del Programa NO puede ser distinto a la suma de Hombres por edad.","")</f>
        <v/>
      </c>
      <c r="BC207" s="29" t="str">
        <f>IF($E207&lt;&gt;$G207+$I207+$K207+$M207,"El Total de Mujeres Egresadas del Programa NO puede ser distinto a la suma de Mujeres por edad.","")</f>
        <v/>
      </c>
      <c r="BD207" s="29" t="str">
        <f>IF(N207&lt;=C207,"","El Nº de TRANS Egresados del Programa NO DEBE ser mayor al Total de Ingresos.")</f>
        <v/>
      </c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0">
        <f>IF($C207&lt;&gt;SUM($F207:$M207),1,0)</f>
        <v>0</v>
      </c>
      <c r="BU207" s="30">
        <f>IF($D207&lt;&gt;$F207+$H207+$J207+$L207,1,0)</f>
        <v>0</v>
      </c>
      <c r="BV207" s="30">
        <f>IF($E207&lt;&gt;$G207+$I207+$K207+$M207,1,0)</f>
        <v>0</v>
      </c>
      <c r="BW207" s="30">
        <f>IF(N207&lt;=C207,0,1)</f>
        <v>0</v>
      </c>
      <c r="BX207" s="3"/>
      <c r="BY207" s="3"/>
      <c r="BZ207" s="3"/>
      <c r="CA207" s="3"/>
      <c r="CB207" s="3"/>
      <c r="CC207" s="3"/>
      <c r="CD207" s="22"/>
      <c r="CE207" s="22"/>
      <c r="CF207" s="22"/>
      <c r="CG207" s="22"/>
      <c r="CH207" s="22"/>
      <c r="CI207" s="22"/>
      <c r="CJ207" s="22"/>
      <c r="CK207" s="22"/>
      <c r="CL207" s="22"/>
      <c r="CM207" s="22"/>
      <c r="CN207" s="22"/>
      <c r="CO207" s="22"/>
      <c r="CP207" s="22"/>
      <c r="CQ207" s="22"/>
      <c r="CR207" s="22"/>
      <c r="CS207" s="22"/>
      <c r="CT207" s="22"/>
      <c r="CU207" s="22"/>
      <c r="CV207" s="22"/>
      <c r="CW207" s="22"/>
      <c r="CX207" s="22"/>
      <c r="CY207" s="22"/>
    </row>
    <row r="208" spans="1:112" s="23" customFormat="1" ht="10.5" x14ac:dyDescent="0.15">
      <c r="A208" s="1008" t="s">
        <v>164</v>
      </c>
      <c r="B208" s="1008"/>
      <c r="C208" s="80">
        <f>SUM(D208:E208)</f>
        <v>0</v>
      </c>
      <c r="D208" s="80">
        <f t="shared" si="70"/>
        <v>0</v>
      </c>
      <c r="E208" s="301">
        <f t="shared" si="70"/>
        <v>0</v>
      </c>
      <c r="F208" s="37"/>
      <c r="G208" s="136"/>
      <c r="H208" s="136"/>
      <c r="I208" s="302"/>
      <c r="J208" s="37"/>
      <c r="K208" s="136"/>
      <c r="L208" s="302"/>
      <c r="M208" s="135"/>
      <c r="N208" s="136"/>
      <c r="O208" s="233" t="str">
        <f>$BA208&amp;" "&amp;$BB208&amp;""&amp;$BC208&amp;""&amp;$BD208&amp;""&amp;$BE208&amp;""&amp;$BF208&amp;""&amp;$BA209&amp;""&amp;$BB209&amp;""&amp;$BC209&amp;""&amp;$BD209&amp;""&amp;$BE209&amp;""&amp;$BF209</f>
        <v xml:space="preserve"> </v>
      </c>
      <c r="P208" s="229"/>
      <c r="Q208" s="229"/>
      <c r="R208" s="229"/>
      <c r="S208" s="229"/>
      <c r="T208" s="229"/>
      <c r="U208" s="229"/>
      <c r="V208" s="229"/>
      <c r="W208" s="228"/>
      <c r="X208" s="229"/>
      <c r="Y208" s="229"/>
      <c r="Z208" s="229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BA208" s="29" t="str">
        <f>IF($C208&lt;&gt;SUM($F208:$M208),"El Total de Egresos NO puede ser diferente a la suma de Hombres y Mujeres por edad.","")</f>
        <v/>
      </c>
      <c r="BB208" s="29" t="str">
        <f>IF($D208&lt;&gt;$F208+$H208+$J208+$L208,"El Total de Hombres Egresados del Programa NO puede ser distinto a la suma de Hombres por edad.","")</f>
        <v/>
      </c>
      <c r="BC208" s="29" t="str">
        <f>IF($E208&lt;&gt;$G208+$I208+$K208+$M208,"El Total de Mujeres Egresadas del Programa NO puede ser distinto a la suma de Mujeres por edad.","")</f>
        <v/>
      </c>
      <c r="BD208" s="29" t="str">
        <f>IF(N208&lt;=C208,"","El Nº de TRANS Egresados del Programa NO DEBE ser mayor al Total de Ingresos.")</f>
        <v/>
      </c>
      <c r="BE208" s="29" t="str">
        <f>IF(J208&lt;=J207,"","Los Egresos por abandono hombres de 25 a 64 años DEBEN estar incluidos en el Total de Egresos.")</f>
        <v/>
      </c>
      <c r="BF208" s="29" t="str">
        <f>IF(L208&lt;=L207,"","Los Egresos por abandono hombres de 65 y más años DEBEN estar incluidos en el Total de Egresos.")</f>
        <v/>
      </c>
      <c r="BG208" s="22"/>
      <c r="BH208" s="22"/>
      <c r="BM208" s="3"/>
      <c r="BN208" s="3"/>
      <c r="BO208" s="3"/>
      <c r="BP208" s="3"/>
      <c r="BQ208" s="3"/>
      <c r="BR208" s="3"/>
      <c r="BS208" s="3"/>
      <c r="BT208" s="30">
        <f>IF($C208&lt;&gt;SUM($F208:$M208),1,0)</f>
        <v>0</v>
      </c>
      <c r="BU208" s="30">
        <f>IF($D208&lt;&gt;$F208+$H208+$J208+$L208,1,0)</f>
        <v>0</v>
      </c>
      <c r="BV208" s="30">
        <f>IF($E208&lt;&gt;$G208+$I208+$K208+$M208,1,0)</f>
        <v>0</v>
      </c>
      <c r="BW208" s="30">
        <f>IF(N208&lt;=C208,0,1)</f>
        <v>0</v>
      </c>
      <c r="BX208" s="30">
        <f>IF(F208&lt;=F207,0,1)</f>
        <v>0</v>
      </c>
      <c r="BY208" s="30">
        <f>IF(G208&lt;=G207,0,1)</f>
        <v>0</v>
      </c>
      <c r="BZ208" s="30">
        <f>IF(H208&lt;=H207,0,1)</f>
        <v>0</v>
      </c>
      <c r="CA208" s="3"/>
      <c r="CB208" s="3"/>
      <c r="CC208" s="3"/>
      <c r="CD208" s="22"/>
      <c r="CE208" s="22"/>
      <c r="CF208" s="22"/>
      <c r="CG208" s="22"/>
      <c r="CH208" s="22"/>
      <c r="CI208" s="22"/>
      <c r="CJ208" s="22"/>
      <c r="CK208" s="22"/>
      <c r="CL208" s="22"/>
      <c r="CM208" s="22"/>
      <c r="CN208" s="22"/>
      <c r="CO208" s="22"/>
      <c r="CP208" s="22"/>
      <c r="CQ208" s="22"/>
      <c r="CR208" s="22"/>
      <c r="CS208" s="22"/>
      <c r="CT208" s="22"/>
      <c r="CU208" s="22"/>
      <c r="CV208" s="22"/>
      <c r="CW208" s="22"/>
      <c r="CX208" s="22"/>
      <c r="CY208" s="22"/>
    </row>
    <row r="209" spans="1:118" s="9" customFormat="1" ht="30" customHeight="1" x14ac:dyDescent="0.2">
      <c r="A209" s="40" t="s">
        <v>215</v>
      </c>
      <c r="B209" s="224"/>
      <c r="C209" s="225"/>
      <c r="D209" s="226"/>
      <c r="E209" s="226"/>
      <c r="F209" s="226"/>
      <c r="G209" s="227"/>
      <c r="H209" s="227"/>
      <c r="I209" s="227"/>
      <c r="J209" s="227"/>
      <c r="K209" s="227"/>
      <c r="L209" s="227"/>
      <c r="M209" s="227"/>
      <c r="N209" s="227"/>
      <c r="O209" s="227"/>
      <c r="P209" s="227"/>
      <c r="Q209" s="227"/>
      <c r="R209" s="227"/>
      <c r="S209" s="227"/>
      <c r="T209" s="228"/>
      <c r="U209" s="229"/>
      <c r="V209" s="229"/>
      <c r="W209" s="229"/>
      <c r="BA209" s="29" t="str">
        <f>IF(F208&lt;=F207,"","Los Egresos por abandono hombres de 15 a 19 años DEBEN estar incluidos en el Total de Egresos.")</f>
        <v/>
      </c>
      <c r="BB209" s="29" t="str">
        <f>IF(G208&lt;=G207,"","Los Egresos por abandono mujeres de 15 a 19 años DEBEN estar incluidos en el Total de Egresos.")</f>
        <v/>
      </c>
      <c r="BC209" s="29" t="str">
        <f>IF(H208&lt;=H207,"","Los Egresos por abandono hombres de 20 a 24 años DEBEN estar incluidos en el Total de Egresos.")</f>
        <v/>
      </c>
      <c r="BD209" s="29" t="str">
        <f>IF(I208&lt;=I207,"","Los Egresos por abandono mujeres de 20 a 24 años DEBEN estar incluidos en el Total de Egresos.")</f>
        <v/>
      </c>
      <c r="BE209" s="29" t="str">
        <f>IF(K208&lt;=K207,"","Los Egresos por abandono mujeres de 25 a 64 años DEBEN estar incluidos en el Total de Egresos.")</f>
        <v/>
      </c>
      <c r="BF209" s="29" t="str">
        <f>IF(M208&lt;=M207,"","Los Egresos por abandono mujeres de 65 y más años DEBEN estar incluidos en el Total de Egresos.")</f>
        <v/>
      </c>
      <c r="BT209" s="30">
        <f>IF(I208&lt;=I207,0,1)</f>
        <v>0</v>
      </c>
      <c r="BU209" s="30">
        <f>IF(J208&lt;=J207,0,1)</f>
        <v>0</v>
      </c>
      <c r="BV209" s="30">
        <f>IF(K208&lt;=K207,0,1)</f>
        <v>0</v>
      </c>
      <c r="BW209" s="30">
        <f>IF(L208&lt;=L207,0,1)</f>
        <v>0</v>
      </c>
      <c r="BX209" s="30"/>
      <c r="BY209" s="9">
        <f>IF(M208&lt;=M207,0,1)</f>
        <v>0</v>
      </c>
    </row>
    <row r="210" spans="1:118" s="3" customFormat="1" ht="10.5" x14ac:dyDescent="0.15">
      <c r="A210" s="1009" t="s">
        <v>45</v>
      </c>
      <c r="B210" s="1010"/>
      <c r="C210" s="1015" t="s">
        <v>189</v>
      </c>
      <c r="D210" s="1015"/>
      <c r="E210" s="1015"/>
      <c r="F210" s="1016" t="s">
        <v>56</v>
      </c>
      <c r="G210" s="1017"/>
      <c r="H210" s="1017"/>
      <c r="I210" s="1017"/>
      <c r="J210" s="1017"/>
      <c r="K210" s="1017"/>
      <c r="L210" s="1017"/>
      <c r="M210" s="1018"/>
    </row>
    <row r="211" spans="1:118" s="3" customFormat="1" ht="10.5" x14ac:dyDescent="0.15">
      <c r="A211" s="1011"/>
      <c r="B211" s="1012"/>
      <c r="C211" s="1015"/>
      <c r="D211" s="1015"/>
      <c r="E211" s="1015"/>
      <c r="F211" s="1019" t="s">
        <v>216</v>
      </c>
      <c r="G211" s="1020"/>
      <c r="H211" s="1019" t="s">
        <v>217</v>
      </c>
      <c r="I211" s="1020"/>
      <c r="J211" s="1019" t="s">
        <v>218</v>
      </c>
      <c r="K211" s="1020"/>
      <c r="L211" s="1021" t="s">
        <v>219</v>
      </c>
      <c r="M211" s="1020"/>
    </row>
    <row r="212" spans="1:118" s="3" customFormat="1" ht="21" x14ac:dyDescent="0.15">
      <c r="A212" s="1013"/>
      <c r="B212" s="1014"/>
      <c r="C212" s="231" t="s">
        <v>167</v>
      </c>
      <c r="D212" s="231" t="s">
        <v>43</v>
      </c>
      <c r="E212" s="248" t="s">
        <v>64</v>
      </c>
      <c r="F212" s="276" t="s">
        <v>182</v>
      </c>
      <c r="G212" s="276" t="s">
        <v>64</v>
      </c>
      <c r="H212" s="276" t="s">
        <v>182</v>
      </c>
      <c r="I212" s="276" t="s">
        <v>64</v>
      </c>
      <c r="J212" s="276" t="s">
        <v>182</v>
      </c>
      <c r="K212" s="276" t="s">
        <v>64</v>
      </c>
      <c r="L212" s="249" t="s">
        <v>182</v>
      </c>
      <c r="M212" s="276" t="s">
        <v>64</v>
      </c>
      <c r="BT212" s="22"/>
      <c r="BU212" s="22"/>
      <c r="BV212" s="22"/>
    </row>
    <row r="213" spans="1:118" s="3" customFormat="1" ht="15" customHeight="1" x14ac:dyDescent="0.15">
      <c r="A213" s="1000" t="s">
        <v>126</v>
      </c>
      <c r="B213" s="1001"/>
      <c r="C213" s="303"/>
      <c r="D213" s="303"/>
      <c r="E213" s="304"/>
      <c r="F213" s="305"/>
      <c r="G213" s="306"/>
      <c r="H213" s="305"/>
      <c r="I213" s="306"/>
      <c r="J213" s="305"/>
      <c r="K213" s="306"/>
      <c r="L213" s="307"/>
      <c r="M213" s="306"/>
      <c r="N213" s="233"/>
      <c r="BA213" s="22"/>
      <c r="BB213" s="22"/>
      <c r="BC213" s="22"/>
      <c r="BT213" s="22"/>
      <c r="BU213" s="22"/>
      <c r="BV213" s="22"/>
    </row>
    <row r="214" spans="1:118" s="3" customFormat="1" ht="15" customHeight="1" thickBot="1" x14ac:dyDescent="0.2">
      <c r="A214" s="1000" t="s">
        <v>220</v>
      </c>
      <c r="B214" s="1001"/>
      <c r="C214" s="303"/>
      <c r="D214" s="303"/>
      <c r="E214" s="304"/>
      <c r="F214" s="308"/>
      <c r="G214" s="309"/>
      <c r="H214" s="308"/>
      <c r="I214" s="309"/>
      <c r="J214" s="308"/>
      <c r="K214" s="309"/>
      <c r="L214" s="310"/>
      <c r="M214" s="309"/>
      <c r="N214" s="233"/>
      <c r="BA214" s="22"/>
      <c r="BB214" s="22"/>
      <c r="BC214" s="22"/>
      <c r="BT214" s="22"/>
      <c r="BU214" s="22"/>
      <c r="BV214" s="22"/>
    </row>
    <row r="215" spans="1:118" s="3" customFormat="1" ht="15" customHeight="1" thickTop="1" x14ac:dyDescent="0.15">
      <c r="A215" s="1002" t="s">
        <v>221</v>
      </c>
      <c r="B215" s="1003"/>
      <c r="C215" s="311"/>
      <c r="D215" s="311"/>
      <c r="E215" s="312"/>
      <c r="F215" s="313"/>
      <c r="G215" s="314"/>
      <c r="H215" s="315"/>
      <c r="I215" s="314"/>
      <c r="J215" s="315"/>
      <c r="K215" s="314"/>
      <c r="L215" s="316"/>
      <c r="M215" s="314"/>
      <c r="N215" s="233"/>
      <c r="BA215" s="22"/>
      <c r="BB215" s="22"/>
      <c r="BC215" s="22"/>
      <c r="BD215" s="22"/>
      <c r="BE215" s="22"/>
      <c r="BF215" s="22"/>
      <c r="BG215" s="22"/>
      <c r="BH215" s="22"/>
      <c r="BI215" s="22"/>
      <c r="BT215" s="22"/>
      <c r="BU215" s="22"/>
      <c r="BV215" s="22"/>
      <c r="BW215" s="22"/>
      <c r="BX215" s="22"/>
      <c r="BY215" s="22"/>
      <c r="BZ215" s="22"/>
      <c r="CA215" s="22"/>
      <c r="CB215" s="22"/>
    </row>
    <row r="216" spans="1:118" s="3" customFormat="1" ht="15" customHeight="1" x14ac:dyDescent="0.15">
      <c r="A216" s="1004" t="s">
        <v>222</v>
      </c>
      <c r="B216" s="1005"/>
      <c r="C216" s="317"/>
      <c r="D216" s="317"/>
      <c r="E216" s="318"/>
      <c r="F216" s="319"/>
      <c r="G216" s="320"/>
      <c r="H216" s="319"/>
      <c r="I216" s="321"/>
      <c r="J216" s="319"/>
      <c r="K216" s="321"/>
      <c r="L216" s="322"/>
      <c r="M216" s="321"/>
      <c r="N216" s="233"/>
      <c r="BA216" s="22"/>
      <c r="BB216" s="22"/>
      <c r="BC216" s="22"/>
      <c r="BD216" s="22"/>
      <c r="BE216" s="22"/>
      <c r="BF216" s="22"/>
      <c r="BG216" s="22"/>
      <c r="BH216" s="22"/>
      <c r="BT216" s="22"/>
      <c r="BU216" s="22"/>
      <c r="BV216" s="22"/>
      <c r="BW216" s="22"/>
      <c r="BX216" s="22"/>
      <c r="BY216" s="22"/>
      <c r="BZ216" s="22"/>
    </row>
    <row r="217" spans="1:118" s="9" customFormat="1" x14ac:dyDescent="0.2">
      <c r="A217" s="32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</row>
    <row r="218" spans="1:118" s="9" customFormat="1" x14ac:dyDescent="0.2">
      <c r="A218" s="32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</row>
    <row r="219" spans="1:118" s="9" customFormat="1" x14ac:dyDescent="0.2">
      <c r="A219" s="32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</row>
    <row r="220" spans="1:118" s="9" customFormat="1" x14ac:dyDescent="0.2">
      <c r="A220" s="32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0">
        <f>IF($M$197&gt;=SUM($M$198:$M$201),0,1)</f>
        <v>0</v>
      </c>
      <c r="BU220" s="272">
        <f>IF($N$197&gt;=SUM($N$198:$N$201),0,1)</f>
        <v>0</v>
      </c>
      <c r="BV220" s="273">
        <f>IF($O$197&gt;=SUM($O$198:$O$201),0,1)</f>
        <v>0</v>
      </c>
      <c r="BW220" s="272">
        <f>IF($P$197&gt;=SUM($P$198:$P$201),0,1)</f>
        <v>0</v>
      </c>
      <c r="BX220" s="273">
        <f>IF($Q$197&gt;=SUM($Q$198:$Q$201),0,1)</f>
        <v>0</v>
      </c>
      <c r="BY220" s="272">
        <f>IF($R$197&gt;=SUM($R$198:$R$201),0,1)</f>
        <v>0</v>
      </c>
      <c r="BZ220" s="273">
        <f>IF($S$197&gt;=SUM($S$198:$S$201),0,1)</f>
        <v>0</v>
      </c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</row>
    <row r="221" spans="1:118" s="9" customFormat="1" x14ac:dyDescent="0.2">
      <c r="A221" s="32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0">
        <f>IF($M$198&lt;=$M$197,0,1)</f>
        <v>0</v>
      </c>
      <c r="BU221" s="274">
        <f>IF($N$198&lt;=$N$197,0,1)</f>
        <v>0</v>
      </c>
      <c r="BV221" s="275">
        <f>IF($O$198&lt;=$O$197,0,1)</f>
        <v>0</v>
      </c>
      <c r="BW221" s="274">
        <f>IF($P$198&lt;=$P$197,0,1)</f>
        <v>0</v>
      </c>
      <c r="BX221" s="275">
        <f>IF($Q$198&lt;=$Q$197,0,1)</f>
        <v>0</v>
      </c>
      <c r="BY221" s="274">
        <f>IF($R$198&lt;=$R$197,0,1)</f>
        <v>0</v>
      </c>
      <c r="BZ221" s="275">
        <f>IF($S$198&lt;=$S$197,0,1)</f>
        <v>0</v>
      </c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</row>
    <row r="222" spans="1:118" s="9" customFormat="1" x14ac:dyDescent="0.2">
      <c r="A222" s="32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0">
        <f>IF($M$199&lt;=$M$197,0,1)</f>
        <v>0</v>
      </c>
      <c r="BU222" s="274">
        <f>IF($N$199&lt;=$N$197,0,1)</f>
        <v>0</v>
      </c>
      <c r="BV222" s="275">
        <f>IF($O$199&lt;=$O$197,0,1)</f>
        <v>0</v>
      </c>
      <c r="BW222" s="274">
        <f>IF($P$199&lt;=$P$197,0,1)</f>
        <v>0</v>
      </c>
      <c r="BX222" s="275">
        <f>IF($Q$199&lt;=$Q$197,0,1)</f>
        <v>0</v>
      </c>
      <c r="BY222" s="274">
        <f>IF($R$199&lt;=$R$197,0,1)</f>
        <v>0</v>
      </c>
      <c r="BZ222" s="275">
        <f>IF($S$199&lt;=$S$197,0,1)</f>
        <v>0</v>
      </c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</row>
    <row r="223" spans="1:118" s="9" customFormat="1" x14ac:dyDescent="0.2">
      <c r="A223" s="32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0">
        <f>IF($M$200&lt;=$M$197,0,1)</f>
        <v>0</v>
      </c>
      <c r="BU223" s="274">
        <f>IF($N$200&lt;=$N$197,0,1)</f>
        <v>0</v>
      </c>
      <c r="BV223" s="275">
        <f>IF($O$200&lt;=$O$197,0,1)</f>
        <v>0</v>
      </c>
      <c r="BW223" s="274">
        <f>IF($P$200&lt;=$P$197,0,1)</f>
        <v>0</v>
      </c>
      <c r="BX223" s="275">
        <f>IF($Q$200&lt;=$Q$197,0,1)</f>
        <v>0</v>
      </c>
      <c r="BY223" s="274">
        <f>IF($R$200&lt;=$R$197,0,1)</f>
        <v>0</v>
      </c>
      <c r="BZ223" s="275">
        <f>IF($S$200&lt;=$S$197,0,1)</f>
        <v>0</v>
      </c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</row>
    <row r="224" spans="1:118" s="9" customFormat="1" x14ac:dyDescent="0.2">
      <c r="A224" s="32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0">
        <f>IF($M$201&lt;=$M$197,0,1)</f>
        <v>0</v>
      </c>
      <c r="BU224" s="274">
        <f>IF($N$201&lt;=$N$197,0,1)</f>
        <v>0</v>
      </c>
      <c r="BV224" s="282">
        <f>IF($O$201&lt;=$O$197,0,1)</f>
        <v>0</v>
      </c>
      <c r="BW224" s="281">
        <f>IF($P$201&lt;=$P$197,0,1)</f>
        <v>0</v>
      </c>
      <c r="BX224" s="282">
        <f>IF($Q$201&lt;=$Q$197,0,1)</f>
        <v>0</v>
      </c>
      <c r="BY224" s="281">
        <f>IF($R$201&lt;=$R$197,0,1)</f>
        <v>0</v>
      </c>
      <c r="BZ224" s="282">
        <f>IF($S$201&lt;=$S$197,0,1)</f>
        <v>0</v>
      </c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</row>
    <row r="225" spans="1:118" s="9" customFormat="1" x14ac:dyDescent="0.2">
      <c r="A225" s="32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272">
        <f>IF($T$197&gt;=SUM($T$198:$T$201),0,1)</f>
        <v>0</v>
      </c>
      <c r="BU225" s="273">
        <f>IF($U$197&gt;=SUM($U$198:$U$201),0,1)</f>
        <v>0</v>
      </c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</row>
    <row r="226" spans="1:118" s="9" customFormat="1" x14ac:dyDescent="0.2">
      <c r="A226" s="32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274">
        <f>IF($T$198&lt;=$T$197,0,1)</f>
        <v>0</v>
      </c>
      <c r="BU226" s="275">
        <f>IF($U$198&lt;=$U$197,0,1)</f>
        <v>0</v>
      </c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</row>
    <row r="227" spans="1:118" s="9" customFormat="1" x14ac:dyDescent="0.2">
      <c r="A227" s="32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274">
        <f>IF($T$199&lt;=$T$197,0,1)</f>
        <v>0</v>
      </c>
      <c r="BU227" s="275">
        <f>IF($U$199&lt;=$U$197,0,1)</f>
        <v>0</v>
      </c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</row>
    <row r="228" spans="1:118" s="9" customFormat="1" x14ac:dyDescent="0.2">
      <c r="A228" s="32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274">
        <f>IF($T$200&lt;=$T$197,0,1)</f>
        <v>0</v>
      </c>
      <c r="BU228" s="275">
        <f>IF($U$200&lt;=$U$197,0,1)</f>
        <v>0</v>
      </c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</row>
    <row r="229" spans="1:118" s="9" customFormat="1" x14ac:dyDescent="0.2">
      <c r="A229" s="32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281">
        <f>IF($T$201&lt;=$T$197,0,1)</f>
        <v>0</v>
      </c>
      <c r="BU229" s="282">
        <f>IF($U$201&lt;=$U$197,0,1)</f>
        <v>0</v>
      </c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</row>
    <row r="230" spans="1:118" s="9" customFormat="1" x14ac:dyDescent="0.2">
      <c r="A230" s="32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</row>
    <row r="231" spans="1:118" s="9" customFormat="1" x14ac:dyDescent="0.2">
      <c r="A231" s="32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</row>
    <row r="232" spans="1:118" s="9" customFormat="1" x14ac:dyDescent="0.2">
      <c r="A232" s="32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</row>
    <row r="233" spans="1:118" s="9" customFormat="1" x14ac:dyDescent="0.2">
      <c r="A233" s="32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</row>
    <row r="234" spans="1:118" s="9" customFormat="1" x14ac:dyDescent="0.2">
      <c r="A234" s="32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</row>
    <row r="235" spans="1:118" s="9" customFormat="1" x14ac:dyDescent="0.2">
      <c r="A235" s="32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</row>
    <row r="236" spans="1:118" s="9" customFormat="1" x14ac:dyDescent="0.2">
      <c r="A236" s="32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</row>
    <row r="237" spans="1:118" s="9" customFormat="1" x14ac:dyDescent="0.2">
      <c r="A237" s="32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</row>
    <row r="238" spans="1:118" s="9" customFormat="1" x14ac:dyDescent="0.2">
      <c r="A238" s="32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</row>
    <row r="239" spans="1:118" s="9" customFormat="1" x14ac:dyDescent="0.2">
      <c r="A239" s="32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</row>
    <row r="240" spans="1:118" s="9" customFormat="1" x14ac:dyDescent="0.2">
      <c r="A240" s="32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</row>
    <row r="241" spans="1:118" s="9" customFormat="1" x14ac:dyDescent="0.2">
      <c r="A241" s="32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</row>
    <row r="242" spans="1:118" s="9" customFormat="1" x14ac:dyDescent="0.2">
      <c r="A242" s="32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</row>
    <row r="243" spans="1:118" s="9" customFormat="1" x14ac:dyDescent="0.2">
      <c r="A243" s="32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</row>
    <row r="244" spans="1:118" s="9" customFormat="1" x14ac:dyDescent="0.2">
      <c r="A244" s="32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</row>
    <row r="245" spans="1:118" s="9" customFormat="1" x14ac:dyDescent="0.2">
      <c r="A245" s="32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</row>
    <row r="246" spans="1:118" s="9" customFormat="1" x14ac:dyDescent="0.2">
      <c r="A246" s="32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</row>
    <row r="247" spans="1:118" s="9" customFormat="1" x14ac:dyDescent="0.2">
      <c r="A247" s="324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</row>
    <row r="248" spans="1:118" s="9" customFormat="1" x14ac:dyDescent="0.2">
      <c r="A248" s="32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</row>
    <row r="249" spans="1:118" s="9" customFormat="1" x14ac:dyDescent="0.2">
      <c r="A249" s="32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</row>
    <row r="250" spans="1:118" s="9" customFormat="1" x14ac:dyDescent="0.2">
      <c r="A250" s="32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</row>
    <row r="251" spans="1:118" s="9" customFormat="1" x14ac:dyDescent="0.2">
      <c r="A251" s="32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</row>
    <row r="252" spans="1:118" s="9" customFormat="1" x14ac:dyDescent="0.2">
      <c r="A252" s="32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</row>
    <row r="253" spans="1:118" s="9" customFormat="1" x14ac:dyDescent="0.2">
      <c r="A253" s="32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2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</row>
    <row r="254" spans="1:118" s="17" customFormat="1" x14ac:dyDescent="0.2">
      <c r="A254" s="325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2"/>
      <c r="W254" s="22"/>
      <c r="X254" s="22"/>
      <c r="Y254" s="22"/>
      <c r="Z254" s="22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2"/>
      <c r="AL254" s="22"/>
      <c r="AM254" s="22"/>
      <c r="AN254" s="22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</row>
    <row r="255" spans="1:118" s="17" customFormat="1" x14ac:dyDescent="0.2">
      <c r="A255" s="325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2"/>
      <c r="W255" s="22"/>
      <c r="X255" s="22"/>
      <c r="Y255" s="22"/>
      <c r="Z255" s="22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2"/>
      <c r="AL255" s="22"/>
      <c r="AM255" s="22"/>
      <c r="AN255" s="22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</row>
    <row r="256" spans="1:118" s="17" customFormat="1" x14ac:dyDescent="0.2">
      <c r="A256" s="325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2"/>
      <c r="W256" s="22"/>
      <c r="X256" s="22"/>
      <c r="Y256" s="22"/>
      <c r="Z256" s="22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2"/>
      <c r="AL256" s="22"/>
      <c r="AM256" s="22"/>
      <c r="AN256" s="22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</row>
    <row r="257" spans="1:118" s="17" customFormat="1" x14ac:dyDescent="0.2">
      <c r="A257" s="325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2"/>
      <c r="W257" s="22"/>
      <c r="X257" s="22"/>
      <c r="Y257" s="22"/>
      <c r="Z257" s="22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2"/>
      <c r="AL257" s="22"/>
      <c r="AM257" s="22"/>
      <c r="AN257" s="22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</row>
    <row r="258" spans="1:118" s="17" customFormat="1" x14ac:dyDescent="0.2">
      <c r="A258" s="325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2"/>
      <c r="W258" s="22"/>
      <c r="X258" s="22"/>
      <c r="Y258" s="22"/>
      <c r="Z258" s="22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2"/>
      <c r="AL258" s="22"/>
      <c r="AM258" s="22"/>
      <c r="AN258" s="22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</row>
    <row r="259" spans="1:118" s="17" customFormat="1" x14ac:dyDescent="0.2">
      <c r="A259" s="325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2"/>
      <c r="W259" s="22"/>
      <c r="X259" s="22"/>
      <c r="Y259" s="22"/>
      <c r="Z259" s="22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2"/>
      <c r="AL259" s="22"/>
      <c r="AM259" s="22"/>
      <c r="AN259" s="22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</row>
    <row r="260" spans="1:118" s="17" customFormat="1" x14ac:dyDescent="0.2">
      <c r="A260" s="325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2"/>
      <c r="W260" s="22"/>
      <c r="X260" s="22"/>
      <c r="Y260" s="22"/>
      <c r="Z260" s="22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2"/>
      <c r="AL260" s="22"/>
      <c r="AM260" s="22"/>
      <c r="AN260" s="22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</row>
    <row r="300" spans="1:72" s="330" customFormat="1" x14ac:dyDescent="0.2">
      <c r="A300" s="326">
        <f>SUM(A7:X216)</f>
        <v>10</v>
      </c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327"/>
      <c r="V300" s="328"/>
      <c r="W300" s="328"/>
      <c r="X300" s="328"/>
      <c r="Y300" s="328"/>
      <c r="Z300" s="328"/>
      <c r="AA300" s="327"/>
      <c r="AB300" s="327"/>
      <c r="AC300" s="327"/>
      <c r="AD300" s="327"/>
      <c r="AE300" s="327"/>
      <c r="AF300" s="327"/>
      <c r="AG300" s="327"/>
      <c r="AH300" s="327"/>
      <c r="AI300" s="327"/>
      <c r="AJ300" s="327"/>
      <c r="AK300" s="328"/>
      <c r="AL300" s="328"/>
      <c r="AM300" s="328"/>
      <c r="AN300" s="328"/>
      <c r="AO300" s="327"/>
      <c r="AP300" s="327"/>
      <c r="AQ300" s="327"/>
      <c r="AR300" s="327"/>
      <c r="AS300" s="327"/>
      <c r="AT300" s="327"/>
      <c r="AU300" s="327"/>
      <c r="AV300" s="327"/>
      <c r="AW300" s="327"/>
      <c r="AX300" s="327"/>
      <c r="AY300" s="327"/>
      <c r="AZ300" s="327"/>
      <c r="BA300" s="327"/>
      <c r="BB300" s="327"/>
      <c r="BC300" s="327"/>
      <c r="BD300" s="327"/>
      <c r="BE300" s="327"/>
      <c r="BF300" s="327"/>
      <c r="BG300" s="327"/>
      <c r="BH300" s="327"/>
      <c r="BI300" s="327"/>
      <c r="BJ300" s="327"/>
      <c r="BK300" s="327"/>
      <c r="BL300" s="327"/>
      <c r="BM300" s="327"/>
      <c r="BN300" s="327"/>
      <c r="BO300" s="327"/>
      <c r="BP300" s="327"/>
      <c r="BQ300" s="327"/>
      <c r="BR300" s="327"/>
      <c r="BS300" s="327"/>
      <c r="BT300" s="329">
        <v>0</v>
      </c>
    </row>
  </sheetData>
  <mergeCells count="276">
    <mergeCell ref="A213:B213"/>
    <mergeCell ref="A214:B214"/>
    <mergeCell ref="A215:B215"/>
    <mergeCell ref="A216:B216"/>
    <mergeCell ref="A206:B206"/>
    <mergeCell ref="A207:B207"/>
    <mergeCell ref="A208:B208"/>
    <mergeCell ref="A210:B212"/>
    <mergeCell ref="C210:E211"/>
    <mergeCell ref="F210:M210"/>
    <mergeCell ref="F211:G211"/>
    <mergeCell ref="H211:I211"/>
    <mergeCell ref="J211:K211"/>
    <mergeCell ref="L211:M211"/>
    <mergeCell ref="A203:B205"/>
    <mergeCell ref="C203:E204"/>
    <mergeCell ref="F203:M203"/>
    <mergeCell ref="N203:N205"/>
    <mergeCell ref="F204:G204"/>
    <mergeCell ref="H204:I204"/>
    <mergeCell ref="J204:K204"/>
    <mergeCell ref="L204:M204"/>
    <mergeCell ref="T194:U194"/>
    <mergeCell ref="A196:B196"/>
    <mergeCell ref="A197:B197"/>
    <mergeCell ref="A198:B198"/>
    <mergeCell ref="A200:B200"/>
    <mergeCell ref="A201:B201"/>
    <mergeCell ref="F193:U193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A188:B188"/>
    <mergeCell ref="A189:B189"/>
    <mergeCell ref="A190:B190"/>
    <mergeCell ref="A191:B191"/>
    <mergeCell ref="A193:B195"/>
    <mergeCell ref="C193:E194"/>
    <mergeCell ref="A181:B181"/>
    <mergeCell ref="A182:A183"/>
    <mergeCell ref="A184:B184"/>
    <mergeCell ref="A185:B185"/>
    <mergeCell ref="A186:B186"/>
    <mergeCell ref="A187:B187"/>
    <mergeCell ref="T178:T180"/>
    <mergeCell ref="U178:U180"/>
    <mergeCell ref="F179:G179"/>
    <mergeCell ref="H179:I179"/>
    <mergeCell ref="J179:K179"/>
    <mergeCell ref="L179:M179"/>
    <mergeCell ref="N179:O179"/>
    <mergeCell ref="P179:Q179"/>
    <mergeCell ref="A175:A176"/>
    <mergeCell ref="A178:B180"/>
    <mergeCell ref="C178:E179"/>
    <mergeCell ref="F178:Q178"/>
    <mergeCell ref="R178:R180"/>
    <mergeCell ref="S178:S180"/>
    <mergeCell ref="A171:B172"/>
    <mergeCell ref="C171:C172"/>
    <mergeCell ref="D171:I171"/>
    <mergeCell ref="J171:K171"/>
    <mergeCell ref="L171:L172"/>
    <mergeCell ref="A173:A174"/>
    <mergeCell ref="N165:O165"/>
    <mergeCell ref="P165:Q165"/>
    <mergeCell ref="R165:R166"/>
    <mergeCell ref="A167:B167"/>
    <mergeCell ref="A168:B168"/>
    <mergeCell ref="A169:B169"/>
    <mergeCell ref="A165:B166"/>
    <mergeCell ref="C165:E165"/>
    <mergeCell ref="F165:G165"/>
    <mergeCell ref="H165:I165"/>
    <mergeCell ref="J165:K165"/>
    <mergeCell ref="L165:M165"/>
    <mergeCell ref="L159:M159"/>
    <mergeCell ref="N159:O159"/>
    <mergeCell ref="P159:Q159"/>
    <mergeCell ref="A161:B161"/>
    <mergeCell ref="A162:B162"/>
    <mergeCell ref="A163:B163"/>
    <mergeCell ref="A157:C157"/>
    <mergeCell ref="A159:B160"/>
    <mergeCell ref="C159:E159"/>
    <mergeCell ref="F159:G159"/>
    <mergeCell ref="H159:I159"/>
    <mergeCell ref="J159:K159"/>
    <mergeCell ref="A151:C151"/>
    <mergeCell ref="A152:C152"/>
    <mergeCell ref="A153:C153"/>
    <mergeCell ref="A154:C154"/>
    <mergeCell ref="A155:C155"/>
    <mergeCell ref="A156:C156"/>
    <mergeCell ref="A145:A147"/>
    <mergeCell ref="B146:C146"/>
    <mergeCell ref="B147:C147"/>
    <mergeCell ref="A148:C148"/>
    <mergeCell ref="A149:C149"/>
    <mergeCell ref="A150:C150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32:C132"/>
    <mergeCell ref="A133:C133"/>
    <mergeCell ref="A134:C134"/>
    <mergeCell ref="A135:A136"/>
    <mergeCell ref="B135:C135"/>
    <mergeCell ref="B136:C13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A124:C124"/>
    <mergeCell ref="A126:C127"/>
    <mergeCell ref="D126:F126"/>
    <mergeCell ref="G126:H126"/>
    <mergeCell ref="I126:J126"/>
    <mergeCell ref="K126:L126"/>
    <mergeCell ref="A118:C118"/>
    <mergeCell ref="A119:C119"/>
    <mergeCell ref="A120:C120"/>
    <mergeCell ref="A121:C121"/>
    <mergeCell ref="A122:C122"/>
    <mergeCell ref="A123:C123"/>
    <mergeCell ref="A112:A114"/>
    <mergeCell ref="B113:C113"/>
    <mergeCell ref="B114:C114"/>
    <mergeCell ref="A115:C115"/>
    <mergeCell ref="A116:C116"/>
    <mergeCell ref="A117:C117"/>
    <mergeCell ref="A107:A111"/>
    <mergeCell ref="B107:C107"/>
    <mergeCell ref="B108:C108"/>
    <mergeCell ref="B109:C109"/>
    <mergeCell ref="B110:C110"/>
    <mergeCell ref="B111:C111"/>
    <mergeCell ref="A102:A103"/>
    <mergeCell ref="B102:C102"/>
    <mergeCell ref="B103:C103"/>
    <mergeCell ref="B104:C104"/>
    <mergeCell ref="A105:C105"/>
    <mergeCell ref="A106:C106"/>
    <mergeCell ref="A97:A98"/>
    <mergeCell ref="B97:C97"/>
    <mergeCell ref="B98:C98"/>
    <mergeCell ref="A99:C99"/>
    <mergeCell ref="A100:C100"/>
    <mergeCell ref="A101:C101"/>
    <mergeCell ref="O93:P93"/>
    <mergeCell ref="Q93:R93"/>
    <mergeCell ref="S93:S94"/>
    <mergeCell ref="T93:T94"/>
    <mergeCell ref="U93:V93"/>
    <mergeCell ref="A96:C96"/>
    <mergeCell ref="A93:C94"/>
    <mergeCell ref="D93:F93"/>
    <mergeCell ref="G93:H93"/>
    <mergeCell ref="I93:J93"/>
    <mergeCell ref="K93:L93"/>
    <mergeCell ref="M93:N93"/>
    <mergeCell ref="A86:B86"/>
    <mergeCell ref="A87:B87"/>
    <mergeCell ref="A88:B88"/>
    <mergeCell ref="A89:B89"/>
    <mergeCell ref="A90:B90"/>
    <mergeCell ref="A91:B91"/>
    <mergeCell ref="D80:D81"/>
    <mergeCell ref="E80:E81"/>
    <mergeCell ref="A82:B82"/>
    <mergeCell ref="A83:B83"/>
    <mergeCell ref="A84:B84"/>
    <mergeCell ref="A85:B85"/>
    <mergeCell ref="A74:B74"/>
    <mergeCell ref="A75:B75"/>
    <mergeCell ref="A76:A77"/>
    <mergeCell ref="A78:B78"/>
    <mergeCell ref="A80:B81"/>
    <mergeCell ref="C80:C81"/>
    <mergeCell ref="X64:X65"/>
    <mergeCell ref="A66:B66"/>
    <mergeCell ref="A67:A69"/>
    <mergeCell ref="A71:B73"/>
    <mergeCell ref="C71:C73"/>
    <mergeCell ref="D71:I71"/>
    <mergeCell ref="J71:J73"/>
    <mergeCell ref="D72:E72"/>
    <mergeCell ref="F72:G72"/>
    <mergeCell ref="H72:I72"/>
    <mergeCell ref="N64:O64"/>
    <mergeCell ref="P64:Q64"/>
    <mergeCell ref="R64:S64"/>
    <mergeCell ref="T64:U64"/>
    <mergeCell ref="V64:V65"/>
    <mergeCell ref="W64:W65"/>
    <mergeCell ref="A58:B58"/>
    <mergeCell ref="A59:A61"/>
    <mergeCell ref="A63:B65"/>
    <mergeCell ref="C63:E64"/>
    <mergeCell ref="F63:U63"/>
    <mergeCell ref="V63:X63"/>
    <mergeCell ref="F64:G64"/>
    <mergeCell ref="H64:I64"/>
    <mergeCell ref="J64:K64"/>
    <mergeCell ref="L64:M64"/>
    <mergeCell ref="A50:B50"/>
    <mergeCell ref="A51:B51"/>
    <mergeCell ref="A52:B52"/>
    <mergeCell ref="A53:B53"/>
    <mergeCell ref="A55:B57"/>
    <mergeCell ref="C55:E56"/>
    <mergeCell ref="A45:B45"/>
    <mergeCell ref="A46:B46"/>
    <mergeCell ref="A48:B49"/>
    <mergeCell ref="C48:C49"/>
    <mergeCell ref="D48:I48"/>
    <mergeCell ref="F55:U55"/>
    <mergeCell ref="F56:G56"/>
    <mergeCell ref="H56:I56"/>
    <mergeCell ref="J56:K56"/>
    <mergeCell ref="L56:M56"/>
    <mergeCell ref="N56:O56"/>
    <mergeCell ref="P56:Q56"/>
    <mergeCell ref="R56:S56"/>
    <mergeCell ref="T56:U56"/>
    <mergeCell ref="J48:K48"/>
    <mergeCell ref="C30:C31"/>
    <mergeCell ref="D30:I30"/>
    <mergeCell ref="K30:L30"/>
    <mergeCell ref="A32:B32"/>
    <mergeCell ref="A34:A38"/>
    <mergeCell ref="A39:A40"/>
    <mergeCell ref="A24:B24"/>
    <mergeCell ref="A25:B25"/>
    <mergeCell ref="A26:B26"/>
    <mergeCell ref="A27:B27"/>
    <mergeCell ref="A28:B28"/>
    <mergeCell ref="A30:B31"/>
    <mergeCell ref="A20:B20"/>
    <mergeCell ref="A21:B21"/>
    <mergeCell ref="A22:B22"/>
    <mergeCell ref="A23:B23"/>
    <mergeCell ref="A11:B11"/>
    <mergeCell ref="A12:B12"/>
    <mergeCell ref="A13:B13"/>
    <mergeCell ref="A14:B14"/>
    <mergeCell ref="A16:B17"/>
    <mergeCell ref="C16:C17"/>
    <mergeCell ref="A6:P6"/>
    <mergeCell ref="A8:B9"/>
    <mergeCell ref="C8:C9"/>
    <mergeCell ref="D8:I8"/>
    <mergeCell ref="J8:K8"/>
    <mergeCell ref="A10:B10"/>
    <mergeCell ref="A18:B18"/>
    <mergeCell ref="A19:B19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workbookViewId="0">
      <selection sqref="A1:XFD1048576"/>
    </sheetView>
  </sheetViews>
  <sheetFormatPr baseColWidth="10" defaultRowHeight="12.75" x14ac:dyDescent="0.2"/>
  <cols>
    <col min="1" max="1" width="22.7109375" style="325" customWidth="1"/>
    <col min="2" max="2" width="22.140625" style="23" customWidth="1"/>
    <col min="3" max="4" width="10.28515625" style="23" customWidth="1"/>
    <col min="5" max="5" width="10.85546875" style="23" customWidth="1"/>
    <col min="6" max="9" width="10.28515625" style="23" customWidth="1"/>
    <col min="10" max="10" width="11.42578125" style="23"/>
    <col min="11" max="11" width="10.28515625" style="23" customWidth="1"/>
    <col min="12" max="12" width="11" style="23" customWidth="1"/>
    <col min="13" max="13" width="13" style="23" customWidth="1"/>
    <col min="14" max="15" width="10.28515625" style="23" customWidth="1"/>
    <col min="16" max="16" width="11" style="23" customWidth="1"/>
    <col min="17" max="20" width="10.28515625" style="23" customWidth="1"/>
    <col min="21" max="21" width="10.28515625" style="327" customWidth="1"/>
    <col min="22" max="22" width="12.28515625" style="328" bestFit="1" customWidth="1"/>
    <col min="23" max="26" width="12.140625" style="328" customWidth="1"/>
    <col min="27" max="36" width="12.140625" style="327" customWidth="1"/>
    <col min="37" max="40" width="12.140625" style="328" customWidth="1"/>
    <col min="41" max="51" width="12.140625" style="327" customWidth="1"/>
    <col min="52" max="52" width="12.28515625" style="327" customWidth="1"/>
    <col min="53" max="78" width="12.140625" style="327" hidden="1" customWidth="1"/>
    <col min="79" max="93" width="12.140625" style="327" customWidth="1"/>
    <col min="94" max="118" width="11.42578125" style="327"/>
    <col min="119" max="16384" width="11.42578125" style="330"/>
  </cols>
  <sheetData>
    <row r="1" spans="1:100" s="3" customFormat="1" ht="15" x14ac:dyDescent="0.2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M1" s="4"/>
    </row>
    <row r="2" spans="1:100" s="3" customFormat="1" ht="15" x14ac:dyDescent="0.2">
      <c r="A2" s="1" t="str">
        <f>CONCATENATE("COMUNA: ",[1]NOMBRE!B2," - ","( ",[1]NOMBRE!C2,[1]NOMBRE!D2,[1]NOMBRE!E2,[1]NOMBRE!F2,[1]NOMBRE!G2," )")</f>
        <v>COMUNA: LINARES 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M2" s="4"/>
    </row>
    <row r="3" spans="1:100" s="3" customFormat="1" ht="15" x14ac:dyDescent="0.2">
      <c r="A3" s="1" t="str">
        <f>CONCATENATE("ESTABLECIMIENTO: ",[1]NOMBRE!B3," - ","( ",[1]NOMBRE!C3,[1]NOMBRE!D3,[1]NOMBRE!E3,[1]NOMBRE!F3,[1]NOMBRE!G3," )")</f>
        <v>ESTABLECIMIENTO: HOSPITAL DE LINARES  - ( 16108 )</v>
      </c>
      <c r="B3" s="2"/>
      <c r="C3" s="2"/>
      <c r="D3" s="5"/>
      <c r="E3" s="2"/>
      <c r="F3" s="2"/>
      <c r="G3" s="2"/>
      <c r="H3" s="2"/>
      <c r="I3" s="2"/>
      <c r="J3" s="2"/>
      <c r="K3" s="2"/>
      <c r="M3" s="4"/>
    </row>
    <row r="4" spans="1:100" s="3" customFormat="1" ht="15" x14ac:dyDescent="0.2">
      <c r="A4" s="1" t="str">
        <f>CONCATENATE("MES: ",[1]NOMBRE!B6," - ","( ",[1]NOMBRE!C6,[1]NOMBRE!D6," )")</f>
        <v>MES: ENERO - ( 01 )</v>
      </c>
      <c r="B4" s="2"/>
      <c r="C4" s="2"/>
      <c r="D4" s="2"/>
      <c r="E4" s="2"/>
      <c r="F4" s="2"/>
      <c r="G4" s="2"/>
      <c r="H4" s="2"/>
      <c r="I4" s="2"/>
      <c r="J4" s="2"/>
      <c r="K4" s="2"/>
      <c r="M4" s="4"/>
    </row>
    <row r="5" spans="1:100" s="3" customFormat="1" ht="15" x14ac:dyDescent="0.2">
      <c r="A5" s="6" t="str">
        <f>CONCATENATE("AÑO: ",[1]NOMBRE!B7)</f>
        <v>AÑO: 2013</v>
      </c>
      <c r="B5" s="2"/>
      <c r="C5" s="2"/>
      <c r="D5" s="2"/>
      <c r="E5" s="2"/>
      <c r="F5" s="2"/>
      <c r="G5" s="2"/>
      <c r="H5" s="2"/>
      <c r="I5" s="2"/>
      <c r="J5" s="2"/>
      <c r="K5" s="2"/>
      <c r="M5" s="4"/>
    </row>
    <row r="6" spans="1:100" s="9" customFormat="1" ht="15" x14ac:dyDescent="0.2">
      <c r="A6" s="1197" t="s">
        <v>1</v>
      </c>
      <c r="B6" s="1197"/>
      <c r="C6" s="1197"/>
      <c r="D6" s="1197"/>
      <c r="E6" s="1197"/>
      <c r="F6" s="1197"/>
      <c r="G6" s="1197"/>
      <c r="H6" s="1197"/>
      <c r="I6" s="1197"/>
      <c r="J6" s="1197"/>
      <c r="K6" s="1197"/>
      <c r="L6" s="1197"/>
      <c r="M6" s="1197"/>
      <c r="N6" s="1197"/>
      <c r="O6" s="1197"/>
      <c r="P6" s="1197"/>
      <c r="Q6" s="7"/>
      <c r="R6" s="7"/>
      <c r="S6" s="7"/>
      <c r="T6" s="7"/>
      <c r="U6" s="7"/>
      <c r="V6" s="7"/>
      <c r="W6" s="8"/>
    </row>
    <row r="7" spans="1:100" s="9" customFormat="1" ht="14.25" x14ac:dyDescent="0.2">
      <c r="A7" s="10" t="s">
        <v>2</v>
      </c>
      <c r="B7" s="11"/>
      <c r="C7" s="11"/>
      <c r="D7" s="12"/>
      <c r="E7" s="13"/>
      <c r="F7" s="3"/>
      <c r="G7" s="3"/>
      <c r="H7" s="3"/>
      <c r="I7" s="2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</row>
    <row r="8" spans="1:100" s="17" customFormat="1" x14ac:dyDescent="0.2">
      <c r="A8" s="1187" t="s">
        <v>3</v>
      </c>
      <c r="B8" s="1188"/>
      <c r="C8" s="1052" t="s">
        <v>4</v>
      </c>
      <c r="D8" s="1173" t="s">
        <v>5</v>
      </c>
      <c r="E8" s="1174"/>
      <c r="F8" s="1174"/>
      <c r="G8" s="1174"/>
      <c r="H8" s="1174"/>
      <c r="I8" s="1175"/>
      <c r="J8" s="1176"/>
      <c r="K8" s="1176"/>
      <c r="L8" s="15"/>
      <c r="M8" s="2"/>
      <c r="N8" s="2"/>
      <c r="O8" s="2"/>
      <c r="P8" s="2"/>
      <c r="Q8" s="2"/>
      <c r="R8" s="2"/>
      <c r="S8" s="2"/>
      <c r="T8" s="2"/>
      <c r="U8" s="2"/>
      <c r="V8" s="2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</row>
    <row r="9" spans="1:100" s="23" customFormat="1" ht="21" x14ac:dyDescent="0.15">
      <c r="A9" s="1189"/>
      <c r="B9" s="1190"/>
      <c r="C9" s="1054"/>
      <c r="D9" s="18" t="s">
        <v>6</v>
      </c>
      <c r="E9" s="19" t="s">
        <v>7</v>
      </c>
      <c r="F9" s="19" t="s">
        <v>8</v>
      </c>
      <c r="G9" s="19" t="s">
        <v>9</v>
      </c>
      <c r="H9" s="19" t="s">
        <v>10</v>
      </c>
      <c r="I9" s="20" t="s">
        <v>11</v>
      </c>
      <c r="J9" s="21"/>
      <c r="K9" s="21"/>
      <c r="L9" s="21"/>
      <c r="M9" s="15"/>
      <c r="N9" s="2"/>
      <c r="O9" s="2"/>
      <c r="P9" s="2"/>
      <c r="Q9" s="2"/>
      <c r="R9" s="2"/>
      <c r="S9" s="2"/>
      <c r="T9" s="2"/>
      <c r="U9" s="2"/>
      <c r="V9" s="2"/>
      <c r="W9" s="2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</row>
    <row r="10" spans="1:100" s="23" customFormat="1" ht="10.5" x14ac:dyDescent="0.15">
      <c r="A10" s="1198" t="s">
        <v>12</v>
      </c>
      <c r="B10" s="1199"/>
      <c r="C10" s="24">
        <f>SUM(D10:I10)</f>
        <v>0</v>
      </c>
      <c r="D10" s="25"/>
      <c r="E10" s="26"/>
      <c r="F10" s="26"/>
      <c r="G10" s="26"/>
      <c r="H10" s="26"/>
      <c r="I10" s="27"/>
      <c r="J10" s="28" t="str">
        <f>$BA10&amp;""&amp;BB10</f>
        <v/>
      </c>
      <c r="K10" s="2"/>
      <c r="L10" s="2"/>
      <c r="M10" s="2"/>
      <c r="N10" s="2"/>
      <c r="O10" s="2"/>
      <c r="P10" s="2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9" t="str">
        <f>IF($C10&gt;=[1]A03!$C82,"","Total Gestantes Ingresadas debe ser MAYOR o IGUAL que el Total de Aplicaciones a Gestantes REM A03 Sección G")</f>
        <v/>
      </c>
      <c r="BB10" s="29" t="str">
        <f>IF($C10&gt;=[1]A03!$C85,"","Total Gestantes ingresadas a control prenatal debe ser MAYOR o IGUAL que el Total de Evaluaciones a Gestantes de REM A03 Sección H")</f>
        <v/>
      </c>
      <c r="BC10" s="3"/>
      <c r="BD10" s="3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30">
        <f>IF($C10&lt;$C11,1,0)</f>
        <v>0</v>
      </c>
      <c r="BU10" s="30">
        <f>IF($C10&gt;=[1]A03!$C82,0,1)</f>
        <v>0</v>
      </c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</row>
    <row r="11" spans="1:100" s="23" customFormat="1" ht="10.5" x14ac:dyDescent="0.15">
      <c r="A11" s="1034" t="s">
        <v>13</v>
      </c>
      <c r="B11" s="1034"/>
      <c r="C11" s="31">
        <f>SUM(D11:I11)</f>
        <v>0</v>
      </c>
      <c r="D11" s="32"/>
      <c r="E11" s="33"/>
      <c r="F11" s="33"/>
      <c r="G11" s="33"/>
      <c r="H11" s="33"/>
      <c r="I11" s="34"/>
      <c r="J11" s="35" t="str">
        <f>+$BA11</f>
        <v/>
      </c>
      <c r="K11" s="2"/>
      <c r="L11" s="2"/>
      <c r="M11" s="2"/>
      <c r="N11" s="2"/>
      <c r="O11" s="2"/>
      <c r="P11" s="2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P11" s="3"/>
      <c r="AQ11" s="3"/>
      <c r="AS11" s="22"/>
      <c r="AT11" s="22"/>
      <c r="AU11" s="22"/>
      <c r="AV11" s="22"/>
      <c r="AW11" s="22"/>
      <c r="AX11" s="22"/>
      <c r="AY11" s="22"/>
      <c r="AZ11" s="22"/>
      <c r="BA11" s="29" t="str">
        <f>IF($C10&lt;$C11," Total Gestantes es menor que primigestas","")</f>
        <v/>
      </c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30">
        <f>IF($C10&lt;$C12,1,0)</f>
        <v>0</v>
      </c>
      <c r="BU11" s="30">
        <f>IF($C10&gt;=[1]A03!$C85,0,1)</f>
        <v>0</v>
      </c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</row>
    <row r="12" spans="1:100" s="23" customFormat="1" ht="10.5" x14ac:dyDescent="0.15">
      <c r="A12" s="1191" t="s">
        <v>14</v>
      </c>
      <c r="B12" s="1192"/>
      <c r="C12" s="31">
        <f>SUM(D12:I12)</f>
        <v>0</v>
      </c>
      <c r="D12" s="32"/>
      <c r="E12" s="33"/>
      <c r="F12" s="33"/>
      <c r="G12" s="33"/>
      <c r="H12" s="33"/>
      <c r="I12" s="34"/>
      <c r="J12" s="28" t="str">
        <f>$BA12</f>
        <v/>
      </c>
      <c r="K12" s="2"/>
      <c r="L12" s="2"/>
      <c r="M12" s="2"/>
      <c r="N12" s="2"/>
      <c r="O12" s="2"/>
      <c r="P12" s="2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P12" s="3"/>
      <c r="AQ12" s="3"/>
      <c r="AR12" s="3"/>
      <c r="AS12" s="22"/>
      <c r="AT12" s="22"/>
      <c r="AU12" s="22"/>
      <c r="AV12" s="22"/>
      <c r="AW12" s="22"/>
      <c r="AX12" s="22"/>
      <c r="AY12" s="22"/>
      <c r="AZ12" s="22"/>
      <c r="BA12" s="29" t="str">
        <f>IF($C10&lt;$C12," Total Gestantes es menor que gestantes ingresadas antes de las 14 semanas","")</f>
        <v/>
      </c>
      <c r="BC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</row>
    <row r="13" spans="1:100" s="23" customFormat="1" ht="10.5" x14ac:dyDescent="0.15">
      <c r="A13" s="1191" t="s">
        <v>15</v>
      </c>
      <c r="B13" s="1192"/>
      <c r="C13" s="31">
        <f>SUM(D13:I13)</f>
        <v>0</v>
      </c>
      <c r="D13" s="32"/>
      <c r="E13" s="33"/>
      <c r="F13" s="33"/>
      <c r="G13" s="33"/>
      <c r="H13" s="33"/>
      <c r="I13" s="34"/>
      <c r="J13" s="2"/>
      <c r="K13" s="2"/>
      <c r="L13" s="2"/>
      <c r="M13" s="2"/>
      <c r="N13" s="2"/>
      <c r="O13" s="2"/>
      <c r="P13" s="2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</row>
    <row r="14" spans="1:100" s="23" customFormat="1" ht="10.5" x14ac:dyDescent="0.15">
      <c r="A14" s="1193" t="s">
        <v>16</v>
      </c>
      <c r="B14" s="1194"/>
      <c r="C14" s="36">
        <f>SUM(D14:I14)</f>
        <v>0</v>
      </c>
      <c r="D14" s="37"/>
      <c r="E14" s="38"/>
      <c r="F14" s="38"/>
      <c r="G14" s="38"/>
      <c r="H14" s="38"/>
      <c r="I14" s="39"/>
      <c r="J14" s="2"/>
      <c r="K14" s="2"/>
      <c r="L14" s="2"/>
      <c r="M14" s="2"/>
      <c r="N14" s="2"/>
      <c r="O14" s="2"/>
      <c r="P14" s="2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</row>
    <row r="15" spans="1:100" s="42" customFormat="1" ht="14.25" x14ac:dyDescent="0.2">
      <c r="A15" s="40" t="s">
        <v>17</v>
      </c>
      <c r="B15" s="41"/>
      <c r="C15" s="41"/>
      <c r="D15" s="41"/>
      <c r="E15" s="40"/>
      <c r="F15" s="40"/>
      <c r="G15" s="40"/>
      <c r="H15" s="41"/>
      <c r="I15" s="41"/>
      <c r="J15" s="41"/>
      <c r="K15" s="41"/>
      <c r="L15" s="41"/>
      <c r="M15" s="41"/>
      <c r="N15" s="41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</row>
    <row r="16" spans="1:100" s="23" customFormat="1" ht="10.5" x14ac:dyDescent="0.15">
      <c r="A16" s="1009" t="s">
        <v>18</v>
      </c>
      <c r="B16" s="1010"/>
      <c r="C16" s="1195" t="s">
        <v>19</v>
      </c>
      <c r="D16" s="4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</row>
    <row r="17" spans="1:101" s="23" customFormat="1" ht="10.5" x14ac:dyDescent="0.15">
      <c r="A17" s="1013"/>
      <c r="B17" s="1014"/>
      <c r="C17" s="1196"/>
      <c r="D17" s="4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</row>
    <row r="18" spans="1:101" s="23" customFormat="1" ht="10.5" x14ac:dyDescent="0.15">
      <c r="A18" s="1200" t="s">
        <v>20</v>
      </c>
      <c r="B18" s="1201"/>
      <c r="C18" s="44"/>
      <c r="D18" s="28" t="str">
        <f>$BA18</f>
        <v/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9" t="str">
        <f>IF(AND(SUM($C19:$C28)&lt;&gt;0,OR($C18&lt;=0)),"No  olvide registrar el número de gestantes ingresadas. ","")</f>
        <v/>
      </c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T18" s="30">
        <f>IF(AND(SUM($C19:$C28)&lt;&gt;0,OR($C18&lt;=0)),1,0)</f>
        <v>0</v>
      </c>
    </row>
    <row r="19" spans="1:101" s="23" customFormat="1" ht="10.5" x14ac:dyDescent="0.15">
      <c r="A19" s="1202" t="s">
        <v>21</v>
      </c>
      <c r="B19" s="1203"/>
      <c r="C19" s="44"/>
      <c r="D19" s="2"/>
      <c r="E19" s="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45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</row>
    <row r="20" spans="1:101" s="23" customFormat="1" ht="10.5" x14ac:dyDescent="0.15">
      <c r="A20" s="1181" t="s">
        <v>22</v>
      </c>
      <c r="B20" s="1182"/>
      <c r="C20" s="46"/>
      <c r="D20" s="2"/>
      <c r="E20" s="2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</row>
    <row r="21" spans="1:101" s="23" customFormat="1" ht="10.5" x14ac:dyDescent="0.15">
      <c r="A21" s="1181" t="s">
        <v>23</v>
      </c>
      <c r="B21" s="1182"/>
      <c r="C21" s="47"/>
      <c r="D21" s="2"/>
      <c r="E21" s="2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</row>
    <row r="22" spans="1:101" s="23" customFormat="1" ht="10.5" x14ac:dyDescent="0.15">
      <c r="A22" s="1181" t="s">
        <v>24</v>
      </c>
      <c r="B22" s="1182"/>
      <c r="C22" s="47"/>
      <c r="D22" s="2"/>
      <c r="E22" s="2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</row>
    <row r="23" spans="1:101" s="23" customFormat="1" ht="10.5" x14ac:dyDescent="0.15">
      <c r="A23" s="1181" t="s">
        <v>25</v>
      </c>
      <c r="B23" s="1182"/>
      <c r="C23" s="47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</row>
    <row r="24" spans="1:101" s="23" customFormat="1" ht="10.5" x14ac:dyDescent="0.15">
      <c r="A24" s="1181" t="s">
        <v>26</v>
      </c>
      <c r="B24" s="1182"/>
      <c r="C24" s="46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</row>
    <row r="25" spans="1:101" s="23" customFormat="1" ht="10.5" x14ac:dyDescent="0.15">
      <c r="A25" s="1181" t="s">
        <v>27</v>
      </c>
      <c r="B25" s="1182"/>
      <c r="C25" s="47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</row>
    <row r="26" spans="1:101" s="23" customFormat="1" ht="10.5" x14ac:dyDescent="0.15">
      <c r="A26" s="1181" t="s">
        <v>28</v>
      </c>
      <c r="B26" s="1182"/>
      <c r="C26" s="47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</row>
    <row r="27" spans="1:101" s="23" customFormat="1" ht="10.5" x14ac:dyDescent="0.15">
      <c r="A27" s="1183" t="s">
        <v>29</v>
      </c>
      <c r="B27" s="1184"/>
      <c r="C27" s="48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</row>
    <row r="28" spans="1:101" s="23" customFormat="1" ht="10.5" x14ac:dyDescent="0.15">
      <c r="A28" s="1185" t="s">
        <v>30</v>
      </c>
      <c r="B28" s="1186"/>
      <c r="C28" s="49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</row>
    <row r="29" spans="1:101" s="9" customFormat="1" ht="14.25" x14ac:dyDescent="0.2">
      <c r="A29" s="10" t="s">
        <v>31</v>
      </c>
      <c r="B29" s="50"/>
      <c r="C29" s="51"/>
      <c r="D29" s="52"/>
      <c r="E29" s="53"/>
      <c r="F29" s="54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01" s="17" customFormat="1" x14ac:dyDescent="0.2">
      <c r="A30" s="1187" t="s">
        <v>32</v>
      </c>
      <c r="B30" s="1188"/>
      <c r="C30" s="1052" t="s">
        <v>4</v>
      </c>
      <c r="D30" s="1173" t="s">
        <v>5</v>
      </c>
      <c r="E30" s="1174"/>
      <c r="F30" s="1174"/>
      <c r="G30" s="1174"/>
      <c r="H30" s="1174"/>
      <c r="I30" s="1175"/>
      <c r="J30" s="21"/>
      <c r="K30" s="1176"/>
      <c r="L30" s="1176"/>
      <c r="M30" s="15"/>
      <c r="N30" s="2"/>
      <c r="O30" s="2"/>
      <c r="P30" s="2"/>
      <c r="Q30" s="2"/>
      <c r="R30" s="2"/>
      <c r="S30" s="2"/>
      <c r="T30" s="2"/>
      <c r="U30" s="2"/>
      <c r="V30" s="2"/>
      <c r="W30" s="2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</row>
    <row r="31" spans="1:101" s="23" customFormat="1" ht="21" x14ac:dyDescent="0.15">
      <c r="A31" s="1189"/>
      <c r="B31" s="1190"/>
      <c r="C31" s="1054"/>
      <c r="D31" s="18" t="s">
        <v>6</v>
      </c>
      <c r="E31" s="19" t="s">
        <v>7</v>
      </c>
      <c r="F31" s="19" t="s">
        <v>8</v>
      </c>
      <c r="G31" s="19" t="s">
        <v>9</v>
      </c>
      <c r="H31" s="19" t="s">
        <v>10</v>
      </c>
      <c r="I31" s="20" t="s">
        <v>11</v>
      </c>
      <c r="J31" s="55"/>
      <c r="K31" s="21"/>
      <c r="L31" s="21"/>
      <c r="M31" s="21"/>
      <c r="N31" s="15"/>
      <c r="O31" s="2"/>
      <c r="P31" s="2"/>
      <c r="Q31" s="2"/>
      <c r="R31" s="2"/>
      <c r="S31" s="2"/>
      <c r="T31" s="2"/>
      <c r="U31" s="2"/>
      <c r="V31" s="2"/>
      <c r="W31" s="2"/>
      <c r="X31" s="2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</row>
    <row r="32" spans="1:101" s="23" customFormat="1" ht="10.5" x14ac:dyDescent="0.15">
      <c r="A32" s="1015" t="s">
        <v>33</v>
      </c>
      <c r="B32" s="1015"/>
      <c r="C32" s="56">
        <f t="shared" ref="C32:C40" si="0">SUM(D32:I32)</f>
        <v>0</v>
      </c>
      <c r="D32" s="57">
        <f t="shared" ref="D32:I32" si="1">SUM(D33:D40)</f>
        <v>0</v>
      </c>
      <c r="E32" s="58">
        <f t="shared" si="1"/>
        <v>0</v>
      </c>
      <c r="F32" s="58">
        <f t="shared" si="1"/>
        <v>0</v>
      </c>
      <c r="G32" s="58">
        <f t="shared" si="1"/>
        <v>0</v>
      </c>
      <c r="H32" s="58">
        <f t="shared" si="1"/>
        <v>0</v>
      </c>
      <c r="I32" s="59">
        <f t="shared" si="1"/>
        <v>0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</row>
    <row r="33" spans="1:101" s="23" customFormat="1" ht="10.5" x14ac:dyDescent="0.15">
      <c r="A33" s="60" t="s">
        <v>34</v>
      </c>
      <c r="B33" s="61"/>
      <c r="C33" s="56">
        <f t="shared" si="0"/>
        <v>0</v>
      </c>
      <c r="D33" s="62"/>
      <c r="E33" s="63"/>
      <c r="F33" s="63"/>
      <c r="G33" s="63"/>
      <c r="H33" s="63"/>
      <c r="I33" s="6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</row>
    <row r="34" spans="1:101" s="23" customFormat="1" ht="10.5" x14ac:dyDescent="0.15">
      <c r="A34" s="1177" t="s">
        <v>35</v>
      </c>
      <c r="B34" s="65" t="s">
        <v>36</v>
      </c>
      <c r="C34" s="66">
        <f t="shared" si="0"/>
        <v>0</v>
      </c>
      <c r="D34" s="67"/>
      <c r="E34" s="68"/>
      <c r="F34" s="68"/>
      <c r="G34" s="68"/>
      <c r="H34" s="68"/>
      <c r="I34" s="69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</row>
    <row r="35" spans="1:101" s="23" customFormat="1" ht="10.5" x14ac:dyDescent="0.15">
      <c r="A35" s="1178"/>
      <c r="B35" s="70" t="s">
        <v>37</v>
      </c>
      <c r="C35" s="71">
        <f t="shared" si="0"/>
        <v>0</v>
      </c>
      <c r="D35" s="32"/>
      <c r="E35" s="33"/>
      <c r="F35" s="33"/>
      <c r="G35" s="33"/>
      <c r="H35" s="33"/>
      <c r="I35" s="3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</row>
    <row r="36" spans="1:101" s="23" customFormat="1" ht="10.5" x14ac:dyDescent="0.15">
      <c r="A36" s="1178"/>
      <c r="B36" s="70" t="s">
        <v>38</v>
      </c>
      <c r="C36" s="71">
        <f t="shared" si="0"/>
        <v>0</v>
      </c>
      <c r="D36" s="32"/>
      <c r="E36" s="33"/>
      <c r="F36" s="33"/>
      <c r="G36" s="33"/>
      <c r="H36" s="33"/>
      <c r="I36" s="3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</row>
    <row r="37" spans="1:101" s="23" customFormat="1" ht="10.5" x14ac:dyDescent="0.15">
      <c r="A37" s="1179"/>
      <c r="B37" s="70" t="s">
        <v>39</v>
      </c>
      <c r="C37" s="72">
        <f t="shared" si="0"/>
        <v>0</v>
      </c>
      <c r="D37" s="73"/>
      <c r="E37" s="74"/>
      <c r="F37" s="74"/>
      <c r="G37" s="74"/>
      <c r="H37" s="74"/>
      <c r="I37" s="75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</row>
    <row r="38" spans="1:101" s="23" customFormat="1" ht="10.5" x14ac:dyDescent="0.15">
      <c r="A38" s="1179"/>
      <c r="B38" s="76" t="s">
        <v>40</v>
      </c>
      <c r="C38" s="72">
        <f t="shared" si="0"/>
        <v>0</v>
      </c>
      <c r="D38" s="73"/>
      <c r="E38" s="74"/>
      <c r="F38" s="74"/>
      <c r="G38" s="74"/>
      <c r="H38" s="74"/>
      <c r="I38" s="75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</row>
    <row r="39" spans="1:101" s="23" customFormat="1" ht="10.5" x14ac:dyDescent="0.15">
      <c r="A39" s="1177" t="s">
        <v>41</v>
      </c>
      <c r="B39" s="77" t="s">
        <v>42</v>
      </c>
      <c r="C39" s="78">
        <f t="shared" si="0"/>
        <v>0</v>
      </c>
      <c r="D39" s="25"/>
      <c r="E39" s="26"/>
      <c r="F39" s="26"/>
      <c r="G39" s="26"/>
      <c r="H39" s="26"/>
      <c r="I39" s="27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</row>
    <row r="40" spans="1:101" s="23" customFormat="1" ht="10.5" x14ac:dyDescent="0.15">
      <c r="A40" s="1180"/>
      <c r="B40" s="79" t="s">
        <v>43</v>
      </c>
      <c r="C40" s="80">
        <f t="shared" si="0"/>
        <v>0</v>
      </c>
      <c r="D40" s="37"/>
      <c r="E40" s="38"/>
      <c r="F40" s="38"/>
      <c r="G40" s="38"/>
      <c r="H40" s="38"/>
      <c r="I40" s="39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</row>
    <row r="41" spans="1:101" s="9" customFormat="1" ht="14.25" x14ac:dyDescent="0.2">
      <c r="A41" s="81" t="s">
        <v>44</v>
      </c>
      <c r="B41" s="42"/>
      <c r="C41" s="42"/>
      <c r="D41" s="42"/>
      <c r="E41" s="42"/>
      <c r="F41" s="42"/>
      <c r="G41" s="42"/>
      <c r="H41" s="14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2"/>
      <c r="T41" s="2"/>
      <c r="U41" s="42"/>
      <c r="V41" s="42"/>
      <c r="W41" s="42"/>
    </row>
    <row r="42" spans="1:101" s="17" customFormat="1" x14ac:dyDescent="0.2">
      <c r="A42" s="82" t="s">
        <v>45</v>
      </c>
      <c r="B42" s="230" t="s">
        <v>46</v>
      </c>
      <c r="C42" s="21"/>
      <c r="D42" s="21"/>
      <c r="E42" s="21"/>
      <c r="F42" s="21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2"/>
      <c r="T42" s="2"/>
      <c r="U42" s="3"/>
      <c r="V42" s="3"/>
      <c r="W42" s="3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</row>
    <row r="43" spans="1:101" s="17" customFormat="1" x14ac:dyDescent="0.2">
      <c r="A43" s="141" t="s">
        <v>47</v>
      </c>
      <c r="B43" s="85"/>
      <c r="C43" s="86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2"/>
      <c r="T43" s="2"/>
      <c r="U43" s="3"/>
      <c r="V43" s="3"/>
      <c r="W43" s="3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</row>
    <row r="44" spans="1:101" s="17" customFormat="1" ht="14.25" x14ac:dyDescent="0.2">
      <c r="A44" s="87" t="s">
        <v>48</v>
      </c>
      <c r="B44" s="88"/>
      <c r="C44" s="89"/>
      <c r="D44" s="89"/>
      <c r="E44" s="89"/>
      <c r="F44" s="14"/>
      <c r="G44" s="42"/>
      <c r="H44" s="42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</row>
    <row r="45" spans="1:101" s="23" customFormat="1" ht="10.5" x14ac:dyDescent="0.15">
      <c r="A45" s="1074" t="s">
        <v>49</v>
      </c>
      <c r="B45" s="1075"/>
      <c r="C45" s="230" t="s">
        <v>46</v>
      </c>
      <c r="D45" s="18" t="s">
        <v>50</v>
      </c>
      <c r="E45" s="90" t="s">
        <v>51</v>
      </c>
      <c r="F45" s="13"/>
      <c r="G45" s="2"/>
      <c r="H45" s="3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</row>
    <row r="46" spans="1:101" s="23" customFormat="1" ht="10.5" x14ac:dyDescent="0.15">
      <c r="A46" s="1148" t="s">
        <v>52</v>
      </c>
      <c r="B46" s="1149"/>
      <c r="C46" s="56">
        <f>SUM(D46:E46)</f>
        <v>0</v>
      </c>
      <c r="D46" s="62"/>
      <c r="E46" s="64"/>
      <c r="F46" s="91" t="str">
        <f>BA46</f>
        <v/>
      </c>
      <c r="G46" s="35"/>
      <c r="H46" s="3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Q46" s="3"/>
      <c r="AR46" s="3"/>
      <c r="AS46" s="3"/>
      <c r="AT46" s="3"/>
      <c r="AU46" s="3"/>
      <c r="AV46" s="3"/>
      <c r="AW46" s="3"/>
      <c r="AX46" s="3"/>
      <c r="AY46" s="22"/>
      <c r="AZ46" s="22"/>
      <c r="BA46" s="29" t="str">
        <f>IF(AND(([1]A01!$C16+[1]A01!$C17+[1]A01!$C18+[1]A01!$C19+[1]A01!$D29+[1]A01!$D30+[1]A01!$D31)&lt;&gt;0,C46=0),"Si hubo Controles (Control Diada,Control Ciclo Vital menores de 1 mes ), NO olvide registrar el Ingreso a Control de Salud de los respectivos RN","")</f>
        <v/>
      </c>
      <c r="BB46" s="3"/>
      <c r="BC46" s="3"/>
      <c r="BD46" s="3"/>
      <c r="BE46" s="3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30">
        <f>IF(AND(([1]A01!$C16+[1]A01!$C17+[1]A01!$C18+[1]A01!$C19+[1]A01!$D29+[1]A01!$D30+[1]A01!$D31)&lt;&gt;0,C46=0),1,0)</f>
        <v>0</v>
      </c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</row>
    <row r="47" spans="1:101" s="9" customFormat="1" ht="14.25" x14ac:dyDescent="0.2">
      <c r="A47" s="81" t="s">
        <v>53</v>
      </c>
      <c r="B47" s="89"/>
      <c r="C47" s="89"/>
      <c r="D47" s="89"/>
      <c r="E47" s="89"/>
      <c r="F47" s="14"/>
      <c r="G47" s="42"/>
      <c r="H47" s="42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</row>
    <row r="48" spans="1:101" s="95" customFormat="1" ht="10.5" x14ac:dyDescent="0.15">
      <c r="A48" s="1146" t="s">
        <v>54</v>
      </c>
      <c r="B48" s="1023"/>
      <c r="C48" s="1072" t="s">
        <v>55</v>
      </c>
      <c r="D48" s="1016" t="s">
        <v>56</v>
      </c>
      <c r="E48" s="1017"/>
      <c r="F48" s="1017"/>
      <c r="G48" s="1017"/>
      <c r="H48" s="1017"/>
      <c r="I48" s="1018"/>
      <c r="J48" s="1026" t="s">
        <v>57</v>
      </c>
      <c r="K48" s="1027"/>
      <c r="L48" s="92"/>
      <c r="M48" s="93"/>
      <c r="N48" s="93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Q48" s="94"/>
      <c r="AR48" s="94"/>
      <c r="AS48" s="94"/>
      <c r="AT48" s="94"/>
      <c r="AU48" s="94"/>
      <c r="AV48" s="94"/>
      <c r="AW48" s="94"/>
      <c r="AX48" s="94"/>
      <c r="AY48" s="3"/>
      <c r="AZ48" s="94"/>
      <c r="BA48" s="94"/>
      <c r="BB48" s="94"/>
      <c r="BC48" s="94"/>
      <c r="BD48" s="94"/>
      <c r="BE48" s="94"/>
    </row>
    <row r="49" spans="1:118" s="95" customFormat="1" ht="22.5" customHeight="1" x14ac:dyDescent="0.15">
      <c r="A49" s="1147"/>
      <c r="B49" s="1025"/>
      <c r="C49" s="1073"/>
      <c r="D49" s="96" t="s">
        <v>58</v>
      </c>
      <c r="E49" s="97" t="s">
        <v>59</v>
      </c>
      <c r="F49" s="97" t="s">
        <v>60</v>
      </c>
      <c r="G49" s="97" t="s">
        <v>61</v>
      </c>
      <c r="H49" s="98" t="s">
        <v>62</v>
      </c>
      <c r="I49" s="99" t="s">
        <v>63</v>
      </c>
      <c r="J49" s="96" t="s">
        <v>43</v>
      </c>
      <c r="K49" s="99" t="s">
        <v>64</v>
      </c>
      <c r="L49" s="92"/>
      <c r="M49" s="93"/>
      <c r="N49" s="93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Q49" s="94"/>
      <c r="AR49" s="94"/>
      <c r="AS49" s="94"/>
      <c r="AT49" s="94"/>
      <c r="AU49" s="94"/>
      <c r="AV49" s="94"/>
      <c r="AW49" s="94"/>
      <c r="AX49" s="94"/>
      <c r="AY49" s="3"/>
      <c r="AZ49" s="94"/>
      <c r="BA49" s="94"/>
      <c r="BB49" s="94"/>
      <c r="BC49" s="94"/>
      <c r="BD49" s="94"/>
      <c r="BE49" s="94"/>
    </row>
    <row r="50" spans="1:118" s="95" customFormat="1" ht="15.95" customHeight="1" x14ac:dyDescent="0.15">
      <c r="A50" s="1167" t="s">
        <v>65</v>
      </c>
      <c r="B50" s="1168"/>
      <c r="C50" s="78">
        <f>SUM(D50:I50)</f>
        <v>0</v>
      </c>
      <c r="D50" s="25"/>
      <c r="E50" s="100"/>
      <c r="F50" s="26"/>
      <c r="G50" s="26"/>
      <c r="H50" s="101"/>
      <c r="I50" s="27"/>
      <c r="J50" s="25"/>
      <c r="K50" s="27"/>
      <c r="L50" s="28" t="str">
        <f>$BA50&amp;" "&amp;$BB50&amp;" "&amp;$BC50&amp;" "&amp;$BD50&amp;" "&amp;$BE50&amp;" "&amp;$BF50</f>
        <v xml:space="preserve">     </v>
      </c>
      <c r="M50" s="93"/>
      <c r="N50" s="93"/>
      <c r="O50" s="94"/>
      <c r="P50" s="94"/>
      <c r="Q50" s="94"/>
      <c r="R50" s="94"/>
      <c r="S50" s="94"/>
      <c r="T50" s="94"/>
      <c r="U50" s="94"/>
      <c r="V50" s="94"/>
      <c r="W50" s="94"/>
      <c r="X50" s="3"/>
      <c r="Y50" s="3"/>
      <c r="Z50" s="3"/>
      <c r="AA50" s="3"/>
      <c r="AB50" s="94"/>
      <c r="AC50" s="94"/>
      <c r="AD50" s="3"/>
      <c r="AE50" s="94"/>
      <c r="AF50" s="94"/>
      <c r="AG50" s="94"/>
      <c r="AH50" s="94"/>
      <c r="AI50" s="94"/>
      <c r="AJ50" s="94"/>
      <c r="AK50" s="94"/>
      <c r="AQ50" s="94"/>
      <c r="AR50" s="94"/>
      <c r="AS50" s="94"/>
      <c r="AT50" s="94"/>
      <c r="AU50" s="94"/>
      <c r="AV50" s="94"/>
      <c r="AW50" s="94"/>
      <c r="AX50" s="94"/>
      <c r="AY50" s="3"/>
      <c r="AZ50" s="94"/>
      <c r="BA50" s="29" t="str">
        <f>IF($C50&lt;&gt;($J50+$K50)," El número de ingresos según sexo NO puede ser diferente al Total.","")</f>
        <v/>
      </c>
      <c r="BB50" s="29" t="str">
        <f>IF($E50&lt;=[1]A03!$E33,""," El Total de ingresos de niños(as) de 7 a 11 meses Normal con Rezago debe ser MENOR O IGUAL al número de niños (as) Normal con Rezago misma edad derivados a alguna modalidad de estimulación REM A03 Sección C .")</f>
        <v/>
      </c>
      <c r="BC50" s="29" t="str">
        <f>IF($F50&lt;=[1]A03!$F33,""," El Total de ingresos de niños(as) de 12 a 17 meses Normal con Rezago debe ser MENOR O IGUAL al número de niños (as) Normal con Rezago misma edad derivados a alguna modalidad de estimulación REM A03 Sección C .")</f>
        <v/>
      </c>
      <c r="BD50" s="29" t="str">
        <f>IF($G50&lt;=[1]A03!$G33,""," El Total de ingresos de niños(as) de 18 a 23 meses Normal con Rezago debe ser MENOR O IGUAL al número de niños (as) Normal con Rezago misma edad derivados a alguna modalidad de estimulación REM A03 Sección C .")</f>
        <v/>
      </c>
      <c r="BE50" s="29" t="str">
        <f>IF($H50&lt;=[1]A03!$H33,""," El Total de ingresos de niños(as) de 24 a 47 meses Normal con Rezago debe ser MENOR O IGUAL al número de niños (as) Normal con Rezago misma edad derivados a alguna modalidad de estimulación REM A03 Sección C .")</f>
        <v/>
      </c>
      <c r="BF50" s="29" t="str">
        <f>IF($I50&lt;=[1]A03!$I33,""," El Total de ingresos de niños(as) de 48 a 59 meses Normal con Rezago debe ser MENOR O IGUAL al número de niños (as) Normal con Rezago misma edad derivados a alguna modalidad de estimulación REM A03 Sección C .")</f>
        <v/>
      </c>
      <c r="BT50" s="30">
        <f>IF($C50&lt;&gt;($J50+$K50),1,0)</f>
        <v>0</v>
      </c>
      <c r="BU50" s="30">
        <f>IF($E50&lt;=[1]A03!$E33,0,1)</f>
        <v>0</v>
      </c>
      <c r="BV50" s="30">
        <f>IF($F50&lt;=[1]A03!$F33,0,1)</f>
        <v>0</v>
      </c>
      <c r="BW50" s="30">
        <f>IF($G50&lt;=[1]A03!$G33,0,1)</f>
        <v>0</v>
      </c>
      <c r="BX50" s="30">
        <f>IF($H50&lt;=[1]A03!$H33,0,1)</f>
        <v>0</v>
      </c>
      <c r="BY50" s="30">
        <f>IF($I50&lt;=[1]A03!$I33,0,1)</f>
        <v>0</v>
      </c>
    </row>
    <row r="51" spans="1:118" s="95" customFormat="1" ht="15.95" customHeight="1" x14ac:dyDescent="0.15">
      <c r="A51" s="1080" t="s">
        <v>66</v>
      </c>
      <c r="B51" s="1082"/>
      <c r="C51" s="66">
        <f>SUM(D51:I51)</f>
        <v>0</v>
      </c>
      <c r="D51" s="32"/>
      <c r="E51" s="102"/>
      <c r="F51" s="68"/>
      <c r="G51" s="68"/>
      <c r="H51" s="103"/>
      <c r="I51" s="69"/>
      <c r="J51" s="67"/>
      <c r="K51" s="69"/>
      <c r="L51" s="28" t="str">
        <f>$BA51&amp;" "&amp;$BB51&amp;" "&amp;$BC51&amp;" "&amp;$BD51&amp;" "&amp;$BE51&amp;" "&amp;$BF51</f>
        <v xml:space="preserve">     </v>
      </c>
      <c r="M51" s="93"/>
      <c r="N51" s="93"/>
      <c r="O51" s="94"/>
      <c r="P51" s="94"/>
      <c r="Q51" s="94"/>
      <c r="R51" s="94"/>
      <c r="S51" s="94"/>
      <c r="T51" s="94"/>
      <c r="U51" s="94"/>
      <c r="V51" s="94"/>
      <c r="W51" s="94"/>
      <c r="X51" s="3"/>
      <c r="Y51" s="3"/>
      <c r="Z51" s="3"/>
      <c r="AA51" s="3"/>
      <c r="AB51" s="94"/>
      <c r="AC51" s="94"/>
      <c r="AD51" s="3"/>
      <c r="AE51" s="94"/>
      <c r="AF51" s="94"/>
      <c r="AG51" s="94"/>
      <c r="AH51" s="94"/>
      <c r="AI51" s="94"/>
      <c r="AJ51" s="94"/>
      <c r="AK51" s="94"/>
      <c r="AQ51" s="94"/>
      <c r="AR51" s="94"/>
      <c r="AS51" s="94"/>
      <c r="AT51" s="94"/>
      <c r="AU51" s="94"/>
      <c r="AV51" s="94"/>
      <c r="AW51" s="94"/>
      <c r="AX51" s="94"/>
      <c r="AY51" s="3"/>
      <c r="AZ51" s="94"/>
      <c r="BA51" s="29" t="str">
        <f>IF($C51&lt;&gt;($J51+$K51)," El número de ingresos según sexo NO puede ser diferente al Total.","")</f>
        <v/>
      </c>
      <c r="BB51" s="29" t="str">
        <f>IF($E51&lt;=[1]A03!$E34,""," El Total de ingresos de niños(as) de 7 a 11 meses con Riesgo debe ser MENOR O IGUAL al número de niños (as) con Riesgo misma edad derivados a alguna modalidad de estimulación REM A03 Sección C .")</f>
        <v/>
      </c>
      <c r="BC51" s="29" t="str">
        <f>IF($F51&lt;=[1]A03!$F34,""," El Total de ingresos de niños(as) de 12 a 17 meses con Riesgo debe ser MENOR O IGUAL al número de niños (as) con Riesgo misma edad derivados a alguna modalidad de estimulación REM A03 Sección C .")</f>
        <v/>
      </c>
      <c r="BD51" s="29" t="str">
        <f>IF($G51&lt;=[1]A03!$G34,""," El Total de ingresos de niños(as) de 18 a 23 meses con Riesgo debe ser MENOR O IGUAL al número de niños (as) con Riesgo misma edad derivados a alguna modalidad de estimulación REM A03 Sección C .")</f>
        <v/>
      </c>
      <c r="BE51" s="29" t="str">
        <f>IF($H51&lt;=[1]A03!$H34,""," El Total de ingresos de niños(as) de 24 a 47 meses con Riesgo debe ser MENOR O IGUAL al número de niños (as) con Riesgo misma edad derivados a alguna modalidad de estimulación REM A03 Sección C .")</f>
        <v/>
      </c>
      <c r="BF51" s="29" t="str">
        <f>IF($I51&lt;=[1]A03!$I34,""," El Total de ingresos de niños(as) de 48 a 59 meses con Riesgo debe ser MENOR O IGUAL al número de niños (as) con Riesgo misma edad derivados a alguna modalidad de estimulación REM A03 Sección C .")</f>
        <v/>
      </c>
      <c r="BT51" s="30">
        <f>IF($C51&lt;&gt;($J51+$K51),1,0)</f>
        <v>0</v>
      </c>
      <c r="BU51" s="30">
        <f>IF($E51&lt;=[1]A03!$E34,0,1)</f>
        <v>0</v>
      </c>
      <c r="BV51" s="30">
        <f>IF($F51&lt;=[1]A03!$F34,0,1)</f>
        <v>0</v>
      </c>
      <c r="BW51" s="30">
        <f>IF($G51&lt;=[1]A03!$G34,0,1)</f>
        <v>0</v>
      </c>
      <c r="BX51" s="30">
        <f>IF($H51&lt;=[1]A03!$H34,0,1)</f>
        <v>0</v>
      </c>
      <c r="BY51" s="30">
        <f>IF($I51&lt;=[1]A03!$I34,0,1)</f>
        <v>0</v>
      </c>
    </row>
    <row r="52" spans="1:118" s="95" customFormat="1" ht="15.95" customHeight="1" x14ac:dyDescent="0.15">
      <c r="A52" s="1169" t="s">
        <v>67</v>
      </c>
      <c r="B52" s="1170"/>
      <c r="C52" s="80">
        <f>SUM(D52:I52)</f>
        <v>0</v>
      </c>
      <c r="D52" s="37"/>
      <c r="E52" s="104"/>
      <c r="F52" s="38"/>
      <c r="G52" s="38"/>
      <c r="H52" s="105"/>
      <c r="I52" s="39"/>
      <c r="J52" s="37"/>
      <c r="K52" s="39"/>
      <c r="L52" s="28" t="str">
        <f>$BA52&amp;" "&amp;$BB52&amp;" "&amp;$BC52&amp;" "&amp;$BD52&amp;" "&amp;$BE52&amp;" "&amp;$BF52</f>
        <v xml:space="preserve">     </v>
      </c>
      <c r="M52" s="93"/>
      <c r="N52" s="93"/>
      <c r="O52" s="94"/>
      <c r="P52" s="94"/>
      <c r="Q52" s="94"/>
      <c r="R52" s="94"/>
      <c r="S52" s="94"/>
      <c r="T52" s="94"/>
      <c r="U52" s="94"/>
      <c r="V52" s="94"/>
      <c r="W52" s="94"/>
      <c r="X52" s="3"/>
      <c r="Y52" s="3"/>
      <c r="Z52" s="3"/>
      <c r="AA52" s="3"/>
      <c r="AB52" s="94"/>
      <c r="AC52" s="94"/>
      <c r="AD52" s="3"/>
      <c r="AE52" s="94"/>
      <c r="AF52" s="94"/>
      <c r="AG52" s="94"/>
      <c r="AH52" s="94"/>
      <c r="AI52" s="94"/>
      <c r="AJ52" s="94"/>
      <c r="AK52" s="94"/>
      <c r="AQ52" s="94"/>
      <c r="AR52" s="94"/>
      <c r="AS52" s="94"/>
      <c r="AT52" s="94"/>
      <c r="AU52" s="94"/>
      <c r="AV52" s="94"/>
      <c r="AW52" s="94"/>
      <c r="AX52" s="94"/>
      <c r="AY52" s="3"/>
      <c r="AZ52" s="94"/>
      <c r="BA52" s="29" t="str">
        <f>IF($C52&lt;&gt;($J52+$K52)," El número de ingresos según sexo NO puede ser diferente al Total.","")</f>
        <v/>
      </c>
      <c r="BB52" s="29" t="str">
        <f>IF($E52&lt;=[1]A03!$E35,""," El Total de ingresos de niños(as) de 7 a 11 meses con Retraso debe ser MENOR O IGUAL al número de niños (as) con Retraso misma edad derivados a alguna modalidad de estimulación REM A03 Sección C .")</f>
        <v/>
      </c>
      <c r="BC52" s="29" t="str">
        <f>IF($F52&lt;=[1]A03!$F35,""," El Total de ingresos de niños(as) de 12 a 17 meses con Retraso debe ser MENOR O IGUAL al número de niños (as) con Retraso misma edad derivados a alguna modalidad de estimulación REM A03 Sección C .")</f>
        <v/>
      </c>
      <c r="BD52" s="29" t="str">
        <f>IF($G52&lt;=[1]A03!$G35,"","El Total de ingresos de niños(as) de 18 a 23 meses con Retraso debe ser MENOR O IGUAL al número de niños (as) con Retraso misma edad derivados a alguna modalidad de estimulación REM A03 Sección C .")</f>
        <v/>
      </c>
      <c r="BE52" s="29" t="str">
        <f>IF($H52&lt;=[1]A03!$H35,""," El Total de ingresos de niños(as) de 24 a 47 meses con Retraso debe ser MENOR O IGUAL al número de niños (as) con Retraso misma edad derivados a alguna modalidad de estimulación REM A03 Sección C .")</f>
        <v/>
      </c>
      <c r="BF52" s="29" t="str">
        <f>IF($I52&lt;=[1]A03!$I35,""," El Total de ingresos de niños(as) de 48 a 59 meses con Retraso debe ser MENOR O IGUAL al número de niños (as) con Retraso misma edad derivados a alguna modalidad de estimulación REM A03 Sección C .")</f>
        <v/>
      </c>
      <c r="BT52" s="30">
        <f>IF($C52&lt;&gt;($J52+$K52),1,0)</f>
        <v>0</v>
      </c>
      <c r="BU52" s="30">
        <f>IF($E52&lt;=[1]A03!$E35,0,1)</f>
        <v>0</v>
      </c>
      <c r="BV52" s="30">
        <f>IF($F52&lt;=[1]A03!$F35,0,1)</f>
        <v>0</v>
      </c>
      <c r="BW52" s="30">
        <f>IF($G52&lt;=[1]A03!$G35,0,1)</f>
        <v>0</v>
      </c>
      <c r="BX52" s="30">
        <f>IF($H52&lt;=[1]A03!$H35,0,1)</f>
        <v>0</v>
      </c>
      <c r="BY52" s="30">
        <f>IF($I52&lt;=[1]A03!$I35,0,1)</f>
        <v>0</v>
      </c>
    </row>
    <row r="53" spans="1:118" s="95" customFormat="1" ht="15.95" customHeight="1" x14ac:dyDescent="0.15">
      <c r="A53" s="1171" t="s">
        <v>68</v>
      </c>
      <c r="B53" s="1172"/>
      <c r="C53" s="80">
        <f>SUM(D53:I53)</f>
        <v>0</v>
      </c>
      <c r="D53" s="106"/>
      <c r="E53" s="104"/>
      <c r="F53" s="38"/>
      <c r="G53" s="38"/>
      <c r="H53" s="105"/>
      <c r="I53" s="39"/>
      <c r="J53" s="37"/>
      <c r="K53" s="39"/>
      <c r="L53" s="28" t="str">
        <f>$BA53&amp;" "&amp;$BB53&amp;" "&amp;$BC53&amp;" "&amp;$BD53&amp;" "&amp;$BE53&amp;" "&amp;$BF53&amp;" "&amp;$BB54</f>
        <v xml:space="preserve">      </v>
      </c>
      <c r="M53" s="93"/>
      <c r="N53" s="93"/>
      <c r="O53" s="94"/>
      <c r="P53" s="94"/>
      <c r="Q53" s="94"/>
      <c r="R53" s="94"/>
      <c r="S53" s="94"/>
      <c r="T53" s="94"/>
      <c r="U53" s="94"/>
      <c r="V53" s="94"/>
      <c r="W53" s="94"/>
      <c r="X53" s="3"/>
      <c r="Y53" s="3"/>
      <c r="Z53" s="3"/>
      <c r="AA53" s="3"/>
      <c r="AB53" s="94"/>
      <c r="AC53" s="94"/>
      <c r="AD53" s="3"/>
      <c r="AE53" s="94"/>
      <c r="AF53" s="94"/>
      <c r="AG53" s="94"/>
      <c r="AH53" s="94"/>
      <c r="AI53" s="94"/>
      <c r="AJ53" s="94"/>
      <c r="AK53" s="94"/>
      <c r="AQ53" s="94"/>
      <c r="AR53" s="94"/>
      <c r="AS53" s="94"/>
      <c r="AT53" s="94"/>
      <c r="AU53" s="94"/>
      <c r="AV53" s="94"/>
      <c r="AW53" s="94"/>
      <c r="AX53" s="94"/>
      <c r="AY53" s="3"/>
      <c r="AZ53" s="94"/>
      <c r="BA53" s="29" t="str">
        <f>IF($C53&lt;&gt;($J53+$K53)," El número de ingresos según sexo NO puede ser diferente al Total.","")</f>
        <v/>
      </c>
      <c r="BB53" s="29" t="str">
        <f>IF($E53&lt;=[1]A03!$E36,""," El Total de ingresos de niños(as) de 7 a 11 meses con Otra Vulnerabilidad debe ser MENOR O IGUAL al número de niños (as) con Otra Vulnerabilidad misma edad derivados a alguna modalidad de estimulación REM A03 Sección C .")</f>
        <v/>
      </c>
      <c r="BC53" s="29" t="str">
        <f>IF($F53&lt;=[1]A03!$F36,""," El Total de ingresos de niños(as) de 12 a 17 meses con Otra Vulnerabilidad debe ser MENOR O IGUAL al número de niños (as) con Otra Vulnerabilidad misma edad derivados a alguna modalidad de estimulación REM A03 Sección C .")</f>
        <v/>
      </c>
      <c r="BD53" s="29" t="str">
        <f>IF($G53&lt;=[1]A03!$G36,""," El Total de ingresos de niños(as) de 18 a 23 meses con Otra Vulnerabilidad debe ser MENOR O IGUAL al número de niños (as) con Otra Vulnerabilidad misma edad derivados a alguna modalidad de estimulación REM A03 Sección C .")</f>
        <v/>
      </c>
      <c r="BE53" s="29" t="str">
        <f>IF($H53&lt;=[1]A03!$H36,""," El Total de ingresos de niños(as) de 24 a 47 meses con Otra Vulnerabilidad debe ser MENOR O IGUAL al número de niños (as) con Otra Vulnerabilidad misma edad derivados a alguna modalidad de estimulación REM A03 Sección C .")</f>
        <v/>
      </c>
      <c r="BF53" s="29" t="str">
        <f>IF($I53&lt;=[1]A03!$I36,""," El Total de ingresos de niños(as) de 48 a 59 meses con Otra Vulnerabilidad debe ser MENOR O IGUAL al número de niños (as) con Otra Vulnerabilidad misma edad derivados a alguna modalidad de estimulación REM A03 Sección C .")</f>
        <v/>
      </c>
      <c r="BT53" s="30">
        <f>IF($C53&lt;&gt;($J53+$K53),1,0)</f>
        <v>0</v>
      </c>
      <c r="BU53" s="30">
        <f>IF($E53&lt;=[1]A03!$E36,0,1)</f>
        <v>0</v>
      </c>
      <c r="BV53" s="30">
        <f>IF($F53&lt;=[1]A03!$F36,0,1)</f>
        <v>0</v>
      </c>
      <c r="BW53" s="30">
        <f>IF($G53&lt;=[1]A03!$G36,0,1)</f>
        <v>0</v>
      </c>
      <c r="BX53" s="30">
        <f>IF($H53&lt;=[1]A03!$H36,0,1)</f>
        <v>0</v>
      </c>
      <c r="BY53" s="30">
        <f>IF($I53&lt;=[1]A03!$I36,0,1)</f>
        <v>0</v>
      </c>
    </row>
    <row r="54" spans="1:118" s="9" customFormat="1" ht="30" customHeight="1" x14ac:dyDescent="0.2">
      <c r="A54" s="81" t="s">
        <v>69</v>
      </c>
      <c r="B54" s="81"/>
      <c r="C54" s="81"/>
      <c r="D54" s="81"/>
      <c r="E54" s="81"/>
      <c r="F54" s="81"/>
      <c r="G54" s="81"/>
      <c r="H54" s="107"/>
      <c r="I54" s="108"/>
      <c r="J54" s="108"/>
      <c r="K54" s="109"/>
      <c r="L54" s="109"/>
      <c r="M54" s="109"/>
      <c r="N54" s="109"/>
      <c r="O54" s="109"/>
      <c r="P54" s="108"/>
      <c r="Q54" s="108"/>
      <c r="R54" s="108"/>
      <c r="S54" s="108"/>
      <c r="T54" s="108"/>
      <c r="U54" s="108"/>
      <c r="V54" s="108"/>
      <c r="W54" s="108"/>
      <c r="BB54" s="29" t="str">
        <f>IF($D53&lt;=[1]A03!$D36,""," El Total de ingresos de niños(as) menores de 6 meses con Otra Vulnerabilidad debe ser MENOR O IGUAL al número de niños (as) con Otra Vulnerabilidad misma edad derivados a alguna modalidad de estimulación REM A03 Sección C .")</f>
        <v/>
      </c>
      <c r="BU54" s="30">
        <f>IF($D53&lt;=[1]A03!$D36,0,1)</f>
        <v>0</v>
      </c>
    </row>
    <row r="55" spans="1:118" s="23" customFormat="1" ht="12.75" customHeight="1" x14ac:dyDescent="0.15">
      <c r="A55" s="1009" t="s">
        <v>45</v>
      </c>
      <c r="B55" s="1010"/>
      <c r="C55" s="1009" t="s">
        <v>46</v>
      </c>
      <c r="D55" s="1153"/>
      <c r="E55" s="1010"/>
      <c r="F55" s="1159" t="s">
        <v>47</v>
      </c>
      <c r="G55" s="1163"/>
      <c r="H55" s="1163"/>
      <c r="I55" s="1163"/>
      <c r="J55" s="1163"/>
      <c r="K55" s="1163"/>
      <c r="L55" s="1163"/>
      <c r="M55" s="1163"/>
      <c r="N55" s="1163"/>
      <c r="O55" s="1163"/>
      <c r="P55" s="1163"/>
      <c r="Q55" s="1163"/>
      <c r="R55" s="1163"/>
      <c r="S55" s="1163"/>
      <c r="T55" s="1163"/>
      <c r="U55" s="1160"/>
      <c r="V55" s="110"/>
      <c r="W55" s="110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</row>
    <row r="56" spans="1:118" s="23" customFormat="1" ht="10.5" x14ac:dyDescent="0.15">
      <c r="A56" s="1011"/>
      <c r="B56" s="1012"/>
      <c r="C56" s="1011"/>
      <c r="D56" s="1154"/>
      <c r="E56" s="1012"/>
      <c r="F56" s="1015" t="s">
        <v>70</v>
      </c>
      <c r="G56" s="1015"/>
      <c r="H56" s="1015" t="s">
        <v>71</v>
      </c>
      <c r="I56" s="1015"/>
      <c r="J56" s="1016" t="s">
        <v>72</v>
      </c>
      <c r="K56" s="1018"/>
      <c r="L56" s="1018" t="s">
        <v>10</v>
      </c>
      <c r="M56" s="1016"/>
      <c r="N56" s="1015" t="s">
        <v>11</v>
      </c>
      <c r="O56" s="1015"/>
      <c r="P56" s="1018" t="s">
        <v>73</v>
      </c>
      <c r="Q56" s="1016"/>
      <c r="R56" s="1015" t="s">
        <v>74</v>
      </c>
      <c r="S56" s="1015"/>
      <c r="T56" s="1015" t="s">
        <v>75</v>
      </c>
      <c r="U56" s="1015"/>
      <c r="V56" s="110"/>
      <c r="W56" s="110"/>
      <c r="X56" s="110"/>
      <c r="Y56" s="110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</row>
    <row r="57" spans="1:118" s="23" customFormat="1" ht="21" x14ac:dyDescent="0.15">
      <c r="A57" s="1162"/>
      <c r="B57" s="1050"/>
      <c r="C57" s="230" t="s">
        <v>76</v>
      </c>
      <c r="D57" s="18" t="s">
        <v>43</v>
      </c>
      <c r="E57" s="90" t="s">
        <v>64</v>
      </c>
      <c r="F57" s="111" t="s">
        <v>43</v>
      </c>
      <c r="G57" s="112" t="s">
        <v>64</v>
      </c>
      <c r="H57" s="111" t="s">
        <v>43</v>
      </c>
      <c r="I57" s="112" t="s">
        <v>64</v>
      </c>
      <c r="J57" s="111" t="s">
        <v>43</v>
      </c>
      <c r="K57" s="112" t="s">
        <v>64</v>
      </c>
      <c r="L57" s="111" t="s">
        <v>43</v>
      </c>
      <c r="M57" s="112" t="s">
        <v>64</v>
      </c>
      <c r="N57" s="111" t="s">
        <v>43</v>
      </c>
      <c r="O57" s="112" t="s">
        <v>64</v>
      </c>
      <c r="P57" s="111" t="s">
        <v>43</v>
      </c>
      <c r="Q57" s="112" t="s">
        <v>64</v>
      </c>
      <c r="R57" s="111" t="s">
        <v>43</v>
      </c>
      <c r="S57" s="112" t="s">
        <v>64</v>
      </c>
      <c r="T57" s="111" t="s">
        <v>43</v>
      </c>
      <c r="U57" s="112" t="s">
        <v>64</v>
      </c>
      <c r="V57" s="110"/>
      <c r="W57" s="110"/>
      <c r="X57" s="110"/>
      <c r="Y57" s="110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</row>
    <row r="58" spans="1:118" s="23" customFormat="1" ht="15.95" customHeight="1" x14ac:dyDescent="0.15">
      <c r="A58" s="1148" t="s">
        <v>77</v>
      </c>
      <c r="B58" s="1149"/>
      <c r="C58" s="80">
        <f>SUM(D58:E58)</f>
        <v>0</v>
      </c>
      <c r="D58" s="80">
        <f t="shared" ref="D58:E61" si="2">F58+H58+J58+L58+N58+P58+R58+T58</f>
        <v>0</v>
      </c>
      <c r="E58" s="80">
        <f t="shared" si="2"/>
        <v>0</v>
      </c>
      <c r="F58" s="25"/>
      <c r="G58" s="27"/>
      <c r="H58" s="25"/>
      <c r="I58" s="27"/>
      <c r="J58" s="25"/>
      <c r="K58" s="27"/>
      <c r="L58" s="25"/>
      <c r="M58" s="27"/>
      <c r="N58" s="25"/>
      <c r="O58" s="27"/>
      <c r="P58" s="25"/>
      <c r="Q58" s="27"/>
      <c r="R58" s="25"/>
      <c r="S58" s="27"/>
      <c r="T58" s="25"/>
      <c r="U58" s="27"/>
      <c r="V58" s="28" t="str">
        <f>$BA58&amp;" "&amp;$BB58&amp;""&amp;$BC58&amp;""&amp;$BD58&amp;""&amp;$BE58&amp;""&amp;$BF58&amp;""&amp;$BG58&amp;""&amp;$BH58&amp;""&amp;$BI58&amp;""&amp;$BJ58&amp;""&amp;$BK58&amp;""&amp;$BL58&amp;""&amp;$BM58&amp;""&amp;$BN58&amp;""&amp;$BO58&amp;""&amp;$BP58&amp;""&amp;$BQ58&amp;""&amp;$BR58&amp;""&amp;$BS58</f>
        <v xml:space="preserve"> </v>
      </c>
      <c r="W58" s="110"/>
      <c r="X58" s="110"/>
      <c r="Y58" s="110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BA58" s="29" t="str">
        <f>IF(C58&lt;&gt;SUM(F58:U58),"El Total de Ingresos es diferente a la suma de Hombres y Mujeres por edad","")</f>
        <v/>
      </c>
      <c r="BB58" s="29" t="str">
        <f>IF($D58&lt;&gt;($F58+$H58+$J58+$L58+$N58+$P58+$R58+$T58),"El Total de Hombres ingresados al Programa es diferente a la suma de Hombres por edad","")</f>
        <v/>
      </c>
      <c r="BC58" s="29" t="str">
        <f>IF($E58&lt;&gt;($G58+$I58+$K58+$M58+$O58+$Q58+$S58+$U58),"El Total de Mujeres ingresadas al Programa es diferente a la suma de Mujeres por edad","")</f>
        <v/>
      </c>
      <c r="BD58" s="29" t="str">
        <f>IF(AND(F$58&lt;&gt;0,(F$59+F$60+F$61)&lt;F$58),"No olvide registrar el ingreso de 15 a 19 años de hombres según patología  y la suma de ellas no puede ser menor que el total de ingresos","")</f>
        <v/>
      </c>
      <c r="BE58" s="29" t="str">
        <f>IF(AND(G$58&lt;&gt;0,(G$59+G$60+G$61)&lt;G$58),"No olvide registrar el ingreso de 15 a 19 años de mujeres según patología  y la suma de ellas no puede ser menor que el total de ingresos","")</f>
        <v/>
      </c>
      <c r="BF58" s="29" t="str">
        <f>IF(AND(H$58&lt;&gt;0,(H$59+H$60+H$61)&lt;H$58),"No olvide registrar el ingreso de 20 a 24 años de hombres según patología  y la suma de ellas no puede ser menor que el total de ingresos","")</f>
        <v/>
      </c>
      <c r="BG58" s="29" t="str">
        <f>IF(AND(I$58&lt;&gt;0,(I$59+I$60+I$61)&lt;I$58),"No olvide registrar el ingreso de 20 a 24 años de mujeres según patología  y la suma de ellas no puede ser menor que el total de ingresos","")</f>
        <v/>
      </c>
      <c r="BH58" s="29" t="str">
        <f>IF(AND(J$58&lt;&gt;0,(J$59+J$60+J$61)&lt;J$58),"No olvide registrar el ingreso de 25 a 34 años de hombres según patología  y la suma de ellas no puede ser menor que el total de ingresos","")</f>
        <v/>
      </c>
      <c r="BI58" s="29" t="str">
        <f>IF(AND(K$58&lt;&gt;0,(K$59+K$60+K$61)&lt;K$58),"No olvide registrar el ingreso de 25 a 34 años de mujeres según patología  y la suma de ellas no puede ser menor que el total de ingresos","")</f>
        <v/>
      </c>
      <c r="BJ58" s="29" t="str">
        <f>IF(AND(L$58&lt;&gt;0,(L$59+L$60+L$61)&lt;L$58),"No olvide registrar el ingreso de 35 a 44 años de hombres según patología  y la suma de ellas no puede ser menor que el total de ingresos","")</f>
        <v/>
      </c>
      <c r="BK58" s="29" t="str">
        <f>IF(AND(M$58&lt;&gt;0,(M$59+M$60+M$61)&lt;M$58),"No olvide registrar el ingreso de 35 a 44 años de mujeres según patología  y la suma de ellas no puede ser menor que el total de ingresos","")</f>
        <v/>
      </c>
      <c r="BL58" s="29" t="str">
        <f>IF(AND(N$58&lt;&gt;0,(N$59+N$60+N$61)&lt;N$58),"No olvide registrar el ingreso de 45 a 54 años de hombres según patología  y la suma de ellas no puede ser menor que el total de ingresos","")</f>
        <v/>
      </c>
      <c r="BM58" s="29" t="str">
        <f>IF(AND(O$58&lt;&gt;0,(O$59+O$60+O$61)&lt;O$58),"No olvide registrar el ingreso de 45 a 54 años de mujeres según patología  y la suma de ellas no puede ser menor que el total de ingresos","")</f>
        <v/>
      </c>
      <c r="BN58" s="29" t="str">
        <f>IF(AND(P$58&lt;&gt;0,(P$59+P$60+P$61)&lt;P$58),"No olvide registrar el ingreso de 55 a 64 años de hombres según patología  y la suma de ellas no puede ser menor que el total de ingresos","")</f>
        <v/>
      </c>
      <c r="BO58" s="29" t="str">
        <f>IF(AND(Q$58&lt;&gt;0,(Q$59+Q$60+Q$61)&lt;Q$58),"No olvide registrar el ingreso de 55 a 64 años de mujeres según patología  y la suma de ellas no puede ser menor que el total de ingresos","")</f>
        <v/>
      </c>
      <c r="BP58" s="29" t="str">
        <f>IF(AND(R$58&lt;&gt;0,(R$59+R$60+R$61)&lt;R$58),"No olvide registrar el ingreso de 65 a 69 años de hombres según patología  y la suma de ellas no puede ser menor que el total de ingresos","")</f>
        <v/>
      </c>
      <c r="BQ58" s="29" t="str">
        <f>IF(AND(S$58&lt;&gt;0,(S$59+S$60+S$61)&lt;S$58),"No olvide registrar el ingreso de 65 a 69 años de mujeres según patología  y la suma de ellas no puede ser menor que el total de ingresos","")</f>
        <v/>
      </c>
      <c r="BR58" s="29" t="str">
        <f>IF(AND(T$58&lt;&gt;0,(T$59+T$60+T$61)&lt;T$58),"No olvide registrar el ingreso de 70 años y más de hombres según patología  y la suma de ellas no puede ser menor que el total de ingresos","")</f>
        <v/>
      </c>
      <c r="BS58" s="29" t="str">
        <f>IF(AND(U$58&lt;&gt;0,(U$59+U$60+U$61)&lt;U$58),"No olvide registrar el ingreso de 70 años y más de mujeres según patología  y la suma de ellas no puede ser menor que el total de ingresos","")</f>
        <v/>
      </c>
      <c r="BT58" s="30">
        <f>IF($C58&lt;&gt;SUM($F58:$U58),1,0)</f>
        <v>0</v>
      </c>
      <c r="BU58" s="30">
        <f>IF($D58&lt;&gt;($F58+$H58+$J58+$L58+$N58+$P58+$R58+$T58),1,0)</f>
        <v>0</v>
      </c>
      <c r="BV58" s="30">
        <f>IF($E58&lt;&gt;($G58+$I58+$K58+$M58+$O58+$Q58+$S58+$U58),1,0)</f>
        <v>0</v>
      </c>
      <c r="BW58" s="30">
        <f>IF(AND(F$58&lt;&gt;0,(F$59+F$60+F$61)&lt;F$58),1,0)</f>
        <v>0</v>
      </c>
      <c r="BX58" s="30">
        <f>IF(AND(G$58&lt;&gt;0,(G$59+G$60+G$61)&lt;G$58),1,0)</f>
        <v>0</v>
      </c>
      <c r="BY58" s="30">
        <f>IF(AND(H$58&lt;&gt;0,(H$59+H$60+H$61)&lt;H$58),1,0)</f>
        <v>0</v>
      </c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</row>
    <row r="59" spans="1:118" s="23" customFormat="1" ht="15.95" customHeight="1" x14ac:dyDescent="0.15">
      <c r="A59" s="1161" t="s">
        <v>78</v>
      </c>
      <c r="B59" s="232" t="s">
        <v>79</v>
      </c>
      <c r="C59" s="78">
        <f>SUM(D59:E59)</f>
        <v>0</v>
      </c>
      <c r="D59" s="114">
        <f t="shared" si="2"/>
        <v>0</v>
      </c>
      <c r="E59" s="115">
        <f t="shared" si="2"/>
        <v>0</v>
      </c>
      <c r="F59" s="25"/>
      <c r="G59" s="27"/>
      <c r="H59" s="25"/>
      <c r="I59" s="27"/>
      <c r="J59" s="25"/>
      <c r="K59" s="27"/>
      <c r="L59" s="25"/>
      <c r="M59" s="27"/>
      <c r="N59" s="25"/>
      <c r="O59" s="27"/>
      <c r="P59" s="25"/>
      <c r="Q59" s="27"/>
      <c r="R59" s="25"/>
      <c r="S59" s="27"/>
      <c r="T59" s="25"/>
      <c r="U59" s="27"/>
      <c r="V59" s="28" t="str">
        <f>$BA59&amp;" "&amp;$BB59&amp;" "&amp;$BC59&amp;" "&amp;$BD59&amp;" "&amp;$BE59&amp;" "&amp;$BF59&amp;" "&amp;$BG59&amp;" "&amp;$BH59&amp;" "&amp;$BI59&amp;" "&amp;$BJ59&amp;" "&amp;$BK59&amp;" "&amp;$BL59&amp;" "&amp;$BM59&amp;" "&amp;$BN59&amp;" "&amp;$BO59&amp;" "&amp;$BP59&amp;" "&amp;$BQ59&amp;" "&amp;$BR59&amp;" "&amp;$BS59</f>
        <v xml:space="preserve">                  </v>
      </c>
      <c r="W59" s="110"/>
      <c r="X59" s="110"/>
      <c r="Y59" s="110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BA59" s="29" t="str">
        <f>IF(C59&lt;&gt;SUM(F59:U59),"El Total de Ingresos es diferente a la suma de Hombres y Mujeres por edad","")</f>
        <v/>
      </c>
      <c r="BB59" s="29" t="str">
        <f>IF($D59&lt;&gt;($F59+$H59+$J59+$L59+$N59+$P59+$R59+$T59),"El Total de Hombres ingresados al Programa es diferente a la suma de Hombres por edad","")</f>
        <v/>
      </c>
      <c r="BC59" s="29" t="str">
        <f>IF($E59&lt;&gt;($G59+$I59+$K59+$M59+$O59+$Q59+$S59+$U59),"El Total de Mujeres ingresadas al Programa es diferente a la suma de Mujeres por edad","")</f>
        <v/>
      </c>
      <c r="BD59" s="29" t="str">
        <f>IF(AND(F$59&lt;&gt;0,F$58=""),"No olvide registrar el ingreso de hombres 15 a 19 años al PSCV","")</f>
        <v/>
      </c>
      <c r="BE59" s="29" t="str">
        <f>IF(AND(G$59&lt;&gt;0,G$58=""),"No olvide registrar el ingreso de mujeres 15 a 19 años al PSCV","")</f>
        <v/>
      </c>
      <c r="BF59" s="29" t="str">
        <f>IF(AND(H$59&lt;&gt;0,H$58=""),"No olvide registrar el ingreso de hombres 20 a 24 años al PSCV","")</f>
        <v/>
      </c>
      <c r="BG59" s="29" t="str">
        <f>IF(AND(I$59&lt;&gt;0,I$58=""),"No olvide registrar el ingreso de mujeres 20 a 24 años al PSCV","")</f>
        <v/>
      </c>
      <c r="BH59" s="29" t="str">
        <f>IF(AND(J$59&lt;&gt;0,J$58=""),"No olvide registrar el ingreso de hombres 25 a 34 años al PSCV","")</f>
        <v/>
      </c>
      <c r="BI59" s="29" t="str">
        <f>IF(AND(K$59&lt;&gt;0,K$58=""),"No olvide registrar el ingreso de mujeres 25 a 34 años al PSCV","")</f>
        <v/>
      </c>
      <c r="BJ59" s="29" t="str">
        <f>IF(AND(L$59&lt;&gt;0,L$58=""),"No olvide registrar el ingreso de hombres 35 a 44 años al PSCV","")</f>
        <v/>
      </c>
      <c r="BK59" s="29" t="str">
        <f>IF(AND(M$59&lt;&gt;0,M$58=""),"No olvide registrar el ingreso de mujeres 35 a 44 años al PSCV","")</f>
        <v/>
      </c>
      <c r="BL59" s="29" t="str">
        <f>IF(AND(N$59&lt;&gt;0,N$58=""),"No olvide registrar el ingreso de hombres 45 a 54 años al PSCV","")</f>
        <v/>
      </c>
      <c r="BM59" s="29" t="str">
        <f>IF(AND(O$59&lt;&gt;0,O$58=""),"No olvide registrar el ingreso de mujeres 45 a 54 años al PSCV","")</f>
        <v/>
      </c>
      <c r="BN59" s="29" t="str">
        <f>IF(AND(P$59&lt;&gt;0,P$58=""),"No olvide registrar el ingreso de hombres 55 a 64 años al PSCV","")</f>
        <v/>
      </c>
      <c r="BO59" s="29" t="str">
        <f>IF(AND(Q$59&lt;&gt;0,Q$58=""),"No olvide registrar el ingreso de mujeres 55 a 64 años al PSCV","")</f>
        <v/>
      </c>
      <c r="BP59" s="29" t="str">
        <f>IF(AND(R$59&lt;&gt;0,R$58=""),"No olvide registrar el ingreso de hombres 65 a 69 años al PSCV","")</f>
        <v/>
      </c>
      <c r="BQ59" s="29" t="str">
        <f>IF(AND(S$59&lt;&gt;0,S$58=""),"No olvide registrar el ingreso de mujeres 65 a 69 años al PSCV","")</f>
        <v/>
      </c>
      <c r="BR59" s="29" t="str">
        <f>IF(AND(T$59&lt;&gt;0,T$58=""),"No olvide registrar el ingreso de hombres 70 años y más al PSCV","")</f>
        <v/>
      </c>
      <c r="BS59" s="29" t="str">
        <f>IF(AND(U$59&lt;&gt;0,U$58=""),"No olvide registrar el ingreso de mujeres 70 años y más al PSCV","")</f>
        <v/>
      </c>
      <c r="BT59" s="30">
        <f>IF($C59&lt;&gt;SUM($F59:$U59),1,0)</f>
        <v>0</v>
      </c>
      <c r="BU59" s="30">
        <f>IF($D59&lt;&gt;($F59+$H59+$J59+$L59+$N59+$P59+$R59+$T59),1,0)</f>
        <v>0</v>
      </c>
      <c r="BV59" s="30">
        <f>IF($E59&lt;&gt;($G59+$I59+$K59+$M59+$O59+$Q59+$S59+$U59),1,0)</f>
        <v>0</v>
      </c>
      <c r="BW59" s="30">
        <f>IF(AND(F$59&lt;&gt;0,F$58=""),1,0)</f>
        <v>0</v>
      </c>
      <c r="BX59" s="30">
        <f>IF(AND(G$59&lt;&gt;0,G$58=""),1,0)</f>
        <v>0</v>
      </c>
      <c r="BY59" s="30">
        <f>IF(AND(H$59&lt;&gt;0,H$58=""),1,0)</f>
        <v>0</v>
      </c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</row>
    <row r="60" spans="1:118" s="23" customFormat="1" ht="15.95" customHeight="1" x14ac:dyDescent="0.15">
      <c r="A60" s="1151"/>
      <c r="B60" s="116" t="s">
        <v>80</v>
      </c>
      <c r="C60" s="71">
        <f>SUM(D60:E60)</f>
        <v>0</v>
      </c>
      <c r="D60" s="117">
        <f t="shared" si="2"/>
        <v>0</v>
      </c>
      <c r="E60" s="118">
        <f t="shared" si="2"/>
        <v>0</v>
      </c>
      <c r="F60" s="32"/>
      <c r="G60" s="34"/>
      <c r="H60" s="32"/>
      <c r="I60" s="34"/>
      <c r="J60" s="32"/>
      <c r="K60" s="34"/>
      <c r="L60" s="32"/>
      <c r="M60" s="34"/>
      <c r="N60" s="32"/>
      <c r="O60" s="34"/>
      <c r="P60" s="32"/>
      <c r="Q60" s="34"/>
      <c r="R60" s="32"/>
      <c r="S60" s="34"/>
      <c r="T60" s="32"/>
      <c r="U60" s="34"/>
      <c r="V60" s="28" t="str">
        <f>$BA60&amp;" "&amp;$BB60&amp;" "&amp;$BC60&amp;" "&amp;$BD60&amp;" "&amp;$BE60&amp;" "&amp;$BF60&amp;" "&amp;$BG60&amp;" "&amp;$BH60&amp;" "&amp;$BI60&amp;" "&amp;$BJ60&amp;" "&amp;$BK60&amp;" "&amp;$BL60&amp;" "&amp;$BM60&amp;" "&amp;$BN60&amp;" "&amp;$BO60&amp;" "&amp;$BP60&amp;" "&amp;$BQ60&amp;" "&amp;$BR60&amp;" "&amp;$BS60</f>
        <v xml:space="preserve">                  </v>
      </c>
      <c r="W60" s="119"/>
      <c r="X60" s="43"/>
      <c r="Y60" s="4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BA60" s="29" t="str">
        <f>IF(C60&lt;&gt;SUM(F60:U60),"El Total de Ingresos es diferente a la suma de Hombres y Mujeres por edad","")</f>
        <v/>
      </c>
      <c r="BB60" s="29" t="str">
        <f>IF($D60&lt;&gt;($F60+$H60+$J60+$L60+$N60+$P60+$R60+$T60),"El Total de Hombres ingresados al Programa es diferente a la suma de Hombres por edad","")</f>
        <v/>
      </c>
      <c r="BC60" s="29" t="str">
        <f>IF($E60&lt;&gt;($G60+$I60+$K60+$M60+$O60+$Q60+$S60+$U60),"El Total de Mujeres ingresadas al Programa es diferente a la suma de Mujeres por edad","")</f>
        <v/>
      </c>
      <c r="BD60" s="29" t="str">
        <f>IF(AND(F$60&lt;&gt;0,F$58=""),"No olvide registrar el ingreso de hombres 15 a 19 años al PSCV","")</f>
        <v/>
      </c>
      <c r="BE60" s="29" t="str">
        <f>IF(AND(G$60&lt;&gt;0,G$58=""),"No olvide registrar el ingreso de mujeres 15 a 19 años al PSCV","")</f>
        <v/>
      </c>
      <c r="BF60" s="29" t="str">
        <f>IF(AND(H$60&lt;&gt;0,H$58=""),"No olvide registrar el ingreso de hombres 20 a 24 años al PSCV","")</f>
        <v/>
      </c>
      <c r="BG60" s="29" t="str">
        <f>IF(AND(I$60&lt;&gt;0,I$58=""),"No olvide registrar el ingreso de mujeres 20 a 24 años al PSCV","")</f>
        <v/>
      </c>
      <c r="BH60" s="29" t="str">
        <f>IF(AND(J$60&lt;&gt;0,J$58=""),"No olvide registrar el ingreso de hombres 25 a 34 años al PSCV","")</f>
        <v/>
      </c>
      <c r="BI60" s="29" t="str">
        <f>IF(AND(K$60&lt;&gt;0,K$58=""),"No olvide registrar el ingreso de mujeres 25 a 34 años al PSCV","")</f>
        <v/>
      </c>
      <c r="BJ60" s="29" t="str">
        <f>IF(AND(L$60&lt;&gt;0,L$58=""),"No olvide registrar el ingreso de hombres 35 a 44 años al PSCV","")</f>
        <v/>
      </c>
      <c r="BK60" s="29" t="str">
        <f>IF(AND(M$60&lt;&gt;0,M$58=""),"No olvide registrar el ingreso de mujeres 35 a 44 años al PSCV","")</f>
        <v/>
      </c>
      <c r="BL60" s="29" t="str">
        <f>IF(AND(N$60&lt;&gt;0,N$58=""),"No olvide registrar el ingreso de hombres 45 a 54 años al PSCV","")</f>
        <v/>
      </c>
      <c r="BM60" s="29" t="str">
        <f>IF(AND(O$60&lt;&gt;0,O$58=""),"No olvide registrar el ingreso de mujeres 45 a 54 años al PSCV","")</f>
        <v/>
      </c>
      <c r="BN60" s="29" t="str">
        <f>IF(AND(P$60&lt;&gt;0,P$58=""),"No olvide registrar el ingreso de hombres 55 a 64 años al PSCV","")</f>
        <v/>
      </c>
      <c r="BO60" s="29" t="str">
        <f>IF(AND(Q$60&lt;&gt;0,Q$58=""),"No olvide registrar el ingreso de mujeres 55 a 64 años al PSCV","")</f>
        <v/>
      </c>
      <c r="BP60" s="29" t="str">
        <f>IF(AND(R$60&lt;&gt;0,R$58=""),"No olvide registrar el ingreso de hombres 65 a 69 años al PSCV","")</f>
        <v/>
      </c>
      <c r="BQ60" s="29" t="str">
        <f>IF(AND(S$60&lt;&gt;0,S$58=""),"No olvide registrar el ingreso de mujeres 65 a 69 años al PSCV","")</f>
        <v/>
      </c>
      <c r="BR60" s="29" t="str">
        <f>IF(AND(T$60&lt;&gt;0,T$58=""),"No olvide registrar el ingreso de hombres 70 años y más al PSCV","")</f>
        <v/>
      </c>
      <c r="BS60" s="29" t="str">
        <f>IF(AND(U$60&lt;&gt;0,U$58=""),"No olvide registrar el ingreso de mujeres 70 años y más al PSCV","")</f>
        <v/>
      </c>
      <c r="BT60" s="30">
        <f>IF($C60&lt;&gt;SUM($F60:$U60),1,0)</f>
        <v>0</v>
      </c>
      <c r="BU60" s="30">
        <f>IF($D60&lt;&gt;($F60+$H60+$J60+$L60+$N60+$P60+$R60+$T60),1,0)</f>
        <v>0</v>
      </c>
      <c r="BV60" s="30">
        <f>IF($E60&lt;&gt;($G60+$I60+$K60+$M60+$O60+$Q60+$S60+$U60),1,0)</f>
        <v>0</v>
      </c>
      <c r="BW60" s="30">
        <f>IF(AND(F$60&lt;&gt;0,F$58=""),1,0)</f>
        <v>0</v>
      </c>
      <c r="BX60" s="30">
        <f>IF(AND(G$60&lt;&gt;0,G$58=""),1,0)</f>
        <v>0</v>
      </c>
      <c r="BY60" s="30">
        <f>IF(AND(H$60&lt;&gt;0,H$58=""),1,0)</f>
        <v>0</v>
      </c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</row>
    <row r="61" spans="1:118" s="23" customFormat="1" ht="15.95" customHeight="1" x14ac:dyDescent="0.15">
      <c r="A61" s="1152"/>
      <c r="B61" s="234" t="s">
        <v>81</v>
      </c>
      <c r="C61" s="80">
        <f>SUM(D61:E61)</f>
        <v>0</v>
      </c>
      <c r="D61" s="121">
        <f t="shared" si="2"/>
        <v>0</v>
      </c>
      <c r="E61" s="122">
        <f t="shared" si="2"/>
        <v>0</v>
      </c>
      <c r="F61" s="37"/>
      <c r="G61" s="39"/>
      <c r="H61" s="37"/>
      <c r="I61" s="39"/>
      <c r="J61" s="37"/>
      <c r="K61" s="39"/>
      <c r="L61" s="37"/>
      <c r="M61" s="39"/>
      <c r="N61" s="37"/>
      <c r="O61" s="39"/>
      <c r="P61" s="37"/>
      <c r="Q61" s="39"/>
      <c r="R61" s="37"/>
      <c r="S61" s="39"/>
      <c r="T61" s="37"/>
      <c r="U61" s="39"/>
      <c r="V61" s="28" t="str">
        <f>$BA61&amp;" "&amp;$BB61&amp;" "&amp;$BC61&amp;" "&amp;$BD61&amp;" "&amp;$BE61&amp;" "&amp;$BF61&amp;" "&amp;$BG61&amp;" "&amp;$BH61&amp;" "&amp;$BI61&amp;" "&amp;$BJ61&amp;" "&amp;$BK61&amp;" "&amp;$BL61&amp;" "&amp;$BM61&amp;" "&amp;$BN61&amp;" "&amp;$BO61&amp;" "&amp;$BP61&amp;" "&amp;$BQ61&amp;" "&amp;$BR61&amp;" "&amp;$BS61</f>
        <v xml:space="preserve">                  </v>
      </c>
      <c r="W61" s="119"/>
      <c r="X61" s="110"/>
      <c r="Y61" s="110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BA61" s="29" t="str">
        <f>IF(C61&lt;&gt;SUM(F61:U61),"El Total de Ingresos es diferente a la suma de Hombres y Mujeres por edad","")</f>
        <v/>
      </c>
      <c r="BB61" s="29" t="str">
        <f>IF($D61&lt;&gt;($F61+$H61+$J61+$L61+$N61+$P61+$R61+$T61),"El Total de Hombres ingresados al Programa es diferente a la suma de Hombres por edad","")</f>
        <v/>
      </c>
      <c r="BC61" s="29" t="str">
        <f>IF($E61&lt;&gt;($G61+$I61+$K61+$M61+$O61+$Q61+$S61+$U61),"El Total de Mujeres ingresadas al Programa es diferente a la suma de Mujeres por edad","")</f>
        <v/>
      </c>
      <c r="BD61" s="29" t="str">
        <f>IF(AND(F$61&lt;&gt;0,F$58=""),"No olvide registrar el ingreso de hombres 15 a 19 años al PSCV","")</f>
        <v/>
      </c>
      <c r="BE61" s="29" t="str">
        <f>IF(AND(G$61&lt;&gt;0,G$58=""),"No olvide registrar el ingreso de mujeres 15 a 19 años al PSCV","")</f>
        <v/>
      </c>
      <c r="BF61" s="29" t="str">
        <f>IF(AND(H$61&lt;&gt;0,H$58=""),"No olvide registrar el ingreso de hombres 20 a 24 años al PSCV","")</f>
        <v/>
      </c>
      <c r="BG61" s="29" t="str">
        <f>IF(AND(I$61&lt;&gt;0,I$58=""),"No olvide registrar el ingreso de mujeres 20 a 24 años al PSCV","")</f>
        <v/>
      </c>
      <c r="BH61" s="29" t="str">
        <f>IF(AND(J$61&lt;&gt;0,J$58=""),"No olvide registrar el ingreso de hombres 25 a 34 años al PSCV","")</f>
        <v/>
      </c>
      <c r="BI61" s="29" t="str">
        <f>IF(AND(K$61&lt;&gt;0,K$58=""),"No olvide registrar el ingreso de mujeres 25 a 34 años al PSCV","")</f>
        <v/>
      </c>
      <c r="BJ61" s="29" t="str">
        <f>IF(AND(L$61&lt;&gt;0,L$58=""),"No olvide registrar el ingreso de hombres 35 a 44 años al PSCV","")</f>
        <v/>
      </c>
      <c r="BK61" s="29" t="str">
        <f>IF(AND(M$61&lt;&gt;0,M$58=""),"No olvide registrar el ingreso de mujeres 35 a 44 años al PSCV","")</f>
        <v/>
      </c>
      <c r="BL61" s="29" t="str">
        <f>IF(AND(N$61&lt;&gt;0,N$58=""),"No olvide registrar el ingreso de hombres 45 a 54 años al PSCV","")</f>
        <v/>
      </c>
      <c r="BM61" s="29" t="str">
        <f>IF(AND(O$61&lt;&gt;0,O$58=""),"No olvide registrar el ingreso de mujeres 45 a 54 años al PSCV","")</f>
        <v/>
      </c>
      <c r="BN61" s="29" t="str">
        <f>IF(AND(P$61&lt;&gt;0,P$58=""),"No olvide registrar el ingreso de hombres 55 a 64 años al PSCV","")</f>
        <v/>
      </c>
      <c r="BO61" s="29" t="str">
        <f>IF(AND(Q$61&lt;&gt;0,Q$58=""),"No olvide registrar el ingreso de mujeres 55 a 64 años al PSCV","")</f>
        <v/>
      </c>
      <c r="BP61" s="29" t="str">
        <f>IF(AND(R$61&lt;&gt;0,R$58=""),"No olvide registrar el ingreso de hombres 65 a 69 años al PSCV","")</f>
        <v/>
      </c>
      <c r="BQ61" s="29" t="str">
        <f>IF(AND(S$61&lt;&gt;0,S$58=""),"No olvide registrar el ingreso de mujeres 65 a 69 años al PSCV","")</f>
        <v/>
      </c>
      <c r="BR61" s="29" t="str">
        <f>IF(AND(T$61&lt;&gt;0,T$58=""),"No olvide registrar el ingreso de hombres 70 años y más al PSCV","")</f>
        <v/>
      </c>
      <c r="BS61" s="29" t="str">
        <f>IF(AND(U$61&lt;&gt;0,U$58=""),"No olvide registrar el ingreso de mujeres 70 años y más al PSCV","")</f>
        <v/>
      </c>
      <c r="BT61" s="30">
        <f>IF($C61&lt;&gt;SUM($F61:$U61),1,0)</f>
        <v>0</v>
      </c>
      <c r="BU61" s="30">
        <f>IF($D61&lt;&gt;($F61+$H61+$J61+$L61+$N61+$P61+$R61+$T61),1,0)</f>
        <v>0</v>
      </c>
      <c r="BV61" s="30">
        <f>IF($E61&lt;&gt;($G61+$I61+$K61+$M61+$O61+$Q61+$S61+$U61),1,0)</f>
        <v>0</v>
      </c>
      <c r="BW61" s="30">
        <f>IF(AND(F$61&lt;&gt;0,F$58=""),1,0)</f>
        <v>0</v>
      </c>
      <c r="BX61" s="30">
        <f>IF(AND(G$61&lt;&gt;0,G$58=""),1,0)</f>
        <v>0</v>
      </c>
      <c r="BY61" s="30">
        <f>IF(AND(H$61&lt;&gt;0,H$58=""),1,0)</f>
        <v>0</v>
      </c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</row>
    <row r="62" spans="1:118" s="9" customFormat="1" ht="30" customHeight="1" x14ac:dyDescent="0.2">
      <c r="A62" s="81" t="s">
        <v>82</v>
      </c>
      <c r="B62" s="81"/>
      <c r="C62" s="81"/>
      <c r="D62" s="81"/>
      <c r="E62" s="81"/>
      <c r="F62" s="81"/>
      <c r="G62" s="81"/>
      <c r="H62" s="107"/>
      <c r="I62" s="108"/>
      <c r="J62" s="108"/>
      <c r="K62" s="109"/>
      <c r="L62" s="109"/>
      <c r="M62" s="109"/>
      <c r="N62" s="109"/>
      <c r="O62" s="109"/>
      <c r="P62" s="108"/>
      <c r="Q62" s="108"/>
      <c r="R62" s="108"/>
      <c r="S62" s="108"/>
      <c r="T62" s="108"/>
      <c r="U62" s="108"/>
      <c r="V62" s="110"/>
      <c r="W62" s="110"/>
      <c r="BT62" s="30">
        <f t="shared" ref="BT62:BY62" si="3">IF(AND(I$58&lt;&gt;0,(I$59+I$60+I$61)&lt;I$58),1,0)</f>
        <v>0</v>
      </c>
      <c r="BU62" s="30">
        <f t="shared" si="3"/>
        <v>0</v>
      </c>
      <c r="BV62" s="30">
        <f t="shared" si="3"/>
        <v>0</v>
      </c>
      <c r="BW62" s="30">
        <f t="shared" si="3"/>
        <v>0</v>
      </c>
      <c r="BX62" s="30">
        <f t="shared" si="3"/>
        <v>0</v>
      </c>
      <c r="BY62" s="30">
        <f t="shared" si="3"/>
        <v>0</v>
      </c>
    </row>
    <row r="63" spans="1:118" s="23" customFormat="1" ht="12.75" customHeight="1" x14ac:dyDescent="0.15">
      <c r="A63" s="1009" t="s">
        <v>45</v>
      </c>
      <c r="B63" s="1010"/>
      <c r="C63" s="1009" t="s">
        <v>46</v>
      </c>
      <c r="D63" s="1153"/>
      <c r="E63" s="1010"/>
      <c r="F63" s="1159" t="s">
        <v>83</v>
      </c>
      <c r="G63" s="1163"/>
      <c r="H63" s="1163"/>
      <c r="I63" s="1163"/>
      <c r="J63" s="1163"/>
      <c r="K63" s="1163"/>
      <c r="L63" s="1163"/>
      <c r="M63" s="1163"/>
      <c r="N63" s="1163"/>
      <c r="O63" s="1163"/>
      <c r="P63" s="1163"/>
      <c r="Q63" s="1163"/>
      <c r="R63" s="1163"/>
      <c r="S63" s="1163"/>
      <c r="T63" s="1163"/>
      <c r="U63" s="1164"/>
      <c r="V63" s="1165" t="s">
        <v>84</v>
      </c>
      <c r="W63" s="1165"/>
      <c r="X63" s="1166"/>
      <c r="Y63" s="22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0">
        <f t="shared" ref="BT63:BY63" si="4">IF(AND(I$59&lt;&gt;0,I$58=""),1,0)</f>
        <v>0</v>
      </c>
      <c r="BU63" s="30">
        <f t="shared" si="4"/>
        <v>0</v>
      </c>
      <c r="BV63" s="30">
        <f t="shared" si="4"/>
        <v>0</v>
      </c>
      <c r="BW63" s="30">
        <f t="shared" si="4"/>
        <v>0</v>
      </c>
      <c r="BX63" s="30">
        <f t="shared" si="4"/>
        <v>0</v>
      </c>
      <c r="BY63" s="30">
        <f t="shared" si="4"/>
        <v>0</v>
      </c>
      <c r="BZ63" s="3"/>
      <c r="CA63" s="3"/>
      <c r="CB63" s="3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</row>
    <row r="64" spans="1:118" s="23" customFormat="1" ht="12.95" customHeight="1" x14ac:dyDescent="0.15">
      <c r="A64" s="1011"/>
      <c r="B64" s="1012"/>
      <c r="C64" s="1011"/>
      <c r="D64" s="1154"/>
      <c r="E64" s="1012"/>
      <c r="F64" s="1015" t="s">
        <v>70</v>
      </c>
      <c r="G64" s="1015"/>
      <c r="H64" s="1015" t="s">
        <v>71</v>
      </c>
      <c r="I64" s="1015"/>
      <c r="J64" s="1016" t="s">
        <v>72</v>
      </c>
      <c r="K64" s="1018"/>
      <c r="L64" s="1018" t="s">
        <v>10</v>
      </c>
      <c r="M64" s="1016"/>
      <c r="N64" s="1015" t="s">
        <v>11</v>
      </c>
      <c r="O64" s="1015"/>
      <c r="P64" s="1018" t="s">
        <v>73</v>
      </c>
      <c r="Q64" s="1016"/>
      <c r="R64" s="1015" t="s">
        <v>74</v>
      </c>
      <c r="S64" s="1015"/>
      <c r="T64" s="1015" t="s">
        <v>75</v>
      </c>
      <c r="U64" s="1035"/>
      <c r="V64" s="1049" t="s">
        <v>85</v>
      </c>
      <c r="W64" s="1052" t="s">
        <v>86</v>
      </c>
      <c r="X64" s="1052" t="s">
        <v>87</v>
      </c>
      <c r="Y64" s="12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0">
        <f t="shared" ref="BT64:BY64" si="5">IF(AND(I$60&lt;&gt;0,I$58=""),1,0)</f>
        <v>0</v>
      </c>
      <c r="BU64" s="30">
        <f t="shared" si="5"/>
        <v>0</v>
      </c>
      <c r="BV64" s="30">
        <f t="shared" si="5"/>
        <v>0</v>
      </c>
      <c r="BW64" s="30">
        <f t="shared" si="5"/>
        <v>0</v>
      </c>
      <c r="BX64" s="30">
        <f t="shared" si="5"/>
        <v>0</v>
      </c>
      <c r="BY64" s="30">
        <f t="shared" si="5"/>
        <v>0</v>
      </c>
      <c r="BZ64" s="3"/>
      <c r="CA64" s="3"/>
      <c r="CB64" s="3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</row>
    <row r="65" spans="1:103" s="23" customFormat="1" ht="21" x14ac:dyDescent="0.15">
      <c r="A65" s="1162"/>
      <c r="B65" s="1050"/>
      <c r="C65" s="230" t="s">
        <v>76</v>
      </c>
      <c r="D65" s="18" t="s">
        <v>43</v>
      </c>
      <c r="E65" s="90" t="s">
        <v>64</v>
      </c>
      <c r="F65" s="111" t="s">
        <v>43</v>
      </c>
      <c r="G65" s="112" t="s">
        <v>64</v>
      </c>
      <c r="H65" s="111" t="s">
        <v>43</v>
      </c>
      <c r="I65" s="112" t="s">
        <v>64</v>
      </c>
      <c r="J65" s="111" t="s">
        <v>43</v>
      </c>
      <c r="K65" s="112" t="s">
        <v>64</v>
      </c>
      <c r="L65" s="111" t="s">
        <v>43</v>
      </c>
      <c r="M65" s="112" t="s">
        <v>64</v>
      </c>
      <c r="N65" s="111" t="s">
        <v>43</v>
      </c>
      <c r="O65" s="112" t="s">
        <v>64</v>
      </c>
      <c r="P65" s="111" t="s">
        <v>43</v>
      </c>
      <c r="Q65" s="112" t="s">
        <v>64</v>
      </c>
      <c r="R65" s="111" t="s">
        <v>43</v>
      </c>
      <c r="S65" s="112" t="s">
        <v>64</v>
      </c>
      <c r="T65" s="111" t="s">
        <v>43</v>
      </c>
      <c r="U65" s="124" t="s">
        <v>64</v>
      </c>
      <c r="V65" s="1051"/>
      <c r="W65" s="1054"/>
      <c r="X65" s="1054"/>
      <c r="Y65" s="12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0">
        <f t="shared" ref="BT65:BY65" si="6">IF(AND(I$61&lt;&gt;0,I$58=""),1,0)</f>
        <v>0</v>
      </c>
      <c r="BU65" s="30">
        <f t="shared" si="6"/>
        <v>0</v>
      </c>
      <c r="BV65" s="30">
        <f t="shared" si="6"/>
        <v>0</v>
      </c>
      <c r="BW65" s="30">
        <f t="shared" si="6"/>
        <v>0</v>
      </c>
      <c r="BX65" s="30">
        <f t="shared" si="6"/>
        <v>0</v>
      </c>
      <c r="BY65" s="30">
        <f t="shared" si="6"/>
        <v>0</v>
      </c>
      <c r="BZ65" s="3"/>
      <c r="CA65" s="3"/>
      <c r="CB65" s="3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</row>
    <row r="66" spans="1:103" s="23" customFormat="1" ht="10.5" x14ac:dyDescent="0.15">
      <c r="A66" s="1148" t="s">
        <v>88</v>
      </c>
      <c r="B66" s="1149"/>
      <c r="C66" s="56">
        <f>SUM(D66:E66)</f>
        <v>0</v>
      </c>
      <c r="D66" s="80">
        <f t="shared" ref="D66:E69" si="7">F66+H66+J66+L66+N66+P66+R66+T66</f>
        <v>0</v>
      </c>
      <c r="E66" s="80">
        <f t="shared" si="7"/>
        <v>0</v>
      </c>
      <c r="F66" s="62"/>
      <c r="G66" s="64"/>
      <c r="H66" s="62"/>
      <c r="I66" s="64"/>
      <c r="J66" s="25"/>
      <c r="K66" s="27"/>
      <c r="L66" s="62"/>
      <c r="M66" s="64"/>
      <c r="N66" s="62"/>
      <c r="O66" s="64"/>
      <c r="P66" s="62"/>
      <c r="Q66" s="64"/>
      <c r="R66" s="62"/>
      <c r="S66" s="64"/>
      <c r="T66" s="62"/>
      <c r="U66" s="125"/>
      <c r="V66" s="126"/>
      <c r="W66" s="85"/>
      <c r="X66" s="126"/>
      <c r="Y66" s="28" t="str">
        <f>$BA66&amp;" "&amp;$BB66&amp;""&amp;$BC66&amp;""&amp;BD66</f>
        <v xml:space="preserve"> </v>
      </c>
      <c r="Z66" s="3"/>
      <c r="AA66" s="127"/>
      <c r="AB66" s="3"/>
      <c r="AC66" s="3"/>
      <c r="AD66" s="3"/>
      <c r="AE66" s="3"/>
      <c r="AF66" s="3"/>
      <c r="AG66" s="3"/>
      <c r="AH66" s="3"/>
      <c r="AI66" s="3"/>
      <c r="AJ66" s="3"/>
      <c r="AK66" s="3"/>
      <c r="BA66" s="29" t="str">
        <f>IF($C66&lt;&gt;SUM(F66:U66),"El Total de Ingresos es diferente a la suma de Hombres y Mujeres por edad","")</f>
        <v/>
      </c>
      <c r="BB66" s="29" t="str">
        <f>IF($D66&lt;&gt;($F66+$H66+$J66+$L66+$N66+$P66+$R66+$T66),"El Total de Hombres ingresados al Programa es diferente a la suma de Hombres por edad","")</f>
        <v/>
      </c>
      <c r="BC66" s="29" t="str">
        <f>IF($E66&lt;&gt;($G66+$I66+$K66+$M66+$O66+$Q66+$S66+$U66),"El Total de Mujeres ingresadas al Programa es diferente a la suma de Mujeres por edad","")</f>
        <v/>
      </c>
      <c r="BD66" s="29" t="str">
        <f>IF($C66&lt;&gt;($V66+$W66+$X66),"La suma de los Egresos por Abandono, Traslado y Fallecimiento NO DEBE ser diferente al Total de Egresos","")</f>
        <v/>
      </c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0">
        <f>IF($C66&lt;&gt;SUM(F66:U66),1,0)</f>
        <v>0</v>
      </c>
      <c r="BU66" s="30">
        <f>IF($D66&lt;&gt;($F66+$H66+$J66+$L66+$N66+$P66+$R66+$T66),1,0)</f>
        <v>0</v>
      </c>
      <c r="BV66" s="30">
        <f>IF($E66&lt;&gt;($G66+$I66+$K66+$M66+$O66+$Q66+$S66+$U66),1,0)</f>
        <v>0</v>
      </c>
      <c r="BW66" s="30">
        <f>IF(AND(O$58&lt;&gt;0,(O$59+O$60+O$61)&lt;O$58),1,0)</f>
        <v>0</v>
      </c>
      <c r="BX66" s="30">
        <f>IF(AND(P$58&lt;&gt;0,(P$59+P$60+P$61)&lt;P$58),1,0)</f>
        <v>0</v>
      </c>
      <c r="BY66" s="30">
        <f>IF(AND(Q$58&lt;&gt;0,(Q$59+Q$60+Q$61)&lt;Q$58),1,0)</f>
        <v>0</v>
      </c>
      <c r="BZ66" s="3"/>
      <c r="CA66" s="3"/>
      <c r="CB66" s="3"/>
      <c r="CC66" s="3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</row>
    <row r="67" spans="1:103" s="23" customFormat="1" ht="10.5" x14ac:dyDescent="0.15">
      <c r="A67" s="1150" t="s">
        <v>78</v>
      </c>
      <c r="B67" s="128" t="s">
        <v>79</v>
      </c>
      <c r="C67" s="66">
        <f>SUM(D67:E67)</f>
        <v>0</v>
      </c>
      <c r="D67" s="129">
        <f t="shared" si="7"/>
        <v>0</v>
      </c>
      <c r="E67" s="130">
        <f t="shared" si="7"/>
        <v>0</v>
      </c>
      <c r="F67" s="67"/>
      <c r="G67" s="69"/>
      <c r="H67" s="67"/>
      <c r="I67" s="69"/>
      <c r="J67" s="25"/>
      <c r="K67" s="27"/>
      <c r="L67" s="67"/>
      <c r="M67" s="69"/>
      <c r="N67" s="67"/>
      <c r="O67" s="69"/>
      <c r="P67" s="67"/>
      <c r="Q67" s="69"/>
      <c r="R67" s="67"/>
      <c r="S67" s="69"/>
      <c r="T67" s="67"/>
      <c r="U67" s="131"/>
      <c r="V67" s="132"/>
      <c r="W67" s="46"/>
      <c r="X67" s="132"/>
      <c r="Y67" s="28" t="str">
        <f>$BA67&amp;" "&amp;$BB67&amp;""&amp;$BC67</f>
        <v xml:space="preserve"> </v>
      </c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BA67" s="29" t="str">
        <f>IF($C67&lt;&gt;SUM(F67:U67),"El Total de Ingresos es diferente a la suma de Hombres y Mujeres por edad","")</f>
        <v/>
      </c>
      <c r="BB67" s="29" t="str">
        <f>IF($D67&lt;&gt;($F67+$H67+$J67+$L67+$N67+$P67+$R67+$T67),"El Total de Hombres ingresados al Programa es diferente a la suma de Hombres por edad","")</f>
        <v/>
      </c>
      <c r="BC67" s="29" t="str">
        <f>IF($E67&lt;&gt;($G67+$I67+$K67+$M67+$O67+$Q67+$S67+$U67),"El Total de Mujeres ingresadas al Programa es diferente a la suma de Mujeres por edad","")</f>
        <v/>
      </c>
      <c r="BD67" s="22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0">
        <f>IF($C67&lt;&gt;SUM(F67:U67),1,0)</f>
        <v>0</v>
      </c>
      <c r="BU67" s="30">
        <f>IF($D67&lt;&gt;($F67+$H67+$J67+$L67+$N67+$P67+$R67+$T67),1,0)</f>
        <v>0</v>
      </c>
      <c r="BV67" s="30">
        <f>IF($E67&lt;&gt;($G67+$I67+$K67+$M67+$O67+$Q67+$S67+$U67),1,0)</f>
        <v>0</v>
      </c>
      <c r="BW67" s="30">
        <f>IF(AND(O$59&lt;&gt;0,O$58=""),1,0)</f>
        <v>0</v>
      </c>
      <c r="BX67" s="30">
        <f>IF(AND(P$59&lt;&gt;0,P$58=""),1,0)</f>
        <v>0</v>
      </c>
      <c r="BY67" s="30">
        <f>IF(AND(Q$59&lt;&gt;0,Q$58=""),1,0)</f>
        <v>0</v>
      </c>
      <c r="BZ67" s="3"/>
      <c r="CA67" s="3"/>
      <c r="CB67" s="3"/>
      <c r="CC67" s="3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</row>
    <row r="68" spans="1:103" s="23" customFormat="1" ht="10.5" x14ac:dyDescent="0.15">
      <c r="A68" s="1151"/>
      <c r="B68" s="116" t="s">
        <v>80</v>
      </c>
      <c r="C68" s="71">
        <f>SUM(D68:E68)</f>
        <v>0</v>
      </c>
      <c r="D68" s="117">
        <f t="shared" si="7"/>
        <v>0</v>
      </c>
      <c r="E68" s="118">
        <f t="shared" si="7"/>
        <v>0</v>
      </c>
      <c r="F68" s="32"/>
      <c r="G68" s="34"/>
      <c r="H68" s="32"/>
      <c r="I68" s="34"/>
      <c r="J68" s="32"/>
      <c r="K68" s="34"/>
      <c r="L68" s="32"/>
      <c r="M68" s="34"/>
      <c r="N68" s="32"/>
      <c r="O68" s="34"/>
      <c r="P68" s="32"/>
      <c r="Q68" s="34"/>
      <c r="R68" s="32"/>
      <c r="S68" s="34"/>
      <c r="T68" s="32"/>
      <c r="U68" s="133"/>
      <c r="V68" s="134"/>
      <c r="W68" s="47"/>
      <c r="X68" s="134"/>
      <c r="Y68" s="28" t="str">
        <f>$BA68&amp;" "&amp;$BB68&amp;""&amp;$BC68</f>
        <v xml:space="preserve"> </v>
      </c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BA68" s="29" t="str">
        <f>IF($C68&lt;&gt;SUM(F68:U68),"El Total de Ingresos es diferente a la suma de Hombres y Mujeres por edad","")</f>
        <v/>
      </c>
      <c r="BB68" s="29" t="str">
        <f>IF($D68&lt;&gt;($F68+$H68+$J68+$L68+$N68+$P68+$R68+$T68),"El Total de Hombres ingresados al Programa es diferente a la suma de Hombres por edad","")</f>
        <v/>
      </c>
      <c r="BC68" s="29" t="str">
        <f>IF($E68&lt;&gt;($G68+$I68+$K68+$M68+$O68+$Q68+$S68+$U68),"El Total de Mujeres ingresadas al Programa es diferente a la suma de Mujeres por edad","")</f>
        <v/>
      </c>
      <c r="BD68" s="22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0">
        <f>IF($C68&lt;&gt;SUM(F68:U68),1,0)</f>
        <v>0</v>
      </c>
      <c r="BU68" s="30">
        <f>IF($D68&lt;&gt;($F68+$H68+$J68+$L68+$N68+$P68+$R68+$T68),1,0)</f>
        <v>0</v>
      </c>
      <c r="BV68" s="30">
        <f>IF($E68&lt;&gt;($G68+$I68+$K68+$M68+$O68+$Q68+$S68+$U68),1,0)</f>
        <v>0</v>
      </c>
      <c r="BW68" s="30">
        <f>IF(AND(O$60&lt;&gt;0,O$58=""),1,0)</f>
        <v>0</v>
      </c>
      <c r="BX68" s="30">
        <f>IF(AND(P$60&lt;&gt;0,P$58=""),1,0)</f>
        <v>0</v>
      </c>
      <c r="BY68" s="30">
        <f>IF(AND(Q$60&lt;&gt;0,Q$58=""),1,0)</f>
        <v>0</v>
      </c>
      <c r="BZ68" s="3"/>
      <c r="CA68" s="3"/>
      <c r="CB68" s="3"/>
      <c r="CC68" s="3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</row>
    <row r="69" spans="1:103" s="23" customFormat="1" ht="10.5" x14ac:dyDescent="0.15">
      <c r="A69" s="1152"/>
      <c r="B69" s="234" t="s">
        <v>81</v>
      </c>
      <c r="C69" s="80">
        <f>SUM(D69:E69)</f>
        <v>0</v>
      </c>
      <c r="D69" s="121">
        <f t="shared" si="7"/>
        <v>0</v>
      </c>
      <c r="E69" s="122">
        <f t="shared" si="7"/>
        <v>0</v>
      </c>
      <c r="F69" s="37"/>
      <c r="G69" s="39"/>
      <c r="H69" s="37"/>
      <c r="I69" s="39"/>
      <c r="J69" s="37"/>
      <c r="K69" s="39"/>
      <c r="L69" s="37"/>
      <c r="M69" s="39"/>
      <c r="N69" s="37"/>
      <c r="O69" s="39"/>
      <c r="P69" s="37"/>
      <c r="Q69" s="39"/>
      <c r="R69" s="37"/>
      <c r="S69" s="39"/>
      <c r="T69" s="37"/>
      <c r="U69" s="135"/>
      <c r="V69" s="136"/>
      <c r="W69" s="49"/>
      <c r="X69" s="136"/>
      <c r="Y69" s="28" t="str">
        <f>$BA69&amp;" "&amp;$BB69&amp;""&amp;$BC69</f>
        <v xml:space="preserve"> </v>
      </c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BA69" s="29" t="str">
        <f>IF($C69&lt;&gt;SUM(F69:U69),"El Total de Ingresos es diferente a la suma de Hombres y Mujeres por edad","")</f>
        <v/>
      </c>
      <c r="BB69" s="29" t="str">
        <f>IF($D69&lt;&gt;($F69+$H69+$J69+$L69+$N69+$P69+$R69+$T69),"El Total de Hombres ingresados al Programa es diferente a la suma de Hombres por edad","")</f>
        <v/>
      </c>
      <c r="BC69" s="29" t="str">
        <f>IF($E69&lt;&gt;($G69+$I69+$K69+$M69+$O69+$Q69+$S69+$U69),"El Total de Mujeres ingresadas al Programa es diferente a la suma de Mujeres por edad","")</f>
        <v/>
      </c>
      <c r="BD69" s="22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0">
        <f>IF($C69&lt;&gt;SUM(F69:U69),1,0)</f>
        <v>0</v>
      </c>
      <c r="BU69" s="30">
        <f>IF($D69&lt;&gt;($F69+$H69+$J69+$L69+$N69+$P69+$R69+$T69),1,0)</f>
        <v>0</v>
      </c>
      <c r="BV69" s="30">
        <f>IF($E69&lt;&gt;($G69+$I69+$K69+$M69+$O69+$Q69+$S69+$U69),1,0)</f>
        <v>0</v>
      </c>
      <c r="BW69" s="30">
        <f>IF(AND(O$61&lt;&gt;0,O$58=""),1,0)</f>
        <v>0</v>
      </c>
      <c r="BX69" s="30">
        <f>IF(AND(P$61&lt;&gt;0,P$58=""),1,0)</f>
        <v>0</v>
      </c>
      <c r="BY69" s="30">
        <f>IF(AND(Q$61&lt;&gt;0,Q$58=""),1,0)</f>
        <v>0</v>
      </c>
      <c r="BZ69" s="3"/>
      <c r="CA69" s="3"/>
      <c r="CB69" s="3"/>
      <c r="CC69" s="3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</row>
    <row r="70" spans="1:103" s="9" customFormat="1" ht="14.25" x14ac:dyDescent="0.2">
      <c r="A70" s="81" t="s">
        <v>89</v>
      </c>
      <c r="B70" s="81"/>
      <c r="C70" s="81"/>
      <c r="D70" s="81"/>
      <c r="E70" s="81"/>
      <c r="F70" s="81"/>
      <c r="G70" s="81"/>
      <c r="H70" s="107"/>
      <c r="I70" s="108"/>
      <c r="J70" s="108"/>
      <c r="K70" s="109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10"/>
      <c r="BT70" s="30">
        <f>IF(AND(R$58&lt;&gt;0,(R$59+R$60+R$61)&lt;R$58),1,0)</f>
        <v>0</v>
      </c>
      <c r="BU70" s="30">
        <f>IF(AND(S$58&lt;&gt;0,(S$59+S$60+S$61)&lt;S$58),1,0)</f>
        <v>0</v>
      </c>
      <c r="BV70" s="30">
        <f>IF(AND(T$58&lt;&gt;0,(T$59+T$60+T$61)&lt;T$58),1,0)</f>
        <v>0</v>
      </c>
      <c r="BW70" s="30">
        <f>IF(AND(U$58&lt;&gt;0,(U$59+U$60+U$61)&lt;U$58),1,0)</f>
        <v>0</v>
      </c>
      <c r="BX70" s="30">
        <f>IF($C66&lt;&gt;($V66+$W66+$X66),1,0)</f>
        <v>0</v>
      </c>
    </row>
    <row r="71" spans="1:103" s="17" customFormat="1" x14ac:dyDescent="0.2">
      <c r="A71" s="1153" t="s">
        <v>45</v>
      </c>
      <c r="B71" s="1153"/>
      <c r="C71" s="1052" t="s">
        <v>90</v>
      </c>
      <c r="D71" s="1156" t="s">
        <v>47</v>
      </c>
      <c r="E71" s="1157"/>
      <c r="F71" s="1157"/>
      <c r="G71" s="1157"/>
      <c r="H71" s="1157"/>
      <c r="I71" s="1158"/>
      <c r="J71" s="1052" t="s">
        <v>91</v>
      </c>
      <c r="K71" s="9"/>
      <c r="L71" s="9"/>
      <c r="M71" s="9"/>
      <c r="N71" s="9"/>
      <c r="O71" s="9"/>
      <c r="P71" s="9"/>
      <c r="Q71" s="9"/>
      <c r="R71" s="9"/>
      <c r="S71" s="138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30">
        <f>IF(AND(R$59&lt;&gt;0,R$58=""),1,0)</f>
        <v>0</v>
      </c>
      <c r="BU71" s="30">
        <f>IF(AND(S$59&lt;&gt;0,S$58=""),1,0)</f>
        <v>0</v>
      </c>
      <c r="BV71" s="30">
        <f>IF(AND(T$59&lt;&gt;0,T$58=""),1,0)</f>
        <v>0</v>
      </c>
      <c r="BW71" s="30">
        <f>IF(AND(U$59&lt;&gt;0,U$58=""),1,0)</f>
        <v>0</v>
      </c>
      <c r="BX71" s="9"/>
      <c r="BY71" s="9"/>
      <c r="BZ71" s="9"/>
      <c r="CA71" s="9"/>
      <c r="CB71" s="9"/>
      <c r="CC71" s="16"/>
      <c r="CD71" s="16"/>
      <c r="CE71" s="16"/>
      <c r="CF71" s="16"/>
      <c r="CG71" s="16"/>
      <c r="CH71" s="16"/>
      <c r="CI71" s="16"/>
      <c r="CJ71" s="16"/>
      <c r="CK71" s="16"/>
    </row>
    <row r="72" spans="1:103" s="23" customFormat="1" ht="10.5" x14ac:dyDescent="0.15">
      <c r="A72" s="1154"/>
      <c r="B72" s="1154"/>
      <c r="C72" s="1053"/>
      <c r="D72" s="1159" t="s">
        <v>92</v>
      </c>
      <c r="E72" s="1160"/>
      <c r="F72" s="1159" t="s">
        <v>93</v>
      </c>
      <c r="G72" s="1160"/>
      <c r="H72" s="1159" t="s">
        <v>94</v>
      </c>
      <c r="I72" s="1160"/>
      <c r="J72" s="105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0">
        <f>IF(AND(R$60&lt;&gt;0,R$58=""),1,0)</f>
        <v>0</v>
      </c>
      <c r="BU72" s="30">
        <f>IF(AND(S$60&lt;&gt;0,S$58=""),1,0)</f>
        <v>0</v>
      </c>
      <c r="BV72" s="30">
        <f>IF(AND(T$60&lt;&gt;0,T$58=""),1,0)</f>
        <v>0</v>
      </c>
      <c r="BW72" s="30">
        <f>IF(AND(U$60&lt;&gt;0,U$58=""),1,0)</f>
        <v>0</v>
      </c>
      <c r="BX72" s="3"/>
      <c r="BY72" s="3"/>
      <c r="BZ72" s="3"/>
      <c r="CA72" s="3"/>
      <c r="CB72" s="3"/>
      <c r="CC72" s="22"/>
      <c r="CD72" s="22"/>
      <c r="CE72" s="22"/>
      <c r="CF72" s="22"/>
      <c r="CG72" s="22"/>
      <c r="CH72" s="22"/>
      <c r="CI72" s="22"/>
    </row>
    <row r="73" spans="1:103" s="23" customFormat="1" ht="10.5" x14ac:dyDescent="0.15">
      <c r="A73" s="1155"/>
      <c r="B73" s="1155"/>
      <c r="C73" s="1054"/>
      <c r="D73" s="18" t="s">
        <v>43</v>
      </c>
      <c r="E73" s="90" t="s">
        <v>64</v>
      </c>
      <c r="F73" s="18" t="s">
        <v>43</v>
      </c>
      <c r="G73" s="90" t="s">
        <v>64</v>
      </c>
      <c r="H73" s="18" t="s">
        <v>43</v>
      </c>
      <c r="I73" s="90" t="s">
        <v>64</v>
      </c>
      <c r="J73" s="1054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0">
        <f>IF(AND(R$61&lt;&gt;0,R$58=""),1,0)</f>
        <v>0</v>
      </c>
      <c r="BU73" s="30">
        <f>IF(AND(S$61&lt;&gt;0,S$58=""),1,0)</f>
        <v>0</v>
      </c>
      <c r="BV73" s="30">
        <f>IF(AND(T$61&lt;&gt;0,T$58=""),1,0)</f>
        <v>0</v>
      </c>
      <c r="BW73" s="30">
        <f>IF(AND(U$61&lt;&gt;0,U$58=""),1,0)</f>
        <v>0</v>
      </c>
      <c r="BX73" s="3"/>
      <c r="BY73" s="3"/>
      <c r="BZ73" s="3"/>
      <c r="CA73" s="3"/>
      <c r="CB73" s="3"/>
      <c r="CC73" s="22"/>
      <c r="CD73" s="22"/>
      <c r="CE73" s="22"/>
      <c r="CF73" s="22"/>
      <c r="CG73" s="22"/>
      <c r="CH73" s="22"/>
      <c r="CI73" s="22"/>
    </row>
    <row r="74" spans="1:103" s="23" customFormat="1" ht="10.5" x14ac:dyDescent="0.15">
      <c r="A74" s="1138" t="s">
        <v>95</v>
      </c>
      <c r="B74" s="1139"/>
      <c r="C74" s="78">
        <f>SUM(D74:I74)</f>
        <v>0</v>
      </c>
      <c r="D74" s="25"/>
      <c r="E74" s="27"/>
      <c r="F74" s="25"/>
      <c r="G74" s="27"/>
      <c r="H74" s="25"/>
      <c r="I74" s="27"/>
      <c r="J74" s="44"/>
      <c r="K74" s="28" t="str">
        <f>$BA74</f>
        <v/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BA74" s="29" t="str">
        <f>IF($C74&lt;&gt;SUM($D74:$I74),"El Total de los Ingresos es diferente a la suma de Hombres y Mujeres por edad","")</f>
        <v/>
      </c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0">
        <f>IF($C74&lt;&gt;SUM(D74:I74),1,0)</f>
        <v>0</v>
      </c>
      <c r="BU74" s="3"/>
      <c r="BV74" s="3"/>
      <c r="BW74" s="3"/>
      <c r="BX74" s="3"/>
      <c r="BY74" s="3"/>
      <c r="BZ74" s="3"/>
      <c r="CA74" s="3"/>
      <c r="CB74" s="3"/>
      <c r="CC74" s="22"/>
      <c r="CD74" s="22"/>
      <c r="CE74" s="22"/>
      <c r="CF74" s="22"/>
      <c r="CG74" s="22"/>
      <c r="CH74" s="22"/>
      <c r="CI74" s="22"/>
    </row>
    <row r="75" spans="1:103" s="23" customFormat="1" ht="10.5" x14ac:dyDescent="0.15">
      <c r="A75" s="1140" t="s">
        <v>96</v>
      </c>
      <c r="B75" s="1141"/>
      <c r="C75" s="80">
        <f>SUM(D75:I75)</f>
        <v>0</v>
      </c>
      <c r="D75" s="37"/>
      <c r="E75" s="39"/>
      <c r="F75" s="37"/>
      <c r="G75" s="39"/>
      <c r="H75" s="37"/>
      <c r="I75" s="39"/>
      <c r="J75" s="49"/>
      <c r="K75" s="28" t="str">
        <f>$BA75</f>
        <v/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BA75" s="29" t="str">
        <f>IF($C75&lt;&gt;SUM($D75:$I75),"El Total de los Ingresos es diferente a la suma de Hombres y Mujeres por edad","")</f>
        <v/>
      </c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0">
        <f>IF($C75&lt;&gt;SUM(D75:I75),1,0)</f>
        <v>0</v>
      </c>
      <c r="BU75" s="3"/>
      <c r="BV75" s="3"/>
      <c r="BW75" s="3"/>
      <c r="BX75" s="3"/>
      <c r="BY75" s="3"/>
      <c r="BZ75" s="3"/>
      <c r="CA75" s="3"/>
      <c r="CB75" s="3"/>
      <c r="CC75" s="22"/>
      <c r="CD75" s="22"/>
      <c r="CE75" s="22"/>
      <c r="CF75" s="22"/>
      <c r="CG75" s="22"/>
      <c r="CH75" s="22"/>
      <c r="CI75" s="22"/>
    </row>
    <row r="76" spans="1:103" s="23" customFormat="1" ht="10.5" x14ac:dyDescent="0.15">
      <c r="A76" s="1142" t="s">
        <v>97</v>
      </c>
      <c r="B76" s="139" t="s">
        <v>98</v>
      </c>
      <c r="C76" s="78">
        <f>SUM(D76:I76)</f>
        <v>0</v>
      </c>
      <c r="D76" s="25"/>
      <c r="E76" s="27"/>
      <c r="F76" s="25"/>
      <c r="G76" s="27"/>
      <c r="H76" s="25"/>
      <c r="I76" s="27"/>
      <c r="J76" s="44"/>
      <c r="K76" s="28" t="str">
        <f>$BA76</f>
        <v/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BA76" s="29" t="str">
        <f>IF($C76&lt;&gt;SUM($D76:$I76),"El Total de los Ingresos es diferente a la suma de Hombres y Mujeres por edad","")</f>
        <v/>
      </c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0">
        <f>IF($C76&lt;&gt;SUM(D76:I76),1,0)</f>
        <v>0</v>
      </c>
      <c r="BU76" s="3"/>
      <c r="BV76" s="3"/>
      <c r="BW76" s="3"/>
      <c r="BX76" s="3"/>
      <c r="BY76" s="3"/>
      <c r="BZ76" s="3"/>
      <c r="CA76" s="3"/>
      <c r="CB76" s="3"/>
      <c r="CC76" s="22"/>
      <c r="CD76" s="22"/>
      <c r="CE76" s="22"/>
      <c r="CF76" s="22"/>
      <c r="CG76" s="22"/>
      <c r="CH76" s="22"/>
      <c r="CI76" s="22"/>
    </row>
    <row r="77" spans="1:103" s="23" customFormat="1" ht="10.5" x14ac:dyDescent="0.15">
      <c r="A77" s="1143"/>
      <c r="B77" s="140" t="s">
        <v>99</v>
      </c>
      <c r="C77" s="80">
        <f>SUM(D77:I77)</f>
        <v>0</v>
      </c>
      <c r="D77" s="37"/>
      <c r="E77" s="39"/>
      <c r="F77" s="37"/>
      <c r="G77" s="39"/>
      <c r="H77" s="37"/>
      <c r="I77" s="39"/>
      <c r="J77" s="49"/>
      <c r="K77" s="28" t="str">
        <f>$BA77</f>
        <v/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BA77" s="29" t="str">
        <f>IF($C77&lt;&gt;SUM($D77:$I77),"El Total de los Ingresos es diferente a la suma de Hombres y Mujeres por edad","")</f>
        <v/>
      </c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0">
        <f>IF($C77&lt;&gt;SUM(D77:I77),1,0)</f>
        <v>0</v>
      </c>
      <c r="BU77" s="3"/>
      <c r="BV77" s="3"/>
      <c r="BW77" s="3"/>
      <c r="BX77" s="3"/>
      <c r="BY77" s="3"/>
      <c r="BZ77" s="3"/>
      <c r="CA77" s="3"/>
      <c r="CB77" s="3"/>
      <c r="CC77" s="22"/>
      <c r="CD77" s="22"/>
      <c r="CE77" s="22"/>
      <c r="CF77" s="22"/>
      <c r="CG77" s="22"/>
      <c r="CH77" s="22"/>
      <c r="CI77" s="22"/>
    </row>
    <row r="78" spans="1:103" s="23" customFormat="1" ht="10.5" x14ac:dyDescent="0.15">
      <c r="A78" s="1144" t="s">
        <v>100</v>
      </c>
      <c r="B78" s="1145"/>
      <c r="C78" s="80">
        <f>SUM(D78:I78)</f>
        <v>0</v>
      </c>
      <c r="D78" s="62"/>
      <c r="E78" s="64"/>
      <c r="F78" s="62"/>
      <c r="G78" s="64"/>
      <c r="H78" s="62"/>
      <c r="I78" s="64"/>
      <c r="J78" s="85"/>
      <c r="K78" s="28" t="str">
        <f>$BA78&amp;" "&amp;$BB78&amp;""</f>
        <v xml:space="preserve"> 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BA78" s="29" t="str">
        <f>IF($C78&lt;&gt;SUM($D78:$I78),"El Total de los Ingresos es diferente a la suma de Hombres y Mujeres por edad","")</f>
        <v/>
      </c>
      <c r="BB78" s="29" t="str">
        <f>IF(C78&gt;C76+C77,"Los Ingresos de pacientes dependientes severos con escaras DEBEN estar incluidos en los Ingresos de pacientes dependientes severos oncológicos o No oncológicos","")</f>
        <v/>
      </c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0">
        <f>IF($C78&lt;&gt;SUM(D78:I78),1,0)</f>
        <v>0</v>
      </c>
      <c r="BU78" s="30">
        <f>IF(C78&gt;SUM(C76:C77),1,0)</f>
        <v>0</v>
      </c>
      <c r="BV78" s="3"/>
      <c r="BW78" s="3"/>
      <c r="BX78" s="3"/>
      <c r="BY78" s="3"/>
      <c r="BZ78" s="3"/>
      <c r="CA78" s="3"/>
      <c r="CB78" s="3"/>
      <c r="CC78" s="22"/>
      <c r="CD78" s="22"/>
      <c r="CE78" s="22"/>
      <c r="CF78" s="22"/>
      <c r="CG78" s="22"/>
      <c r="CH78" s="22"/>
      <c r="CI78" s="22"/>
    </row>
    <row r="79" spans="1:103" s="17" customFormat="1" ht="14.25" x14ac:dyDescent="0.2">
      <c r="A79" s="87" t="s">
        <v>101</v>
      </c>
      <c r="B79" s="87"/>
      <c r="C79" s="87"/>
      <c r="D79" s="87"/>
      <c r="E79" s="87"/>
      <c r="F79" s="81"/>
      <c r="G79" s="81"/>
      <c r="H79" s="107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BA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</row>
    <row r="80" spans="1:103" s="23" customFormat="1" ht="10.5" x14ac:dyDescent="0.15">
      <c r="A80" s="1146" t="s">
        <v>3</v>
      </c>
      <c r="B80" s="1023"/>
      <c r="C80" s="1072" t="s">
        <v>102</v>
      </c>
      <c r="D80" s="1134" t="s">
        <v>103</v>
      </c>
      <c r="E80" s="1010" t="s">
        <v>104</v>
      </c>
      <c r="F80" s="3"/>
      <c r="G80" s="3"/>
      <c r="H80" s="3"/>
      <c r="I80" s="2"/>
      <c r="J80" s="2"/>
      <c r="K80" s="2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BA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</row>
    <row r="81" spans="1:100" s="23" customFormat="1" ht="10.5" x14ac:dyDescent="0.15">
      <c r="A81" s="1147"/>
      <c r="B81" s="1025"/>
      <c r="C81" s="1073"/>
      <c r="D81" s="1135"/>
      <c r="E81" s="1014"/>
      <c r="F81" s="119"/>
      <c r="G81" s="119"/>
      <c r="H81" s="119"/>
      <c r="I81" s="119"/>
      <c r="J81" s="119"/>
      <c r="K81" s="119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BA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</row>
    <row r="82" spans="1:100" s="23" customFormat="1" ht="10.5" x14ac:dyDescent="0.15">
      <c r="A82" s="1127" t="s">
        <v>105</v>
      </c>
      <c r="B82" s="1128"/>
      <c r="C82" s="44"/>
      <c r="D82" s="142"/>
      <c r="E82" s="143"/>
      <c r="F82" s="28" t="str">
        <f t="shared" ref="F82:F91" si="8">$BA82</f>
        <v/>
      </c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BA82" s="29" t="str">
        <f t="shared" ref="BA82:BA91" si="9">IF($D82&gt;=$E82,"","El Total de Egresos NO puede ser menor que los Egresos por Abandono.")</f>
        <v/>
      </c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0">
        <f>IF($D82&gt;=$E82,0,1)</f>
        <v>0</v>
      </c>
      <c r="BU82" s="3"/>
      <c r="BV82" s="3"/>
      <c r="BW82" s="3"/>
      <c r="BX82" s="3"/>
      <c r="BY82" s="3"/>
      <c r="BZ82" s="3"/>
      <c r="CA82" s="3"/>
      <c r="CB82" s="3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</row>
    <row r="83" spans="1:100" s="23" customFormat="1" ht="10.5" x14ac:dyDescent="0.15">
      <c r="A83" s="1127" t="s">
        <v>106</v>
      </c>
      <c r="B83" s="1128"/>
      <c r="C83" s="47"/>
      <c r="D83" s="144"/>
      <c r="E83" s="134"/>
      <c r="F83" s="28" t="str">
        <f t="shared" si="8"/>
        <v/>
      </c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BA83" s="29" t="str">
        <f t="shared" si="9"/>
        <v/>
      </c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0">
        <f t="shared" ref="BT83:BT91" si="10">IF($D83&gt;=$E83,0,1)</f>
        <v>0</v>
      </c>
      <c r="BU83" s="3"/>
      <c r="BV83" s="3"/>
      <c r="BW83" s="3"/>
      <c r="BX83" s="3"/>
      <c r="BY83" s="3"/>
      <c r="BZ83" s="3"/>
      <c r="CA83" s="3"/>
      <c r="CB83" s="3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</row>
    <row r="84" spans="1:100" s="23" customFormat="1" ht="10.5" x14ac:dyDescent="0.15">
      <c r="A84" s="1136" t="s">
        <v>107</v>
      </c>
      <c r="B84" s="1137"/>
      <c r="C84" s="47"/>
      <c r="D84" s="144"/>
      <c r="E84" s="134"/>
      <c r="F84" s="28" t="str">
        <f t="shared" si="8"/>
        <v/>
      </c>
      <c r="G84" s="119"/>
      <c r="H84" s="119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BA84" s="29" t="str">
        <f t="shared" si="9"/>
        <v/>
      </c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0">
        <f t="shared" si="10"/>
        <v>0</v>
      </c>
      <c r="BU84" s="3"/>
      <c r="BV84" s="3"/>
      <c r="BW84" s="3"/>
      <c r="BX84" s="3"/>
      <c r="BY84" s="3"/>
      <c r="BZ84" s="3"/>
      <c r="CA84" s="3"/>
      <c r="CB84" s="3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</row>
    <row r="85" spans="1:100" s="23" customFormat="1" ht="10.5" x14ac:dyDescent="0.15">
      <c r="A85" s="1131" t="s">
        <v>108</v>
      </c>
      <c r="B85" s="1132"/>
      <c r="C85" s="56">
        <f>SUM(C82:C84)</f>
        <v>0</v>
      </c>
      <c r="D85" s="145">
        <f>SUM(D82:D84)</f>
        <v>0</v>
      </c>
      <c r="E85" s="146">
        <f>SUM(E82:E84)</f>
        <v>0</v>
      </c>
      <c r="F85" s="28" t="str">
        <f t="shared" si="8"/>
        <v/>
      </c>
      <c r="G85" s="119"/>
      <c r="H85" s="119"/>
      <c r="I85" s="119"/>
      <c r="J85" s="119"/>
      <c r="K85" s="119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BA85" s="29" t="str">
        <f t="shared" si="9"/>
        <v/>
      </c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0">
        <f t="shared" si="10"/>
        <v>0</v>
      </c>
      <c r="BU85" s="3"/>
      <c r="BV85" s="3"/>
      <c r="BW85" s="3"/>
      <c r="BX85" s="3"/>
      <c r="BY85" s="3"/>
      <c r="BZ85" s="3"/>
      <c r="CA85" s="3"/>
      <c r="CB85" s="3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</row>
    <row r="86" spans="1:100" s="23" customFormat="1" ht="10.5" x14ac:dyDescent="0.15">
      <c r="A86" s="1125" t="s">
        <v>109</v>
      </c>
      <c r="B86" s="1126"/>
      <c r="C86" s="46"/>
      <c r="D86" s="147"/>
      <c r="E86" s="132"/>
      <c r="F86" s="28" t="str">
        <f t="shared" si="8"/>
        <v/>
      </c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  <c r="V86" s="119"/>
      <c r="W86" s="119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BA86" s="29" t="str">
        <f t="shared" si="9"/>
        <v/>
      </c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0">
        <f t="shared" si="10"/>
        <v>0</v>
      </c>
      <c r="BU86" s="3"/>
      <c r="BV86" s="3"/>
      <c r="BW86" s="3"/>
      <c r="BX86" s="3"/>
      <c r="BY86" s="3"/>
      <c r="BZ86" s="3"/>
      <c r="CA86" s="3"/>
      <c r="CB86" s="3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</row>
    <row r="87" spans="1:100" s="23" customFormat="1" ht="10.5" x14ac:dyDescent="0.15">
      <c r="A87" s="1127" t="s">
        <v>110</v>
      </c>
      <c r="B87" s="1128"/>
      <c r="C87" s="47"/>
      <c r="D87" s="144"/>
      <c r="E87" s="134"/>
      <c r="F87" s="28" t="str">
        <f t="shared" si="8"/>
        <v/>
      </c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  <c r="V87" s="119"/>
      <c r="W87" s="119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BA87" s="29" t="str">
        <f t="shared" si="9"/>
        <v/>
      </c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0">
        <f t="shared" si="10"/>
        <v>0</v>
      </c>
      <c r="BU87" s="3"/>
      <c r="BV87" s="3"/>
      <c r="BW87" s="3"/>
      <c r="BX87" s="3"/>
      <c r="BY87" s="3"/>
      <c r="BZ87" s="3"/>
      <c r="CA87" s="3"/>
      <c r="CB87" s="3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</row>
    <row r="88" spans="1:100" s="23" customFormat="1" ht="10.5" x14ac:dyDescent="0.15">
      <c r="A88" s="1127" t="s">
        <v>111</v>
      </c>
      <c r="B88" s="1128"/>
      <c r="C88" s="47"/>
      <c r="D88" s="144"/>
      <c r="E88" s="134"/>
      <c r="F88" s="28" t="str">
        <f t="shared" si="8"/>
        <v/>
      </c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19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BA88" s="29" t="str">
        <f t="shared" si="9"/>
        <v/>
      </c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0">
        <f t="shared" si="10"/>
        <v>0</v>
      </c>
      <c r="BU88" s="3"/>
      <c r="BV88" s="3"/>
      <c r="BW88" s="3"/>
      <c r="BX88" s="3"/>
      <c r="BY88" s="3"/>
      <c r="BZ88" s="3"/>
      <c r="CA88" s="3"/>
      <c r="CB88" s="3"/>
      <c r="CC88" s="22"/>
      <c r="CD88" s="22"/>
      <c r="CE88" s="22"/>
      <c r="CF88" s="22"/>
      <c r="CG88" s="22"/>
      <c r="CH88" s="22"/>
      <c r="CI88" s="22"/>
      <c r="CJ88" s="22"/>
      <c r="CK88" s="22"/>
      <c r="CL88" s="22"/>
      <c r="CM88" s="22"/>
      <c r="CN88" s="22"/>
      <c r="CO88" s="22"/>
      <c r="CP88" s="22"/>
      <c r="CQ88" s="22"/>
      <c r="CR88" s="22"/>
      <c r="CS88" s="22"/>
      <c r="CT88" s="22"/>
      <c r="CU88" s="22"/>
      <c r="CV88" s="22"/>
    </row>
    <row r="89" spans="1:100" s="23" customFormat="1" ht="10.5" x14ac:dyDescent="0.15">
      <c r="A89" s="1129" t="s">
        <v>112</v>
      </c>
      <c r="B89" s="1130"/>
      <c r="C89" s="148"/>
      <c r="D89" s="149"/>
      <c r="E89" s="150"/>
      <c r="F89" s="28" t="str">
        <f t="shared" si="8"/>
        <v/>
      </c>
      <c r="G89" s="119"/>
      <c r="H89" s="119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  <c r="V89" s="119"/>
      <c r="W89" s="119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BA89" s="29" t="str">
        <f t="shared" si="9"/>
        <v/>
      </c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0">
        <f t="shared" si="10"/>
        <v>0</v>
      </c>
      <c r="BU89" s="3"/>
      <c r="BV89" s="3"/>
      <c r="BW89" s="3"/>
      <c r="BX89" s="3"/>
      <c r="BY89" s="3"/>
      <c r="BZ89" s="3"/>
      <c r="CA89" s="3"/>
      <c r="CB89" s="3"/>
      <c r="CC89" s="22"/>
      <c r="CD89" s="22"/>
      <c r="CE89" s="22"/>
      <c r="CF89" s="22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  <c r="CS89" s="22"/>
      <c r="CT89" s="22"/>
      <c r="CU89" s="22"/>
      <c r="CV89" s="22"/>
    </row>
    <row r="90" spans="1:100" s="23" customFormat="1" ht="10.5" x14ac:dyDescent="0.15">
      <c r="A90" s="1131" t="s">
        <v>108</v>
      </c>
      <c r="B90" s="1132"/>
      <c r="C90" s="56">
        <f>SUM(C86:C89)</f>
        <v>0</v>
      </c>
      <c r="D90" s="145">
        <f>SUM(D86:D89)</f>
        <v>0</v>
      </c>
      <c r="E90" s="146">
        <f>SUM(E86:E89)</f>
        <v>0</v>
      </c>
      <c r="F90" s="28" t="str">
        <f t="shared" si="8"/>
        <v/>
      </c>
      <c r="G90" s="119"/>
      <c r="H90" s="119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19"/>
      <c r="U90" s="119"/>
      <c r="V90" s="119"/>
      <c r="W90" s="119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BA90" s="29" t="str">
        <f t="shared" si="9"/>
        <v/>
      </c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0">
        <f t="shared" si="10"/>
        <v>0</v>
      </c>
      <c r="BU90" s="3"/>
      <c r="BV90" s="3"/>
      <c r="BW90" s="3"/>
      <c r="BX90" s="3"/>
      <c r="BY90" s="3"/>
      <c r="BZ90" s="3"/>
      <c r="CA90" s="3"/>
      <c r="CB90" s="3"/>
      <c r="CC90" s="22"/>
      <c r="CD90" s="22"/>
      <c r="CE90" s="22"/>
      <c r="CF90" s="22"/>
      <c r="CG90" s="22"/>
      <c r="CH90" s="22"/>
      <c r="CI90" s="22"/>
      <c r="CJ90" s="22"/>
      <c r="CK90" s="22"/>
      <c r="CL90" s="22"/>
      <c r="CM90" s="22"/>
      <c r="CN90" s="22"/>
      <c r="CO90" s="22"/>
      <c r="CP90" s="22"/>
      <c r="CQ90" s="22"/>
      <c r="CR90" s="22"/>
      <c r="CS90" s="22"/>
      <c r="CT90" s="22"/>
      <c r="CU90" s="22"/>
      <c r="CV90" s="22"/>
    </row>
    <row r="91" spans="1:100" s="23" customFormat="1" ht="10.5" x14ac:dyDescent="0.15">
      <c r="A91" s="1133" t="s">
        <v>113</v>
      </c>
      <c r="B91" s="1133"/>
      <c r="C91" s="56">
        <f>C85+C90</f>
        <v>0</v>
      </c>
      <c r="D91" s="145">
        <f>D85+D90</f>
        <v>0</v>
      </c>
      <c r="E91" s="146">
        <f>E85+E90</f>
        <v>0</v>
      </c>
      <c r="F91" s="28" t="str">
        <f t="shared" si="8"/>
        <v/>
      </c>
      <c r="G91" s="119"/>
      <c r="H91" s="119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  <c r="V91" s="119"/>
      <c r="W91" s="119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BA91" s="29" t="str">
        <f t="shared" si="9"/>
        <v/>
      </c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0">
        <f t="shared" si="10"/>
        <v>0</v>
      </c>
      <c r="BU91" s="3"/>
      <c r="BV91" s="3"/>
      <c r="BW91" s="3"/>
      <c r="BX91" s="3"/>
      <c r="BY91" s="3"/>
      <c r="BZ91" s="3"/>
      <c r="CA91" s="3"/>
      <c r="CB91" s="3"/>
      <c r="CC91" s="22"/>
      <c r="CD91" s="22"/>
      <c r="CE91" s="22"/>
      <c r="CF91" s="22"/>
      <c r="CG91" s="22"/>
      <c r="CH91" s="22"/>
      <c r="CI91" s="22"/>
      <c r="CJ91" s="22"/>
      <c r="CK91" s="22"/>
      <c r="CL91" s="22"/>
      <c r="CM91" s="22"/>
      <c r="CN91" s="22"/>
      <c r="CO91" s="22"/>
      <c r="CP91" s="22"/>
      <c r="CQ91" s="22"/>
      <c r="CR91" s="22"/>
      <c r="CS91" s="22"/>
      <c r="CT91" s="22"/>
      <c r="CU91" s="22"/>
      <c r="CV91" s="22"/>
    </row>
    <row r="92" spans="1:100" s="17" customFormat="1" ht="14.25" x14ac:dyDescent="0.2">
      <c r="A92" s="87" t="s">
        <v>114</v>
      </c>
      <c r="B92" s="87"/>
      <c r="C92" s="87"/>
      <c r="D92" s="87"/>
      <c r="E92" s="87"/>
      <c r="F92" s="81"/>
      <c r="G92" s="81"/>
      <c r="H92" s="151"/>
      <c r="I92" s="151"/>
      <c r="J92" s="151"/>
      <c r="K92" s="152"/>
      <c r="L92" s="153"/>
      <c r="M92" s="152"/>
      <c r="N92" s="152"/>
      <c r="O92" s="154"/>
      <c r="P92" s="154"/>
      <c r="Q92" s="119"/>
      <c r="R92" s="119"/>
      <c r="S92" s="119"/>
      <c r="T92" s="119"/>
      <c r="U92" s="119"/>
      <c r="V92" s="155"/>
      <c r="W92" s="11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</row>
    <row r="93" spans="1:100" s="23" customFormat="1" ht="10.5" x14ac:dyDescent="0.15">
      <c r="A93" s="1015" t="s">
        <v>115</v>
      </c>
      <c r="B93" s="1015"/>
      <c r="C93" s="1015"/>
      <c r="D93" s="1016" t="s">
        <v>46</v>
      </c>
      <c r="E93" s="1017"/>
      <c r="F93" s="1018"/>
      <c r="G93" s="1112" t="s">
        <v>116</v>
      </c>
      <c r="H93" s="1074"/>
      <c r="I93" s="1112" t="s">
        <v>117</v>
      </c>
      <c r="J93" s="1112"/>
      <c r="K93" s="1112" t="s">
        <v>118</v>
      </c>
      <c r="L93" s="1112"/>
      <c r="M93" s="1112" t="s">
        <v>119</v>
      </c>
      <c r="N93" s="1112"/>
      <c r="O93" s="1112" t="s">
        <v>120</v>
      </c>
      <c r="P93" s="1112"/>
      <c r="Q93" s="1075" t="s">
        <v>121</v>
      </c>
      <c r="R93" s="1113"/>
      <c r="S93" s="1123" t="s">
        <v>122</v>
      </c>
      <c r="T93" s="1116" t="s">
        <v>123</v>
      </c>
      <c r="U93" s="1106" t="s">
        <v>124</v>
      </c>
      <c r="V93" s="1106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  <c r="CS93" s="22"/>
      <c r="CT93" s="22"/>
      <c r="CU93" s="22"/>
      <c r="CV93" s="22"/>
    </row>
    <row r="94" spans="1:100" s="23" customFormat="1" ht="21" x14ac:dyDescent="0.15">
      <c r="A94" s="1015"/>
      <c r="B94" s="1015"/>
      <c r="C94" s="1015"/>
      <c r="D94" s="156" t="s">
        <v>125</v>
      </c>
      <c r="E94" s="157" t="s">
        <v>43</v>
      </c>
      <c r="F94" s="158" t="s">
        <v>64</v>
      </c>
      <c r="G94" s="159" t="s">
        <v>43</v>
      </c>
      <c r="H94" s="160" t="s">
        <v>64</v>
      </c>
      <c r="I94" s="159" t="s">
        <v>43</v>
      </c>
      <c r="J94" s="20" t="s">
        <v>64</v>
      </c>
      <c r="K94" s="159" t="s">
        <v>43</v>
      </c>
      <c r="L94" s="20" t="s">
        <v>64</v>
      </c>
      <c r="M94" s="159" t="s">
        <v>43</v>
      </c>
      <c r="N94" s="20" t="s">
        <v>64</v>
      </c>
      <c r="O94" s="159" t="s">
        <v>43</v>
      </c>
      <c r="P94" s="20" t="s">
        <v>64</v>
      </c>
      <c r="Q94" s="161" t="s">
        <v>43</v>
      </c>
      <c r="R94" s="162" t="s">
        <v>64</v>
      </c>
      <c r="S94" s="1124"/>
      <c r="T94" s="1116"/>
      <c r="U94" s="163" t="s">
        <v>43</v>
      </c>
      <c r="V94" s="164" t="s">
        <v>64</v>
      </c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  <c r="CS94" s="22"/>
      <c r="CT94" s="22"/>
      <c r="CU94" s="22"/>
      <c r="CV94" s="22"/>
    </row>
    <row r="95" spans="1:100" s="23" customFormat="1" ht="10.5" x14ac:dyDescent="0.15">
      <c r="A95" s="220" t="s">
        <v>126</v>
      </c>
      <c r="B95" s="166"/>
      <c r="C95" s="167"/>
      <c r="D95" s="168">
        <f>SUM(E95:F95)</f>
        <v>0</v>
      </c>
      <c r="E95" s="169">
        <f>G95+I95+K95+M95+O95+Q95</f>
        <v>0</v>
      </c>
      <c r="F95" s="170">
        <f>H95+J95+L95+N95+P95+R95</f>
        <v>0</v>
      </c>
      <c r="G95" s="171"/>
      <c r="H95" s="172"/>
      <c r="I95" s="171"/>
      <c r="J95" s="172"/>
      <c r="K95" s="171"/>
      <c r="L95" s="172"/>
      <c r="M95" s="171"/>
      <c r="N95" s="172"/>
      <c r="O95" s="171"/>
      <c r="P95" s="172"/>
      <c r="Q95" s="173"/>
      <c r="R95" s="174"/>
      <c r="S95" s="175"/>
      <c r="T95" s="176"/>
      <c r="U95" s="171"/>
      <c r="V95" s="172"/>
      <c r="W95" s="28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BA95" s="29" t="str">
        <f>IF($D95&lt;&gt;SUM($G95:$R95),"El Total de los Ingresos NO puede ser diferente a la suma de Hombres y Mujeres por edad.","")</f>
        <v/>
      </c>
      <c r="BB95" s="29" t="str">
        <f>IF($E95&lt;&gt;$G95+$I95+$K95+$M95+$O95+$Q95,"El Total de Hombres ingresados al Programa NO puede ser distinto a la suma de Hombres por edad.","")</f>
        <v/>
      </c>
      <c r="BC95" s="29" t="str">
        <f>IF($F95&lt;&gt;$H95+$J95+$L95+$N95+$P95+$R95,"El Total de Mujeres ingresadas al Programa NO puede ser distinto a la suma de Mujeres por edad.","")</f>
        <v/>
      </c>
      <c r="BD95" s="29" t="str">
        <f>IF(S95&lt;=F95,"","Las gestantes ingresadas al Programa NO debe ser mayor al Total de Mujeres ingresadas")</f>
        <v/>
      </c>
      <c r="BE95" s="29" t="str">
        <f>IF(T95&lt;=F95,"","Las madres de hijos menor de 2 años NO DEBE ser mayor al Total de Mujeres ingresadas al Programa")</f>
        <v/>
      </c>
      <c r="BF95" s="29" t="str">
        <f>IF(U95&lt;=E95,"","Los ingresos de Población Indigena Hombres NO DEBE ser mayor al Total de Ingresos de Hombres al Programa")</f>
        <v/>
      </c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0">
        <f>IF($D95&lt;&gt;SUM($G95:$R95),1,0)</f>
        <v>0</v>
      </c>
      <c r="BU95" s="30">
        <f t="shared" ref="BU95:BU124" si="11">IF($E95&lt;&gt;$G95+$I95+$K95+$M95+$O95+$Q95,1,0)</f>
        <v>0</v>
      </c>
      <c r="BV95" s="30">
        <f t="shared" ref="BV95:BV124" si="12">IF($F95&lt;&gt;$H95+$J95+$L95+$N95+$P95+$R95,1,0)</f>
        <v>0</v>
      </c>
      <c r="BW95" s="30">
        <f>IF(S95&lt;=F95,0,1)</f>
        <v>0</v>
      </c>
      <c r="BX95" s="30">
        <f>IF(T95&lt;=F95,0,1)</f>
        <v>0</v>
      </c>
      <c r="BY95" s="30">
        <f>IF(U95&lt;=E95,0,1)</f>
        <v>0</v>
      </c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  <c r="CS95" s="22"/>
      <c r="CT95" s="22"/>
      <c r="CU95" s="22"/>
      <c r="CV95" s="22"/>
    </row>
    <row r="96" spans="1:100" s="23" customFormat="1" ht="10.5" x14ac:dyDescent="0.15">
      <c r="A96" s="1109" t="s">
        <v>127</v>
      </c>
      <c r="B96" s="1110"/>
      <c r="C96" s="1111"/>
      <c r="D96" s="177"/>
      <c r="E96" s="178"/>
      <c r="F96" s="178"/>
      <c r="G96" s="178"/>
      <c r="H96" s="178"/>
      <c r="I96" s="178"/>
      <c r="J96" s="178"/>
      <c r="K96" s="178"/>
      <c r="L96" s="178"/>
      <c r="M96" s="178"/>
      <c r="N96" s="178"/>
      <c r="O96" s="178"/>
      <c r="P96" s="178"/>
      <c r="Q96" s="178"/>
      <c r="R96" s="178"/>
      <c r="S96" s="178"/>
      <c r="T96" s="178"/>
      <c r="U96" s="178"/>
      <c r="V96" s="179"/>
      <c r="W96" s="28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BA96" s="29" t="str">
        <f>IF(V95&lt;=F95,"","Los ingresos de Población Indigena Mujeres NO DEBE ser mayor al Total de Ingresos de Mujeres al Programa")</f>
        <v/>
      </c>
      <c r="BB96" s="22"/>
      <c r="BC96" s="22"/>
      <c r="BD96" s="22"/>
      <c r="BE96" s="22"/>
      <c r="BF96" s="22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0">
        <f>IF(V95&lt;=F95,0,1)</f>
        <v>0</v>
      </c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  <c r="CS96" s="22"/>
      <c r="CT96" s="22"/>
      <c r="CU96" s="22"/>
      <c r="CV96" s="22"/>
    </row>
    <row r="97" spans="1:100" s="23" customFormat="1" ht="10.5" x14ac:dyDescent="0.15">
      <c r="A97" s="1096" t="s">
        <v>128</v>
      </c>
      <c r="B97" s="1099" t="s">
        <v>129</v>
      </c>
      <c r="C97" s="1100"/>
      <c r="D97" s="180">
        <f t="shared" ref="D97:D105" si="13">SUM(E97:F97)</f>
        <v>0</v>
      </c>
      <c r="E97" s="181">
        <f t="shared" ref="E97:F105" si="14">G97+I97+K97+M97+O97+Q97</f>
        <v>0</v>
      </c>
      <c r="F97" s="182">
        <f t="shared" si="14"/>
        <v>0</v>
      </c>
      <c r="G97" s="67"/>
      <c r="H97" s="69"/>
      <c r="I97" s="67"/>
      <c r="J97" s="69"/>
      <c r="K97" s="67"/>
      <c r="L97" s="69"/>
      <c r="M97" s="67"/>
      <c r="N97" s="69"/>
      <c r="O97" s="67"/>
      <c r="P97" s="69"/>
      <c r="Q97" s="102"/>
      <c r="R97" s="131"/>
      <c r="S97" s="183"/>
      <c r="T97" s="184"/>
      <c r="U97" s="67"/>
      <c r="V97" s="69"/>
      <c r="W97" s="28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BA97" s="29" t="str">
        <f>IF($D97&lt;&gt;SUM($G97:$R97),"El Total de los Ingresos NO puede ser diferente a la suma de Hombres y Mujeres por edad.","")</f>
        <v/>
      </c>
      <c r="BB97" s="29" t="str">
        <f t="shared" ref="BB97:BB124" si="15">IF($E97&lt;&gt;$G97+$I97+$K97+$M97+$O97+$Q97,"El Total de Hombres ingresados al Programa NO puede ser distinto a la suma de Hombres por edad.","")</f>
        <v/>
      </c>
      <c r="BC97" s="29" t="str">
        <f t="shared" ref="BC97:BC124" si="16">IF($F97&lt;&gt;$H97+$J97+$L97+$N97+$P97+$R97,"El Total de Mujeres ingresadas al Programa NO puede ser distinto a la suma de Mujeres por edad.","")</f>
        <v/>
      </c>
      <c r="BD97" s="29" t="str">
        <f>IF($U97&lt;=$E97,"","Los ingresos de Población Indigena Hombres NO DEBE ser mayor al Total de Ingresos de Hombres al Programa")</f>
        <v/>
      </c>
      <c r="BE97" s="29" t="str">
        <f>IF($V97&lt;=$F97,"","Los ingresos de Población Indigena Mujeres NO DEBE ser mayor al Total de Ingresos de Mujeres al Programa")</f>
        <v/>
      </c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0">
        <f t="shared" ref="BT97:BT124" si="17">IF($D97&lt;&gt;SUM($G97:$R97),1,0)</f>
        <v>0</v>
      </c>
      <c r="BU97" s="30">
        <f t="shared" si="11"/>
        <v>0</v>
      </c>
      <c r="BV97" s="30">
        <f t="shared" si="12"/>
        <v>0</v>
      </c>
      <c r="BW97" s="30">
        <f>IF($U97&lt;=$E97,0,1)</f>
        <v>0</v>
      </c>
      <c r="BX97" s="30">
        <f>IF($V97&lt;=$F97,0,1)</f>
        <v>0</v>
      </c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</row>
    <row r="98" spans="1:100" s="23" customFormat="1" ht="10.5" x14ac:dyDescent="0.15">
      <c r="A98" s="1083"/>
      <c r="B98" s="1088" t="s">
        <v>130</v>
      </c>
      <c r="C98" s="1089"/>
      <c r="D98" s="185">
        <f t="shared" si="13"/>
        <v>0</v>
      </c>
      <c r="E98" s="186">
        <f t="shared" si="14"/>
        <v>0</v>
      </c>
      <c r="F98" s="187">
        <f t="shared" si="14"/>
        <v>0</v>
      </c>
      <c r="G98" s="32"/>
      <c r="H98" s="34"/>
      <c r="I98" s="32"/>
      <c r="J98" s="34"/>
      <c r="K98" s="32"/>
      <c r="L98" s="34"/>
      <c r="M98" s="32"/>
      <c r="N98" s="34"/>
      <c r="O98" s="32"/>
      <c r="P98" s="34"/>
      <c r="Q98" s="188"/>
      <c r="R98" s="133"/>
      <c r="S98" s="189"/>
      <c r="T98" s="190"/>
      <c r="U98" s="32"/>
      <c r="V98" s="34"/>
      <c r="W98" s="28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BA98" s="29" t="str">
        <f t="shared" ref="BA98:BA124" si="18">IF($D98&lt;&gt;SUM($G98:$R98),"El Total de los Ingresos NO puede ser diferente a la suma de Hombres y Mujeres por edad.","")</f>
        <v/>
      </c>
      <c r="BB98" s="29" t="str">
        <f t="shared" si="15"/>
        <v/>
      </c>
      <c r="BC98" s="29" t="str">
        <f t="shared" si="16"/>
        <v/>
      </c>
      <c r="BD98" s="29" t="str">
        <f>IF($U98&lt;=$E98,"","Los ingresos de Población Indigena Hombres NO DEBE ser mayor al Total de Ingresos de Hombres al Programa")</f>
        <v/>
      </c>
      <c r="BE98" s="29" t="str">
        <f>IF($V98&lt;=$F98,"","Los ingresos de Población Indigena Mujeres NO DEBE ser mayor al Total de Ingresos de Mujeres al Programa")</f>
        <v/>
      </c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0">
        <f t="shared" si="17"/>
        <v>0</v>
      </c>
      <c r="BU98" s="30">
        <f t="shared" si="11"/>
        <v>0</v>
      </c>
      <c r="BV98" s="30">
        <f t="shared" si="12"/>
        <v>0</v>
      </c>
      <c r="BW98" s="30">
        <f>IF($U98&lt;=$E98,0,1)</f>
        <v>0</v>
      </c>
      <c r="BX98" s="30">
        <f>IF($V98&lt;=$F98,0,1)</f>
        <v>0</v>
      </c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  <c r="CS98" s="22"/>
      <c r="CT98" s="22"/>
      <c r="CU98" s="22"/>
      <c r="CV98" s="22"/>
    </row>
    <row r="99" spans="1:100" s="23" customFormat="1" ht="10.5" x14ac:dyDescent="0.15">
      <c r="A99" s="1090" t="s">
        <v>131</v>
      </c>
      <c r="B99" s="1090"/>
      <c r="C99" s="1089"/>
      <c r="D99" s="185">
        <f t="shared" si="13"/>
        <v>0</v>
      </c>
      <c r="E99" s="186">
        <f t="shared" si="14"/>
        <v>0</v>
      </c>
      <c r="F99" s="187">
        <f t="shared" si="14"/>
        <v>0</v>
      </c>
      <c r="G99" s="191"/>
      <c r="H99" s="192"/>
      <c r="I99" s="191"/>
      <c r="J99" s="192"/>
      <c r="K99" s="191"/>
      <c r="L99" s="192"/>
      <c r="M99" s="191"/>
      <c r="N99" s="192"/>
      <c r="O99" s="191"/>
      <c r="P99" s="192"/>
      <c r="Q99" s="188"/>
      <c r="R99" s="133"/>
      <c r="S99" s="189"/>
      <c r="T99" s="190"/>
      <c r="U99" s="32"/>
      <c r="V99" s="34"/>
      <c r="W99" s="28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BA99" s="29" t="str">
        <f t="shared" si="18"/>
        <v/>
      </c>
      <c r="BB99" s="29" t="str">
        <f t="shared" si="15"/>
        <v/>
      </c>
      <c r="BC99" s="29" t="str">
        <f t="shared" si="16"/>
        <v/>
      </c>
      <c r="BD99" s="29" t="str">
        <f>IF($U99&lt;=$E99,"","Los ingresos de Población Indigena Hombres NO DEBE ser mayor al Total de Ingresos de Hombres al Programa")</f>
        <v/>
      </c>
      <c r="BE99" s="29" t="str">
        <f>IF($V99&lt;=$F99,"","Los ingresos de Población Indigena Mujeres NO DEBE ser mayor al Total de Ingresos de Mujeres al Programa")</f>
        <v/>
      </c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0">
        <f t="shared" si="17"/>
        <v>0</v>
      </c>
      <c r="BU99" s="30">
        <f t="shared" si="11"/>
        <v>0</v>
      </c>
      <c r="BV99" s="30">
        <f t="shared" si="12"/>
        <v>0</v>
      </c>
      <c r="BW99" s="30">
        <f>IF($U99&lt;=$E99,0,1)</f>
        <v>0</v>
      </c>
      <c r="BX99" s="30">
        <f>IF($V99&lt;=$F99,0,1)</f>
        <v>0</v>
      </c>
      <c r="BY99" s="22"/>
      <c r="BZ99" s="22"/>
      <c r="CA99" s="22"/>
      <c r="CB99" s="22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  <c r="CS99" s="22"/>
      <c r="CT99" s="22"/>
      <c r="CU99" s="22"/>
      <c r="CV99" s="22"/>
    </row>
    <row r="100" spans="1:100" s="23" customFormat="1" ht="10.5" x14ac:dyDescent="0.15">
      <c r="A100" s="1090" t="s">
        <v>132</v>
      </c>
      <c r="B100" s="1090"/>
      <c r="C100" s="1089"/>
      <c r="D100" s="185">
        <f t="shared" si="13"/>
        <v>0</v>
      </c>
      <c r="E100" s="186">
        <f t="shared" si="14"/>
        <v>0</v>
      </c>
      <c r="F100" s="187">
        <f t="shared" si="14"/>
        <v>0</v>
      </c>
      <c r="G100" s="32"/>
      <c r="H100" s="34"/>
      <c r="I100" s="32"/>
      <c r="J100" s="34"/>
      <c r="K100" s="191"/>
      <c r="L100" s="192"/>
      <c r="M100" s="191"/>
      <c r="N100" s="192"/>
      <c r="O100" s="191"/>
      <c r="P100" s="192"/>
      <c r="Q100" s="193"/>
      <c r="R100" s="194"/>
      <c r="S100" s="189"/>
      <c r="T100" s="190"/>
      <c r="U100" s="32"/>
      <c r="V100" s="34"/>
      <c r="W100" s="28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BA100" s="29" t="str">
        <f t="shared" si="18"/>
        <v/>
      </c>
      <c r="BB100" s="29" t="str">
        <f t="shared" si="15"/>
        <v/>
      </c>
      <c r="BC100" s="29" t="str">
        <f t="shared" si="16"/>
        <v/>
      </c>
      <c r="BD100" s="29" t="str">
        <f>IF($U100&lt;=$E100,"","Los ingresos de Población Indigena Hombres NO DEBE ser mayor al Total de Ingresos de Hombres al Programa")</f>
        <v/>
      </c>
      <c r="BE100" s="29" t="str">
        <f>IF($V100&lt;=$F100,"","Los ingresos de Población Indigena Mujeres NO DEBE ser mayor al Total de Ingresos de Mujeres al Programa")</f>
        <v/>
      </c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0">
        <f t="shared" si="17"/>
        <v>0</v>
      </c>
      <c r="BU100" s="30">
        <f t="shared" si="11"/>
        <v>0</v>
      </c>
      <c r="BV100" s="30">
        <f t="shared" si="12"/>
        <v>0</v>
      </c>
      <c r="BW100" s="30">
        <f>IF($U100&lt;=$E100,0,1)</f>
        <v>0</v>
      </c>
      <c r="BX100" s="30">
        <f>IF($V100&lt;=$F100,0,1)</f>
        <v>0</v>
      </c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  <c r="CO100" s="22"/>
      <c r="CP100" s="22"/>
      <c r="CQ100" s="22"/>
      <c r="CR100" s="22"/>
      <c r="CS100" s="22"/>
      <c r="CT100" s="22"/>
      <c r="CU100" s="22"/>
      <c r="CV100" s="22"/>
    </row>
    <row r="101" spans="1:100" s="23" customFormat="1" ht="10.5" x14ac:dyDescent="0.15">
      <c r="A101" s="1090" t="s">
        <v>133</v>
      </c>
      <c r="B101" s="1101"/>
      <c r="C101" s="1102"/>
      <c r="D101" s="185">
        <f t="shared" si="13"/>
        <v>0</v>
      </c>
      <c r="E101" s="186">
        <f t="shared" si="14"/>
        <v>0</v>
      </c>
      <c r="F101" s="187">
        <f t="shared" si="14"/>
        <v>0</v>
      </c>
      <c r="G101" s="32"/>
      <c r="H101" s="34"/>
      <c r="I101" s="32"/>
      <c r="J101" s="34"/>
      <c r="K101" s="32"/>
      <c r="L101" s="34"/>
      <c r="M101" s="32"/>
      <c r="N101" s="34"/>
      <c r="O101" s="32"/>
      <c r="P101" s="34"/>
      <c r="Q101" s="188"/>
      <c r="R101" s="133"/>
      <c r="S101" s="189"/>
      <c r="T101" s="190"/>
      <c r="U101" s="32"/>
      <c r="V101" s="34"/>
      <c r="W101" s="28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BA101" s="29" t="str">
        <f t="shared" si="18"/>
        <v/>
      </c>
      <c r="BB101" s="29" t="str">
        <f t="shared" si="15"/>
        <v/>
      </c>
      <c r="BC101" s="29" t="str">
        <f t="shared" si="16"/>
        <v/>
      </c>
      <c r="BD101" s="29" t="str">
        <f>IF($U101&lt;=$E101,"","Los ingresos de Población Indigena Hombres NO DEBE ser mayor al Total de Ingresos de Hombres al Programa")</f>
        <v/>
      </c>
      <c r="BE101" s="29" t="str">
        <f>IF($V101&lt;=$F101,"","Los ingresos de Población Indigena Mujeres NO DEBE ser mayor al Total de Ingresos de Mujeres al Programa")</f>
        <v/>
      </c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0">
        <f t="shared" si="17"/>
        <v>0</v>
      </c>
      <c r="BU101" s="30">
        <f t="shared" si="11"/>
        <v>0</v>
      </c>
      <c r="BV101" s="30">
        <f t="shared" si="12"/>
        <v>0</v>
      </c>
      <c r="BW101" s="30">
        <f>IF($U101&lt;=$E101,0,1)</f>
        <v>0</v>
      </c>
      <c r="BX101" s="30">
        <f>IF($V101&lt;=$F101,0,1)</f>
        <v>0</v>
      </c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  <c r="CS101" s="22"/>
      <c r="CT101" s="22"/>
      <c r="CU101" s="22"/>
      <c r="CV101" s="22"/>
    </row>
    <row r="102" spans="1:100" s="23" customFormat="1" ht="10.5" x14ac:dyDescent="0.15">
      <c r="A102" s="1103" t="s">
        <v>134</v>
      </c>
      <c r="B102" s="1082" t="s">
        <v>135</v>
      </c>
      <c r="C102" s="1089"/>
      <c r="D102" s="185">
        <f t="shared" si="13"/>
        <v>0</v>
      </c>
      <c r="E102" s="186">
        <f t="shared" si="14"/>
        <v>0</v>
      </c>
      <c r="F102" s="187">
        <f t="shared" si="14"/>
        <v>0</v>
      </c>
      <c r="G102" s="32"/>
      <c r="H102" s="34"/>
      <c r="I102" s="32"/>
      <c r="J102" s="34"/>
      <c r="K102" s="32"/>
      <c r="L102" s="34"/>
      <c r="M102" s="32"/>
      <c r="N102" s="34"/>
      <c r="O102" s="32"/>
      <c r="P102" s="34"/>
      <c r="Q102" s="188"/>
      <c r="R102" s="133"/>
      <c r="S102" s="134"/>
      <c r="T102" s="190"/>
      <c r="U102" s="32"/>
      <c r="V102" s="34"/>
      <c r="W102" s="28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BA102" s="195" t="str">
        <f t="shared" si="18"/>
        <v/>
      </c>
      <c r="BB102" s="195" t="str">
        <f t="shared" si="15"/>
        <v/>
      </c>
      <c r="BC102" s="195" t="str">
        <f t="shared" si="16"/>
        <v/>
      </c>
      <c r="BD102" s="195" t="str">
        <f t="shared" ref="BD102:BD114" si="19">IF(S102&lt;=F102,"","Las gestantes ingresadas al Programa NO debe ser mayor al Total de Mujeres ingresadas")</f>
        <v/>
      </c>
      <c r="BE102" s="29" t="str">
        <f>IF($U102&lt;=$E102,"","Los ingresos de Población Indigena Hombres NO DEBE ser mayor al Total de Ingresos de Hombres al Programa")</f>
        <v/>
      </c>
      <c r="BF102" s="29" t="str">
        <f>IF($V102&lt;=$F102,"","Los ingresos de Población Indigena Mujeres NO DEBE ser mayor al Total de Ingresos de Mujeres al Programa")</f>
        <v/>
      </c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0">
        <f t="shared" si="17"/>
        <v>0</v>
      </c>
      <c r="BU102" s="30">
        <f t="shared" si="11"/>
        <v>0</v>
      </c>
      <c r="BV102" s="30">
        <f t="shared" si="12"/>
        <v>0</v>
      </c>
      <c r="BW102" s="30">
        <f>IF(S102&lt;=F102,0,1)</f>
        <v>0</v>
      </c>
      <c r="BX102" s="30">
        <f>IF($U102&lt;=$E102,0,1)</f>
        <v>0</v>
      </c>
      <c r="BY102" s="30">
        <f>IF($V102&lt;=$F102,0,1)</f>
        <v>0</v>
      </c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</row>
    <row r="103" spans="1:100" s="23" customFormat="1" ht="10.5" x14ac:dyDescent="0.15">
      <c r="A103" s="1104"/>
      <c r="B103" s="1082" t="s">
        <v>136</v>
      </c>
      <c r="C103" s="1089"/>
      <c r="D103" s="185">
        <f t="shared" si="13"/>
        <v>0</v>
      </c>
      <c r="E103" s="186">
        <f t="shared" si="14"/>
        <v>0</v>
      </c>
      <c r="F103" s="187">
        <f t="shared" si="14"/>
        <v>0</v>
      </c>
      <c r="G103" s="32"/>
      <c r="H103" s="34"/>
      <c r="I103" s="32"/>
      <c r="J103" s="34"/>
      <c r="K103" s="32"/>
      <c r="L103" s="34"/>
      <c r="M103" s="32"/>
      <c r="N103" s="34"/>
      <c r="O103" s="32"/>
      <c r="P103" s="34"/>
      <c r="Q103" s="188"/>
      <c r="R103" s="133"/>
      <c r="S103" s="134"/>
      <c r="T103" s="190"/>
      <c r="U103" s="32"/>
      <c r="V103" s="34"/>
      <c r="W103" s="28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BA103" s="29" t="str">
        <f t="shared" si="18"/>
        <v/>
      </c>
      <c r="BB103" s="29" t="str">
        <f t="shared" si="15"/>
        <v/>
      </c>
      <c r="BC103" s="29" t="str">
        <f t="shared" si="16"/>
        <v/>
      </c>
      <c r="BD103" s="29" t="str">
        <f t="shared" si="19"/>
        <v/>
      </c>
      <c r="BE103" s="29" t="str">
        <f>IF($U103&lt;=$E103,"","Los ingresos de Población Indigena Hombres NO DEBE ser mayor al Total de Ingresos de Hombres al Programa")</f>
        <v/>
      </c>
      <c r="BF103" s="29" t="str">
        <f>IF($V103&lt;=$F103,"","Los ingresos de Población Indigena Mujeres NO DEBE ser mayor al Total de Ingresos de Mujeres al Programa")</f>
        <v/>
      </c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0">
        <f t="shared" si="17"/>
        <v>0</v>
      </c>
      <c r="BU103" s="30">
        <f t="shared" si="11"/>
        <v>0</v>
      </c>
      <c r="BV103" s="30">
        <f t="shared" si="12"/>
        <v>0</v>
      </c>
      <c r="BW103" s="30">
        <f>IF(S103&lt;=F103,0,1)</f>
        <v>0</v>
      </c>
      <c r="BX103" s="30">
        <f>IF($U103&lt;=$E103,0,1)</f>
        <v>0</v>
      </c>
      <c r="BY103" s="30">
        <f>IF($V103&lt;=$F103,0,1)</f>
        <v>0</v>
      </c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</row>
    <row r="104" spans="1:100" s="23" customFormat="1" ht="21" x14ac:dyDescent="0.15">
      <c r="A104" s="196" t="s">
        <v>137</v>
      </c>
      <c r="B104" s="1091" t="s">
        <v>138</v>
      </c>
      <c r="C104" s="1092"/>
      <c r="D104" s="185">
        <f t="shared" si="13"/>
        <v>0</v>
      </c>
      <c r="E104" s="186">
        <f t="shared" si="14"/>
        <v>0</v>
      </c>
      <c r="F104" s="187">
        <f t="shared" si="14"/>
        <v>0</v>
      </c>
      <c r="G104" s="32"/>
      <c r="H104" s="34"/>
      <c r="I104" s="32"/>
      <c r="J104" s="34"/>
      <c r="K104" s="32"/>
      <c r="L104" s="34"/>
      <c r="M104" s="32"/>
      <c r="N104" s="34"/>
      <c r="O104" s="32"/>
      <c r="P104" s="34"/>
      <c r="Q104" s="188"/>
      <c r="R104" s="133"/>
      <c r="S104" s="134"/>
      <c r="T104" s="190"/>
      <c r="U104" s="32"/>
      <c r="V104" s="34"/>
      <c r="W104" s="28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BA104" s="29" t="str">
        <f t="shared" si="18"/>
        <v/>
      </c>
      <c r="BB104" s="29" t="str">
        <f t="shared" si="15"/>
        <v/>
      </c>
      <c r="BC104" s="29" t="str">
        <f t="shared" si="16"/>
        <v/>
      </c>
      <c r="BD104" s="29" t="str">
        <f t="shared" si="19"/>
        <v/>
      </c>
      <c r="BE104" s="29" t="str">
        <f>IF($U104&lt;=$E104,"","Los ingresos de Población Indigena Hombres NO DEBE ser mayor al Total de Ingresos de Hombres al Programa")</f>
        <v/>
      </c>
      <c r="BF104" s="29" t="str">
        <f>IF($V104&lt;=$F104,"","Los ingresos de Población Indigena Mujeres NO DEBE ser mayor al Total de Ingresos de Mujeres al Programa")</f>
        <v/>
      </c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0">
        <f t="shared" si="17"/>
        <v>0</v>
      </c>
      <c r="BU104" s="30">
        <f t="shared" si="11"/>
        <v>0</v>
      </c>
      <c r="BV104" s="30">
        <f t="shared" si="12"/>
        <v>0</v>
      </c>
      <c r="BW104" s="30">
        <f>IF(S104&lt;=F104,0,1)</f>
        <v>0</v>
      </c>
      <c r="BX104" s="30">
        <f>IF($U104&lt;=$E104,0,1)</f>
        <v>0</v>
      </c>
      <c r="BY104" s="30">
        <f>IF($V104&lt;=$F104,0,1)</f>
        <v>0</v>
      </c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</row>
    <row r="105" spans="1:100" s="23" customFormat="1" ht="10.5" x14ac:dyDescent="0.15">
      <c r="A105" s="1090" t="s">
        <v>139</v>
      </c>
      <c r="B105" s="1090"/>
      <c r="C105" s="1089"/>
      <c r="D105" s="185">
        <f t="shared" si="13"/>
        <v>0</v>
      </c>
      <c r="E105" s="186">
        <f t="shared" si="14"/>
        <v>0</v>
      </c>
      <c r="F105" s="187">
        <f t="shared" si="14"/>
        <v>0</v>
      </c>
      <c r="G105" s="37"/>
      <c r="H105" s="39"/>
      <c r="I105" s="37"/>
      <c r="J105" s="39"/>
      <c r="K105" s="37"/>
      <c r="L105" s="39"/>
      <c r="M105" s="37"/>
      <c r="N105" s="39"/>
      <c r="O105" s="37"/>
      <c r="P105" s="39"/>
      <c r="Q105" s="104"/>
      <c r="R105" s="135"/>
      <c r="S105" s="136"/>
      <c r="T105" s="197"/>
      <c r="U105" s="37"/>
      <c r="V105" s="39"/>
      <c r="W105" s="28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BA105" s="29" t="str">
        <f t="shared" si="18"/>
        <v/>
      </c>
      <c r="BB105" s="29" t="str">
        <f t="shared" si="15"/>
        <v/>
      </c>
      <c r="BC105" s="29" t="str">
        <f t="shared" si="16"/>
        <v/>
      </c>
      <c r="BD105" s="29" t="str">
        <f t="shared" si="19"/>
        <v/>
      </c>
      <c r="BE105" s="29" t="str">
        <f>IF($U105&lt;=$E105,"","Los ingresos de Población Indigena Hombres NO DEBE ser mayor al Total de Ingresos de Hombres al Programa")</f>
        <v/>
      </c>
      <c r="BF105" s="29" t="str">
        <f>IF($V105&lt;=$F105,"","Los ingresos de Población Indigena Mujeres NO DEBE ser mayor al Total de Ingresos de Mujeres al Programa")</f>
        <v/>
      </c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0">
        <f t="shared" si="17"/>
        <v>0</v>
      </c>
      <c r="BU105" s="30">
        <f t="shared" si="11"/>
        <v>0</v>
      </c>
      <c r="BV105" s="30">
        <f t="shared" si="12"/>
        <v>0</v>
      </c>
      <c r="BW105" s="30">
        <f>IF(S105&lt;=F105,0,1)</f>
        <v>0</v>
      </c>
      <c r="BX105" s="30">
        <f>IF($U105&lt;=$E105,0,1)</f>
        <v>0</v>
      </c>
      <c r="BY105" s="30">
        <f>IF($V105&lt;=$F105,0,1)</f>
        <v>0</v>
      </c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22"/>
      <c r="CU105" s="22"/>
      <c r="CV105" s="22"/>
    </row>
    <row r="106" spans="1:100" s="23" customFormat="1" ht="10.5" x14ac:dyDescent="0.15">
      <c r="A106" s="1093" t="s">
        <v>140</v>
      </c>
      <c r="B106" s="1094"/>
      <c r="C106" s="1095"/>
      <c r="D106" s="177"/>
      <c r="E106" s="178"/>
      <c r="F106" s="178"/>
      <c r="G106" s="178"/>
      <c r="H106" s="178"/>
      <c r="I106" s="178"/>
      <c r="J106" s="178"/>
      <c r="K106" s="178"/>
      <c r="L106" s="178"/>
      <c r="M106" s="178"/>
      <c r="N106" s="178"/>
      <c r="O106" s="178"/>
      <c r="P106" s="178"/>
      <c r="Q106" s="178"/>
      <c r="R106" s="178"/>
      <c r="S106" s="178"/>
      <c r="T106" s="178"/>
      <c r="U106" s="178"/>
      <c r="V106" s="179"/>
      <c r="W106" s="28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BA106" s="22"/>
      <c r="BB106" s="22"/>
      <c r="BC106" s="22"/>
      <c r="BD106" s="22"/>
      <c r="BE106" s="22"/>
      <c r="BF106" s="22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</row>
    <row r="107" spans="1:100" s="23" customFormat="1" ht="10.5" x14ac:dyDescent="0.15">
      <c r="A107" s="1096" t="s">
        <v>141</v>
      </c>
      <c r="B107" s="1099" t="s">
        <v>142</v>
      </c>
      <c r="C107" s="1100"/>
      <c r="D107" s="198">
        <f t="shared" ref="D107:D124" si="20">SUM(E107:F107)</f>
        <v>0</v>
      </c>
      <c r="E107" s="199">
        <f t="shared" ref="E107:F124" si="21">G107+I107+K107+M107+O107+Q107</f>
        <v>0</v>
      </c>
      <c r="F107" s="200">
        <f t="shared" si="21"/>
        <v>0</v>
      </c>
      <c r="G107" s="25"/>
      <c r="H107" s="27"/>
      <c r="I107" s="25"/>
      <c r="J107" s="27"/>
      <c r="K107" s="25"/>
      <c r="L107" s="27"/>
      <c r="M107" s="25"/>
      <c r="N107" s="27"/>
      <c r="O107" s="25"/>
      <c r="P107" s="27"/>
      <c r="Q107" s="100"/>
      <c r="R107" s="201"/>
      <c r="S107" s="143"/>
      <c r="T107" s="44"/>
      <c r="U107" s="25"/>
      <c r="V107" s="27"/>
      <c r="W107" s="28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BA107" s="29" t="str">
        <f t="shared" si="18"/>
        <v/>
      </c>
      <c r="BB107" s="29" t="str">
        <f t="shared" si="15"/>
        <v/>
      </c>
      <c r="BC107" s="29" t="str">
        <f t="shared" si="16"/>
        <v/>
      </c>
      <c r="BD107" s="29" t="str">
        <f t="shared" si="19"/>
        <v/>
      </c>
      <c r="BE107" s="29" t="str">
        <f>IF(T107&lt;=F107,"","Las madres de hijos menor de 2 años NO DEBE ser mayor al Total de Mujeres ingresadas al Programa")</f>
        <v/>
      </c>
      <c r="BF107" s="29" t="str">
        <f>IF($U107&lt;=$E107,"","Los ingresos de Población Indigena Hombres NO DEBE ser mayor al Total de Ingresos de Hombres al Programa")</f>
        <v/>
      </c>
      <c r="BG107" s="29" t="str">
        <f>IF($V107&lt;=$F107,"","Los ingresos de Población Indigena Mujeres NO DEBE ser mayor al Total de Ingresos de Mujeres al Programa")</f>
        <v/>
      </c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0">
        <f t="shared" si="17"/>
        <v>0</v>
      </c>
      <c r="BU107" s="30">
        <f t="shared" si="11"/>
        <v>0</v>
      </c>
      <c r="BV107" s="30">
        <f t="shared" si="12"/>
        <v>0</v>
      </c>
      <c r="BW107" s="30">
        <f>IF(S107&lt;=F107,0,1)</f>
        <v>0</v>
      </c>
      <c r="BX107" s="30">
        <f>IF(T107&lt;=F107,0,1)</f>
        <v>0</v>
      </c>
      <c r="BY107" s="30">
        <f>IF($U107&lt;=$E107,0,1)</f>
        <v>0</v>
      </c>
      <c r="BZ107" s="30">
        <f>IF($V107&lt;=$F107,0,1)</f>
        <v>0</v>
      </c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</row>
    <row r="108" spans="1:100" s="23" customFormat="1" ht="10.5" x14ac:dyDescent="0.15">
      <c r="A108" s="1097"/>
      <c r="B108" s="1088" t="s">
        <v>143</v>
      </c>
      <c r="C108" s="1089"/>
      <c r="D108" s="180">
        <f t="shared" si="20"/>
        <v>0</v>
      </c>
      <c r="E108" s="181">
        <f t="shared" si="21"/>
        <v>0</v>
      </c>
      <c r="F108" s="182">
        <f t="shared" si="21"/>
        <v>0</v>
      </c>
      <c r="G108" s="67"/>
      <c r="H108" s="69"/>
      <c r="I108" s="67"/>
      <c r="J108" s="69"/>
      <c r="K108" s="67"/>
      <c r="L108" s="69"/>
      <c r="M108" s="67"/>
      <c r="N108" s="69"/>
      <c r="O108" s="67"/>
      <c r="P108" s="69"/>
      <c r="Q108" s="102"/>
      <c r="R108" s="131"/>
      <c r="S108" s="134"/>
      <c r="T108" s="46"/>
      <c r="U108" s="67"/>
      <c r="V108" s="69"/>
      <c r="W108" s="28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BA108" s="29" t="str">
        <f t="shared" si="18"/>
        <v/>
      </c>
      <c r="BB108" s="29" t="str">
        <f t="shared" si="15"/>
        <v/>
      </c>
      <c r="BC108" s="29" t="str">
        <f t="shared" si="16"/>
        <v/>
      </c>
      <c r="BD108" s="29" t="str">
        <f>IF(S108&lt;=F108,"","Las gestantes ingresadas al Programa NO debe ser mayor al Total de Mujeres ingresadas")</f>
        <v/>
      </c>
      <c r="BE108" s="29" t="str">
        <f>IF(T108&lt;=F108,"","Las madres de hijos menor de 2 años NO DEBE ser mayor al Total de Mujeres ingresadas al Programa")</f>
        <v/>
      </c>
      <c r="BF108" s="29" t="str">
        <f>IF($U108&lt;=$E108,"","Los ingresos de Población Indigena Hombres NO DEBE ser mayor al Total de Ingresos de Hombres al Programa")</f>
        <v/>
      </c>
      <c r="BG108" s="29" t="str">
        <f>IF($V108&lt;=$F108,"","Los ingresos de Población Indigena Mujeres NO DEBE ser mayor al Total de Ingresos de Mujeres al Programa")</f>
        <v/>
      </c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0">
        <f t="shared" si="17"/>
        <v>0</v>
      </c>
      <c r="BU108" s="30">
        <f t="shared" si="11"/>
        <v>0</v>
      </c>
      <c r="BV108" s="30">
        <f t="shared" si="12"/>
        <v>0</v>
      </c>
      <c r="BW108" s="30">
        <f>IF(S108&lt;=F108,0,1)</f>
        <v>0</v>
      </c>
      <c r="BX108" s="30">
        <f>IF(T108&lt;=F108,0,1)</f>
        <v>0</v>
      </c>
      <c r="BY108" s="30">
        <f>IF($U108&lt;=$E108,0,1)</f>
        <v>0</v>
      </c>
      <c r="BZ108" s="30">
        <f>IF($V108&lt;=$F108,0,1)</f>
        <v>0</v>
      </c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  <c r="CS108" s="22"/>
      <c r="CT108" s="22"/>
      <c r="CU108" s="22"/>
      <c r="CV108" s="22"/>
    </row>
    <row r="109" spans="1:100" s="23" customFormat="1" ht="10.5" x14ac:dyDescent="0.15">
      <c r="A109" s="1097"/>
      <c r="B109" s="1088" t="s">
        <v>144</v>
      </c>
      <c r="C109" s="1089"/>
      <c r="D109" s="180">
        <f t="shared" si="20"/>
        <v>0</v>
      </c>
      <c r="E109" s="181">
        <f t="shared" si="21"/>
        <v>0</v>
      </c>
      <c r="F109" s="182">
        <f t="shared" si="21"/>
        <v>0</v>
      </c>
      <c r="G109" s="67"/>
      <c r="H109" s="69"/>
      <c r="I109" s="67"/>
      <c r="J109" s="69"/>
      <c r="K109" s="67"/>
      <c r="L109" s="69"/>
      <c r="M109" s="67"/>
      <c r="N109" s="69"/>
      <c r="O109" s="67"/>
      <c r="P109" s="69"/>
      <c r="Q109" s="102"/>
      <c r="R109" s="131"/>
      <c r="S109" s="134"/>
      <c r="T109" s="46"/>
      <c r="U109" s="67"/>
      <c r="V109" s="69"/>
      <c r="W109" s="28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BA109" s="29" t="str">
        <f t="shared" si="18"/>
        <v/>
      </c>
      <c r="BB109" s="29" t="str">
        <f t="shared" si="15"/>
        <v/>
      </c>
      <c r="BC109" s="29" t="str">
        <f t="shared" si="16"/>
        <v/>
      </c>
      <c r="BD109" s="29" t="str">
        <f>IF(S109&lt;=F109,"","Las gestantes ingresadas al Programa NO debe ser mayor al Total de Mujeres ingresadas")</f>
        <v/>
      </c>
      <c r="BE109" s="29" t="str">
        <f>IF(T109&lt;=F109,"","Las madres de hijos menor de 2 años NO DEBE ser mayor al Total de Mujeres ingresadas al Programa")</f>
        <v/>
      </c>
      <c r="BF109" s="29" t="str">
        <f>IF($U109&lt;=$E109,"","Los ingresos de Población Indigena Hombres NO DEBE ser mayor al Total de Ingresos de Hombres al Programa")</f>
        <v/>
      </c>
      <c r="BG109" s="29" t="str">
        <f>IF($V109&lt;=$F109,"","Los ingresos de Población Indigena Mujeres NO DEBE ser mayor al Total de Ingresos de Mujeres al Programa")</f>
        <v/>
      </c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0">
        <f t="shared" si="17"/>
        <v>0</v>
      </c>
      <c r="BU109" s="30">
        <f t="shared" si="11"/>
        <v>0</v>
      </c>
      <c r="BV109" s="30">
        <f t="shared" si="12"/>
        <v>0</v>
      </c>
      <c r="BW109" s="30">
        <f>IF(S109&lt;=F109,0,1)</f>
        <v>0</v>
      </c>
      <c r="BX109" s="30">
        <f>IF($T109&lt;=$F109,0,1)</f>
        <v>0</v>
      </c>
      <c r="BY109" s="30">
        <f>IF($U109&lt;=$E109,0,1)</f>
        <v>0</v>
      </c>
      <c r="BZ109" s="30">
        <f>IF($V109&lt;=$F109,0,1)</f>
        <v>0</v>
      </c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  <c r="CS109" s="22"/>
      <c r="CT109" s="22"/>
      <c r="CU109" s="22"/>
      <c r="CV109" s="22"/>
    </row>
    <row r="110" spans="1:100" s="23" customFormat="1" ht="10.5" x14ac:dyDescent="0.15">
      <c r="A110" s="1083"/>
      <c r="B110" s="1088" t="s">
        <v>145</v>
      </c>
      <c r="C110" s="1089"/>
      <c r="D110" s="185">
        <f>+F110</f>
        <v>0</v>
      </c>
      <c r="E110" s="202"/>
      <c r="F110" s="187">
        <f t="shared" si="21"/>
        <v>0</v>
      </c>
      <c r="G110" s="191"/>
      <c r="H110" s="192"/>
      <c r="I110" s="191"/>
      <c r="J110" s="34"/>
      <c r="K110" s="191"/>
      <c r="L110" s="34"/>
      <c r="M110" s="191"/>
      <c r="N110" s="34"/>
      <c r="O110" s="191"/>
      <c r="P110" s="34"/>
      <c r="Q110" s="193"/>
      <c r="R110" s="194"/>
      <c r="S110" s="189"/>
      <c r="T110" s="47"/>
      <c r="U110" s="191"/>
      <c r="V110" s="34"/>
      <c r="W110" s="28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BA110" s="29" t="str">
        <f>IF($D110&lt;&gt;($J110+$L110+$N110+$P110),"El Total de los Ingresos NO puede ser diferente a la suma de Mujeres por edad.","")</f>
        <v/>
      </c>
      <c r="BB110" s="22"/>
      <c r="BC110" s="29" t="str">
        <f>IF($F110&lt;&gt;$J110+$L110+$N110+$P110,"El Total de Mujeres ingresadas al Programa NO puede ser distinto a la suma de Mujeres por edad.","")</f>
        <v/>
      </c>
      <c r="BD110" s="29" t="str">
        <f>IF(T110&lt;=F110,"","Las madres de hijos menor de 2 años NO DEBE ser mayor al Total de Mujeres ingresadas al Programa")</f>
        <v/>
      </c>
      <c r="BE110" s="22"/>
      <c r="BF110" s="29" t="str">
        <f>IF($V110&lt;=$F110,"","Los ingresos de Población Indigena Mujeres NO DEBE ser mayor al Total de Ingresos de Mujeres al Programa")</f>
        <v/>
      </c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0">
        <f>IF($D110&lt;&gt;($J110+$L110+$N110+$P110),1,0)</f>
        <v>0</v>
      </c>
      <c r="BU110" s="22"/>
      <c r="BV110" s="30">
        <f>IF($F110&lt;&gt;$J110+$L110+$N110+$P110,1,0)</f>
        <v>0</v>
      </c>
      <c r="BW110" s="30">
        <f>IF($T110&lt;=$F110,0,1)</f>
        <v>0</v>
      </c>
      <c r="BX110" s="22"/>
      <c r="BY110" s="30">
        <f>IF($V110&lt;=$F110,0,1)</f>
        <v>0</v>
      </c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  <c r="CS110" s="22"/>
      <c r="CT110" s="22"/>
      <c r="CU110" s="22"/>
      <c r="CV110" s="22"/>
    </row>
    <row r="111" spans="1:100" s="23" customFormat="1" ht="10.5" x14ac:dyDescent="0.15">
      <c r="A111" s="1098"/>
      <c r="B111" s="1088" t="s">
        <v>146</v>
      </c>
      <c r="C111" s="1089"/>
      <c r="D111" s="185">
        <f t="shared" si="20"/>
        <v>0</v>
      </c>
      <c r="E111" s="186">
        <f t="shared" si="21"/>
        <v>0</v>
      </c>
      <c r="F111" s="187">
        <f t="shared" si="21"/>
        <v>0</v>
      </c>
      <c r="G111" s="32"/>
      <c r="H111" s="34"/>
      <c r="I111" s="32"/>
      <c r="J111" s="34"/>
      <c r="K111" s="32"/>
      <c r="L111" s="34"/>
      <c r="M111" s="32"/>
      <c r="N111" s="34"/>
      <c r="O111" s="32"/>
      <c r="P111" s="34"/>
      <c r="Q111" s="188"/>
      <c r="R111" s="133"/>
      <c r="S111" s="203"/>
      <c r="T111" s="48"/>
      <c r="U111" s="73"/>
      <c r="V111" s="75"/>
      <c r="W111" s="28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BA111" s="29" t="str">
        <f t="shared" si="18"/>
        <v/>
      </c>
      <c r="BB111" s="29" t="str">
        <f t="shared" si="15"/>
        <v/>
      </c>
      <c r="BC111" s="29" t="str">
        <f t="shared" si="16"/>
        <v/>
      </c>
      <c r="BD111" s="29" t="str">
        <f>IF(T111&lt;=F111,"","Las madres de hijos menor de 2 años NO DEBE ser mayor al Total de Mujeres ingresadas al Programa")</f>
        <v/>
      </c>
      <c r="BE111" s="29" t="str">
        <f>IF($U111&lt;=$E111,"","Los ingresos de Población Indigena Hombres NO DEBE ser mayor al Total de Ingresos de Hombres al Programa")</f>
        <v/>
      </c>
      <c r="BF111" s="29" t="str">
        <f>IF($V111&lt;=$F111,"","Los ingresos de Población Indigena Mujeres NO DEBE ser mayor al Total de Ingresos de Mujeres al Programa")</f>
        <v/>
      </c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0">
        <f t="shared" si="17"/>
        <v>0</v>
      </c>
      <c r="BU111" s="30">
        <f t="shared" si="11"/>
        <v>0</v>
      </c>
      <c r="BV111" s="30">
        <f t="shared" si="12"/>
        <v>0</v>
      </c>
      <c r="BW111" s="30">
        <f>IF($T111&lt;=$F111,0,1)</f>
        <v>0</v>
      </c>
      <c r="BX111" s="30">
        <f>IF($U111&lt;=$E111,0,1)</f>
        <v>0</v>
      </c>
      <c r="BY111" s="30">
        <f>IF($V111&lt;=$F111,0,1)</f>
        <v>0</v>
      </c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</row>
    <row r="112" spans="1:100" s="23" customFormat="1" ht="42" x14ac:dyDescent="0.15">
      <c r="A112" s="1086" t="s">
        <v>147</v>
      </c>
      <c r="B112" s="204" t="s">
        <v>148</v>
      </c>
      <c r="C112" s="205" t="s">
        <v>149</v>
      </c>
      <c r="D112" s="185">
        <f t="shared" si="20"/>
        <v>0</v>
      </c>
      <c r="E112" s="186">
        <f t="shared" si="21"/>
        <v>0</v>
      </c>
      <c r="F112" s="187">
        <f t="shared" si="21"/>
        <v>0</v>
      </c>
      <c r="G112" s="32"/>
      <c r="H112" s="34"/>
      <c r="I112" s="32"/>
      <c r="J112" s="34"/>
      <c r="K112" s="32"/>
      <c r="L112" s="34"/>
      <c r="M112" s="32"/>
      <c r="N112" s="34"/>
      <c r="O112" s="32"/>
      <c r="P112" s="34"/>
      <c r="Q112" s="188"/>
      <c r="R112" s="133"/>
      <c r="S112" s="206"/>
      <c r="T112" s="190"/>
      <c r="U112" s="32"/>
      <c r="V112" s="34"/>
      <c r="W112" s="28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BA112" s="29" t="str">
        <f t="shared" si="18"/>
        <v/>
      </c>
      <c r="BB112" s="29" t="str">
        <f t="shared" si="15"/>
        <v/>
      </c>
      <c r="BC112" s="29" t="str">
        <f t="shared" si="16"/>
        <v/>
      </c>
      <c r="BD112" s="29" t="str">
        <f t="shared" si="19"/>
        <v/>
      </c>
      <c r="BE112" s="29" t="str">
        <f>IF($U112&lt;=$E112,"","Los ingresos de Población Indigena Hombres NO DEBE ser mayor al Total de Ingresos de Hombres al Programa")</f>
        <v/>
      </c>
      <c r="BF112" s="29" t="str">
        <f>IF($V112&lt;=$F112,"","Los ingresos de Población Indigena Mujeres NO DEBE ser mayor al Total de Ingresos de Mujeres al Programa")</f>
        <v/>
      </c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0">
        <f t="shared" si="17"/>
        <v>0</v>
      </c>
      <c r="BU112" s="30">
        <f t="shared" si="11"/>
        <v>0</v>
      </c>
      <c r="BV112" s="30">
        <f t="shared" si="12"/>
        <v>0</v>
      </c>
      <c r="BW112" s="30">
        <f>IF($T112&lt;=$F112,0,1)</f>
        <v>0</v>
      </c>
      <c r="BX112" s="30">
        <f>IF($U112&lt;=$E112,0,1)</f>
        <v>0</v>
      </c>
      <c r="BY112" s="30">
        <f>IF($V112&lt;=$F112,0,1)</f>
        <v>0</v>
      </c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</row>
    <row r="113" spans="1:100" s="23" customFormat="1" ht="10.5" x14ac:dyDescent="0.15">
      <c r="A113" s="1087"/>
      <c r="B113" s="1088" t="s">
        <v>150</v>
      </c>
      <c r="C113" s="1089"/>
      <c r="D113" s="185">
        <f t="shared" si="20"/>
        <v>0</v>
      </c>
      <c r="E113" s="186">
        <f t="shared" si="21"/>
        <v>0</v>
      </c>
      <c r="F113" s="187">
        <f t="shared" si="21"/>
        <v>0</v>
      </c>
      <c r="G113" s="32"/>
      <c r="H113" s="34"/>
      <c r="I113" s="32"/>
      <c r="J113" s="34"/>
      <c r="K113" s="32"/>
      <c r="L113" s="34"/>
      <c r="M113" s="32"/>
      <c r="N113" s="34"/>
      <c r="O113" s="32"/>
      <c r="P113" s="34"/>
      <c r="Q113" s="188"/>
      <c r="R113" s="133"/>
      <c r="S113" s="206"/>
      <c r="T113" s="190"/>
      <c r="U113" s="32"/>
      <c r="V113" s="34"/>
      <c r="W113" s="28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BA113" s="29" t="str">
        <f t="shared" si="18"/>
        <v/>
      </c>
      <c r="BB113" s="29" t="str">
        <f t="shared" si="15"/>
        <v/>
      </c>
      <c r="BC113" s="29" t="str">
        <f t="shared" si="16"/>
        <v/>
      </c>
      <c r="BD113" s="29" t="str">
        <f t="shared" si="19"/>
        <v/>
      </c>
      <c r="BE113" s="29" t="str">
        <f>IF($U113&lt;=$E113,"","Los ingresos de Población Indigena Hombres NO DEBE ser mayor al Total de Ingresos de Hombres al Programa")</f>
        <v/>
      </c>
      <c r="BF113" s="29" t="str">
        <f>IF($V113&lt;=$F113,"","Los ingresos de Población Indigena Mujeres NO DEBE ser mayor al Total de Ingresos de Mujeres al Programa")</f>
        <v/>
      </c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0">
        <f t="shared" si="17"/>
        <v>0</v>
      </c>
      <c r="BU113" s="30">
        <f t="shared" si="11"/>
        <v>0</v>
      </c>
      <c r="BV113" s="30">
        <f t="shared" si="12"/>
        <v>0</v>
      </c>
      <c r="BW113" s="30">
        <f>IF($T113&lt;=$F113,0,1)</f>
        <v>0</v>
      </c>
      <c r="BX113" s="30">
        <f>IF($U113&lt;=$E113,0,1)</f>
        <v>0</v>
      </c>
      <c r="BY113" s="30">
        <f>IF($V113&lt;=$F113,0,1)</f>
        <v>0</v>
      </c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</row>
    <row r="114" spans="1:100" s="23" customFormat="1" ht="10.5" x14ac:dyDescent="0.15">
      <c r="A114" s="1087"/>
      <c r="B114" s="1088" t="s">
        <v>151</v>
      </c>
      <c r="C114" s="1089"/>
      <c r="D114" s="185">
        <f t="shared" si="20"/>
        <v>0</v>
      </c>
      <c r="E114" s="186">
        <f t="shared" si="21"/>
        <v>0</v>
      </c>
      <c r="F114" s="187">
        <f t="shared" si="21"/>
        <v>0</v>
      </c>
      <c r="G114" s="32"/>
      <c r="H114" s="34"/>
      <c r="I114" s="32"/>
      <c r="J114" s="34"/>
      <c r="K114" s="32"/>
      <c r="L114" s="34"/>
      <c r="M114" s="32"/>
      <c r="N114" s="34"/>
      <c r="O114" s="32"/>
      <c r="P114" s="34"/>
      <c r="Q114" s="188"/>
      <c r="R114" s="133"/>
      <c r="S114" s="206"/>
      <c r="T114" s="190"/>
      <c r="U114" s="32"/>
      <c r="V114" s="34"/>
      <c r="W114" s="28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BA114" s="29" t="str">
        <f t="shared" si="18"/>
        <v/>
      </c>
      <c r="BB114" s="29" t="str">
        <f t="shared" si="15"/>
        <v/>
      </c>
      <c r="BC114" s="29" t="str">
        <f t="shared" si="16"/>
        <v/>
      </c>
      <c r="BD114" s="29" t="str">
        <f t="shared" si="19"/>
        <v/>
      </c>
      <c r="BE114" s="29" t="str">
        <f>IF($U114&lt;=$E114,"","Los ingresos de Población Indigena Hombres NO DEBE ser mayor al Total de Ingresos de Hombres al Programa")</f>
        <v/>
      </c>
      <c r="BF114" s="29" t="str">
        <f>IF($V114&lt;=$F114,"","Los ingresos de Población Indigena Mujeres NO DEBE ser mayor al Total de Ingresos de Mujeres al Programa")</f>
        <v/>
      </c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0">
        <f t="shared" si="17"/>
        <v>0</v>
      </c>
      <c r="BU114" s="30">
        <f t="shared" si="11"/>
        <v>0</v>
      </c>
      <c r="BV114" s="30">
        <f t="shared" si="12"/>
        <v>0</v>
      </c>
      <c r="BW114" s="30">
        <f>IF($T114&lt;=$F114,0,1)</f>
        <v>0</v>
      </c>
      <c r="BX114" s="30">
        <f>IF($U114&lt;=$E114,0,1)</f>
        <v>0</v>
      </c>
      <c r="BY114" s="30">
        <f>IF($V114&lt;=$F114,0,1)</f>
        <v>0</v>
      </c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</row>
    <row r="115" spans="1:100" s="23" customFormat="1" ht="10.5" x14ac:dyDescent="0.15">
      <c r="A115" s="1090" t="s">
        <v>152</v>
      </c>
      <c r="B115" s="1090"/>
      <c r="C115" s="1089"/>
      <c r="D115" s="185">
        <f t="shared" si="20"/>
        <v>0</v>
      </c>
      <c r="E115" s="186">
        <f t="shared" si="21"/>
        <v>0</v>
      </c>
      <c r="F115" s="187">
        <f t="shared" si="21"/>
        <v>0</v>
      </c>
      <c r="G115" s="32"/>
      <c r="H115" s="34"/>
      <c r="I115" s="32"/>
      <c r="J115" s="34"/>
      <c r="K115" s="32"/>
      <c r="L115" s="34"/>
      <c r="M115" s="32"/>
      <c r="N115" s="34"/>
      <c r="O115" s="32"/>
      <c r="P115" s="34"/>
      <c r="Q115" s="188"/>
      <c r="R115" s="133"/>
      <c r="S115" s="183"/>
      <c r="T115" s="184"/>
      <c r="U115" s="67"/>
      <c r="V115" s="69"/>
      <c r="W115" s="28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BA115" s="29" t="str">
        <f t="shared" si="18"/>
        <v/>
      </c>
      <c r="BB115" s="29" t="str">
        <f t="shared" si="15"/>
        <v/>
      </c>
      <c r="BC115" s="29" t="str">
        <f t="shared" si="16"/>
        <v/>
      </c>
      <c r="BD115" s="29" t="str">
        <f>IF($U115&lt;=$E115,"","Los ingresos de Población Indigena Hombres NO DEBE ser mayor al Total de Ingresos de Hombres al Programa")</f>
        <v/>
      </c>
      <c r="BE115" s="29" t="str">
        <f>IF($V115&lt;=$F115,"","Los ingresos de Población Indigena Mujeres NO DEBE ser mayor al Total de Ingresos de Mujeres al Programa")</f>
        <v/>
      </c>
      <c r="BF115" s="22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0">
        <f t="shared" si="17"/>
        <v>0</v>
      </c>
      <c r="BU115" s="30">
        <f t="shared" si="11"/>
        <v>0</v>
      </c>
      <c r="BV115" s="30">
        <f t="shared" si="12"/>
        <v>0</v>
      </c>
      <c r="BW115" s="30">
        <f>IF($U115&lt;=$E115,0,1)</f>
        <v>0</v>
      </c>
      <c r="BX115" s="30">
        <f>IF($V115&lt;=$F115,0,1)</f>
        <v>0</v>
      </c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</row>
    <row r="116" spans="1:100" s="23" customFormat="1" ht="10.5" x14ac:dyDescent="0.15">
      <c r="A116" s="1090" t="s">
        <v>153</v>
      </c>
      <c r="B116" s="1090"/>
      <c r="C116" s="1089"/>
      <c r="D116" s="185">
        <f t="shared" si="20"/>
        <v>0</v>
      </c>
      <c r="E116" s="186">
        <f t="shared" si="21"/>
        <v>0</v>
      </c>
      <c r="F116" s="187">
        <f t="shared" si="21"/>
        <v>0</v>
      </c>
      <c r="G116" s="32"/>
      <c r="H116" s="34"/>
      <c r="I116" s="32"/>
      <c r="J116" s="34"/>
      <c r="K116" s="32"/>
      <c r="L116" s="34"/>
      <c r="M116" s="32"/>
      <c r="N116" s="34"/>
      <c r="O116" s="32"/>
      <c r="P116" s="34"/>
      <c r="Q116" s="188"/>
      <c r="R116" s="133"/>
      <c r="S116" s="189"/>
      <c r="T116" s="190"/>
      <c r="U116" s="32"/>
      <c r="V116" s="34"/>
      <c r="W116" s="28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BA116" s="29" t="str">
        <f t="shared" si="18"/>
        <v/>
      </c>
      <c r="BB116" s="29" t="str">
        <f t="shared" si="15"/>
        <v/>
      </c>
      <c r="BC116" s="29" t="str">
        <f t="shared" si="16"/>
        <v/>
      </c>
      <c r="BD116" s="29" t="str">
        <f t="shared" ref="BD116:BD124" si="22">IF($U116&lt;=$E116,"","Los ingresos de Población Indigena Hombres NO DEBE ser mayor al Total de Ingresos de Hombres al Programa")</f>
        <v/>
      </c>
      <c r="BE116" s="29" t="str">
        <f t="shared" ref="BE116:BE124" si="23">IF($V116&lt;=$F116,"","Los ingresos de Población Indigena Mujeres NO DEBE ser mayor al Total de Ingresos de Mujeres al Programa")</f>
        <v/>
      </c>
      <c r="BF116" s="22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0">
        <f t="shared" si="17"/>
        <v>0</v>
      </c>
      <c r="BU116" s="30">
        <f t="shared" si="11"/>
        <v>0</v>
      </c>
      <c r="BV116" s="30">
        <f t="shared" si="12"/>
        <v>0</v>
      </c>
      <c r="BW116" s="30">
        <f>IF($U116&lt;=$E116,0,1)</f>
        <v>0</v>
      </c>
      <c r="BX116" s="30">
        <f>IF($V116&lt;=$F116,0,1)</f>
        <v>0</v>
      </c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  <c r="CS116" s="22"/>
      <c r="CT116" s="22"/>
      <c r="CU116" s="22"/>
      <c r="CV116" s="22"/>
    </row>
    <row r="117" spans="1:100" s="23" customFormat="1" ht="10.5" x14ac:dyDescent="0.15">
      <c r="A117" s="1083" t="s">
        <v>154</v>
      </c>
      <c r="B117" s="1084"/>
      <c r="C117" s="1085"/>
      <c r="D117" s="185">
        <f t="shared" si="20"/>
        <v>0</v>
      </c>
      <c r="E117" s="186">
        <f t="shared" si="21"/>
        <v>0</v>
      </c>
      <c r="F117" s="187">
        <f t="shared" si="21"/>
        <v>0</v>
      </c>
      <c r="G117" s="32"/>
      <c r="H117" s="34"/>
      <c r="I117" s="32"/>
      <c r="J117" s="34"/>
      <c r="K117" s="32"/>
      <c r="L117" s="34"/>
      <c r="M117" s="32"/>
      <c r="N117" s="34"/>
      <c r="O117" s="32"/>
      <c r="P117" s="34"/>
      <c r="Q117" s="188"/>
      <c r="R117" s="133"/>
      <c r="S117" s="189"/>
      <c r="T117" s="190"/>
      <c r="U117" s="32"/>
      <c r="V117" s="34"/>
      <c r="W117" s="28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BA117" s="29" t="str">
        <f t="shared" si="18"/>
        <v/>
      </c>
      <c r="BB117" s="29" t="str">
        <f t="shared" si="15"/>
        <v/>
      </c>
      <c r="BC117" s="29" t="str">
        <f t="shared" si="16"/>
        <v/>
      </c>
      <c r="BD117" s="29" t="str">
        <f t="shared" si="22"/>
        <v/>
      </c>
      <c r="BE117" s="29" t="str">
        <f t="shared" si="23"/>
        <v/>
      </c>
      <c r="BF117" s="22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0">
        <f t="shared" si="17"/>
        <v>0</v>
      </c>
      <c r="BU117" s="30">
        <f t="shared" si="11"/>
        <v>0</v>
      </c>
      <c r="BV117" s="30">
        <f t="shared" si="12"/>
        <v>0</v>
      </c>
      <c r="BW117" s="30">
        <f>IF($U117&lt;=$E117,0,1)</f>
        <v>0</v>
      </c>
      <c r="BX117" s="30">
        <f>IF($V117&lt;=$F117,0,1)</f>
        <v>0</v>
      </c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</row>
    <row r="118" spans="1:100" s="23" customFormat="1" ht="10.5" x14ac:dyDescent="0.15">
      <c r="A118" s="1080" t="s">
        <v>155</v>
      </c>
      <c r="B118" s="1081"/>
      <c r="C118" s="1082"/>
      <c r="D118" s="185">
        <f t="shared" si="20"/>
        <v>0</v>
      </c>
      <c r="E118" s="186">
        <f t="shared" si="21"/>
        <v>0</v>
      </c>
      <c r="F118" s="187">
        <f t="shared" si="21"/>
        <v>0</v>
      </c>
      <c r="G118" s="32"/>
      <c r="H118" s="34"/>
      <c r="I118" s="32"/>
      <c r="J118" s="34"/>
      <c r="K118" s="32"/>
      <c r="L118" s="34"/>
      <c r="M118" s="32"/>
      <c r="N118" s="34"/>
      <c r="O118" s="32"/>
      <c r="P118" s="34"/>
      <c r="Q118" s="188"/>
      <c r="R118" s="133"/>
      <c r="S118" s="189"/>
      <c r="T118" s="190"/>
      <c r="U118" s="32"/>
      <c r="V118" s="34"/>
      <c r="W118" s="28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BA118" s="29" t="str">
        <f t="shared" si="18"/>
        <v/>
      </c>
      <c r="BB118" s="29" t="str">
        <f t="shared" si="15"/>
        <v/>
      </c>
      <c r="BC118" s="29" t="str">
        <f t="shared" si="16"/>
        <v/>
      </c>
      <c r="BD118" s="29" t="str">
        <f t="shared" si="22"/>
        <v/>
      </c>
      <c r="BE118" s="29" t="str">
        <f t="shared" si="23"/>
        <v/>
      </c>
      <c r="BF118" s="22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0">
        <f t="shared" si="17"/>
        <v>0</v>
      </c>
      <c r="BU118" s="30">
        <f t="shared" si="11"/>
        <v>0</v>
      </c>
      <c r="BV118" s="30">
        <f t="shared" si="12"/>
        <v>0</v>
      </c>
      <c r="BW118" s="30">
        <f>IF($U118&lt;=$E118,0,1)</f>
        <v>0</v>
      </c>
      <c r="BX118" s="30">
        <f>IF($V118&lt;=$F118,0,1)</f>
        <v>0</v>
      </c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</row>
    <row r="119" spans="1:100" s="23" customFormat="1" ht="10.5" x14ac:dyDescent="0.15">
      <c r="A119" s="1080" t="s">
        <v>156</v>
      </c>
      <c r="B119" s="1081"/>
      <c r="C119" s="1082"/>
      <c r="D119" s="185">
        <f t="shared" si="20"/>
        <v>0</v>
      </c>
      <c r="E119" s="186">
        <f t="shared" si="21"/>
        <v>0</v>
      </c>
      <c r="F119" s="187">
        <f t="shared" si="21"/>
        <v>0</v>
      </c>
      <c r="G119" s="32"/>
      <c r="H119" s="34"/>
      <c r="I119" s="32"/>
      <c r="J119" s="34"/>
      <c r="K119" s="32"/>
      <c r="L119" s="34"/>
      <c r="M119" s="32"/>
      <c r="N119" s="34"/>
      <c r="O119" s="32"/>
      <c r="P119" s="34"/>
      <c r="Q119" s="188"/>
      <c r="R119" s="133"/>
      <c r="S119" s="189"/>
      <c r="T119" s="190"/>
      <c r="U119" s="32"/>
      <c r="V119" s="34"/>
      <c r="W119" s="28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BA119" s="29" t="str">
        <f t="shared" si="18"/>
        <v/>
      </c>
      <c r="BB119" s="29" t="str">
        <f t="shared" si="15"/>
        <v/>
      </c>
      <c r="BC119" s="29" t="str">
        <f t="shared" si="16"/>
        <v/>
      </c>
      <c r="BD119" s="29" t="str">
        <f t="shared" si="22"/>
        <v/>
      </c>
      <c r="BE119" s="29" t="str">
        <f t="shared" si="23"/>
        <v/>
      </c>
      <c r="BF119" s="22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0">
        <f t="shared" si="17"/>
        <v>0</v>
      </c>
      <c r="BU119" s="30">
        <f t="shared" si="11"/>
        <v>0</v>
      </c>
      <c r="BV119" s="30">
        <f t="shared" si="12"/>
        <v>0</v>
      </c>
      <c r="BW119" s="30">
        <f t="shared" ref="BW119:BW124" si="24">IF($U119&lt;=$E119,0,1)</f>
        <v>0</v>
      </c>
      <c r="BX119" s="30">
        <f t="shared" ref="BX119:BX124" si="25">IF($V119&lt;=$F119,0,1)</f>
        <v>0</v>
      </c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</row>
    <row r="120" spans="1:100" s="23" customFormat="1" ht="10.5" x14ac:dyDescent="0.15">
      <c r="A120" s="1083" t="s">
        <v>157</v>
      </c>
      <c r="B120" s="1084"/>
      <c r="C120" s="1085"/>
      <c r="D120" s="185">
        <f t="shared" si="20"/>
        <v>0</v>
      </c>
      <c r="E120" s="186">
        <f t="shared" si="21"/>
        <v>0</v>
      </c>
      <c r="F120" s="187">
        <f t="shared" si="21"/>
        <v>0</v>
      </c>
      <c r="G120" s="32"/>
      <c r="H120" s="34"/>
      <c r="I120" s="32"/>
      <c r="J120" s="34"/>
      <c r="K120" s="32"/>
      <c r="L120" s="34"/>
      <c r="M120" s="32"/>
      <c r="N120" s="34"/>
      <c r="O120" s="32"/>
      <c r="P120" s="34"/>
      <c r="Q120" s="188"/>
      <c r="R120" s="133"/>
      <c r="S120" s="189"/>
      <c r="T120" s="190"/>
      <c r="U120" s="32"/>
      <c r="V120" s="34"/>
      <c r="W120" s="28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BA120" s="29" t="str">
        <f t="shared" si="18"/>
        <v/>
      </c>
      <c r="BB120" s="29" t="str">
        <f t="shared" si="15"/>
        <v/>
      </c>
      <c r="BC120" s="29" t="str">
        <f t="shared" si="16"/>
        <v/>
      </c>
      <c r="BD120" s="29" t="str">
        <f t="shared" si="22"/>
        <v/>
      </c>
      <c r="BE120" s="29" t="str">
        <f t="shared" si="23"/>
        <v/>
      </c>
      <c r="BF120" s="22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0">
        <f t="shared" si="17"/>
        <v>0</v>
      </c>
      <c r="BU120" s="30">
        <f t="shared" si="11"/>
        <v>0</v>
      </c>
      <c r="BV120" s="30">
        <f t="shared" si="12"/>
        <v>0</v>
      </c>
      <c r="BW120" s="30">
        <f t="shared" si="24"/>
        <v>0</v>
      </c>
      <c r="BX120" s="30">
        <f t="shared" si="25"/>
        <v>0</v>
      </c>
      <c r="BY120" s="22"/>
      <c r="BZ120" s="22"/>
      <c r="CA120" s="22"/>
      <c r="CB120" s="22"/>
      <c r="CC120" s="22"/>
      <c r="CD120" s="22"/>
      <c r="CE120" s="22"/>
      <c r="CF120" s="22"/>
      <c r="CG120" s="22"/>
      <c r="CH120" s="22"/>
      <c r="CI120" s="22"/>
      <c r="CJ120" s="22"/>
      <c r="CK120" s="22"/>
      <c r="CL120" s="22"/>
      <c r="CM120" s="22"/>
      <c r="CN120" s="22"/>
      <c r="CO120" s="22"/>
      <c r="CP120" s="22"/>
      <c r="CQ120" s="22"/>
      <c r="CR120" s="22"/>
      <c r="CS120" s="22"/>
      <c r="CT120" s="22"/>
      <c r="CU120" s="22"/>
      <c r="CV120" s="22"/>
    </row>
    <row r="121" spans="1:100" s="23" customFormat="1" ht="10.5" x14ac:dyDescent="0.15">
      <c r="A121" s="1083" t="s">
        <v>158</v>
      </c>
      <c r="B121" s="1084"/>
      <c r="C121" s="1085"/>
      <c r="D121" s="185">
        <f t="shared" si="20"/>
        <v>0</v>
      </c>
      <c r="E121" s="186">
        <f t="shared" si="21"/>
        <v>0</v>
      </c>
      <c r="F121" s="187">
        <f t="shared" si="21"/>
        <v>0</v>
      </c>
      <c r="G121" s="32"/>
      <c r="H121" s="34"/>
      <c r="I121" s="32"/>
      <c r="J121" s="34"/>
      <c r="K121" s="32"/>
      <c r="L121" s="34"/>
      <c r="M121" s="32"/>
      <c r="N121" s="34"/>
      <c r="O121" s="191"/>
      <c r="P121" s="192"/>
      <c r="Q121" s="193"/>
      <c r="R121" s="194"/>
      <c r="S121" s="189"/>
      <c r="T121" s="190"/>
      <c r="U121" s="32"/>
      <c r="V121" s="34"/>
      <c r="W121" s="28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BA121" s="29" t="str">
        <f t="shared" si="18"/>
        <v/>
      </c>
      <c r="BB121" s="29" t="str">
        <f t="shared" si="15"/>
        <v/>
      </c>
      <c r="BC121" s="29" t="str">
        <f t="shared" si="16"/>
        <v/>
      </c>
      <c r="BD121" s="29" t="str">
        <f t="shared" si="22"/>
        <v/>
      </c>
      <c r="BE121" s="29" t="str">
        <f t="shared" si="23"/>
        <v/>
      </c>
      <c r="BF121" s="22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0">
        <f t="shared" si="17"/>
        <v>0</v>
      </c>
      <c r="BU121" s="30">
        <f t="shared" si="11"/>
        <v>0</v>
      </c>
      <c r="BV121" s="30">
        <f t="shared" si="12"/>
        <v>0</v>
      </c>
      <c r="BW121" s="30">
        <f t="shared" si="24"/>
        <v>0</v>
      </c>
      <c r="BX121" s="30">
        <f t="shared" si="25"/>
        <v>0</v>
      </c>
      <c r="BY121" s="22"/>
      <c r="BZ121" s="22"/>
      <c r="CA121" s="22"/>
      <c r="CB121" s="22"/>
      <c r="CC121" s="22"/>
      <c r="CD121" s="22"/>
      <c r="CE121" s="22"/>
      <c r="CF121" s="22"/>
      <c r="CG121" s="22"/>
      <c r="CH121" s="22"/>
      <c r="CI121" s="22"/>
      <c r="CJ121" s="22"/>
      <c r="CK121" s="22"/>
      <c r="CL121" s="22"/>
      <c r="CM121" s="22"/>
      <c r="CN121" s="22"/>
      <c r="CO121" s="22"/>
      <c r="CP121" s="22"/>
      <c r="CQ121" s="22"/>
      <c r="CR121" s="22"/>
      <c r="CS121" s="22"/>
      <c r="CT121" s="22"/>
      <c r="CU121" s="22"/>
      <c r="CV121" s="22"/>
    </row>
    <row r="122" spans="1:100" s="23" customFormat="1" ht="10.5" x14ac:dyDescent="0.15">
      <c r="A122" s="1080" t="s">
        <v>159</v>
      </c>
      <c r="B122" s="1081"/>
      <c r="C122" s="1082"/>
      <c r="D122" s="185">
        <f t="shared" si="20"/>
        <v>0</v>
      </c>
      <c r="E122" s="186">
        <f t="shared" si="21"/>
        <v>0</v>
      </c>
      <c r="F122" s="187">
        <f t="shared" si="21"/>
        <v>0</v>
      </c>
      <c r="G122" s="32"/>
      <c r="H122" s="34"/>
      <c r="I122" s="32"/>
      <c r="J122" s="34"/>
      <c r="K122" s="32"/>
      <c r="L122" s="34"/>
      <c r="M122" s="32"/>
      <c r="N122" s="34"/>
      <c r="O122" s="32"/>
      <c r="P122" s="34"/>
      <c r="Q122" s="188"/>
      <c r="R122" s="133"/>
      <c r="S122" s="189"/>
      <c r="T122" s="190"/>
      <c r="U122" s="32"/>
      <c r="V122" s="34"/>
      <c r="W122" s="28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BA122" s="29" t="str">
        <f t="shared" si="18"/>
        <v/>
      </c>
      <c r="BB122" s="29" t="str">
        <f t="shared" si="15"/>
        <v/>
      </c>
      <c r="BC122" s="29" t="str">
        <f t="shared" si="16"/>
        <v/>
      </c>
      <c r="BD122" s="29" t="str">
        <f t="shared" si="22"/>
        <v/>
      </c>
      <c r="BE122" s="29" t="str">
        <f t="shared" si="23"/>
        <v/>
      </c>
      <c r="BF122" s="22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0">
        <f t="shared" si="17"/>
        <v>0</v>
      </c>
      <c r="BU122" s="30">
        <f t="shared" si="11"/>
        <v>0</v>
      </c>
      <c r="BV122" s="30">
        <f t="shared" si="12"/>
        <v>0</v>
      </c>
      <c r="BW122" s="30">
        <f t="shared" si="24"/>
        <v>0</v>
      </c>
      <c r="BX122" s="30">
        <f t="shared" si="25"/>
        <v>0</v>
      </c>
      <c r="BY122" s="22"/>
      <c r="BZ122" s="22"/>
      <c r="CA122" s="22"/>
      <c r="CB122" s="22"/>
      <c r="CC122" s="22"/>
      <c r="CD122" s="22"/>
      <c r="CE122" s="22"/>
      <c r="CF122" s="22"/>
      <c r="CG122" s="22"/>
      <c r="CH122" s="22"/>
      <c r="CI122" s="22"/>
      <c r="CJ122" s="22"/>
      <c r="CK122" s="22"/>
      <c r="CL122" s="22"/>
      <c r="CM122" s="22"/>
      <c r="CN122" s="22"/>
      <c r="CO122" s="22"/>
      <c r="CP122" s="22"/>
      <c r="CQ122" s="22"/>
      <c r="CR122" s="22"/>
      <c r="CS122" s="22"/>
      <c r="CT122" s="22"/>
      <c r="CU122" s="22"/>
      <c r="CV122" s="22"/>
    </row>
    <row r="123" spans="1:100" s="23" customFormat="1" ht="10.5" x14ac:dyDescent="0.15">
      <c r="A123" s="1080" t="s">
        <v>160</v>
      </c>
      <c r="B123" s="1081"/>
      <c r="C123" s="1082"/>
      <c r="D123" s="207">
        <f t="shared" si="20"/>
        <v>0</v>
      </c>
      <c r="E123" s="208">
        <f t="shared" si="21"/>
        <v>0</v>
      </c>
      <c r="F123" s="209">
        <f t="shared" si="21"/>
        <v>0</v>
      </c>
      <c r="G123" s="73"/>
      <c r="H123" s="75"/>
      <c r="I123" s="73"/>
      <c r="J123" s="75"/>
      <c r="K123" s="73"/>
      <c r="L123" s="75"/>
      <c r="M123" s="73"/>
      <c r="N123" s="75"/>
      <c r="O123" s="73"/>
      <c r="P123" s="75"/>
      <c r="Q123" s="210"/>
      <c r="R123" s="211"/>
      <c r="S123" s="189"/>
      <c r="T123" s="190"/>
      <c r="U123" s="32"/>
      <c r="V123" s="34"/>
      <c r="W123" s="28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BA123" s="29" t="str">
        <f t="shared" si="18"/>
        <v/>
      </c>
      <c r="BB123" s="29" t="str">
        <f t="shared" si="15"/>
        <v/>
      </c>
      <c r="BC123" s="29" t="str">
        <f t="shared" si="16"/>
        <v/>
      </c>
      <c r="BD123" s="29" t="str">
        <f t="shared" si="22"/>
        <v/>
      </c>
      <c r="BE123" s="29" t="str">
        <f t="shared" si="23"/>
        <v/>
      </c>
      <c r="BF123" s="22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0">
        <f t="shared" si="17"/>
        <v>0</v>
      </c>
      <c r="BU123" s="30">
        <f t="shared" si="11"/>
        <v>0</v>
      </c>
      <c r="BV123" s="30">
        <f t="shared" si="12"/>
        <v>0</v>
      </c>
      <c r="BW123" s="30">
        <f t="shared" si="24"/>
        <v>0</v>
      </c>
      <c r="BX123" s="30">
        <f t="shared" si="25"/>
        <v>0</v>
      </c>
      <c r="BY123" s="22"/>
      <c r="BZ123" s="22"/>
      <c r="CA123" s="22"/>
      <c r="CB123" s="22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</row>
    <row r="124" spans="1:100" s="23" customFormat="1" ht="10.5" x14ac:dyDescent="0.15">
      <c r="A124" s="1077" t="s">
        <v>161</v>
      </c>
      <c r="B124" s="1078"/>
      <c r="C124" s="1079"/>
      <c r="D124" s="212">
        <f t="shared" si="20"/>
        <v>0</v>
      </c>
      <c r="E124" s="213">
        <f t="shared" si="21"/>
        <v>0</v>
      </c>
      <c r="F124" s="214">
        <f t="shared" si="21"/>
        <v>0</v>
      </c>
      <c r="G124" s="37"/>
      <c r="H124" s="39"/>
      <c r="I124" s="37"/>
      <c r="J124" s="39"/>
      <c r="K124" s="37"/>
      <c r="L124" s="39"/>
      <c r="M124" s="37"/>
      <c r="N124" s="39"/>
      <c r="O124" s="37"/>
      <c r="P124" s="39"/>
      <c r="Q124" s="104"/>
      <c r="R124" s="135"/>
      <c r="S124" s="215"/>
      <c r="T124" s="197"/>
      <c r="U124" s="37"/>
      <c r="V124" s="39"/>
      <c r="W124" s="28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BA124" s="29" t="str">
        <f t="shared" si="18"/>
        <v/>
      </c>
      <c r="BB124" s="29" t="str">
        <f t="shared" si="15"/>
        <v/>
      </c>
      <c r="BC124" s="29" t="str">
        <f t="shared" si="16"/>
        <v/>
      </c>
      <c r="BD124" s="29" t="str">
        <f t="shared" si="22"/>
        <v/>
      </c>
      <c r="BE124" s="29" t="str">
        <f t="shared" si="23"/>
        <v/>
      </c>
      <c r="BF124" s="22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0">
        <f t="shared" si="17"/>
        <v>0</v>
      </c>
      <c r="BU124" s="30">
        <f t="shared" si="11"/>
        <v>0</v>
      </c>
      <c r="BV124" s="30">
        <f t="shared" si="12"/>
        <v>0</v>
      </c>
      <c r="BW124" s="30">
        <f t="shared" si="24"/>
        <v>0</v>
      </c>
      <c r="BX124" s="30">
        <f t="shared" si="25"/>
        <v>0</v>
      </c>
      <c r="BY124" s="22"/>
      <c r="BZ124" s="22"/>
      <c r="CA124" s="22"/>
      <c r="CB124" s="22"/>
      <c r="CC124" s="22"/>
      <c r="CD124" s="22"/>
      <c r="CE124" s="22"/>
      <c r="CF124" s="22"/>
      <c r="CG124" s="22"/>
      <c r="CH124" s="22"/>
      <c r="CI124" s="22"/>
      <c r="CJ124" s="22"/>
      <c r="CK124" s="22"/>
      <c r="CL124" s="22"/>
      <c r="CM124" s="22"/>
      <c r="CN124" s="22"/>
      <c r="CO124" s="22"/>
      <c r="CP124" s="22"/>
      <c r="CQ124" s="22"/>
      <c r="CR124" s="22"/>
      <c r="CS124" s="22"/>
      <c r="CT124" s="22"/>
      <c r="CU124" s="22"/>
      <c r="CV124" s="22"/>
    </row>
    <row r="125" spans="1:100" s="9" customFormat="1" ht="14.25" x14ac:dyDescent="0.2">
      <c r="A125" s="81" t="s">
        <v>162</v>
      </c>
      <c r="B125" s="216"/>
      <c r="C125" s="216"/>
      <c r="D125" s="216"/>
      <c r="E125" s="216"/>
      <c r="F125" s="216"/>
      <c r="G125" s="216"/>
      <c r="H125" s="151"/>
      <c r="I125" s="151"/>
      <c r="J125" s="151"/>
      <c r="K125" s="217"/>
      <c r="L125" s="217"/>
      <c r="M125" s="217"/>
      <c r="N125" s="217"/>
      <c r="O125" s="218"/>
      <c r="P125" s="218"/>
      <c r="Q125" s="119"/>
      <c r="R125" s="119"/>
      <c r="S125" s="218"/>
      <c r="T125" s="218"/>
      <c r="U125" s="119"/>
      <c r="V125" s="119"/>
      <c r="W125" s="119"/>
    </row>
    <row r="126" spans="1:100" s="23" customFormat="1" ht="10.5" x14ac:dyDescent="0.15">
      <c r="A126" s="1117" t="s">
        <v>163</v>
      </c>
      <c r="B126" s="1118"/>
      <c r="C126" s="1119"/>
      <c r="D126" s="1016" t="s">
        <v>46</v>
      </c>
      <c r="E126" s="1017"/>
      <c r="F126" s="1018"/>
      <c r="G126" s="1112"/>
      <c r="H126" s="1112"/>
      <c r="I126" s="1112"/>
      <c r="J126" s="1112"/>
      <c r="K126" s="1112"/>
      <c r="L126" s="1112"/>
      <c r="M126" s="1112"/>
      <c r="N126" s="1112"/>
      <c r="O126" s="1112"/>
      <c r="P126" s="1112"/>
      <c r="Q126" s="1112"/>
      <c r="R126" s="1113"/>
      <c r="S126" s="1049"/>
      <c r="T126" s="1114"/>
      <c r="U126" s="1116"/>
      <c r="V126" s="1105"/>
      <c r="W126" s="1106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BA126" s="3"/>
      <c r="BB126" s="3"/>
      <c r="BC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22"/>
      <c r="CC126" s="22"/>
      <c r="CD126" s="22"/>
      <c r="CE126" s="22"/>
      <c r="CF126" s="22"/>
      <c r="CG126" s="22"/>
      <c r="CH126" s="22"/>
      <c r="CI126" s="22"/>
      <c r="CJ126" s="22"/>
      <c r="CK126" s="22"/>
      <c r="CL126" s="22"/>
      <c r="CM126" s="22"/>
      <c r="CN126" s="22"/>
      <c r="CO126" s="22"/>
      <c r="CP126" s="22"/>
      <c r="CQ126" s="22"/>
      <c r="CR126" s="22"/>
      <c r="CS126" s="22"/>
      <c r="CT126" s="22"/>
      <c r="CU126" s="22"/>
      <c r="CV126" s="22"/>
    </row>
    <row r="127" spans="1:100" s="23" customFormat="1" ht="21" x14ac:dyDescent="0.15">
      <c r="A127" s="1120"/>
      <c r="B127" s="1121"/>
      <c r="C127" s="1122"/>
      <c r="D127" s="156" t="s">
        <v>125</v>
      </c>
      <c r="E127" s="157" t="s">
        <v>43</v>
      </c>
      <c r="F127" s="158" t="s">
        <v>64</v>
      </c>
      <c r="G127" s="159"/>
      <c r="H127" s="20"/>
      <c r="I127" s="159"/>
      <c r="J127" s="20"/>
      <c r="K127" s="159"/>
      <c r="L127" s="20"/>
      <c r="M127" s="159"/>
      <c r="N127" s="20"/>
      <c r="O127" s="159"/>
      <c r="P127" s="20"/>
      <c r="Q127" s="159"/>
      <c r="R127" s="162"/>
      <c r="S127" s="1051"/>
      <c r="T127" s="1115"/>
      <c r="U127" s="1116"/>
      <c r="V127" s="219"/>
      <c r="W127" s="164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BA127" s="3"/>
      <c r="BB127" s="3"/>
      <c r="BC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22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2"/>
      <c r="CV127" s="22"/>
    </row>
    <row r="128" spans="1:100" s="23" customFormat="1" ht="10.5" x14ac:dyDescent="0.15">
      <c r="A128" s="1107" t="s">
        <v>165</v>
      </c>
      <c r="B128" s="1107"/>
      <c r="C128" s="1108"/>
      <c r="D128" s="168">
        <f>SUM(E128:F128)</f>
        <v>0</v>
      </c>
      <c r="E128" s="169">
        <f>G128+I128+K128+M128+O128+Q128</f>
        <v>0</v>
      </c>
      <c r="F128" s="170">
        <f>H128+J128+L128+N128+P128+R128</f>
        <v>0</v>
      </c>
      <c r="G128" s="171"/>
      <c r="H128" s="172"/>
      <c r="I128" s="171"/>
      <c r="J128" s="172"/>
      <c r="K128" s="171"/>
      <c r="L128" s="172"/>
      <c r="M128" s="171"/>
      <c r="N128" s="172"/>
      <c r="O128" s="171"/>
      <c r="P128" s="172"/>
      <c r="Q128" s="173"/>
      <c r="R128" s="174"/>
      <c r="S128" s="175"/>
      <c r="T128" s="176"/>
      <c r="U128" s="176"/>
      <c r="V128" s="175"/>
      <c r="W128" s="85"/>
      <c r="X128" s="28" t="str">
        <f>$BA128&amp;" "&amp;$BB128&amp;""&amp;$BC128&amp;""&amp;$BD128&amp;""&amp;$BE128&amp;""&amp;$BF128&amp;""&amp;$BG128</f>
        <v xml:space="preserve"> </v>
      </c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BA128" s="29" t="str">
        <f t="shared" ref="BA128:BA157" si="26">IF($D128&lt;&gt;SUM($G128:$R128),"El Total de los Egresos NO puede ser diferente a la suma de Hombres y Mujeres por edad.","")</f>
        <v/>
      </c>
      <c r="BB128" s="29" t="str">
        <f t="shared" ref="BB128:BB157" si="27">IF($E128&lt;&gt;$G128+$I128+$K128+$M128+$O128+$Q128,"El Total de Hombres Egresados al Programa NO puede ser distinto a la suma de Hombres por edad.","")</f>
        <v/>
      </c>
      <c r="BC128" s="29" t="str">
        <f t="shared" ref="BC128:BC157" si="28">IF($F128&lt;&gt;$H128+$J128+$L128+$N128+$P128+$R128,"El Total de Mujeres Egresadas al Programa NO puede ser distinto a la suma de Mujeres por edad.","")</f>
        <v/>
      </c>
      <c r="BD128" s="29" t="str">
        <f>IF($T128&lt;=$F128,"","Las gestantes egresadas del Programa NO debe ser mayor al Total de Mujeres egresadas")</f>
        <v/>
      </c>
      <c r="BE128" s="29" t="str">
        <f>IF($U128&lt;=$F128,"","Las madres de hijos menor de 2 años NO DEBE ser mayor al Total de Mujeres egresadas al Programa")</f>
        <v/>
      </c>
      <c r="BF128" s="29" t="str">
        <f>IF($V128&lt;=$E128,"","Los egresos de Población Indigena Hombres NO DEBE ser mayor al Total de Egresos Hombres del Programa")</f>
        <v/>
      </c>
      <c r="BG128" s="29" t="str">
        <f>IF($W128&lt;=$F128,"","Los egresos de Población Indigena Mujeres NO DEBE ser mayor al Total de Egresos Mujeres del Programa")</f>
        <v/>
      </c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22"/>
      <c r="BT128" s="30">
        <f>IF($D128&lt;&gt;SUM($G128:$R128),1,0)</f>
        <v>0</v>
      </c>
      <c r="BU128" s="30">
        <f>IF($E128&lt;&gt;$G128+$I128+$K128+$M128+$O128+$Q128,1,0)</f>
        <v>0</v>
      </c>
      <c r="BV128" s="30">
        <f>IF($F128&lt;&gt;$H128+$J128+$L128+$N128+$P128+$R128,1,0)</f>
        <v>0</v>
      </c>
      <c r="BW128" s="30">
        <f>IF($T128&lt;=$F128,0,1)</f>
        <v>0</v>
      </c>
      <c r="BX128" s="30">
        <f>IF($U128&lt;=$F128,0,1)</f>
        <v>0</v>
      </c>
      <c r="BY128" s="30">
        <f>IF($V128&lt;=$E128,0,1)</f>
        <v>0</v>
      </c>
      <c r="BZ128" s="30">
        <f>IF($W128&lt;=$F128,0,1)</f>
        <v>0</v>
      </c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</row>
    <row r="129" spans="1:100" s="23" customFormat="1" ht="10.5" x14ac:dyDescent="0.15">
      <c r="A129" s="1109" t="s">
        <v>127</v>
      </c>
      <c r="B129" s="1110"/>
      <c r="C129" s="1111"/>
      <c r="D129" s="177"/>
      <c r="E129" s="178"/>
      <c r="F129" s="178"/>
      <c r="G129" s="178"/>
      <c r="H129" s="178"/>
      <c r="I129" s="178"/>
      <c r="J129" s="178"/>
      <c r="K129" s="178"/>
      <c r="L129" s="178"/>
      <c r="M129" s="178"/>
      <c r="N129" s="178"/>
      <c r="O129" s="178"/>
      <c r="P129" s="178"/>
      <c r="Q129" s="178"/>
      <c r="R129" s="178"/>
      <c r="S129" s="178"/>
      <c r="T129" s="178"/>
      <c r="U129" s="178"/>
      <c r="V129" s="178"/>
      <c r="W129" s="179"/>
      <c r="X129" s="28" t="str">
        <f t="shared" ref="X129:X156" si="29">$BA129&amp;" "&amp;$BB129&amp;""&amp;$BC129&amp;""&amp;$BD129&amp;""&amp;$BE129&amp;""&amp;$BF129&amp;""&amp;$BG129</f>
        <v xml:space="preserve"> </v>
      </c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BA129" s="29" t="str">
        <f t="shared" si="26"/>
        <v/>
      </c>
      <c r="BB129" s="29" t="str">
        <f t="shared" si="27"/>
        <v/>
      </c>
      <c r="BC129" s="29" t="str">
        <f t="shared" si="28"/>
        <v/>
      </c>
      <c r="BD129" s="29" t="str">
        <f t="shared" ref="BD129:BD157" si="30">IF($T129&lt;=$F129,"","Las gestantes egresadas del Programa NO debe ser mayor al Total de Mujeres egresadas")</f>
        <v/>
      </c>
      <c r="BE129" s="29" t="str">
        <f t="shared" ref="BE129:BE157" si="31">IF($U129&lt;=$F129,"","Las madres de hijos menor de 2 años NO DEBE ser mayor al Total de Mujeres egresadas al Programa")</f>
        <v/>
      </c>
      <c r="BF129" s="29" t="str">
        <f t="shared" ref="BF129:BF157" si="32">IF($V129&lt;=$E129,"","Los egresos de Población Indigena Hombres NO DEBE ser mayor al Total de Egresos Hombres del Programa")</f>
        <v/>
      </c>
      <c r="BG129" s="29" t="str">
        <f t="shared" ref="BG129:BG157" si="33">IF($W129&lt;=$F129,"","Los egresos de Población Indigena Mujeres NO DEBE ser mayor al Total de Egresos Mujeres del Programa")</f>
        <v/>
      </c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0">
        <f t="shared" ref="BT129:BT157" si="34">IF($D129&lt;&gt;SUM($G129:$R129),1,0)</f>
        <v>0</v>
      </c>
      <c r="BU129" s="30">
        <f t="shared" ref="BU129:BU157" si="35">IF($E129&lt;&gt;$G129+$I129+$K129+$M129+$O129+$Q129,1,0)</f>
        <v>0</v>
      </c>
      <c r="BV129" s="30">
        <f t="shared" ref="BV129:BV157" si="36">IF($F129&lt;&gt;$H129+$J129+$L129+$N129+$P129+$R129,1,0)</f>
        <v>0</v>
      </c>
      <c r="BW129" s="30">
        <f t="shared" ref="BW129:BW157" si="37">IF($T129&lt;=$F129,0,1)</f>
        <v>0</v>
      </c>
      <c r="BX129" s="30">
        <f t="shared" ref="BX129:BX157" si="38">IF($U129&lt;=$F129,0,1)</f>
        <v>0</v>
      </c>
      <c r="BY129" s="30">
        <f t="shared" ref="BY129:BY157" si="39">IF($V129&lt;=$E129,0,1)</f>
        <v>0</v>
      </c>
      <c r="BZ129" s="30">
        <f t="shared" ref="BZ129:BZ157" si="40">IF($W129&lt;=$F129,0,1)</f>
        <v>0</v>
      </c>
      <c r="CA129" s="3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</row>
    <row r="130" spans="1:100" s="23" customFormat="1" ht="10.5" x14ac:dyDescent="0.15">
      <c r="A130" s="1096" t="s">
        <v>128</v>
      </c>
      <c r="B130" s="1099" t="s">
        <v>129</v>
      </c>
      <c r="C130" s="1100"/>
      <c r="D130" s="180">
        <f t="shared" ref="D130:D138" si="41">SUM(E130:F130)</f>
        <v>0</v>
      </c>
      <c r="E130" s="181">
        <f t="shared" ref="E130:F138" si="42">G130+I130+K130+M130+O130+Q130</f>
        <v>0</v>
      </c>
      <c r="F130" s="182">
        <f t="shared" si="42"/>
        <v>0</v>
      </c>
      <c r="G130" s="67"/>
      <c r="H130" s="69"/>
      <c r="I130" s="67"/>
      <c r="J130" s="69"/>
      <c r="K130" s="67"/>
      <c r="L130" s="69"/>
      <c r="M130" s="67"/>
      <c r="N130" s="69"/>
      <c r="O130" s="67"/>
      <c r="P130" s="69"/>
      <c r="Q130" s="102"/>
      <c r="R130" s="131"/>
      <c r="S130" s="46"/>
      <c r="T130" s="184"/>
      <c r="U130" s="184"/>
      <c r="V130" s="132"/>
      <c r="W130" s="75"/>
      <c r="X130" s="28" t="str">
        <f t="shared" si="29"/>
        <v xml:space="preserve"> </v>
      </c>
      <c r="Y130" s="3"/>
      <c r="Z130" s="3"/>
      <c r="AA130" s="3"/>
      <c r="AB130" s="3"/>
      <c r="AC130" s="3"/>
      <c r="AD130" s="3"/>
      <c r="AE130" s="3"/>
      <c r="AF130" s="3"/>
      <c r="AG130" s="221"/>
      <c r="AH130" s="3"/>
      <c r="AI130" s="3"/>
      <c r="AJ130" s="3"/>
      <c r="AK130" s="3"/>
      <c r="BA130" s="29" t="str">
        <f t="shared" si="26"/>
        <v/>
      </c>
      <c r="BB130" s="29" t="str">
        <f t="shared" si="27"/>
        <v/>
      </c>
      <c r="BC130" s="29" t="str">
        <f t="shared" si="28"/>
        <v/>
      </c>
      <c r="BD130" s="29" t="str">
        <f t="shared" si="30"/>
        <v/>
      </c>
      <c r="BE130" s="29" t="str">
        <f t="shared" si="31"/>
        <v/>
      </c>
      <c r="BF130" s="29" t="str">
        <f t="shared" si="32"/>
        <v/>
      </c>
      <c r="BG130" s="29" t="str">
        <f t="shared" si="33"/>
        <v/>
      </c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0">
        <f t="shared" si="34"/>
        <v>0</v>
      </c>
      <c r="BU130" s="30">
        <f t="shared" si="35"/>
        <v>0</v>
      </c>
      <c r="BV130" s="30">
        <f t="shared" si="36"/>
        <v>0</v>
      </c>
      <c r="BW130" s="30">
        <f t="shared" si="37"/>
        <v>0</v>
      </c>
      <c r="BX130" s="30">
        <f t="shared" si="38"/>
        <v>0</v>
      </c>
      <c r="BY130" s="30">
        <f t="shared" si="39"/>
        <v>0</v>
      </c>
      <c r="BZ130" s="30">
        <f t="shared" si="40"/>
        <v>0</v>
      </c>
      <c r="CA130" s="3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</row>
    <row r="131" spans="1:100" s="23" customFormat="1" ht="10.5" x14ac:dyDescent="0.15">
      <c r="A131" s="1083"/>
      <c r="B131" s="1088" t="s">
        <v>130</v>
      </c>
      <c r="C131" s="1089"/>
      <c r="D131" s="185">
        <f t="shared" si="41"/>
        <v>0</v>
      </c>
      <c r="E131" s="186">
        <f t="shared" si="42"/>
        <v>0</v>
      </c>
      <c r="F131" s="187">
        <f t="shared" si="42"/>
        <v>0</v>
      </c>
      <c r="G131" s="32"/>
      <c r="H131" s="34"/>
      <c r="I131" s="32"/>
      <c r="J131" s="34"/>
      <c r="K131" s="32"/>
      <c r="L131" s="34"/>
      <c r="M131" s="32"/>
      <c r="N131" s="34"/>
      <c r="O131" s="32"/>
      <c r="P131" s="34"/>
      <c r="Q131" s="188"/>
      <c r="R131" s="133"/>
      <c r="S131" s="134"/>
      <c r="T131" s="190"/>
      <c r="U131" s="190"/>
      <c r="V131" s="134"/>
      <c r="W131" s="75"/>
      <c r="X131" s="28" t="str">
        <f t="shared" si="29"/>
        <v xml:space="preserve"> </v>
      </c>
      <c r="Y131" s="3"/>
      <c r="Z131" s="3"/>
      <c r="AA131" s="3"/>
      <c r="AB131" s="3"/>
      <c r="AC131" s="3"/>
      <c r="AD131" s="3"/>
      <c r="AE131" s="3"/>
      <c r="AF131" s="3"/>
      <c r="AG131" s="221"/>
      <c r="AH131" s="3"/>
      <c r="AI131" s="3"/>
      <c r="AJ131" s="3"/>
      <c r="AK131" s="3"/>
      <c r="BA131" s="29" t="str">
        <f t="shared" si="26"/>
        <v/>
      </c>
      <c r="BB131" s="29" t="str">
        <f t="shared" si="27"/>
        <v/>
      </c>
      <c r="BC131" s="29" t="str">
        <f t="shared" si="28"/>
        <v/>
      </c>
      <c r="BD131" s="29" t="str">
        <f t="shared" si="30"/>
        <v/>
      </c>
      <c r="BE131" s="29" t="str">
        <f t="shared" si="31"/>
        <v/>
      </c>
      <c r="BF131" s="29" t="str">
        <f t="shared" si="32"/>
        <v/>
      </c>
      <c r="BG131" s="29" t="str">
        <f t="shared" si="33"/>
        <v/>
      </c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0">
        <f t="shared" si="34"/>
        <v>0</v>
      </c>
      <c r="BU131" s="30">
        <f t="shared" si="35"/>
        <v>0</v>
      </c>
      <c r="BV131" s="30">
        <f t="shared" si="36"/>
        <v>0</v>
      </c>
      <c r="BW131" s="30">
        <f t="shared" si="37"/>
        <v>0</v>
      </c>
      <c r="BX131" s="30">
        <f t="shared" si="38"/>
        <v>0</v>
      </c>
      <c r="BY131" s="30">
        <f t="shared" si="39"/>
        <v>0</v>
      </c>
      <c r="BZ131" s="30">
        <f t="shared" si="40"/>
        <v>0</v>
      </c>
      <c r="CA131" s="3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</row>
    <row r="132" spans="1:100" s="23" customFormat="1" ht="10.5" x14ac:dyDescent="0.15">
      <c r="A132" s="1090" t="s">
        <v>131</v>
      </c>
      <c r="B132" s="1090"/>
      <c r="C132" s="1089"/>
      <c r="D132" s="185">
        <f t="shared" si="41"/>
        <v>0</v>
      </c>
      <c r="E132" s="186">
        <f t="shared" si="42"/>
        <v>0</v>
      </c>
      <c r="F132" s="187">
        <f t="shared" si="42"/>
        <v>0</v>
      </c>
      <c r="G132" s="191"/>
      <c r="H132" s="192"/>
      <c r="I132" s="191"/>
      <c r="J132" s="192"/>
      <c r="K132" s="191"/>
      <c r="L132" s="192"/>
      <c r="M132" s="191"/>
      <c r="N132" s="192"/>
      <c r="O132" s="191"/>
      <c r="P132" s="192"/>
      <c r="Q132" s="188"/>
      <c r="R132" s="133"/>
      <c r="S132" s="134"/>
      <c r="T132" s="190"/>
      <c r="U132" s="190"/>
      <c r="V132" s="134"/>
      <c r="W132" s="47"/>
      <c r="X132" s="28" t="str">
        <f t="shared" si="29"/>
        <v xml:space="preserve"> </v>
      </c>
      <c r="Y132" s="3"/>
      <c r="Z132" s="3"/>
      <c r="AA132" s="3"/>
      <c r="AB132" s="3"/>
      <c r="AC132" s="3"/>
      <c r="AD132" s="3"/>
      <c r="AE132" s="3"/>
      <c r="AF132" s="3"/>
      <c r="AG132" s="221"/>
      <c r="AH132" s="3"/>
      <c r="AI132" s="3"/>
      <c r="AJ132" s="3"/>
      <c r="AK132" s="3"/>
      <c r="BA132" s="29" t="str">
        <f t="shared" si="26"/>
        <v/>
      </c>
      <c r="BB132" s="29" t="str">
        <f t="shared" si="27"/>
        <v/>
      </c>
      <c r="BC132" s="29" t="str">
        <f t="shared" si="28"/>
        <v/>
      </c>
      <c r="BD132" s="29" t="str">
        <f t="shared" si="30"/>
        <v/>
      </c>
      <c r="BE132" s="29" t="str">
        <f t="shared" si="31"/>
        <v/>
      </c>
      <c r="BF132" s="29" t="str">
        <f t="shared" si="32"/>
        <v/>
      </c>
      <c r="BG132" s="29" t="str">
        <f t="shared" si="33"/>
        <v/>
      </c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0">
        <f t="shared" si="34"/>
        <v>0</v>
      </c>
      <c r="BU132" s="30">
        <f t="shared" si="35"/>
        <v>0</v>
      </c>
      <c r="BV132" s="30">
        <f t="shared" si="36"/>
        <v>0</v>
      </c>
      <c r="BW132" s="30">
        <f t="shared" si="37"/>
        <v>0</v>
      </c>
      <c r="BX132" s="30">
        <f t="shared" si="38"/>
        <v>0</v>
      </c>
      <c r="BY132" s="30">
        <f t="shared" si="39"/>
        <v>0</v>
      </c>
      <c r="BZ132" s="30">
        <f t="shared" si="40"/>
        <v>0</v>
      </c>
      <c r="CA132" s="3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</row>
    <row r="133" spans="1:100" s="23" customFormat="1" ht="10.5" x14ac:dyDescent="0.15">
      <c r="A133" s="1090" t="s">
        <v>132</v>
      </c>
      <c r="B133" s="1090"/>
      <c r="C133" s="1089"/>
      <c r="D133" s="185">
        <f t="shared" si="41"/>
        <v>0</v>
      </c>
      <c r="E133" s="186">
        <f t="shared" si="42"/>
        <v>0</v>
      </c>
      <c r="F133" s="187">
        <f t="shared" si="42"/>
        <v>0</v>
      </c>
      <c r="G133" s="32"/>
      <c r="H133" s="34"/>
      <c r="I133" s="32"/>
      <c r="J133" s="34"/>
      <c r="K133" s="191"/>
      <c r="L133" s="192"/>
      <c r="M133" s="191"/>
      <c r="N133" s="192"/>
      <c r="O133" s="191"/>
      <c r="P133" s="192"/>
      <c r="Q133" s="193"/>
      <c r="R133" s="194"/>
      <c r="S133" s="134"/>
      <c r="T133" s="190"/>
      <c r="U133" s="190"/>
      <c r="V133" s="134"/>
      <c r="W133" s="47"/>
      <c r="X133" s="28" t="str">
        <f t="shared" si="29"/>
        <v xml:space="preserve"> </v>
      </c>
      <c r="Y133" s="3"/>
      <c r="Z133" s="3"/>
      <c r="AA133" s="3"/>
      <c r="AB133" s="3"/>
      <c r="AC133" s="3"/>
      <c r="AD133" s="3"/>
      <c r="AE133" s="3"/>
      <c r="AF133" s="3"/>
      <c r="AG133" s="221"/>
      <c r="AH133" s="3"/>
      <c r="AI133" s="3"/>
      <c r="AJ133" s="3"/>
      <c r="AK133" s="3"/>
      <c r="BA133" s="29" t="str">
        <f t="shared" si="26"/>
        <v/>
      </c>
      <c r="BB133" s="29" t="str">
        <f t="shared" si="27"/>
        <v/>
      </c>
      <c r="BC133" s="29" t="str">
        <f t="shared" si="28"/>
        <v/>
      </c>
      <c r="BD133" s="29" t="str">
        <f t="shared" si="30"/>
        <v/>
      </c>
      <c r="BE133" s="29" t="str">
        <f t="shared" si="31"/>
        <v/>
      </c>
      <c r="BF133" s="29" t="str">
        <f t="shared" si="32"/>
        <v/>
      </c>
      <c r="BG133" s="29" t="str">
        <f t="shared" si="33"/>
        <v/>
      </c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0">
        <f t="shared" si="34"/>
        <v>0</v>
      </c>
      <c r="BU133" s="30">
        <f t="shared" si="35"/>
        <v>0</v>
      </c>
      <c r="BV133" s="30">
        <f t="shared" si="36"/>
        <v>0</v>
      </c>
      <c r="BW133" s="30">
        <f t="shared" si="37"/>
        <v>0</v>
      </c>
      <c r="BX133" s="30">
        <f t="shared" si="38"/>
        <v>0</v>
      </c>
      <c r="BY133" s="30">
        <f t="shared" si="39"/>
        <v>0</v>
      </c>
      <c r="BZ133" s="30">
        <f t="shared" si="40"/>
        <v>0</v>
      </c>
      <c r="CA133" s="3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</row>
    <row r="134" spans="1:100" s="23" customFormat="1" ht="10.5" x14ac:dyDescent="0.15">
      <c r="A134" s="1090" t="s">
        <v>133</v>
      </c>
      <c r="B134" s="1101"/>
      <c r="C134" s="1102"/>
      <c r="D134" s="185">
        <f t="shared" si="41"/>
        <v>0</v>
      </c>
      <c r="E134" s="186">
        <f t="shared" si="42"/>
        <v>0</v>
      </c>
      <c r="F134" s="187">
        <f t="shared" si="42"/>
        <v>0</v>
      </c>
      <c r="G134" s="32"/>
      <c r="H134" s="34"/>
      <c r="I134" s="32"/>
      <c r="J134" s="34"/>
      <c r="K134" s="32"/>
      <c r="L134" s="34"/>
      <c r="M134" s="32"/>
      <c r="N134" s="34"/>
      <c r="O134" s="32"/>
      <c r="P134" s="34"/>
      <c r="Q134" s="188"/>
      <c r="R134" s="133"/>
      <c r="S134" s="134"/>
      <c r="T134" s="190"/>
      <c r="U134" s="190"/>
      <c r="V134" s="134"/>
      <c r="W134" s="34"/>
      <c r="X134" s="28" t="str">
        <f t="shared" si="29"/>
        <v xml:space="preserve"> </v>
      </c>
      <c r="Y134" s="3"/>
      <c r="Z134" s="3"/>
      <c r="AA134" s="3"/>
      <c r="AB134" s="3"/>
      <c r="AC134" s="3"/>
      <c r="AD134" s="3"/>
      <c r="AE134" s="3"/>
      <c r="AF134" s="3"/>
      <c r="AG134" s="221"/>
      <c r="AH134" s="3"/>
      <c r="AI134" s="3"/>
      <c r="AJ134" s="3"/>
      <c r="AK134" s="3"/>
      <c r="BA134" s="29" t="str">
        <f t="shared" si="26"/>
        <v/>
      </c>
      <c r="BB134" s="29" t="str">
        <f t="shared" si="27"/>
        <v/>
      </c>
      <c r="BC134" s="29" t="str">
        <f t="shared" si="28"/>
        <v/>
      </c>
      <c r="BD134" s="29" t="str">
        <f t="shared" si="30"/>
        <v/>
      </c>
      <c r="BE134" s="29" t="str">
        <f t="shared" si="31"/>
        <v/>
      </c>
      <c r="BF134" s="29" t="str">
        <f t="shared" si="32"/>
        <v/>
      </c>
      <c r="BG134" s="29" t="str">
        <f t="shared" si="33"/>
        <v/>
      </c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0">
        <f t="shared" si="34"/>
        <v>0</v>
      </c>
      <c r="BU134" s="30">
        <f t="shared" si="35"/>
        <v>0</v>
      </c>
      <c r="BV134" s="30">
        <f t="shared" si="36"/>
        <v>0</v>
      </c>
      <c r="BW134" s="30">
        <f t="shared" si="37"/>
        <v>0</v>
      </c>
      <c r="BX134" s="30">
        <f t="shared" si="38"/>
        <v>0</v>
      </c>
      <c r="BY134" s="30">
        <f t="shared" si="39"/>
        <v>0</v>
      </c>
      <c r="BZ134" s="30">
        <f t="shared" si="40"/>
        <v>0</v>
      </c>
      <c r="CA134" s="3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</row>
    <row r="135" spans="1:100" s="23" customFormat="1" ht="10.5" x14ac:dyDescent="0.15">
      <c r="A135" s="1103" t="s">
        <v>134</v>
      </c>
      <c r="B135" s="1082" t="s">
        <v>135</v>
      </c>
      <c r="C135" s="1089"/>
      <c r="D135" s="185">
        <f t="shared" si="41"/>
        <v>0</v>
      </c>
      <c r="E135" s="186">
        <f t="shared" si="42"/>
        <v>0</v>
      </c>
      <c r="F135" s="187">
        <f t="shared" si="42"/>
        <v>0</v>
      </c>
      <c r="G135" s="32"/>
      <c r="H135" s="34"/>
      <c r="I135" s="32"/>
      <c r="J135" s="34"/>
      <c r="K135" s="32"/>
      <c r="L135" s="34"/>
      <c r="M135" s="32"/>
      <c r="N135" s="34"/>
      <c r="O135" s="32"/>
      <c r="P135" s="34"/>
      <c r="Q135" s="188"/>
      <c r="R135" s="133"/>
      <c r="S135" s="134"/>
      <c r="T135" s="47"/>
      <c r="U135" s="190"/>
      <c r="V135" s="134"/>
      <c r="W135" s="75"/>
      <c r="X135" s="28" t="str">
        <f t="shared" si="29"/>
        <v xml:space="preserve"> </v>
      </c>
      <c r="Y135" s="3"/>
      <c r="Z135" s="3"/>
      <c r="AA135" s="3"/>
      <c r="AB135" s="3"/>
      <c r="AC135" s="3"/>
      <c r="AD135" s="3"/>
      <c r="AE135" s="3"/>
      <c r="AF135" s="3"/>
      <c r="AG135" s="221"/>
      <c r="AH135" s="3"/>
      <c r="AI135" s="3"/>
      <c r="AJ135" s="3"/>
      <c r="AK135" s="3"/>
      <c r="BA135" s="29" t="str">
        <f t="shared" si="26"/>
        <v/>
      </c>
      <c r="BB135" s="29" t="str">
        <f t="shared" si="27"/>
        <v/>
      </c>
      <c r="BC135" s="29" t="str">
        <f t="shared" si="28"/>
        <v/>
      </c>
      <c r="BD135" s="29" t="str">
        <f t="shared" si="30"/>
        <v/>
      </c>
      <c r="BE135" s="29" t="str">
        <f t="shared" si="31"/>
        <v/>
      </c>
      <c r="BF135" s="29" t="str">
        <f t="shared" si="32"/>
        <v/>
      </c>
      <c r="BG135" s="29" t="str">
        <f t="shared" si="33"/>
        <v/>
      </c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0">
        <f t="shared" si="34"/>
        <v>0</v>
      </c>
      <c r="BU135" s="30">
        <f t="shared" si="35"/>
        <v>0</v>
      </c>
      <c r="BV135" s="30">
        <f t="shared" si="36"/>
        <v>0</v>
      </c>
      <c r="BW135" s="30">
        <f t="shared" si="37"/>
        <v>0</v>
      </c>
      <c r="BX135" s="30">
        <f t="shared" si="38"/>
        <v>0</v>
      </c>
      <c r="BY135" s="30">
        <f t="shared" si="39"/>
        <v>0</v>
      </c>
      <c r="BZ135" s="30">
        <f t="shared" si="40"/>
        <v>0</v>
      </c>
      <c r="CA135" s="3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</row>
    <row r="136" spans="1:100" s="23" customFormat="1" ht="10.5" x14ac:dyDescent="0.15">
      <c r="A136" s="1104"/>
      <c r="B136" s="1082" t="s">
        <v>136</v>
      </c>
      <c r="C136" s="1089"/>
      <c r="D136" s="185">
        <f t="shared" si="41"/>
        <v>0</v>
      </c>
      <c r="E136" s="186">
        <f t="shared" si="42"/>
        <v>0</v>
      </c>
      <c r="F136" s="187">
        <f t="shared" si="42"/>
        <v>0</v>
      </c>
      <c r="G136" s="32"/>
      <c r="H136" s="34"/>
      <c r="I136" s="32"/>
      <c r="J136" s="34"/>
      <c r="K136" s="32"/>
      <c r="L136" s="34"/>
      <c r="M136" s="32"/>
      <c r="N136" s="34"/>
      <c r="O136" s="32"/>
      <c r="P136" s="34"/>
      <c r="Q136" s="188"/>
      <c r="R136" s="133"/>
      <c r="S136" s="134"/>
      <c r="T136" s="47"/>
      <c r="U136" s="190"/>
      <c r="V136" s="134"/>
      <c r="W136" s="75"/>
      <c r="X136" s="28" t="str">
        <f t="shared" si="29"/>
        <v xml:space="preserve"> </v>
      </c>
      <c r="Y136" s="3"/>
      <c r="Z136" s="3"/>
      <c r="AA136" s="3"/>
      <c r="AB136" s="3"/>
      <c r="AC136" s="3"/>
      <c r="AD136" s="3"/>
      <c r="AE136" s="3"/>
      <c r="AF136" s="3"/>
      <c r="AG136" s="221"/>
      <c r="AH136" s="3"/>
      <c r="AI136" s="3"/>
      <c r="AJ136" s="3"/>
      <c r="AK136" s="3"/>
      <c r="BA136" s="29" t="str">
        <f t="shared" si="26"/>
        <v/>
      </c>
      <c r="BB136" s="29" t="str">
        <f t="shared" si="27"/>
        <v/>
      </c>
      <c r="BC136" s="29" t="str">
        <f t="shared" si="28"/>
        <v/>
      </c>
      <c r="BD136" s="29" t="str">
        <f t="shared" si="30"/>
        <v/>
      </c>
      <c r="BE136" s="29" t="str">
        <f t="shared" si="31"/>
        <v/>
      </c>
      <c r="BF136" s="29" t="str">
        <f t="shared" si="32"/>
        <v/>
      </c>
      <c r="BG136" s="29" t="str">
        <f t="shared" si="33"/>
        <v/>
      </c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0">
        <f t="shared" si="34"/>
        <v>0</v>
      </c>
      <c r="BU136" s="30">
        <f t="shared" si="35"/>
        <v>0</v>
      </c>
      <c r="BV136" s="30">
        <f t="shared" si="36"/>
        <v>0</v>
      </c>
      <c r="BW136" s="30">
        <f t="shared" si="37"/>
        <v>0</v>
      </c>
      <c r="BX136" s="30">
        <f t="shared" si="38"/>
        <v>0</v>
      </c>
      <c r="BY136" s="30">
        <f t="shared" si="39"/>
        <v>0</v>
      </c>
      <c r="BZ136" s="30">
        <f t="shared" si="40"/>
        <v>0</v>
      </c>
      <c r="CA136" s="3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</row>
    <row r="137" spans="1:100" s="23" customFormat="1" ht="21" x14ac:dyDescent="0.15">
      <c r="A137" s="196" t="s">
        <v>137</v>
      </c>
      <c r="B137" s="1091" t="s">
        <v>138</v>
      </c>
      <c r="C137" s="1092"/>
      <c r="D137" s="185">
        <f t="shared" si="41"/>
        <v>0</v>
      </c>
      <c r="E137" s="186">
        <f t="shared" si="42"/>
        <v>0</v>
      </c>
      <c r="F137" s="187">
        <f t="shared" si="42"/>
        <v>0</v>
      </c>
      <c r="G137" s="32"/>
      <c r="H137" s="34"/>
      <c r="I137" s="32"/>
      <c r="J137" s="34"/>
      <c r="K137" s="32"/>
      <c r="L137" s="34"/>
      <c r="M137" s="32"/>
      <c r="N137" s="34"/>
      <c r="O137" s="32"/>
      <c r="P137" s="34"/>
      <c r="Q137" s="188"/>
      <c r="R137" s="133"/>
      <c r="S137" s="134"/>
      <c r="T137" s="47"/>
      <c r="U137" s="190"/>
      <c r="V137" s="134"/>
      <c r="W137" s="75"/>
      <c r="X137" s="28" t="str">
        <f t="shared" si="29"/>
        <v xml:space="preserve"> </v>
      </c>
      <c r="Y137" s="3"/>
      <c r="Z137" s="3"/>
      <c r="AA137" s="3"/>
      <c r="AB137" s="3"/>
      <c r="AC137" s="3"/>
      <c r="AD137" s="3"/>
      <c r="AE137" s="3"/>
      <c r="AF137" s="3"/>
      <c r="AG137" s="221"/>
      <c r="AH137" s="3"/>
      <c r="AI137" s="3"/>
      <c r="AJ137" s="3"/>
      <c r="AK137" s="3"/>
      <c r="BA137" s="29" t="str">
        <f t="shared" si="26"/>
        <v/>
      </c>
      <c r="BB137" s="29" t="str">
        <f t="shared" si="27"/>
        <v/>
      </c>
      <c r="BC137" s="29" t="str">
        <f t="shared" si="28"/>
        <v/>
      </c>
      <c r="BD137" s="29" t="str">
        <f t="shared" si="30"/>
        <v/>
      </c>
      <c r="BE137" s="29" t="str">
        <f t="shared" si="31"/>
        <v/>
      </c>
      <c r="BF137" s="29" t="str">
        <f t="shared" si="32"/>
        <v/>
      </c>
      <c r="BG137" s="29" t="str">
        <f t="shared" si="33"/>
        <v/>
      </c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0">
        <f t="shared" si="34"/>
        <v>0</v>
      </c>
      <c r="BU137" s="30">
        <f t="shared" si="35"/>
        <v>0</v>
      </c>
      <c r="BV137" s="30">
        <f t="shared" si="36"/>
        <v>0</v>
      </c>
      <c r="BW137" s="30">
        <f t="shared" si="37"/>
        <v>0</v>
      </c>
      <c r="BX137" s="30">
        <f t="shared" si="38"/>
        <v>0</v>
      </c>
      <c r="BY137" s="30">
        <f t="shared" si="39"/>
        <v>0</v>
      </c>
      <c r="BZ137" s="30">
        <f t="shared" si="40"/>
        <v>0</v>
      </c>
      <c r="CA137" s="3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</row>
    <row r="138" spans="1:100" s="23" customFormat="1" ht="10.5" x14ac:dyDescent="0.15">
      <c r="A138" s="1090" t="s">
        <v>139</v>
      </c>
      <c r="B138" s="1090"/>
      <c r="C138" s="1089"/>
      <c r="D138" s="185">
        <f t="shared" si="41"/>
        <v>0</v>
      </c>
      <c r="E138" s="186">
        <f t="shared" si="42"/>
        <v>0</v>
      </c>
      <c r="F138" s="187">
        <f t="shared" si="42"/>
        <v>0</v>
      </c>
      <c r="G138" s="37"/>
      <c r="H138" s="39"/>
      <c r="I138" s="37"/>
      <c r="J138" s="39"/>
      <c r="K138" s="37"/>
      <c r="L138" s="39"/>
      <c r="M138" s="37"/>
      <c r="N138" s="39"/>
      <c r="O138" s="37"/>
      <c r="P138" s="39"/>
      <c r="Q138" s="104"/>
      <c r="R138" s="135"/>
      <c r="S138" s="136"/>
      <c r="T138" s="49"/>
      <c r="U138" s="190"/>
      <c r="V138" s="136"/>
      <c r="W138" s="75"/>
      <c r="X138" s="28" t="str">
        <f t="shared" si="29"/>
        <v xml:space="preserve"> </v>
      </c>
      <c r="Y138" s="3"/>
      <c r="Z138" s="3"/>
      <c r="AA138" s="3"/>
      <c r="AB138" s="3"/>
      <c r="AC138" s="3"/>
      <c r="AD138" s="3"/>
      <c r="AE138" s="3"/>
      <c r="AF138" s="3"/>
      <c r="AG138" s="221"/>
      <c r="AH138" s="3"/>
      <c r="AI138" s="3"/>
      <c r="AJ138" s="3"/>
      <c r="AK138" s="3"/>
      <c r="BA138" s="29" t="str">
        <f t="shared" si="26"/>
        <v/>
      </c>
      <c r="BB138" s="29" t="str">
        <f t="shared" si="27"/>
        <v/>
      </c>
      <c r="BC138" s="29" t="str">
        <f t="shared" si="28"/>
        <v/>
      </c>
      <c r="BD138" s="29" t="str">
        <f t="shared" si="30"/>
        <v/>
      </c>
      <c r="BE138" s="29" t="str">
        <f t="shared" si="31"/>
        <v/>
      </c>
      <c r="BF138" s="29" t="str">
        <f t="shared" si="32"/>
        <v/>
      </c>
      <c r="BG138" s="29" t="str">
        <f t="shared" si="33"/>
        <v/>
      </c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0">
        <f t="shared" si="34"/>
        <v>0</v>
      </c>
      <c r="BU138" s="30">
        <f t="shared" si="35"/>
        <v>0</v>
      </c>
      <c r="BV138" s="30">
        <f t="shared" si="36"/>
        <v>0</v>
      </c>
      <c r="BW138" s="30">
        <f t="shared" si="37"/>
        <v>0</v>
      </c>
      <c r="BX138" s="30">
        <f t="shared" si="38"/>
        <v>0</v>
      </c>
      <c r="BY138" s="30">
        <f t="shared" si="39"/>
        <v>0</v>
      </c>
      <c r="BZ138" s="30">
        <f t="shared" si="40"/>
        <v>0</v>
      </c>
      <c r="CA138" s="3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</row>
    <row r="139" spans="1:100" s="23" customFormat="1" ht="10.5" x14ac:dyDescent="0.15">
      <c r="A139" s="1093" t="s">
        <v>140</v>
      </c>
      <c r="B139" s="1094"/>
      <c r="C139" s="1095"/>
      <c r="D139" s="177"/>
      <c r="E139" s="178"/>
      <c r="F139" s="178"/>
      <c r="G139" s="178"/>
      <c r="H139" s="178"/>
      <c r="I139" s="178"/>
      <c r="J139" s="178"/>
      <c r="K139" s="178"/>
      <c r="L139" s="178"/>
      <c r="M139" s="178"/>
      <c r="N139" s="178"/>
      <c r="O139" s="178"/>
      <c r="P139" s="178"/>
      <c r="Q139" s="178"/>
      <c r="R139" s="178"/>
      <c r="S139" s="178"/>
      <c r="T139" s="178"/>
      <c r="U139" s="178"/>
      <c r="V139" s="178"/>
      <c r="W139" s="179"/>
      <c r="X139" s="28" t="str">
        <f t="shared" si="29"/>
        <v xml:space="preserve"> </v>
      </c>
      <c r="Y139" s="3"/>
      <c r="Z139" s="3"/>
      <c r="AA139" s="3"/>
      <c r="AB139" s="3"/>
      <c r="AC139" s="3"/>
      <c r="AD139" s="3"/>
      <c r="AE139" s="3"/>
      <c r="AF139" s="3"/>
      <c r="AG139" s="221"/>
      <c r="AH139" s="3"/>
      <c r="AI139" s="3"/>
      <c r="AJ139" s="3"/>
      <c r="AK139" s="3"/>
      <c r="BA139" s="29" t="str">
        <f t="shared" si="26"/>
        <v/>
      </c>
      <c r="BB139" s="29" t="str">
        <f t="shared" si="27"/>
        <v/>
      </c>
      <c r="BC139" s="29" t="str">
        <f t="shared" si="28"/>
        <v/>
      </c>
      <c r="BD139" s="29" t="str">
        <f t="shared" si="30"/>
        <v/>
      </c>
      <c r="BE139" s="29" t="str">
        <f t="shared" si="31"/>
        <v/>
      </c>
      <c r="BF139" s="29" t="str">
        <f t="shared" si="32"/>
        <v/>
      </c>
      <c r="BG139" s="29" t="str">
        <f t="shared" si="33"/>
        <v/>
      </c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0">
        <f t="shared" si="34"/>
        <v>0</v>
      </c>
      <c r="BU139" s="30">
        <f t="shared" si="35"/>
        <v>0</v>
      </c>
      <c r="BV139" s="30">
        <f t="shared" si="36"/>
        <v>0</v>
      </c>
      <c r="BW139" s="30">
        <f t="shared" si="37"/>
        <v>0</v>
      </c>
      <c r="BX139" s="30">
        <f t="shared" si="38"/>
        <v>0</v>
      </c>
      <c r="BY139" s="30">
        <f t="shared" si="39"/>
        <v>0</v>
      </c>
      <c r="BZ139" s="30">
        <f t="shared" si="40"/>
        <v>0</v>
      </c>
      <c r="CA139" s="3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</row>
    <row r="140" spans="1:100" s="23" customFormat="1" ht="10.5" x14ac:dyDescent="0.15">
      <c r="A140" s="1096" t="s">
        <v>141</v>
      </c>
      <c r="B140" s="1099" t="s">
        <v>142</v>
      </c>
      <c r="C140" s="1100"/>
      <c r="D140" s="198">
        <f t="shared" ref="D140:D157" si="43">SUM(E140:F140)</f>
        <v>0</v>
      </c>
      <c r="E140" s="199">
        <f t="shared" ref="E140:F157" si="44">G140+I140+K140+M140+O140+Q140</f>
        <v>0</v>
      </c>
      <c r="F140" s="200">
        <f t="shared" si="44"/>
        <v>0</v>
      </c>
      <c r="G140" s="25"/>
      <c r="H140" s="27"/>
      <c r="I140" s="25"/>
      <c r="J140" s="27"/>
      <c r="K140" s="25"/>
      <c r="L140" s="27"/>
      <c r="M140" s="25"/>
      <c r="N140" s="27"/>
      <c r="O140" s="25"/>
      <c r="P140" s="27"/>
      <c r="Q140" s="100"/>
      <c r="R140" s="201"/>
      <c r="S140" s="143"/>
      <c r="T140" s="44"/>
      <c r="U140" s="44"/>
      <c r="V140" s="143"/>
      <c r="W140" s="27"/>
      <c r="X140" s="28" t="str">
        <f t="shared" si="29"/>
        <v xml:space="preserve"> </v>
      </c>
      <c r="Y140" s="3"/>
      <c r="Z140" s="3"/>
      <c r="AA140" s="3"/>
      <c r="AB140" s="3"/>
      <c r="AC140" s="3"/>
      <c r="AD140" s="3"/>
      <c r="AE140" s="3"/>
      <c r="AF140" s="3"/>
      <c r="AG140" s="221"/>
      <c r="AH140" s="3"/>
      <c r="AI140" s="3"/>
      <c r="AJ140" s="3"/>
      <c r="AK140" s="3"/>
      <c r="BA140" s="29" t="str">
        <f t="shared" si="26"/>
        <v/>
      </c>
      <c r="BB140" s="29" t="str">
        <f t="shared" si="27"/>
        <v/>
      </c>
      <c r="BC140" s="29" t="str">
        <f t="shared" si="28"/>
        <v/>
      </c>
      <c r="BD140" s="29" t="str">
        <f t="shared" si="30"/>
        <v/>
      </c>
      <c r="BE140" s="29" t="str">
        <f t="shared" si="31"/>
        <v/>
      </c>
      <c r="BF140" s="29" t="str">
        <f t="shared" si="32"/>
        <v/>
      </c>
      <c r="BG140" s="29" t="str">
        <f t="shared" si="33"/>
        <v/>
      </c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0">
        <f t="shared" si="34"/>
        <v>0</v>
      </c>
      <c r="BU140" s="30">
        <f t="shared" si="35"/>
        <v>0</v>
      </c>
      <c r="BV140" s="30">
        <f t="shared" si="36"/>
        <v>0</v>
      </c>
      <c r="BW140" s="30">
        <f t="shared" si="37"/>
        <v>0</v>
      </c>
      <c r="BX140" s="30">
        <f t="shared" si="38"/>
        <v>0</v>
      </c>
      <c r="BY140" s="30">
        <f t="shared" si="39"/>
        <v>0</v>
      </c>
      <c r="BZ140" s="30">
        <f t="shared" si="40"/>
        <v>0</v>
      </c>
      <c r="CA140" s="3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</row>
    <row r="141" spans="1:100" s="23" customFormat="1" ht="10.5" x14ac:dyDescent="0.15">
      <c r="A141" s="1097"/>
      <c r="B141" s="1088" t="s">
        <v>143</v>
      </c>
      <c r="C141" s="1089"/>
      <c r="D141" s="180">
        <f t="shared" si="43"/>
        <v>0</v>
      </c>
      <c r="E141" s="181">
        <f t="shared" si="44"/>
        <v>0</v>
      </c>
      <c r="F141" s="182">
        <f t="shared" si="44"/>
        <v>0</v>
      </c>
      <c r="G141" s="67"/>
      <c r="H141" s="69"/>
      <c r="I141" s="67"/>
      <c r="J141" s="69"/>
      <c r="K141" s="67"/>
      <c r="L141" s="69"/>
      <c r="M141" s="67"/>
      <c r="N141" s="69"/>
      <c r="O141" s="67"/>
      <c r="P141" s="69"/>
      <c r="Q141" s="102"/>
      <c r="R141" s="131"/>
      <c r="S141" s="134"/>
      <c r="T141" s="46"/>
      <c r="U141" s="46"/>
      <c r="V141" s="132"/>
      <c r="W141" s="34"/>
      <c r="X141" s="28" t="str">
        <f t="shared" si="29"/>
        <v xml:space="preserve"> </v>
      </c>
      <c r="Y141" s="3"/>
      <c r="Z141" s="3"/>
      <c r="AA141" s="3"/>
      <c r="AB141" s="3"/>
      <c r="AC141" s="3"/>
      <c r="AD141" s="3"/>
      <c r="AE141" s="3"/>
      <c r="AF141" s="3"/>
      <c r="AG141" s="221"/>
      <c r="AH141" s="3"/>
      <c r="AI141" s="3"/>
      <c r="AJ141" s="3"/>
      <c r="AK141" s="3"/>
      <c r="BA141" s="29" t="str">
        <f t="shared" si="26"/>
        <v/>
      </c>
      <c r="BB141" s="29" t="str">
        <f t="shared" si="27"/>
        <v/>
      </c>
      <c r="BC141" s="29" t="str">
        <f t="shared" si="28"/>
        <v/>
      </c>
      <c r="BD141" s="29" t="str">
        <f t="shared" si="30"/>
        <v/>
      </c>
      <c r="BE141" s="29" t="str">
        <f t="shared" si="31"/>
        <v/>
      </c>
      <c r="BF141" s="29" t="str">
        <f t="shared" si="32"/>
        <v/>
      </c>
      <c r="BG141" s="29" t="str">
        <f t="shared" si="33"/>
        <v/>
      </c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0">
        <f t="shared" si="34"/>
        <v>0</v>
      </c>
      <c r="BU141" s="30">
        <f t="shared" si="35"/>
        <v>0</v>
      </c>
      <c r="BV141" s="30">
        <f t="shared" si="36"/>
        <v>0</v>
      </c>
      <c r="BW141" s="30">
        <f t="shared" si="37"/>
        <v>0</v>
      </c>
      <c r="BX141" s="30">
        <f t="shared" si="38"/>
        <v>0</v>
      </c>
      <c r="BY141" s="30">
        <f t="shared" si="39"/>
        <v>0</v>
      </c>
      <c r="BZ141" s="30">
        <f t="shared" si="40"/>
        <v>0</v>
      </c>
      <c r="CA141" s="3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</row>
    <row r="142" spans="1:100" s="23" customFormat="1" ht="10.5" x14ac:dyDescent="0.15">
      <c r="A142" s="1097"/>
      <c r="B142" s="1088" t="s">
        <v>144</v>
      </c>
      <c r="C142" s="1089"/>
      <c r="D142" s="180">
        <f t="shared" si="43"/>
        <v>0</v>
      </c>
      <c r="E142" s="181">
        <f t="shared" si="44"/>
        <v>0</v>
      </c>
      <c r="F142" s="182">
        <f t="shared" si="44"/>
        <v>0</v>
      </c>
      <c r="G142" s="67"/>
      <c r="H142" s="69"/>
      <c r="I142" s="67"/>
      <c r="J142" s="69"/>
      <c r="K142" s="67"/>
      <c r="L142" s="69"/>
      <c r="M142" s="67"/>
      <c r="N142" s="69"/>
      <c r="O142" s="67"/>
      <c r="P142" s="69"/>
      <c r="Q142" s="102"/>
      <c r="R142" s="131"/>
      <c r="S142" s="134"/>
      <c r="T142" s="46"/>
      <c r="U142" s="46"/>
      <c r="V142" s="132"/>
      <c r="W142" s="34"/>
      <c r="X142" s="28" t="str">
        <f t="shared" si="29"/>
        <v xml:space="preserve"> </v>
      </c>
      <c r="Y142" s="3"/>
      <c r="Z142" s="3"/>
      <c r="AA142" s="3"/>
      <c r="AB142" s="3"/>
      <c r="AC142" s="3"/>
      <c r="AD142" s="3"/>
      <c r="AE142" s="3"/>
      <c r="AF142" s="3"/>
      <c r="AG142" s="221"/>
      <c r="AH142" s="3"/>
      <c r="AI142" s="3"/>
      <c r="AJ142" s="3"/>
      <c r="AK142" s="3"/>
      <c r="BA142" s="29" t="str">
        <f t="shared" si="26"/>
        <v/>
      </c>
      <c r="BB142" s="29" t="str">
        <f t="shared" si="27"/>
        <v/>
      </c>
      <c r="BC142" s="29" t="str">
        <f t="shared" si="28"/>
        <v/>
      </c>
      <c r="BD142" s="29" t="str">
        <f t="shared" si="30"/>
        <v/>
      </c>
      <c r="BE142" s="29" t="str">
        <f t="shared" si="31"/>
        <v/>
      </c>
      <c r="BF142" s="29" t="str">
        <f t="shared" si="32"/>
        <v/>
      </c>
      <c r="BG142" s="29" t="str">
        <f t="shared" si="33"/>
        <v/>
      </c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0">
        <f t="shared" si="34"/>
        <v>0</v>
      </c>
      <c r="BU142" s="30">
        <f t="shared" si="35"/>
        <v>0</v>
      </c>
      <c r="BV142" s="30">
        <f t="shared" si="36"/>
        <v>0</v>
      </c>
      <c r="BW142" s="30">
        <f t="shared" si="37"/>
        <v>0</v>
      </c>
      <c r="BX142" s="30">
        <f t="shared" si="38"/>
        <v>0</v>
      </c>
      <c r="BY142" s="30">
        <f t="shared" si="39"/>
        <v>0</v>
      </c>
      <c r="BZ142" s="30">
        <f t="shared" si="40"/>
        <v>0</v>
      </c>
      <c r="CA142" s="3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</row>
    <row r="143" spans="1:100" s="23" customFormat="1" ht="10.5" x14ac:dyDescent="0.15">
      <c r="A143" s="1083"/>
      <c r="B143" s="1088" t="s">
        <v>145</v>
      </c>
      <c r="C143" s="1089"/>
      <c r="D143" s="185">
        <f>+F143</f>
        <v>0</v>
      </c>
      <c r="E143" s="202"/>
      <c r="F143" s="187">
        <f t="shared" si="44"/>
        <v>0</v>
      </c>
      <c r="G143" s="191"/>
      <c r="H143" s="192"/>
      <c r="I143" s="191"/>
      <c r="J143" s="34"/>
      <c r="K143" s="191"/>
      <c r="L143" s="34"/>
      <c r="M143" s="191"/>
      <c r="N143" s="34"/>
      <c r="O143" s="191"/>
      <c r="P143" s="34"/>
      <c r="Q143" s="191"/>
      <c r="R143" s="194"/>
      <c r="S143" s="134"/>
      <c r="T143" s="190"/>
      <c r="U143" s="47"/>
      <c r="V143" s="189"/>
      <c r="W143" s="34"/>
      <c r="X143" s="28" t="str">
        <f>$BA143&amp;" "&amp;$BC143&amp;""&amp;$BE143&amp;""&amp;$BG143</f>
        <v xml:space="preserve"> </v>
      </c>
      <c r="Y143" s="3"/>
      <c r="Z143" s="3"/>
      <c r="AA143" s="3"/>
      <c r="AB143" s="3"/>
      <c r="AC143" s="3"/>
      <c r="AD143" s="3"/>
      <c r="AE143" s="3"/>
      <c r="AF143" s="3"/>
      <c r="AG143" s="221"/>
      <c r="AH143" s="3"/>
      <c r="AI143" s="3"/>
      <c r="AJ143" s="3"/>
      <c r="AK143" s="3"/>
      <c r="BA143" s="29" t="str">
        <f>IF($D143&lt;&gt;(J143+L143+N143+P143),"El Total de los Egresos NO puede ser diferente a la suma de Mujeres por edad.","")</f>
        <v/>
      </c>
      <c r="BB143" s="22"/>
      <c r="BC143" s="29" t="str">
        <f>IF($F143&lt;&gt;$J143+$L143+$N143+$P143,"El Total de Mujeres Egresadas al Programa NO puede ser distinto a la suma de Mujeres por edad.","")</f>
        <v/>
      </c>
      <c r="BD143" s="22"/>
      <c r="BE143" s="29" t="str">
        <f>IF($U143&lt;=$F143,"","Las madres de hijos menor de 2 años NO DEBE ser mayor al Total de Mujeres egresadas al Programa")</f>
        <v/>
      </c>
      <c r="BF143" s="22"/>
      <c r="BG143" s="29" t="str">
        <f>IF($W143&lt;=$F143,"","Los egresos de Población Indigena Mujeres NO DEBE ser mayor al Total de Egresos Mujeres del Programa")</f>
        <v/>
      </c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0">
        <f>IF($D143&lt;&gt;(J143+L143+N143+P143),1,0)</f>
        <v>0</v>
      </c>
      <c r="BU143" s="22"/>
      <c r="BV143" s="30">
        <f>IF($F143&lt;&gt;$J143+$L143+$N143+$P143,1,0)</f>
        <v>0</v>
      </c>
      <c r="BW143" s="22"/>
      <c r="BX143" s="30">
        <f>IF($U143&lt;=$F143,0,1)</f>
        <v>0</v>
      </c>
      <c r="BY143" s="22"/>
      <c r="BZ143" s="30">
        <f>IF($W143&lt;=$F143,0,1)</f>
        <v>0</v>
      </c>
      <c r="CA143" s="3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</row>
    <row r="144" spans="1:100" s="23" customFormat="1" ht="10.5" x14ac:dyDescent="0.15">
      <c r="A144" s="1098"/>
      <c r="B144" s="1088" t="s">
        <v>146</v>
      </c>
      <c r="C144" s="1089"/>
      <c r="D144" s="185">
        <f t="shared" si="43"/>
        <v>0</v>
      </c>
      <c r="E144" s="186">
        <f t="shared" si="44"/>
        <v>0</v>
      </c>
      <c r="F144" s="187">
        <f t="shared" si="44"/>
        <v>0</v>
      </c>
      <c r="G144" s="32"/>
      <c r="H144" s="34"/>
      <c r="I144" s="32"/>
      <c r="J144" s="34"/>
      <c r="K144" s="32"/>
      <c r="L144" s="34"/>
      <c r="M144" s="32"/>
      <c r="N144" s="34"/>
      <c r="O144" s="32"/>
      <c r="P144" s="34"/>
      <c r="Q144" s="188"/>
      <c r="R144" s="133"/>
      <c r="S144" s="134"/>
      <c r="T144" s="190"/>
      <c r="U144" s="48"/>
      <c r="V144" s="222"/>
      <c r="W144" s="34"/>
      <c r="X144" s="28" t="str">
        <f t="shared" si="29"/>
        <v xml:space="preserve"> </v>
      </c>
      <c r="Y144" s="3"/>
      <c r="Z144" s="3"/>
      <c r="AA144" s="3"/>
      <c r="AB144" s="3"/>
      <c r="AC144" s="3"/>
      <c r="AD144" s="3"/>
      <c r="AE144" s="3"/>
      <c r="AF144" s="3"/>
      <c r="AG144" s="221"/>
      <c r="AH144" s="3"/>
      <c r="AI144" s="3"/>
      <c r="AJ144" s="3"/>
      <c r="AK144" s="3"/>
      <c r="BA144" s="29" t="str">
        <f t="shared" si="26"/>
        <v/>
      </c>
      <c r="BB144" s="29" t="str">
        <f t="shared" si="27"/>
        <v/>
      </c>
      <c r="BC144" s="29" t="str">
        <f t="shared" si="28"/>
        <v/>
      </c>
      <c r="BD144" s="29" t="str">
        <f t="shared" si="30"/>
        <v/>
      </c>
      <c r="BE144" s="29" t="str">
        <f t="shared" si="31"/>
        <v/>
      </c>
      <c r="BF144" s="29" t="str">
        <f t="shared" si="32"/>
        <v/>
      </c>
      <c r="BG144" s="29" t="str">
        <f t="shared" si="33"/>
        <v/>
      </c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0">
        <f t="shared" si="34"/>
        <v>0</v>
      </c>
      <c r="BU144" s="30">
        <f t="shared" si="35"/>
        <v>0</v>
      </c>
      <c r="BV144" s="30">
        <f t="shared" si="36"/>
        <v>0</v>
      </c>
      <c r="BW144" s="30">
        <f t="shared" si="37"/>
        <v>0</v>
      </c>
      <c r="BX144" s="30">
        <f t="shared" si="38"/>
        <v>0</v>
      </c>
      <c r="BY144" s="30">
        <f t="shared" si="39"/>
        <v>0</v>
      </c>
      <c r="BZ144" s="30">
        <f t="shared" si="40"/>
        <v>0</v>
      </c>
      <c r="CA144" s="3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</row>
    <row r="145" spans="1:100" s="23" customFormat="1" ht="42" x14ac:dyDescent="0.15">
      <c r="A145" s="1086" t="s">
        <v>147</v>
      </c>
      <c r="B145" s="204" t="s">
        <v>148</v>
      </c>
      <c r="C145" s="205" t="s">
        <v>149</v>
      </c>
      <c r="D145" s="185">
        <f t="shared" si="43"/>
        <v>0</v>
      </c>
      <c r="E145" s="186">
        <f t="shared" si="44"/>
        <v>0</v>
      </c>
      <c r="F145" s="187">
        <f t="shared" si="44"/>
        <v>0</v>
      </c>
      <c r="G145" s="32"/>
      <c r="H145" s="34"/>
      <c r="I145" s="32"/>
      <c r="J145" s="34"/>
      <c r="K145" s="32"/>
      <c r="L145" s="34"/>
      <c r="M145" s="32"/>
      <c r="N145" s="34"/>
      <c r="O145" s="32"/>
      <c r="P145" s="34"/>
      <c r="Q145" s="188"/>
      <c r="R145" s="133"/>
      <c r="S145" s="206"/>
      <c r="T145" s="134"/>
      <c r="U145" s="190"/>
      <c r="V145" s="134"/>
      <c r="W145" s="34"/>
      <c r="X145" s="28" t="str">
        <f t="shared" si="29"/>
        <v xml:space="preserve"> </v>
      </c>
      <c r="Y145" s="3"/>
      <c r="Z145" s="3"/>
      <c r="AA145" s="3"/>
      <c r="AB145" s="3"/>
      <c r="AC145" s="3"/>
      <c r="AD145" s="3"/>
      <c r="AE145" s="3"/>
      <c r="AF145" s="3"/>
      <c r="AG145" s="221"/>
      <c r="AH145" s="3"/>
      <c r="AI145" s="3"/>
      <c r="AJ145" s="3"/>
      <c r="AK145" s="3"/>
      <c r="BA145" s="29" t="str">
        <f t="shared" si="26"/>
        <v/>
      </c>
      <c r="BB145" s="29" t="str">
        <f t="shared" si="27"/>
        <v/>
      </c>
      <c r="BC145" s="29" t="str">
        <f t="shared" si="28"/>
        <v/>
      </c>
      <c r="BD145" s="29" t="str">
        <f t="shared" si="30"/>
        <v/>
      </c>
      <c r="BE145" s="29" t="str">
        <f t="shared" si="31"/>
        <v/>
      </c>
      <c r="BF145" s="29" t="str">
        <f t="shared" si="32"/>
        <v/>
      </c>
      <c r="BG145" s="29" t="str">
        <f t="shared" si="33"/>
        <v/>
      </c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0">
        <f t="shared" si="34"/>
        <v>0</v>
      </c>
      <c r="BU145" s="30">
        <f t="shared" si="35"/>
        <v>0</v>
      </c>
      <c r="BV145" s="30">
        <f t="shared" si="36"/>
        <v>0</v>
      </c>
      <c r="BW145" s="30">
        <f t="shared" si="37"/>
        <v>0</v>
      </c>
      <c r="BX145" s="30">
        <f t="shared" si="38"/>
        <v>0</v>
      </c>
      <c r="BY145" s="30">
        <f t="shared" si="39"/>
        <v>0</v>
      </c>
      <c r="BZ145" s="30">
        <f t="shared" si="40"/>
        <v>0</v>
      </c>
      <c r="CA145" s="3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</row>
    <row r="146" spans="1:100" s="23" customFormat="1" ht="10.5" x14ac:dyDescent="0.15">
      <c r="A146" s="1087"/>
      <c r="B146" s="1088" t="s">
        <v>150</v>
      </c>
      <c r="C146" s="1089"/>
      <c r="D146" s="185">
        <f t="shared" si="43"/>
        <v>0</v>
      </c>
      <c r="E146" s="186">
        <f t="shared" si="44"/>
        <v>0</v>
      </c>
      <c r="F146" s="187">
        <f t="shared" si="44"/>
        <v>0</v>
      </c>
      <c r="G146" s="32"/>
      <c r="H146" s="34"/>
      <c r="I146" s="32"/>
      <c r="J146" s="34"/>
      <c r="K146" s="32"/>
      <c r="L146" s="34"/>
      <c r="M146" s="32"/>
      <c r="N146" s="34"/>
      <c r="O146" s="32"/>
      <c r="P146" s="34"/>
      <c r="Q146" s="188"/>
      <c r="R146" s="133"/>
      <c r="S146" s="206"/>
      <c r="T146" s="134"/>
      <c r="U146" s="190"/>
      <c r="V146" s="134"/>
      <c r="W146" s="34"/>
      <c r="X146" s="28" t="str">
        <f t="shared" si="29"/>
        <v xml:space="preserve"> </v>
      </c>
      <c r="Y146" s="3"/>
      <c r="Z146" s="3"/>
      <c r="AA146" s="3"/>
      <c r="AB146" s="3"/>
      <c r="AC146" s="3"/>
      <c r="AD146" s="3"/>
      <c r="AE146" s="3"/>
      <c r="AF146" s="3"/>
      <c r="AG146" s="221"/>
      <c r="AH146" s="3"/>
      <c r="AI146" s="3"/>
      <c r="AJ146" s="3"/>
      <c r="AK146" s="3"/>
      <c r="BA146" s="29" t="str">
        <f t="shared" si="26"/>
        <v/>
      </c>
      <c r="BB146" s="29" t="str">
        <f t="shared" si="27"/>
        <v/>
      </c>
      <c r="BC146" s="29" t="str">
        <f t="shared" si="28"/>
        <v/>
      </c>
      <c r="BD146" s="29" t="str">
        <f t="shared" si="30"/>
        <v/>
      </c>
      <c r="BE146" s="29" t="str">
        <f t="shared" si="31"/>
        <v/>
      </c>
      <c r="BF146" s="29" t="str">
        <f t="shared" si="32"/>
        <v/>
      </c>
      <c r="BG146" s="29" t="str">
        <f t="shared" si="33"/>
        <v/>
      </c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0">
        <f t="shared" si="34"/>
        <v>0</v>
      </c>
      <c r="BU146" s="30">
        <f t="shared" si="35"/>
        <v>0</v>
      </c>
      <c r="BV146" s="30">
        <f t="shared" si="36"/>
        <v>0</v>
      </c>
      <c r="BW146" s="30">
        <f t="shared" si="37"/>
        <v>0</v>
      </c>
      <c r="BX146" s="30">
        <f t="shared" si="38"/>
        <v>0</v>
      </c>
      <c r="BY146" s="30">
        <f t="shared" si="39"/>
        <v>0</v>
      </c>
      <c r="BZ146" s="30">
        <f t="shared" si="40"/>
        <v>0</v>
      </c>
      <c r="CA146" s="3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</row>
    <row r="147" spans="1:100" s="23" customFormat="1" ht="10.5" x14ac:dyDescent="0.15">
      <c r="A147" s="1087"/>
      <c r="B147" s="1088" t="s">
        <v>151</v>
      </c>
      <c r="C147" s="1089"/>
      <c r="D147" s="185">
        <f t="shared" si="43"/>
        <v>0</v>
      </c>
      <c r="E147" s="186">
        <f t="shared" si="44"/>
        <v>0</v>
      </c>
      <c r="F147" s="187">
        <f t="shared" si="44"/>
        <v>0</v>
      </c>
      <c r="G147" s="32"/>
      <c r="H147" s="34"/>
      <c r="I147" s="32"/>
      <c r="J147" s="34"/>
      <c r="K147" s="32"/>
      <c r="L147" s="34"/>
      <c r="M147" s="32"/>
      <c r="N147" s="34"/>
      <c r="O147" s="32"/>
      <c r="P147" s="34"/>
      <c r="Q147" s="188"/>
      <c r="R147" s="133"/>
      <c r="S147" s="206"/>
      <c r="T147" s="134"/>
      <c r="U147" s="190"/>
      <c r="V147" s="134"/>
      <c r="W147" s="34"/>
      <c r="X147" s="28" t="str">
        <f t="shared" si="29"/>
        <v xml:space="preserve"> </v>
      </c>
      <c r="Y147" s="3"/>
      <c r="Z147" s="3"/>
      <c r="AA147" s="3"/>
      <c r="AB147" s="3"/>
      <c r="AC147" s="3"/>
      <c r="AD147" s="3"/>
      <c r="AE147" s="3"/>
      <c r="AF147" s="3"/>
      <c r="AG147" s="221"/>
      <c r="AH147" s="3"/>
      <c r="AI147" s="3"/>
      <c r="AJ147" s="3"/>
      <c r="AK147" s="3"/>
      <c r="BA147" s="29" t="str">
        <f t="shared" si="26"/>
        <v/>
      </c>
      <c r="BB147" s="29" t="str">
        <f t="shared" si="27"/>
        <v/>
      </c>
      <c r="BC147" s="29" t="str">
        <f t="shared" si="28"/>
        <v/>
      </c>
      <c r="BD147" s="29" t="str">
        <f t="shared" si="30"/>
        <v/>
      </c>
      <c r="BE147" s="29" t="str">
        <f t="shared" si="31"/>
        <v/>
      </c>
      <c r="BF147" s="29" t="str">
        <f t="shared" si="32"/>
        <v/>
      </c>
      <c r="BG147" s="29" t="str">
        <f t="shared" si="33"/>
        <v/>
      </c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0">
        <f t="shared" si="34"/>
        <v>0</v>
      </c>
      <c r="BU147" s="30">
        <f t="shared" si="35"/>
        <v>0</v>
      </c>
      <c r="BV147" s="30">
        <f t="shared" si="36"/>
        <v>0</v>
      </c>
      <c r="BW147" s="30">
        <f t="shared" si="37"/>
        <v>0</v>
      </c>
      <c r="BX147" s="30">
        <f t="shared" si="38"/>
        <v>0</v>
      </c>
      <c r="BY147" s="30">
        <f t="shared" si="39"/>
        <v>0</v>
      </c>
      <c r="BZ147" s="30">
        <f t="shared" si="40"/>
        <v>0</v>
      </c>
      <c r="CA147" s="3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</row>
    <row r="148" spans="1:100" s="23" customFormat="1" ht="10.5" x14ac:dyDescent="0.15">
      <c r="A148" s="1090" t="s">
        <v>152</v>
      </c>
      <c r="B148" s="1090"/>
      <c r="C148" s="1089"/>
      <c r="D148" s="185">
        <f t="shared" si="43"/>
        <v>0</v>
      </c>
      <c r="E148" s="186">
        <f t="shared" si="44"/>
        <v>0</v>
      </c>
      <c r="F148" s="187">
        <f t="shared" si="44"/>
        <v>0</v>
      </c>
      <c r="G148" s="32"/>
      <c r="H148" s="34"/>
      <c r="I148" s="32"/>
      <c r="J148" s="34"/>
      <c r="K148" s="32"/>
      <c r="L148" s="34"/>
      <c r="M148" s="32"/>
      <c r="N148" s="34"/>
      <c r="O148" s="32"/>
      <c r="P148" s="34"/>
      <c r="Q148" s="188"/>
      <c r="R148" s="133"/>
      <c r="S148" s="206"/>
      <c r="T148" s="184"/>
      <c r="U148" s="184"/>
      <c r="V148" s="132"/>
      <c r="W148" s="34"/>
      <c r="X148" s="28" t="str">
        <f t="shared" si="29"/>
        <v xml:space="preserve"> </v>
      </c>
      <c r="Y148" s="3"/>
      <c r="Z148" s="3"/>
      <c r="AA148" s="3"/>
      <c r="AB148" s="3"/>
      <c r="AC148" s="3"/>
      <c r="AD148" s="3"/>
      <c r="AE148" s="3"/>
      <c r="AF148" s="3"/>
      <c r="AG148" s="221"/>
      <c r="AH148" s="3"/>
      <c r="AI148" s="3"/>
      <c r="AJ148" s="3"/>
      <c r="AK148" s="3"/>
      <c r="BA148" s="29" t="str">
        <f t="shared" si="26"/>
        <v/>
      </c>
      <c r="BB148" s="29" t="str">
        <f t="shared" si="27"/>
        <v/>
      </c>
      <c r="BC148" s="29" t="str">
        <f t="shared" si="28"/>
        <v/>
      </c>
      <c r="BD148" s="29" t="str">
        <f t="shared" si="30"/>
        <v/>
      </c>
      <c r="BE148" s="29" t="str">
        <f t="shared" si="31"/>
        <v/>
      </c>
      <c r="BF148" s="29" t="str">
        <f t="shared" si="32"/>
        <v/>
      </c>
      <c r="BG148" s="29" t="str">
        <f t="shared" si="33"/>
        <v/>
      </c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0">
        <f t="shared" si="34"/>
        <v>0</v>
      </c>
      <c r="BU148" s="30">
        <f t="shared" si="35"/>
        <v>0</v>
      </c>
      <c r="BV148" s="30">
        <f t="shared" si="36"/>
        <v>0</v>
      </c>
      <c r="BW148" s="30">
        <f t="shared" si="37"/>
        <v>0</v>
      </c>
      <c r="BX148" s="30">
        <f t="shared" si="38"/>
        <v>0</v>
      </c>
      <c r="BY148" s="30">
        <f t="shared" si="39"/>
        <v>0</v>
      </c>
      <c r="BZ148" s="30">
        <f t="shared" si="40"/>
        <v>0</v>
      </c>
      <c r="CA148" s="3"/>
      <c r="CB148" s="22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2"/>
      <c r="CO148" s="22"/>
      <c r="CP148" s="22"/>
      <c r="CQ148" s="22"/>
      <c r="CR148" s="22"/>
      <c r="CS148" s="22"/>
      <c r="CT148" s="22"/>
      <c r="CU148" s="22"/>
      <c r="CV148" s="22"/>
    </row>
    <row r="149" spans="1:100" s="23" customFormat="1" ht="10.5" x14ac:dyDescent="0.15">
      <c r="A149" s="1090" t="s">
        <v>153</v>
      </c>
      <c r="B149" s="1090"/>
      <c r="C149" s="1089"/>
      <c r="D149" s="185">
        <f t="shared" si="43"/>
        <v>0</v>
      </c>
      <c r="E149" s="186">
        <f t="shared" si="44"/>
        <v>0</v>
      </c>
      <c r="F149" s="187">
        <f t="shared" si="44"/>
        <v>0</v>
      </c>
      <c r="G149" s="32"/>
      <c r="H149" s="34"/>
      <c r="I149" s="32"/>
      <c r="J149" s="34"/>
      <c r="K149" s="32"/>
      <c r="L149" s="34"/>
      <c r="M149" s="32"/>
      <c r="N149" s="34"/>
      <c r="O149" s="32"/>
      <c r="P149" s="34"/>
      <c r="Q149" s="188"/>
      <c r="R149" s="133"/>
      <c r="S149" s="206"/>
      <c r="T149" s="190"/>
      <c r="U149" s="190"/>
      <c r="V149" s="134"/>
      <c r="W149" s="34"/>
      <c r="X149" s="28" t="str">
        <f t="shared" si="29"/>
        <v xml:space="preserve"> </v>
      </c>
      <c r="Y149" s="3"/>
      <c r="Z149" s="3"/>
      <c r="AA149" s="3"/>
      <c r="AB149" s="3"/>
      <c r="AC149" s="3"/>
      <c r="AD149" s="3"/>
      <c r="AE149" s="3"/>
      <c r="AF149" s="3"/>
      <c r="AG149" s="221"/>
      <c r="AH149" s="3"/>
      <c r="AI149" s="3"/>
      <c r="AJ149" s="3"/>
      <c r="AK149" s="3"/>
      <c r="BA149" s="29" t="str">
        <f t="shared" si="26"/>
        <v/>
      </c>
      <c r="BB149" s="29" t="str">
        <f t="shared" si="27"/>
        <v/>
      </c>
      <c r="BC149" s="29" t="str">
        <f t="shared" si="28"/>
        <v/>
      </c>
      <c r="BD149" s="29" t="str">
        <f t="shared" si="30"/>
        <v/>
      </c>
      <c r="BE149" s="29" t="str">
        <f t="shared" si="31"/>
        <v/>
      </c>
      <c r="BF149" s="29" t="str">
        <f t="shared" si="32"/>
        <v/>
      </c>
      <c r="BG149" s="29" t="str">
        <f t="shared" si="33"/>
        <v/>
      </c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0">
        <f t="shared" si="34"/>
        <v>0</v>
      </c>
      <c r="BU149" s="30">
        <f t="shared" si="35"/>
        <v>0</v>
      </c>
      <c r="BV149" s="30">
        <f t="shared" si="36"/>
        <v>0</v>
      </c>
      <c r="BW149" s="30">
        <f t="shared" si="37"/>
        <v>0</v>
      </c>
      <c r="BX149" s="30">
        <f t="shared" si="38"/>
        <v>0</v>
      </c>
      <c r="BY149" s="30">
        <f t="shared" si="39"/>
        <v>0</v>
      </c>
      <c r="BZ149" s="30">
        <f t="shared" si="40"/>
        <v>0</v>
      </c>
      <c r="CA149" s="3"/>
      <c r="CB149" s="22"/>
      <c r="CC149" s="22"/>
      <c r="CD149" s="22"/>
      <c r="CE149" s="22"/>
      <c r="CF149" s="22"/>
      <c r="CG149" s="22"/>
      <c r="CH149" s="22"/>
      <c r="CI149" s="22"/>
      <c r="CJ149" s="22"/>
      <c r="CK149" s="22"/>
      <c r="CL149" s="22"/>
      <c r="CM149" s="22"/>
      <c r="CN149" s="22"/>
      <c r="CO149" s="22"/>
      <c r="CP149" s="22"/>
      <c r="CQ149" s="22"/>
      <c r="CR149" s="22"/>
      <c r="CS149" s="22"/>
      <c r="CT149" s="22"/>
      <c r="CU149" s="22"/>
      <c r="CV149" s="22"/>
    </row>
    <row r="150" spans="1:100" s="23" customFormat="1" ht="10.5" x14ac:dyDescent="0.15">
      <c r="A150" s="1083" t="s">
        <v>154</v>
      </c>
      <c r="B150" s="1084"/>
      <c r="C150" s="1085"/>
      <c r="D150" s="185">
        <f t="shared" si="43"/>
        <v>0</v>
      </c>
      <c r="E150" s="186">
        <f t="shared" si="44"/>
        <v>0</v>
      </c>
      <c r="F150" s="187">
        <f t="shared" si="44"/>
        <v>0</v>
      </c>
      <c r="G150" s="32"/>
      <c r="H150" s="34"/>
      <c r="I150" s="32"/>
      <c r="J150" s="34"/>
      <c r="K150" s="32"/>
      <c r="L150" s="34"/>
      <c r="M150" s="32"/>
      <c r="N150" s="34"/>
      <c r="O150" s="32"/>
      <c r="P150" s="34"/>
      <c r="Q150" s="188"/>
      <c r="R150" s="133"/>
      <c r="S150" s="206"/>
      <c r="T150" s="190"/>
      <c r="U150" s="190"/>
      <c r="V150" s="134"/>
      <c r="W150" s="34"/>
      <c r="X150" s="28" t="str">
        <f t="shared" si="29"/>
        <v xml:space="preserve"> </v>
      </c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BA150" s="29" t="str">
        <f t="shared" si="26"/>
        <v/>
      </c>
      <c r="BB150" s="29" t="str">
        <f t="shared" si="27"/>
        <v/>
      </c>
      <c r="BC150" s="29" t="str">
        <f t="shared" si="28"/>
        <v/>
      </c>
      <c r="BD150" s="29" t="str">
        <f t="shared" si="30"/>
        <v/>
      </c>
      <c r="BE150" s="29" t="str">
        <f t="shared" si="31"/>
        <v/>
      </c>
      <c r="BF150" s="29" t="str">
        <f t="shared" si="32"/>
        <v/>
      </c>
      <c r="BG150" s="29" t="str">
        <f t="shared" si="33"/>
        <v/>
      </c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0">
        <f t="shared" si="34"/>
        <v>0</v>
      </c>
      <c r="BU150" s="30">
        <f t="shared" si="35"/>
        <v>0</v>
      </c>
      <c r="BV150" s="30">
        <f t="shared" si="36"/>
        <v>0</v>
      </c>
      <c r="BW150" s="30">
        <f t="shared" si="37"/>
        <v>0</v>
      </c>
      <c r="BX150" s="30">
        <f t="shared" si="38"/>
        <v>0</v>
      </c>
      <c r="BY150" s="30">
        <f t="shared" si="39"/>
        <v>0</v>
      </c>
      <c r="BZ150" s="30">
        <f t="shared" si="40"/>
        <v>0</v>
      </c>
      <c r="CA150" s="22"/>
      <c r="CB150" s="22"/>
      <c r="CC150" s="22"/>
      <c r="CD150" s="22"/>
      <c r="CE150" s="22"/>
      <c r="CF150" s="22"/>
      <c r="CG150" s="22"/>
      <c r="CH150" s="22"/>
      <c r="CI150" s="22"/>
      <c r="CJ150" s="22"/>
      <c r="CK150" s="22"/>
      <c r="CL150" s="22"/>
      <c r="CM150" s="22"/>
      <c r="CN150" s="22"/>
      <c r="CO150" s="22"/>
      <c r="CP150" s="22"/>
      <c r="CQ150" s="22"/>
      <c r="CR150" s="22"/>
      <c r="CS150" s="22"/>
      <c r="CT150" s="22"/>
      <c r="CU150" s="22"/>
      <c r="CV150" s="22"/>
    </row>
    <row r="151" spans="1:100" s="23" customFormat="1" ht="10.5" x14ac:dyDescent="0.15">
      <c r="A151" s="1080" t="s">
        <v>155</v>
      </c>
      <c r="B151" s="1081"/>
      <c r="C151" s="1082"/>
      <c r="D151" s="185">
        <f t="shared" si="43"/>
        <v>0</v>
      </c>
      <c r="E151" s="186">
        <f t="shared" si="44"/>
        <v>0</v>
      </c>
      <c r="F151" s="187">
        <f t="shared" si="44"/>
        <v>0</v>
      </c>
      <c r="G151" s="32"/>
      <c r="H151" s="34"/>
      <c r="I151" s="32"/>
      <c r="J151" s="34"/>
      <c r="K151" s="32"/>
      <c r="L151" s="34"/>
      <c r="M151" s="32"/>
      <c r="N151" s="34"/>
      <c r="O151" s="32"/>
      <c r="P151" s="34"/>
      <c r="Q151" s="188"/>
      <c r="R151" s="133"/>
      <c r="S151" s="206"/>
      <c r="T151" s="190"/>
      <c r="U151" s="190"/>
      <c r="V151" s="134"/>
      <c r="W151" s="34"/>
      <c r="X151" s="28" t="str">
        <f t="shared" si="29"/>
        <v xml:space="preserve"> </v>
      </c>
      <c r="Y151" s="3"/>
      <c r="Z151" s="3"/>
      <c r="AA151" s="3"/>
      <c r="AB151" s="3"/>
      <c r="AC151" s="3"/>
      <c r="AD151" s="3"/>
      <c r="AE151" s="3"/>
      <c r="AF151" s="3"/>
      <c r="AG151" s="221"/>
      <c r="AH151" s="3"/>
      <c r="AI151" s="3"/>
      <c r="AJ151" s="3"/>
      <c r="AK151" s="3"/>
      <c r="BA151" s="29" t="str">
        <f t="shared" si="26"/>
        <v/>
      </c>
      <c r="BB151" s="29" t="str">
        <f t="shared" si="27"/>
        <v/>
      </c>
      <c r="BC151" s="29" t="str">
        <f t="shared" si="28"/>
        <v/>
      </c>
      <c r="BD151" s="29" t="str">
        <f t="shared" si="30"/>
        <v/>
      </c>
      <c r="BE151" s="29" t="str">
        <f t="shared" si="31"/>
        <v/>
      </c>
      <c r="BF151" s="29" t="str">
        <f t="shared" si="32"/>
        <v/>
      </c>
      <c r="BG151" s="29" t="str">
        <f t="shared" si="33"/>
        <v/>
      </c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0">
        <f t="shared" si="34"/>
        <v>0</v>
      </c>
      <c r="BU151" s="30">
        <f t="shared" si="35"/>
        <v>0</v>
      </c>
      <c r="BV151" s="30">
        <f t="shared" si="36"/>
        <v>0</v>
      </c>
      <c r="BW151" s="30">
        <f t="shared" si="37"/>
        <v>0</v>
      </c>
      <c r="BX151" s="30">
        <f t="shared" si="38"/>
        <v>0</v>
      </c>
      <c r="BY151" s="30">
        <f t="shared" si="39"/>
        <v>0</v>
      </c>
      <c r="BZ151" s="30">
        <f t="shared" si="40"/>
        <v>0</v>
      </c>
      <c r="CA151" s="3"/>
      <c r="CB151" s="22"/>
      <c r="CC151" s="22"/>
      <c r="CD151" s="22"/>
      <c r="CE151" s="22"/>
      <c r="CF151" s="22"/>
      <c r="CG151" s="22"/>
      <c r="CH151" s="22"/>
      <c r="CI151" s="22"/>
      <c r="CJ151" s="22"/>
      <c r="CK151" s="22"/>
      <c r="CL151" s="22"/>
      <c r="CM151" s="22"/>
      <c r="CN151" s="22"/>
      <c r="CO151" s="22"/>
      <c r="CP151" s="22"/>
      <c r="CQ151" s="22"/>
      <c r="CR151" s="22"/>
      <c r="CS151" s="22"/>
      <c r="CT151" s="22"/>
      <c r="CU151" s="22"/>
      <c r="CV151" s="22"/>
    </row>
    <row r="152" spans="1:100" s="23" customFormat="1" ht="10.5" x14ac:dyDescent="0.15">
      <c r="A152" s="1080" t="s">
        <v>156</v>
      </c>
      <c r="B152" s="1081"/>
      <c r="C152" s="1082"/>
      <c r="D152" s="185">
        <f t="shared" si="43"/>
        <v>0</v>
      </c>
      <c r="E152" s="186">
        <f t="shared" si="44"/>
        <v>0</v>
      </c>
      <c r="F152" s="187">
        <f t="shared" si="44"/>
        <v>0</v>
      </c>
      <c r="G152" s="32"/>
      <c r="H152" s="34"/>
      <c r="I152" s="32"/>
      <c r="J152" s="34"/>
      <c r="K152" s="32"/>
      <c r="L152" s="34"/>
      <c r="M152" s="32"/>
      <c r="N152" s="34"/>
      <c r="O152" s="32"/>
      <c r="P152" s="34"/>
      <c r="Q152" s="188"/>
      <c r="R152" s="133"/>
      <c r="S152" s="206"/>
      <c r="T152" s="190"/>
      <c r="U152" s="190"/>
      <c r="V152" s="134"/>
      <c r="W152" s="34"/>
      <c r="X152" s="28" t="str">
        <f t="shared" si="29"/>
        <v xml:space="preserve"> </v>
      </c>
      <c r="Y152" s="3"/>
      <c r="Z152" s="3"/>
      <c r="AA152" s="3"/>
      <c r="AB152" s="3"/>
      <c r="AC152" s="3"/>
      <c r="AD152" s="3"/>
      <c r="AE152" s="3"/>
      <c r="AF152" s="3"/>
      <c r="AG152" s="221"/>
      <c r="AH152" s="3"/>
      <c r="AI152" s="3"/>
      <c r="AJ152" s="3"/>
      <c r="AK152" s="3"/>
      <c r="BA152" s="29" t="str">
        <f t="shared" si="26"/>
        <v/>
      </c>
      <c r="BB152" s="29" t="str">
        <f t="shared" si="27"/>
        <v/>
      </c>
      <c r="BC152" s="29" t="str">
        <f t="shared" si="28"/>
        <v/>
      </c>
      <c r="BD152" s="29" t="str">
        <f t="shared" si="30"/>
        <v/>
      </c>
      <c r="BE152" s="29" t="str">
        <f t="shared" si="31"/>
        <v/>
      </c>
      <c r="BF152" s="29" t="str">
        <f t="shared" si="32"/>
        <v/>
      </c>
      <c r="BG152" s="29" t="str">
        <f t="shared" si="33"/>
        <v/>
      </c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0">
        <f t="shared" si="34"/>
        <v>0</v>
      </c>
      <c r="BU152" s="30">
        <f t="shared" si="35"/>
        <v>0</v>
      </c>
      <c r="BV152" s="30">
        <f t="shared" si="36"/>
        <v>0</v>
      </c>
      <c r="BW152" s="30">
        <f t="shared" si="37"/>
        <v>0</v>
      </c>
      <c r="BX152" s="30">
        <f t="shared" si="38"/>
        <v>0</v>
      </c>
      <c r="BY152" s="30">
        <f t="shared" si="39"/>
        <v>0</v>
      </c>
      <c r="BZ152" s="30">
        <f t="shared" si="40"/>
        <v>0</v>
      </c>
      <c r="CA152" s="3"/>
      <c r="CB152" s="22"/>
      <c r="CC152" s="22"/>
      <c r="CD152" s="22"/>
      <c r="CE152" s="22"/>
      <c r="CF152" s="22"/>
      <c r="CG152" s="22"/>
      <c r="CH152" s="22"/>
      <c r="CI152" s="22"/>
      <c r="CJ152" s="22"/>
      <c r="CK152" s="22"/>
      <c r="CL152" s="22"/>
      <c r="CM152" s="22"/>
      <c r="CN152" s="22"/>
      <c r="CO152" s="22"/>
      <c r="CP152" s="22"/>
      <c r="CQ152" s="22"/>
      <c r="CR152" s="22"/>
      <c r="CS152" s="22"/>
      <c r="CT152" s="22"/>
      <c r="CU152" s="22"/>
      <c r="CV152" s="22"/>
    </row>
    <row r="153" spans="1:100" s="23" customFormat="1" ht="10.5" x14ac:dyDescent="0.15">
      <c r="A153" s="1083" t="s">
        <v>157</v>
      </c>
      <c r="B153" s="1084"/>
      <c r="C153" s="1085"/>
      <c r="D153" s="185">
        <f t="shared" si="43"/>
        <v>0</v>
      </c>
      <c r="E153" s="186">
        <f t="shared" si="44"/>
        <v>0</v>
      </c>
      <c r="F153" s="187">
        <f t="shared" si="44"/>
        <v>0</v>
      </c>
      <c r="G153" s="32"/>
      <c r="H153" s="34"/>
      <c r="I153" s="32"/>
      <c r="J153" s="34"/>
      <c r="K153" s="32"/>
      <c r="L153" s="34"/>
      <c r="M153" s="32"/>
      <c r="N153" s="34"/>
      <c r="O153" s="32"/>
      <c r="P153" s="34"/>
      <c r="Q153" s="188"/>
      <c r="R153" s="133"/>
      <c r="S153" s="206"/>
      <c r="T153" s="190"/>
      <c r="U153" s="190"/>
      <c r="V153" s="134"/>
      <c r="W153" s="34"/>
      <c r="X153" s="28" t="str">
        <f t="shared" si="29"/>
        <v xml:space="preserve"> </v>
      </c>
      <c r="Y153" s="3"/>
      <c r="Z153" s="3"/>
      <c r="AA153" s="3"/>
      <c r="AB153" s="3"/>
      <c r="AC153" s="3"/>
      <c r="AD153" s="3"/>
      <c r="AE153" s="3"/>
      <c r="AF153" s="3"/>
      <c r="AG153" s="221"/>
      <c r="AH153" s="3"/>
      <c r="AI153" s="3"/>
      <c r="AJ153" s="3"/>
      <c r="AK153" s="3"/>
      <c r="BA153" s="29" t="str">
        <f t="shared" si="26"/>
        <v/>
      </c>
      <c r="BB153" s="29" t="str">
        <f t="shared" si="27"/>
        <v/>
      </c>
      <c r="BC153" s="29" t="str">
        <f t="shared" si="28"/>
        <v/>
      </c>
      <c r="BD153" s="29" t="str">
        <f t="shared" si="30"/>
        <v/>
      </c>
      <c r="BE153" s="29" t="str">
        <f t="shared" si="31"/>
        <v/>
      </c>
      <c r="BF153" s="29" t="str">
        <f t="shared" si="32"/>
        <v/>
      </c>
      <c r="BG153" s="29" t="str">
        <f t="shared" si="33"/>
        <v/>
      </c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0">
        <f t="shared" si="34"/>
        <v>0</v>
      </c>
      <c r="BU153" s="30">
        <f t="shared" si="35"/>
        <v>0</v>
      </c>
      <c r="BV153" s="30">
        <f t="shared" si="36"/>
        <v>0</v>
      </c>
      <c r="BW153" s="30">
        <f t="shared" si="37"/>
        <v>0</v>
      </c>
      <c r="BX153" s="30">
        <f t="shared" si="38"/>
        <v>0</v>
      </c>
      <c r="BY153" s="30">
        <f t="shared" si="39"/>
        <v>0</v>
      </c>
      <c r="BZ153" s="30">
        <f t="shared" si="40"/>
        <v>0</v>
      </c>
      <c r="CA153" s="3"/>
      <c r="CB153" s="22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</row>
    <row r="154" spans="1:100" s="23" customFormat="1" ht="10.5" x14ac:dyDescent="0.15">
      <c r="A154" s="1083" t="s">
        <v>158</v>
      </c>
      <c r="B154" s="1084"/>
      <c r="C154" s="1085"/>
      <c r="D154" s="185">
        <f t="shared" si="43"/>
        <v>0</v>
      </c>
      <c r="E154" s="186">
        <f t="shared" si="44"/>
        <v>0</v>
      </c>
      <c r="F154" s="187">
        <f t="shared" si="44"/>
        <v>0</v>
      </c>
      <c r="G154" s="32"/>
      <c r="H154" s="34"/>
      <c r="I154" s="32"/>
      <c r="J154" s="34"/>
      <c r="K154" s="32"/>
      <c r="L154" s="34"/>
      <c r="M154" s="32"/>
      <c r="N154" s="34"/>
      <c r="O154" s="191"/>
      <c r="P154" s="192"/>
      <c r="Q154" s="193"/>
      <c r="R154" s="194"/>
      <c r="S154" s="206"/>
      <c r="T154" s="190"/>
      <c r="U154" s="190"/>
      <c r="V154" s="134"/>
      <c r="W154" s="34"/>
      <c r="X154" s="28" t="str">
        <f t="shared" si="29"/>
        <v xml:space="preserve"> </v>
      </c>
      <c r="Y154" s="3"/>
      <c r="Z154" s="3"/>
      <c r="AA154" s="3"/>
      <c r="AB154" s="3"/>
      <c r="AC154" s="3"/>
      <c r="AD154" s="3"/>
      <c r="AE154" s="3"/>
      <c r="AF154" s="3"/>
      <c r="AG154" s="221"/>
      <c r="AH154" s="3"/>
      <c r="AI154" s="3"/>
      <c r="AJ154" s="3"/>
      <c r="AK154" s="3"/>
      <c r="BA154" s="29" t="str">
        <f t="shared" si="26"/>
        <v/>
      </c>
      <c r="BB154" s="29" t="str">
        <f t="shared" si="27"/>
        <v/>
      </c>
      <c r="BC154" s="29" t="str">
        <f t="shared" si="28"/>
        <v/>
      </c>
      <c r="BD154" s="29" t="str">
        <f t="shared" si="30"/>
        <v/>
      </c>
      <c r="BE154" s="29" t="str">
        <f t="shared" si="31"/>
        <v/>
      </c>
      <c r="BF154" s="29" t="str">
        <f t="shared" si="32"/>
        <v/>
      </c>
      <c r="BG154" s="29" t="str">
        <f t="shared" si="33"/>
        <v/>
      </c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0">
        <f t="shared" si="34"/>
        <v>0</v>
      </c>
      <c r="BU154" s="30">
        <f t="shared" si="35"/>
        <v>0</v>
      </c>
      <c r="BV154" s="30">
        <f t="shared" si="36"/>
        <v>0</v>
      </c>
      <c r="BW154" s="30">
        <f t="shared" si="37"/>
        <v>0</v>
      </c>
      <c r="BX154" s="30">
        <f t="shared" si="38"/>
        <v>0</v>
      </c>
      <c r="BY154" s="30">
        <f t="shared" si="39"/>
        <v>0</v>
      </c>
      <c r="BZ154" s="30">
        <f t="shared" si="40"/>
        <v>0</v>
      </c>
      <c r="CA154" s="3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</row>
    <row r="155" spans="1:100" s="23" customFormat="1" ht="10.5" x14ac:dyDescent="0.15">
      <c r="A155" s="1080" t="s">
        <v>159</v>
      </c>
      <c r="B155" s="1081"/>
      <c r="C155" s="1082"/>
      <c r="D155" s="185">
        <f t="shared" si="43"/>
        <v>0</v>
      </c>
      <c r="E155" s="186">
        <f t="shared" si="44"/>
        <v>0</v>
      </c>
      <c r="F155" s="187">
        <f t="shared" si="44"/>
        <v>0</v>
      </c>
      <c r="G155" s="32"/>
      <c r="H155" s="34"/>
      <c r="I155" s="32"/>
      <c r="J155" s="34"/>
      <c r="K155" s="32"/>
      <c r="L155" s="34"/>
      <c r="M155" s="32"/>
      <c r="N155" s="34"/>
      <c r="O155" s="32"/>
      <c r="P155" s="34"/>
      <c r="Q155" s="188"/>
      <c r="R155" s="133"/>
      <c r="S155" s="206"/>
      <c r="T155" s="190"/>
      <c r="U155" s="190"/>
      <c r="V155" s="134"/>
      <c r="W155" s="34"/>
      <c r="X155" s="28" t="str">
        <f t="shared" si="29"/>
        <v xml:space="preserve"> </v>
      </c>
      <c r="Y155" s="3"/>
      <c r="Z155" s="3"/>
      <c r="AA155" s="3"/>
      <c r="AB155" s="3"/>
      <c r="AC155" s="3"/>
      <c r="AD155" s="3"/>
      <c r="AE155" s="3"/>
      <c r="AF155" s="3"/>
      <c r="AG155" s="221"/>
      <c r="AH155" s="3"/>
      <c r="AI155" s="3"/>
      <c r="AJ155" s="3"/>
      <c r="AK155" s="3"/>
      <c r="BA155" s="29" t="str">
        <f t="shared" si="26"/>
        <v/>
      </c>
      <c r="BB155" s="29" t="str">
        <f t="shared" si="27"/>
        <v/>
      </c>
      <c r="BC155" s="29" t="str">
        <f t="shared" si="28"/>
        <v/>
      </c>
      <c r="BD155" s="29" t="str">
        <f t="shared" si="30"/>
        <v/>
      </c>
      <c r="BE155" s="29" t="str">
        <f t="shared" si="31"/>
        <v/>
      </c>
      <c r="BF155" s="29" t="str">
        <f t="shared" si="32"/>
        <v/>
      </c>
      <c r="BG155" s="29" t="str">
        <f t="shared" si="33"/>
        <v/>
      </c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0">
        <f t="shared" si="34"/>
        <v>0</v>
      </c>
      <c r="BU155" s="30">
        <f t="shared" si="35"/>
        <v>0</v>
      </c>
      <c r="BV155" s="30">
        <f t="shared" si="36"/>
        <v>0</v>
      </c>
      <c r="BW155" s="30">
        <f t="shared" si="37"/>
        <v>0</v>
      </c>
      <c r="BX155" s="30">
        <f t="shared" si="38"/>
        <v>0</v>
      </c>
      <c r="BY155" s="30">
        <f t="shared" si="39"/>
        <v>0</v>
      </c>
      <c r="BZ155" s="30">
        <f t="shared" si="40"/>
        <v>0</v>
      </c>
      <c r="CA155" s="3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</row>
    <row r="156" spans="1:100" s="23" customFormat="1" ht="10.5" x14ac:dyDescent="0.15">
      <c r="A156" s="1080" t="s">
        <v>160</v>
      </c>
      <c r="B156" s="1081"/>
      <c r="C156" s="1082"/>
      <c r="D156" s="207">
        <f t="shared" si="43"/>
        <v>0</v>
      </c>
      <c r="E156" s="208">
        <f t="shared" si="44"/>
        <v>0</v>
      </c>
      <c r="F156" s="209">
        <f t="shared" si="44"/>
        <v>0</v>
      </c>
      <c r="G156" s="73"/>
      <c r="H156" s="75"/>
      <c r="I156" s="73"/>
      <c r="J156" s="75"/>
      <c r="K156" s="73"/>
      <c r="L156" s="75"/>
      <c r="M156" s="73"/>
      <c r="N156" s="75"/>
      <c r="O156" s="73"/>
      <c r="P156" s="75"/>
      <c r="Q156" s="210"/>
      <c r="R156" s="211"/>
      <c r="S156" s="206"/>
      <c r="T156" s="190"/>
      <c r="U156" s="190"/>
      <c r="V156" s="134"/>
      <c r="W156" s="34"/>
      <c r="X156" s="28" t="str">
        <f t="shared" si="29"/>
        <v xml:space="preserve"> </v>
      </c>
      <c r="Y156" s="3"/>
      <c r="Z156" s="3"/>
      <c r="AA156" s="3"/>
      <c r="AB156" s="3"/>
      <c r="AC156" s="3"/>
      <c r="AD156" s="3"/>
      <c r="AE156" s="3"/>
      <c r="AF156" s="3"/>
      <c r="AG156" s="221"/>
      <c r="AH156" s="3"/>
      <c r="AI156" s="3"/>
      <c r="AJ156" s="3"/>
      <c r="AK156" s="3"/>
      <c r="BA156" s="29" t="str">
        <f t="shared" si="26"/>
        <v/>
      </c>
      <c r="BB156" s="29" t="str">
        <f t="shared" si="27"/>
        <v/>
      </c>
      <c r="BC156" s="29" t="str">
        <f t="shared" si="28"/>
        <v/>
      </c>
      <c r="BD156" s="29" t="str">
        <f t="shared" si="30"/>
        <v/>
      </c>
      <c r="BE156" s="29" t="str">
        <f t="shared" si="31"/>
        <v/>
      </c>
      <c r="BF156" s="29" t="str">
        <f t="shared" si="32"/>
        <v/>
      </c>
      <c r="BG156" s="29" t="str">
        <f t="shared" si="33"/>
        <v/>
      </c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0">
        <f t="shared" si="34"/>
        <v>0</v>
      </c>
      <c r="BU156" s="30">
        <f t="shared" si="35"/>
        <v>0</v>
      </c>
      <c r="BV156" s="30">
        <f t="shared" si="36"/>
        <v>0</v>
      </c>
      <c r="BW156" s="30">
        <f t="shared" si="37"/>
        <v>0</v>
      </c>
      <c r="BX156" s="30">
        <f t="shared" si="38"/>
        <v>0</v>
      </c>
      <c r="BY156" s="30">
        <f t="shared" si="39"/>
        <v>0</v>
      </c>
      <c r="BZ156" s="30">
        <f t="shared" si="40"/>
        <v>0</v>
      </c>
      <c r="CA156" s="3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</row>
    <row r="157" spans="1:100" s="23" customFormat="1" ht="10.5" x14ac:dyDescent="0.15">
      <c r="A157" s="1077" t="s">
        <v>161</v>
      </c>
      <c r="B157" s="1078"/>
      <c r="C157" s="1079"/>
      <c r="D157" s="212">
        <f t="shared" si="43"/>
        <v>0</v>
      </c>
      <c r="E157" s="213">
        <f t="shared" si="44"/>
        <v>0</v>
      </c>
      <c r="F157" s="214">
        <f t="shared" si="44"/>
        <v>0</v>
      </c>
      <c r="G157" s="37"/>
      <c r="H157" s="39"/>
      <c r="I157" s="37"/>
      <c r="J157" s="39"/>
      <c r="K157" s="37"/>
      <c r="L157" s="39"/>
      <c r="M157" s="37"/>
      <c r="N157" s="39"/>
      <c r="O157" s="37"/>
      <c r="P157" s="39"/>
      <c r="Q157" s="104"/>
      <c r="R157" s="135"/>
      <c r="S157" s="223"/>
      <c r="T157" s="197"/>
      <c r="U157" s="197"/>
      <c r="V157" s="136"/>
      <c r="W157" s="39"/>
      <c r="X157" s="28" t="str">
        <f>$BA157&amp;" "&amp;$BB157&amp;""&amp;$BC157&amp;""&amp;$BD157&amp;""&amp;$BE157&amp;""&amp;$BF157&amp;""&amp;$BG157</f>
        <v xml:space="preserve"> </v>
      </c>
      <c r="Y157" s="3"/>
      <c r="Z157" s="3"/>
      <c r="AA157" s="3"/>
      <c r="AB157" s="3"/>
      <c r="AC157" s="3"/>
      <c r="AD157" s="3"/>
      <c r="AE157" s="3"/>
      <c r="AF157" s="3"/>
      <c r="AG157" s="221"/>
      <c r="AH157" s="3"/>
      <c r="AI157" s="3"/>
      <c r="AJ157" s="3"/>
      <c r="AK157" s="3"/>
      <c r="BA157" s="29" t="str">
        <f t="shared" si="26"/>
        <v/>
      </c>
      <c r="BB157" s="29" t="str">
        <f t="shared" si="27"/>
        <v/>
      </c>
      <c r="BC157" s="29" t="str">
        <f t="shared" si="28"/>
        <v/>
      </c>
      <c r="BD157" s="29" t="str">
        <f t="shared" si="30"/>
        <v/>
      </c>
      <c r="BE157" s="29" t="str">
        <f t="shared" si="31"/>
        <v/>
      </c>
      <c r="BF157" s="29" t="str">
        <f t="shared" si="32"/>
        <v/>
      </c>
      <c r="BG157" s="29" t="str">
        <f t="shared" si="33"/>
        <v/>
      </c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0">
        <f t="shared" si="34"/>
        <v>0</v>
      </c>
      <c r="BU157" s="30">
        <f t="shared" si="35"/>
        <v>0</v>
      </c>
      <c r="BV157" s="30">
        <f t="shared" si="36"/>
        <v>0</v>
      </c>
      <c r="BW157" s="30">
        <f t="shared" si="37"/>
        <v>0</v>
      </c>
      <c r="BX157" s="30">
        <f t="shared" si="38"/>
        <v>0</v>
      </c>
      <c r="BY157" s="30">
        <f t="shared" si="39"/>
        <v>0</v>
      </c>
      <c r="BZ157" s="30">
        <f t="shared" si="40"/>
        <v>0</v>
      </c>
      <c r="CA157" s="3"/>
      <c r="CB157" s="22"/>
      <c r="CC157" s="22"/>
      <c r="CD157" s="22"/>
      <c r="CE157" s="22"/>
      <c r="CF157" s="22"/>
      <c r="CG157" s="22"/>
      <c r="CH157" s="22"/>
      <c r="CI157" s="22"/>
      <c r="CJ157" s="22"/>
      <c r="CK157" s="22"/>
      <c r="CL157" s="22"/>
      <c r="CM157" s="22"/>
      <c r="CN157" s="22"/>
      <c r="CO157" s="22"/>
      <c r="CP157" s="22"/>
      <c r="CQ157" s="22"/>
      <c r="CR157" s="22"/>
      <c r="CS157" s="22"/>
      <c r="CT157" s="22"/>
      <c r="CU157" s="22"/>
      <c r="CV157" s="22"/>
    </row>
    <row r="158" spans="1:100" s="9" customFormat="1" ht="14.25" x14ac:dyDescent="0.2">
      <c r="A158" s="40" t="s">
        <v>166</v>
      </c>
      <c r="B158" s="224"/>
      <c r="C158" s="225"/>
      <c r="D158" s="226"/>
      <c r="E158" s="226"/>
      <c r="F158" s="226"/>
      <c r="G158" s="227"/>
      <c r="H158" s="227"/>
      <c r="I158" s="227"/>
      <c r="J158" s="227"/>
      <c r="K158" s="227"/>
      <c r="L158" s="227"/>
      <c r="M158" s="227"/>
      <c r="N158" s="227"/>
      <c r="O158" s="227"/>
      <c r="P158" s="227"/>
      <c r="Q158" s="227"/>
      <c r="R158" s="227"/>
      <c r="S158" s="227"/>
      <c r="T158" s="228"/>
      <c r="U158" s="229"/>
      <c r="V158" s="229"/>
      <c r="W158" s="229"/>
      <c r="AG158" s="138"/>
    </row>
    <row r="159" spans="1:100" s="22" customFormat="1" ht="10.5" x14ac:dyDescent="0.15">
      <c r="A159" s="1009" t="s">
        <v>45</v>
      </c>
      <c r="B159" s="1010"/>
      <c r="C159" s="1039" t="s">
        <v>46</v>
      </c>
      <c r="D159" s="1039"/>
      <c r="E159" s="1039"/>
      <c r="F159" s="1074" t="s">
        <v>116</v>
      </c>
      <c r="G159" s="1075"/>
      <c r="H159" s="1074" t="s">
        <v>117</v>
      </c>
      <c r="I159" s="1075"/>
      <c r="J159" s="1074" t="s">
        <v>118</v>
      </c>
      <c r="K159" s="1075"/>
      <c r="L159" s="1074" t="s">
        <v>119</v>
      </c>
      <c r="M159" s="1075"/>
      <c r="N159" s="1074" t="s">
        <v>120</v>
      </c>
      <c r="O159" s="1075"/>
      <c r="P159" s="1074" t="s">
        <v>121</v>
      </c>
      <c r="Q159" s="1075"/>
      <c r="R159" s="229"/>
      <c r="S159" s="229"/>
      <c r="T159" s="229"/>
      <c r="U159" s="229"/>
      <c r="V159" s="229"/>
      <c r="W159" s="228"/>
      <c r="X159" s="229"/>
      <c r="Y159" s="229"/>
      <c r="Z159" s="229"/>
      <c r="AA159" s="3"/>
      <c r="AB159" s="3"/>
      <c r="AC159" s="3"/>
      <c r="AD159" s="3"/>
      <c r="AE159" s="3"/>
      <c r="AF159" s="3"/>
      <c r="AG159" s="3"/>
      <c r="AH159" s="3"/>
      <c r="AI159" s="221"/>
      <c r="AJ159" s="3"/>
      <c r="AK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</row>
    <row r="160" spans="1:100" s="22" customFormat="1" ht="21" x14ac:dyDescent="0.15">
      <c r="A160" s="1013"/>
      <c r="B160" s="1014"/>
      <c r="C160" s="231" t="s">
        <v>167</v>
      </c>
      <c r="D160" s="231" t="s">
        <v>43</v>
      </c>
      <c r="E160" s="230" t="s">
        <v>64</v>
      </c>
      <c r="F160" s="159" t="s">
        <v>43</v>
      </c>
      <c r="G160" s="20" t="s">
        <v>64</v>
      </c>
      <c r="H160" s="159" t="s">
        <v>43</v>
      </c>
      <c r="I160" s="20" t="s">
        <v>64</v>
      </c>
      <c r="J160" s="159" t="s">
        <v>43</v>
      </c>
      <c r="K160" s="20" t="s">
        <v>64</v>
      </c>
      <c r="L160" s="159" t="s">
        <v>43</v>
      </c>
      <c r="M160" s="20" t="s">
        <v>64</v>
      </c>
      <c r="N160" s="159" t="s">
        <v>43</v>
      </c>
      <c r="O160" s="20" t="s">
        <v>64</v>
      </c>
      <c r="P160" s="159" t="s">
        <v>43</v>
      </c>
      <c r="Q160" s="20" t="s">
        <v>64</v>
      </c>
      <c r="R160" s="229"/>
      <c r="S160" s="229"/>
      <c r="T160" s="229"/>
      <c r="U160" s="229"/>
      <c r="V160" s="229"/>
      <c r="W160" s="228"/>
      <c r="X160" s="229"/>
      <c r="Y160" s="229"/>
      <c r="Z160" s="229"/>
      <c r="AA160" s="3"/>
      <c r="AB160" s="3"/>
      <c r="AC160" s="3"/>
      <c r="AD160" s="3"/>
      <c r="AE160" s="3"/>
      <c r="AF160" s="3"/>
      <c r="AG160" s="3"/>
      <c r="AH160" s="3"/>
      <c r="AI160" s="221"/>
      <c r="AJ160" s="3"/>
      <c r="AK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</row>
    <row r="161" spans="1:102" s="22" customFormat="1" ht="10.5" x14ac:dyDescent="0.15">
      <c r="A161" s="1032" t="s">
        <v>168</v>
      </c>
      <c r="B161" s="1032"/>
      <c r="C161" s="66">
        <f>SUM(D161:E161)</f>
        <v>0</v>
      </c>
      <c r="D161" s="66">
        <f t="shared" ref="D161:E163" si="45">F161+H161+J161+L161+N161+P161</f>
        <v>0</v>
      </c>
      <c r="E161" s="180">
        <f t="shared" si="45"/>
        <v>0</v>
      </c>
      <c r="F161" s="25"/>
      <c r="G161" s="27"/>
      <c r="H161" s="25"/>
      <c r="I161" s="27"/>
      <c r="J161" s="25"/>
      <c r="K161" s="27"/>
      <c r="L161" s="25"/>
      <c r="M161" s="27"/>
      <c r="N161" s="25"/>
      <c r="O161" s="27"/>
      <c r="P161" s="25"/>
      <c r="Q161" s="27"/>
      <c r="R161" s="233" t="str">
        <f>$BA161&amp;" "&amp;$BB161&amp;""&amp;$BC161</f>
        <v xml:space="preserve"> </v>
      </c>
      <c r="S161" s="229"/>
      <c r="T161" s="229"/>
      <c r="U161" s="229"/>
      <c r="V161" s="229"/>
      <c r="W161" s="228"/>
      <c r="X161" s="229"/>
      <c r="Y161" s="229"/>
      <c r="Z161" s="229"/>
      <c r="AA161" s="3"/>
      <c r="AB161" s="3"/>
      <c r="AC161" s="3"/>
      <c r="AD161" s="3"/>
      <c r="AE161" s="3"/>
      <c r="AF161" s="3"/>
      <c r="AG161" s="3"/>
      <c r="AH161" s="3"/>
      <c r="AI161" s="221"/>
      <c r="AJ161" s="3"/>
      <c r="AK161" s="3"/>
      <c r="BA161" s="29" t="str">
        <f>IF($C161&lt;&gt;SUM($F161:$Q161),"El Total de los Ingresos NO puede ser diferente a la suma de Hombres y Mujeres por edad.","")</f>
        <v/>
      </c>
      <c r="BB161" s="29" t="str">
        <f>IF($D161&lt;&gt;$F161+$H161+$J161+$L161+$N161+$P161,"El Total de Hombres Ingresados al Programa NO puede ser distinto a la suma de Hombres por edad.","")</f>
        <v/>
      </c>
      <c r="BC161" s="29" t="str">
        <f>IF($E161&lt;&gt;$G161+$I161+$K161+$M161+$O161+$Q161,"El Total de Mujeres Ingresados al Programa NO puede ser distinto a la suma de Mujeres por edad.","")</f>
        <v/>
      </c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0">
        <f>IF($C161&lt;&gt;SUM($F161:$Q161),1,0)</f>
        <v>0</v>
      </c>
      <c r="BU161" s="30">
        <f>IF($D161&lt;&gt;$F161+$H161+$J161+$L161+$N161+$P161,1,0)</f>
        <v>0</v>
      </c>
      <c r="BV161" s="30">
        <f>IF($E161&lt;&gt;$G161+$I161+$K161+$M161+$O161+$Q161,1,0)</f>
        <v>0</v>
      </c>
      <c r="BW161" s="3"/>
      <c r="BX161" s="3"/>
      <c r="BY161" s="3"/>
      <c r="BZ161" s="3"/>
      <c r="CA161" s="3"/>
      <c r="CB161" s="3"/>
      <c r="CC161" s="3"/>
    </row>
    <row r="162" spans="1:102" s="22" customFormat="1" ht="10.5" x14ac:dyDescent="0.15">
      <c r="A162" s="1034" t="s">
        <v>169</v>
      </c>
      <c r="B162" s="1034"/>
      <c r="C162" s="71">
        <f>SUM(D162:E162)</f>
        <v>0</v>
      </c>
      <c r="D162" s="71">
        <f t="shared" si="45"/>
        <v>0</v>
      </c>
      <c r="E162" s="71">
        <f t="shared" si="45"/>
        <v>0</v>
      </c>
      <c r="F162" s="67"/>
      <c r="G162" s="69"/>
      <c r="H162" s="67"/>
      <c r="I162" s="69"/>
      <c r="J162" s="67"/>
      <c r="K162" s="69"/>
      <c r="L162" s="67"/>
      <c r="M162" s="69"/>
      <c r="N162" s="67"/>
      <c r="O162" s="69"/>
      <c r="P162" s="67"/>
      <c r="Q162" s="69"/>
      <c r="R162" s="233" t="str">
        <f>$BA162&amp;" "&amp;$BB162&amp;""&amp;$BC162</f>
        <v xml:space="preserve"> </v>
      </c>
      <c r="S162" s="229"/>
      <c r="T162" s="229"/>
      <c r="U162" s="229"/>
      <c r="V162" s="229"/>
      <c r="W162" s="228"/>
      <c r="X162" s="229"/>
      <c r="Y162" s="229"/>
      <c r="Z162" s="229"/>
      <c r="AA162" s="3"/>
      <c r="AB162" s="3"/>
      <c r="AC162" s="3"/>
      <c r="AD162" s="3"/>
      <c r="AE162" s="3"/>
      <c r="AF162" s="3"/>
      <c r="AG162" s="3"/>
      <c r="AH162" s="3"/>
      <c r="AI162" s="221"/>
      <c r="AJ162" s="3"/>
      <c r="AK162" s="3"/>
      <c r="BA162" s="29" t="str">
        <f>IF($C162&lt;&gt;SUM($F162:$Q162),"El Total de los Ingresos NO puede ser diferente a la suma de Hombres y Mujeres por edad.","")</f>
        <v/>
      </c>
      <c r="BB162" s="29" t="str">
        <f>IF($D162&lt;&gt;$F162+$H162+$J162+$L162+$N162+$P162,"El Total de Hombres Ingresados al Programa NO puede ser distinto a la suma de Hombres por edad.","")</f>
        <v/>
      </c>
      <c r="BC162" s="29" t="str">
        <f>IF($E162&lt;&gt;$G162+$I162+$K162+$M162+$O162+$Q162,"El Total de Mujeres Ingresados al Programa NO puede ser distinto a la suma de Mujeres por edad.","")</f>
        <v/>
      </c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0">
        <f>IF($C162&lt;&gt;SUM($F162:$Q162),1,0)</f>
        <v>0</v>
      </c>
      <c r="BU162" s="30">
        <f>IF($D162&lt;&gt;$F162+$H162+$J162+$L162+$N162+$P162,1,0)</f>
        <v>0</v>
      </c>
      <c r="BV162" s="30">
        <f>IF($E162&lt;&gt;$G162+$I162+$K162+$M162+$O162+$Q162,1,0)</f>
        <v>0</v>
      </c>
      <c r="BW162" s="3"/>
      <c r="BX162" s="3"/>
      <c r="BY162" s="3"/>
      <c r="BZ162" s="3"/>
      <c r="CA162" s="3"/>
      <c r="CB162" s="3"/>
      <c r="CC162" s="3"/>
    </row>
    <row r="163" spans="1:102" s="22" customFormat="1" ht="10.5" x14ac:dyDescent="0.15">
      <c r="A163" s="1008" t="s">
        <v>170</v>
      </c>
      <c r="B163" s="1008"/>
      <c r="C163" s="80">
        <f>SUM(D163:E163)</f>
        <v>0</v>
      </c>
      <c r="D163" s="80">
        <f t="shared" si="45"/>
        <v>0</v>
      </c>
      <c r="E163" s="80">
        <f t="shared" si="45"/>
        <v>0</v>
      </c>
      <c r="F163" s="106"/>
      <c r="G163" s="235"/>
      <c r="H163" s="106"/>
      <c r="I163" s="235"/>
      <c r="J163" s="106"/>
      <c r="K163" s="235"/>
      <c r="L163" s="106"/>
      <c r="M163" s="235"/>
      <c r="N163" s="106"/>
      <c r="O163" s="235"/>
      <c r="P163" s="106"/>
      <c r="Q163" s="235"/>
      <c r="R163" s="233" t="str">
        <f>$BA163&amp;" "&amp;$BB163&amp;""&amp;$BC163</f>
        <v xml:space="preserve"> </v>
      </c>
      <c r="S163" s="229"/>
      <c r="T163" s="229"/>
      <c r="U163" s="229"/>
      <c r="V163" s="229"/>
      <c r="W163" s="228"/>
      <c r="X163" s="229"/>
      <c r="Y163" s="229"/>
      <c r="Z163" s="229"/>
      <c r="AA163" s="3"/>
      <c r="AB163" s="3"/>
      <c r="AC163" s="3"/>
      <c r="AD163" s="3"/>
      <c r="AE163" s="3"/>
      <c r="AF163" s="3"/>
      <c r="AG163" s="3"/>
      <c r="AH163" s="3"/>
      <c r="AI163" s="221"/>
      <c r="AJ163" s="3"/>
      <c r="AK163" s="3"/>
      <c r="BA163" s="29" t="str">
        <f>IF($C163&lt;&gt;SUM($F163:$Q163),"El Total de los Ingresos NO puede ser diferente a la suma de Hombres y Mujeres por edad.","")</f>
        <v/>
      </c>
      <c r="BB163" s="29" t="str">
        <f>IF($D163&lt;&gt;$F163+$H163+$J163+$L163+$N163+$P163,"El Total de Hombres Ingresados al Programa NO puede ser distinto a la suma de Hombres por edad.","")</f>
        <v/>
      </c>
      <c r="BC163" s="29" t="str">
        <f>IF($E163&lt;&gt;$G163+$I163+$K163+$M163+$O163+$Q163,"El Total de Mujeres Ingresados al Programa NO puede ser distinto a la suma de Mujeres por edad.","")</f>
        <v/>
      </c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0">
        <f>IF($C163&lt;&gt;SUM($F163:$Q163),1,0)</f>
        <v>0</v>
      </c>
      <c r="BU163" s="30">
        <f>IF($D163&lt;&gt;$F163+$H163+$J163+$L163+$N163+$P163,1,0)</f>
        <v>0</v>
      </c>
      <c r="BV163" s="30">
        <f>IF($E163&lt;&gt;$G163+$I163+$K163+$M163+$O163+$Q163,1,0)</f>
        <v>0</v>
      </c>
      <c r="BW163" s="3"/>
      <c r="BX163" s="3"/>
      <c r="BY163" s="3"/>
      <c r="BZ163" s="3"/>
      <c r="CA163" s="3"/>
      <c r="CB163" s="3"/>
      <c r="CC163" s="3"/>
    </row>
    <row r="164" spans="1:102" s="9" customFormat="1" ht="14.25" x14ac:dyDescent="0.2">
      <c r="A164" s="40" t="s">
        <v>171</v>
      </c>
      <c r="B164" s="224"/>
      <c r="C164" s="225"/>
      <c r="D164" s="226"/>
      <c r="E164" s="226"/>
      <c r="F164" s="226"/>
      <c r="G164" s="227"/>
      <c r="H164" s="227"/>
      <c r="I164" s="227"/>
      <c r="J164" s="227"/>
      <c r="K164" s="227"/>
      <c r="L164" s="227"/>
      <c r="M164" s="227"/>
      <c r="N164" s="227"/>
      <c r="O164" s="227"/>
      <c r="P164" s="227"/>
      <c r="Q164" s="227"/>
      <c r="R164" s="227"/>
      <c r="S164" s="227"/>
      <c r="T164" s="228"/>
      <c r="U164" s="229"/>
      <c r="V164" s="229"/>
      <c r="W164" s="229"/>
      <c r="AG164" s="138"/>
    </row>
    <row r="165" spans="1:102" s="22" customFormat="1" ht="10.5" x14ac:dyDescent="0.15">
      <c r="A165" s="1009" t="s">
        <v>45</v>
      </c>
      <c r="B165" s="1010"/>
      <c r="C165" s="1039" t="s">
        <v>46</v>
      </c>
      <c r="D165" s="1039"/>
      <c r="E165" s="1039"/>
      <c r="F165" s="1074" t="s">
        <v>116</v>
      </c>
      <c r="G165" s="1075"/>
      <c r="H165" s="1074" t="s">
        <v>117</v>
      </c>
      <c r="I165" s="1075"/>
      <c r="J165" s="1074" t="s">
        <v>118</v>
      </c>
      <c r="K165" s="1075"/>
      <c r="L165" s="1074" t="s">
        <v>119</v>
      </c>
      <c r="M165" s="1075"/>
      <c r="N165" s="1074" t="s">
        <v>120</v>
      </c>
      <c r="O165" s="1075"/>
      <c r="P165" s="1074" t="s">
        <v>121</v>
      </c>
      <c r="Q165" s="1076"/>
      <c r="R165" s="1049" t="s">
        <v>164</v>
      </c>
      <c r="S165" s="229"/>
      <c r="T165" s="229"/>
      <c r="U165" s="229"/>
      <c r="V165" s="228"/>
      <c r="W165" s="229"/>
      <c r="X165" s="229"/>
      <c r="Y165" s="229"/>
      <c r="Z165" s="3"/>
      <c r="AA165" s="3"/>
      <c r="AB165" s="3"/>
      <c r="AC165" s="3"/>
      <c r="AD165" s="3"/>
      <c r="AE165" s="3"/>
      <c r="AF165" s="3"/>
      <c r="AG165" s="3"/>
      <c r="AH165" s="3"/>
      <c r="AI165" s="221"/>
      <c r="AJ165" s="3"/>
      <c r="AK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</row>
    <row r="166" spans="1:102" s="23" customFormat="1" ht="21" x14ac:dyDescent="0.15">
      <c r="A166" s="1013"/>
      <c r="B166" s="1014"/>
      <c r="C166" s="231" t="s">
        <v>167</v>
      </c>
      <c r="D166" s="231" t="s">
        <v>43</v>
      </c>
      <c r="E166" s="230" t="s">
        <v>64</v>
      </c>
      <c r="F166" s="159" t="s">
        <v>43</v>
      </c>
      <c r="G166" s="20" t="s">
        <v>64</v>
      </c>
      <c r="H166" s="159" t="s">
        <v>43</v>
      </c>
      <c r="I166" s="20" t="s">
        <v>64</v>
      </c>
      <c r="J166" s="159" t="s">
        <v>43</v>
      </c>
      <c r="K166" s="20" t="s">
        <v>64</v>
      </c>
      <c r="L166" s="159" t="s">
        <v>43</v>
      </c>
      <c r="M166" s="20" t="s">
        <v>64</v>
      </c>
      <c r="N166" s="159" t="s">
        <v>43</v>
      </c>
      <c r="O166" s="20" t="s">
        <v>64</v>
      </c>
      <c r="P166" s="159" t="s">
        <v>43</v>
      </c>
      <c r="Q166" s="162" t="s">
        <v>64</v>
      </c>
      <c r="R166" s="1051"/>
      <c r="S166" s="229"/>
      <c r="T166" s="229"/>
      <c r="U166" s="229"/>
      <c r="V166" s="228"/>
      <c r="W166" s="229"/>
      <c r="X166" s="229"/>
      <c r="Y166" s="229"/>
      <c r="Z166" s="3"/>
      <c r="AA166" s="3"/>
      <c r="AB166" s="3"/>
      <c r="AC166" s="3"/>
      <c r="AD166" s="3"/>
      <c r="AE166" s="3"/>
      <c r="AF166" s="3"/>
      <c r="AG166" s="3"/>
      <c r="AH166" s="3"/>
      <c r="AI166" s="221"/>
      <c r="AJ166" s="3"/>
      <c r="AK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</row>
    <row r="167" spans="1:102" s="23" customFormat="1" ht="10.5" x14ac:dyDescent="0.15">
      <c r="A167" s="1032" t="s">
        <v>168</v>
      </c>
      <c r="B167" s="1032"/>
      <c r="C167" s="66">
        <f>SUM(D167:E167)</f>
        <v>0</v>
      </c>
      <c r="D167" s="66">
        <f t="shared" ref="D167:E169" si="46">F167+H167+J167+L167+N167+P167</f>
        <v>0</v>
      </c>
      <c r="E167" s="180">
        <f t="shared" si="46"/>
        <v>0</v>
      </c>
      <c r="F167" s="25"/>
      <c r="G167" s="27"/>
      <c r="H167" s="25"/>
      <c r="I167" s="27"/>
      <c r="J167" s="25"/>
      <c r="K167" s="27"/>
      <c r="L167" s="25"/>
      <c r="M167" s="27"/>
      <c r="N167" s="25"/>
      <c r="O167" s="27"/>
      <c r="P167" s="25"/>
      <c r="Q167" s="201"/>
      <c r="R167" s="143"/>
      <c r="S167" s="233" t="str">
        <f>$BA167&amp;" "&amp;$BB167&amp;""&amp;$BC167&amp;""&amp;$BD167</f>
        <v xml:space="preserve"> </v>
      </c>
      <c r="T167" s="229"/>
      <c r="U167" s="229"/>
      <c r="V167" s="228"/>
      <c r="W167" s="229"/>
      <c r="X167" s="229"/>
      <c r="Y167" s="229"/>
      <c r="Z167" s="3"/>
      <c r="AA167" s="3"/>
      <c r="AB167" s="3"/>
      <c r="AC167" s="3"/>
      <c r="AD167" s="3"/>
      <c r="AE167" s="3"/>
      <c r="AF167" s="3"/>
      <c r="AG167" s="3"/>
      <c r="AH167" s="3"/>
      <c r="AI167" s="221"/>
      <c r="AJ167" s="3"/>
      <c r="AK167" s="3"/>
      <c r="BA167" s="29" t="str">
        <f>IF($C167&lt;&gt;SUM($F167:$Q167),"El Total de los Egresos NO puede ser diferente a la suma de Hombres y Mujeres por edad.","")</f>
        <v/>
      </c>
      <c r="BB167" s="29" t="str">
        <f>IF($D167&lt;&gt;$F167+$H167+$J167+$L167+$N167+$P167,"El Total de Hombres Egresados del Programa NO puede ser distinto a la suma de Hombres por edad.","")</f>
        <v/>
      </c>
      <c r="BC167" s="29" t="str">
        <f>IF($E167&lt;&gt;$G167+$I167+$K167+$M167+$O167+$Q167,"El Total de Mujeres Egresadas del Programa NO puede ser distinto a la suma de Mujeres por edad.","")</f>
        <v/>
      </c>
      <c r="BD167" s="29" t="str">
        <f>IF(R167&lt;=C167,"","Los Egresos por Abandono DEBEN estar contenidos en el Total de Egresos")</f>
        <v/>
      </c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0">
        <f>IF($C167&lt;&gt;SUM($F167:$Q167),1,0)</f>
        <v>0</v>
      </c>
      <c r="BU167" s="30">
        <f>IF($D167&lt;&gt;$F167+$H167+$J167+$L167+$N167+$P167,1,0)</f>
        <v>0</v>
      </c>
      <c r="BV167" s="30">
        <f>IF($E167&lt;&gt;$G167+$I167+$K167+$M167+$O167+$Q167,1,0)</f>
        <v>0</v>
      </c>
      <c r="BW167" s="30">
        <f>IF(R167&lt;=C167,0,1)</f>
        <v>0</v>
      </c>
      <c r="BX167" s="3"/>
      <c r="BY167" s="3"/>
      <c r="BZ167" s="3"/>
      <c r="CA167" s="3"/>
      <c r="CB167" s="3"/>
      <c r="CC167" s="3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</row>
    <row r="168" spans="1:102" s="23" customFormat="1" ht="10.5" x14ac:dyDescent="0.15">
      <c r="A168" s="1034" t="s">
        <v>169</v>
      </c>
      <c r="B168" s="1034"/>
      <c r="C168" s="71">
        <f>SUM(D168:E168)</f>
        <v>0</v>
      </c>
      <c r="D168" s="71">
        <f t="shared" si="46"/>
        <v>0</v>
      </c>
      <c r="E168" s="71">
        <f t="shared" si="46"/>
        <v>0</v>
      </c>
      <c r="F168" s="67"/>
      <c r="G168" s="69"/>
      <c r="H168" s="67"/>
      <c r="I168" s="69"/>
      <c r="J168" s="67"/>
      <c r="K168" s="69"/>
      <c r="L168" s="67"/>
      <c r="M168" s="69"/>
      <c r="N168" s="67"/>
      <c r="O168" s="69"/>
      <c r="P168" s="67"/>
      <c r="Q168" s="131"/>
      <c r="R168" s="132"/>
      <c r="S168" s="233" t="str">
        <f>$BA168&amp;" "&amp;$BB168&amp;""&amp;$BC168&amp;""&amp;$BD168</f>
        <v xml:space="preserve"> </v>
      </c>
      <c r="T168" s="229"/>
      <c r="U168" s="229"/>
      <c r="V168" s="228"/>
      <c r="W168" s="229"/>
      <c r="X168" s="229"/>
      <c r="Y168" s="229"/>
      <c r="Z168" s="3"/>
      <c r="AA168" s="3"/>
      <c r="AB168" s="3"/>
      <c r="AC168" s="3"/>
      <c r="AD168" s="3"/>
      <c r="AE168" s="3"/>
      <c r="AF168" s="3"/>
      <c r="AG168" s="3"/>
      <c r="AH168" s="3"/>
      <c r="AI168" s="221"/>
      <c r="AJ168" s="3"/>
      <c r="AK168" s="3"/>
      <c r="BA168" s="29" t="str">
        <f>IF($C168&lt;&gt;SUM($F168:$Q168),"El Total de los Egresos NO puede ser diferente a la suma de Hombres y Mujeres por edad.","")</f>
        <v/>
      </c>
      <c r="BB168" s="29" t="str">
        <f>IF($D168&lt;&gt;$F168+$H168+$J168+$L168+$N168+$P168,"El Total de Hombres Egresados del Programa NO puede ser distinto a la suma de Hombres por edad.","")</f>
        <v/>
      </c>
      <c r="BC168" s="29" t="str">
        <f>IF($E168&lt;&gt;$G168+$I168+$K168+$M168+$O168+$Q168,"El Total de Mujeres Egresadas del Programa NO puede ser distinto a la suma de Mujeres por edad.","")</f>
        <v/>
      </c>
      <c r="BD168" s="29" t="str">
        <f>IF(R168&lt;=C168,"","Los Egresos por Abandono DEBEN estar contenidos en el Total de Egresos")</f>
        <v/>
      </c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0">
        <f>IF($C168&lt;&gt;SUM($F168:$Q168),1,0)</f>
        <v>0</v>
      </c>
      <c r="BU168" s="30">
        <f>IF($D168&lt;&gt;$F168+$H168+$J168+$L168+$N168+$P168,1,0)</f>
        <v>0</v>
      </c>
      <c r="BV168" s="30">
        <f>IF($E168&lt;&gt;$G168+$I168+$K168+$M168+$O168+$Q168,1,0)</f>
        <v>0</v>
      </c>
      <c r="BW168" s="30">
        <f>IF(R168&lt;=C168,0,1)</f>
        <v>0</v>
      </c>
      <c r="BX168" s="3"/>
      <c r="BY168" s="3"/>
      <c r="BZ168" s="3"/>
      <c r="CA168" s="3"/>
      <c r="CB168" s="3"/>
      <c r="CC168" s="3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</row>
    <row r="169" spans="1:102" s="23" customFormat="1" ht="10.5" x14ac:dyDescent="0.15">
      <c r="A169" s="1008" t="s">
        <v>170</v>
      </c>
      <c r="B169" s="1008"/>
      <c r="C169" s="80">
        <f>SUM(D169:E169)</f>
        <v>0</v>
      </c>
      <c r="D169" s="80">
        <f t="shared" si="46"/>
        <v>0</v>
      </c>
      <c r="E169" s="80">
        <f t="shared" si="46"/>
        <v>0</v>
      </c>
      <c r="F169" s="106"/>
      <c r="G169" s="235"/>
      <c r="H169" s="106"/>
      <c r="I169" s="235"/>
      <c r="J169" s="106"/>
      <c r="K169" s="235"/>
      <c r="L169" s="106"/>
      <c r="M169" s="235"/>
      <c r="N169" s="106"/>
      <c r="O169" s="235"/>
      <c r="P169" s="106"/>
      <c r="Q169" s="236"/>
      <c r="R169" s="150"/>
      <c r="S169" s="233" t="str">
        <f>$BA169&amp;" "&amp;$BB169&amp;""&amp;$BC169&amp;""&amp;$BD169</f>
        <v xml:space="preserve"> </v>
      </c>
      <c r="T169" s="229"/>
      <c r="U169" s="229"/>
      <c r="V169" s="228"/>
      <c r="W169" s="229"/>
      <c r="X169" s="229"/>
      <c r="Y169" s="229"/>
      <c r="Z169" s="3"/>
      <c r="AA169" s="3"/>
      <c r="AB169" s="3"/>
      <c r="AC169" s="3"/>
      <c r="AD169" s="3"/>
      <c r="AE169" s="3"/>
      <c r="AF169" s="3"/>
      <c r="AG169" s="3"/>
      <c r="AH169" s="3"/>
      <c r="AI169" s="221"/>
      <c r="AJ169" s="3"/>
      <c r="AK169" s="3"/>
      <c r="BA169" s="29" t="str">
        <f>IF($C169&lt;&gt;SUM($F169:$Q169),"El Total de los Egresos NO puede ser diferente a la suma de Hombres y Mujeres por edad.","")</f>
        <v/>
      </c>
      <c r="BB169" s="29" t="str">
        <f>IF($D169&lt;&gt;$F169+$H169+$J169+$L169+$N169+$P169,"El Total de Hombres Egresados del Programa NO puede ser distinto a la suma de Hombres por edad.","")</f>
        <v/>
      </c>
      <c r="BC169" s="29" t="str">
        <f>IF($E169&lt;&gt;$G169+$I169+$K169+$M169+$O169+$Q169,"El Total de Mujeres Egresadas del Programa NO puede ser distinto a la suma de Mujeres por edad.","")</f>
        <v/>
      </c>
      <c r="BD169" s="29" t="str">
        <f>IF(R169&lt;=C169,"","Los Egresos por Abandono DEBEN estar contenidos en el Total de Egresos")</f>
        <v/>
      </c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0">
        <f>IF($C169&lt;&gt;SUM($F169:$Q169),1,0)</f>
        <v>0</v>
      </c>
      <c r="BU169" s="30">
        <f>IF($D169&lt;&gt;$F169+$H169+$J169+$L169+$N169+$P169,1,0)</f>
        <v>0</v>
      </c>
      <c r="BV169" s="30">
        <f>IF($E169&lt;&gt;$G169+$I169+$K169+$M169+$O169+$Q169,1,0)</f>
        <v>0</v>
      </c>
      <c r="BW169" s="30">
        <f>IF(R169&lt;=C169,0,1)</f>
        <v>0</v>
      </c>
      <c r="BX169" s="3"/>
      <c r="BY169" s="3"/>
      <c r="BZ169" s="3"/>
      <c r="CA169" s="3"/>
      <c r="CB169" s="3"/>
      <c r="CC169" s="3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</row>
    <row r="170" spans="1:102" s="9" customFormat="1" ht="15" x14ac:dyDescent="0.2">
      <c r="A170" s="237" t="s">
        <v>172</v>
      </c>
      <c r="M170" s="4"/>
      <c r="AG170" s="138"/>
    </row>
    <row r="171" spans="1:102" s="23" customFormat="1" ht="10.5" x14ac:dyDescent="0.15">
      <c r="A171" s="1063" t="s">
        <v>173</v>
      </c>
      <c r="B171" s="1064" t="s">
        <v>174</v>
      </c>
      <c r="C171" s="1067" t="s">
        <v>175</v>
      </c>
      <c r="D171" s="1069" t="s">
        <v>176</v>
      </c>
      <c r="E171" s="1070"/>
      <c r="F171" s="1070"/>
      <c r="G171" s="1070"/>
      <c r="H171" s="1070"/>
      <c r="I171" s="1071"/>
      <c r="J171" s="1069" t="s">
        <v>57</v>
      </c>
      <c r="K171" s="1071"/>
      <c r="L171" s="1072" t="s">
        <v>177</v>
      </c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221"/>
      <c r="AH171" s="3"/>
      <c r="AI171" s="3"/>
      <c r="AJ171" s="3"/>
      <c r="AK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</row>
    <row r="172" spans="1:102" s="23" customFormat="1" ht="21" x14ac:dyDescent="0.15">
      <c r="A172" s="1065"/>
      <c r="B172" s="1066"/>
      <c r="C172" s="1068"/>
      <c r="D172" s="238" t="s">
        <v>178</v>
      </c>
      <c r="E172" s="239" t="s">
        <v>179</v>
      </c>
      <c r="F172" s="239" t="s">
        <v>70</v>
      </c>
      <c r="G172" s="239" t="s">
        <v>8</v>
      </c>
      <c r="H172" s="239" t="s">
        <v>180</v>
      </c>
      <c r="I172" s="240" t="s">
        <v>181</v>
      </c>
      <c r="J172" s="241" t="s">
        <v>182</v>
      </c>
      <c r="K172" s="242" t="s">
        <v>64</v>
      </c>
      <c r="L172" s="107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221"/>
      <c r="AH172" s="3"/>
      <c r="AI172" s="3"/>
      <c r="AJ172" s="3"/>
      <c r="AK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</row>
    <row r="173" spans="1:102" s="23" customFormat="1" ht="10.5" x14ac:dyDescent="0.15">
      <c r="A173" s="1055" t="s">
        <v>183</v>
      </c>
      <c r="B173" s="243" t="s">
        <v>184</v>
      </c>
      <c r="C173" s="66">
        <f>SUM(D173:I173)</f>
        <v>0</v>
      </c>
      <c r="D173" s="67"/>
      <c r="E173" s="68"/>
      <c r="F173" s="68"/>
      <c r="G173" s="68"/>
      <c r="H173" s="68"/>
      <c r="I173" s="69"/>
      <c r="J173" s="68"/>
      <c r="K173" s="69"/>
      <c r="L173" s="244"/>
      <c r="M173" s="28" t="str">
        <f>$BA173&amp;" "&amp;$BB173&amp;""&amp;$BC173</f>
        <v xml:space="preserve"> </v>
      </c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221"/>
      <c r="AH173" s="3"/>
      <c r="AI173" s="3"/>
      <c r="AJ173" s="3"/>
      <c r="AK173" s="3"/>
      <c r="BA173" s="29" t="str">
        <f>IF($C173&lt;&gt;($J173+$K173),"Los Ingresos según sexo NO pueden ser diferente al Total.","")</f>
        <v/>
      </c>
      <c r="BB173" s="245" t="str">
        <f>IF($C173=0,"",IF($L173="",IF($C173="",""," No olvide escribir la columna Beneficiarios."),""))</f>
        <v/>
      </c>
      <c r="BC173" s="245" t="str">
        <f>IF($C173&lt;$L173," El número de Beneficiarios NO puede ser mayor que el Total.","")</f>
        <v/>
      </c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0">
        <f>IF($C173&lt;&gt;($J173+$K173),1,0)</f>
        <v>0</v>
      </c>
      <c r="BU173" s="30" t="str">
        <f>IF($C173=0,"",IF($L173="",IF($C173="","",1),0))</f>
        <v/>
      </c>
      <c r="BV173" s="30">
        <f>IF($C173&lt;$L173,1,0)</f>
        <v>0</v>
      </c>
      <c r="BW173" s="3"/>
      <c r="BX173" s="3"/>
      <c r="BY173" s="3"/>
      <c r="BZ173" s="3"/>
      <c r="CA173" s="3"/>
    </row>
    <row r="174" spans="1:102" s="23" customFormat="1" ht="10.5" x14ac:dyDescent="0.15">
      <c r="A174" s="1056"/>
      <c r="B174" s="246" t="s">
        <v>185</v>
      </c>
      <c r="C174" s="80">
        <f>SUM(D174:I174)</f>
        <v>0</v>
      </c>
      <c r="D174" s="37"/>
      <c r="E174" s="38"/>
      <c r="F174" s="38"/>
      <c r="G174" s="38"/>
      <c r="H174" s="38"/>
      <c r="I174" s="39"/>
      <c r="J174" s="37"/>
      <c r="K174" s="39"/>
      <c r="L174" s="247"/>
      <c r="M174" s="28" t="str">
        <f>$BA174&amp;" "&amp;$BB174&amp;""&amp;$BC174</f>
        <v xml:space="preserve"> </v>
      </c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221"/>
      <c r="AH174" s="3"/>
      <c r="AI174" s="3"/>
      <c r="AJ174" s="3"/>
      <c r="AK174" s="3"/>
      <c r="BA174" s="29" t="str">
        <f>IF($C174&lt;&gt;($J174+$K174),"Los Egresos según sexo NO pueden ser diferente al Total.","")</f>
        <v/>
      </c>
      <c r="BB174" s="245" t="str">
        <f>IF($C174=0,"",IF($L174="",IF($C174="",""," No olvide escribir la columna Beneficiarios."),""))</f>
        <v/>
      </c>
      <c r="BC174" s="245" t="str">
        <f>IF($C174&lt;$L174," El número de Beneficiarios NO puede ser mayor que el Total.","")</f>
        <v/>
      </c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0">
        <f>IF($C174&lt;&gt;($J174+$K174),1,0)</f>
        <v>0</v>
      </c>
      <c r="BU174" s="30" t="str">
        <f>IF($C174=0,"",IF($L174="",IF($C174="","",1),0))</f>
        <v/>
      </c>
      <c r="BV174" s="30">
        <f>IF($C174&lt;$L174,1,0)</f>
        <v>0</v>
      </c>
      <c r="BW174" s="3"/>
      <c r="BX174" s="3"/>
      <c r="BY174" s="3"/>
      <c r="BZ174" s="3"/>
      <c r="CA174" s="3"/>
    </row>
    <row r="175" spans="1:102" s="23" customFormat="1" ht="10.5" x14ac:dyDescent="0.15">
      <c r="A175" s="1055" t="s">
        <v>186</v>
      </c>
      <c r="B175" s="243" t="s">
        <v>184</v>
      </c>
      <c r="C175" s="66">
        <f>SUM(D175:I175)</f>
        <v>0</v>
      </c>
      <c r="D175" s="67"/>
      <c r="E175" s="68"/>
      <c r="F175" s="68"/>
      <c r="G175" s="68"/>
      <c r="H175" s="68"/>
      <c r="I175" s="69"/>
      <c r="J175" s="68"/>
      <c r="K175" s="69"/>
      <c r="L175" s="244"/>
      <c r="M175" s="28" t="str">
        <f>$BA175&amp;" "&amp;$BB175&amp;""&amp;$BC175</f>
        <v xml:space="preserve"> </v>
      </c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221"/>
      <c r="AH175" s="3"/>
      <c r="AI175" s="3"/>
      <c r="AJ175" s="3"/>
      <c r="AK175" s="3"/>
      <c r="BA175" s="29" t="str">
        <f>IF($C175&lt;&gt;($J175+$K175),"Los Ingresos según sexo NO pueden ser diferente al Total.","")</f>
        <v/>
      </c>
      <c r="BB175" s="245" t="str">
        <f>IF($C175=0,"",IF($L175="",IF($C175="",""," No olvide escribir la columna Beneficiarios."),""))</f>
        <v/>
      </c>
      <c r="BC175" s="245" t="str">
        <f>IF($C175&lt;$L175," El número de Beneficiarios NO puede ser mayor que el Total.","")</f>
        <v/>
      </c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0">
        <f>IF($C175&lt;&gt;($J175+$K175),1,0)</f>
        <v>0</v>
      </c>
      <c r="BU175" s="30" t="str">
        <f>IF($C175=0,"",IF($L175="",IF($C175="","",1),0))</f>
        <v/>
      </c>
      <c r="BV175" s="30">
        <f>IF($C175&lt;$L175,1,0)</f>
        <v>0</v>
      </c>
      <c r="BW175" s="3"/>
      <c r="BX175" s="3"/>
      <c r="BY175" s="3"/>
      <c r="BZ175" s="3"/>
      <c r="CA175" s="3"/>
    </row>
    <row r="176" spans="1:102" s="23" customFormat="1" ht="10.5" x14ac:dyDescent="0.15">
      <c r="A176" s="1056"/>
      <c r="B176" s="246" t="s">
        <v>185</v>
      </c>
      <c r="C176" s="80">
        <f>SUM(D176:I176)</f>
        <v>0</v>
      </c>
      <c r="D176" s="37"/>
      <c r="E176" s="38"/>
      <c r="F176" s="38"/>
      <c r="G176" s="38"/>
      <c r="H176" s="38"/>
      <c r="I176" s="39"/>
      <c r="J176" s="37"/>
      <c r="K176" s="39"/>
      <c r="L176" s="247"/>
      <c r="M176" s="28" t="str">
        <f>$BA176&amp;" "&amp;$BB176&amp;""&amp;$BC176</f>
        <v xml:space="preserve"> </v>
      </c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221"/>
      <c r="AH176" s="3"/>
      <c r="AI176" s="3"/>
      <c r="AJ176" s="3"/>
      <c r="AK176" s="3"/>
      <c r="BA176" s="29" t="str">
        <f>IF($C176&lt;&gt;($J176+$K176),"Los Egresos según sexo NO pueden ser diferente al Total.","")</f>
        <v/>
      </c>
      <c r="BB176" s="245" t="str">
        <f>IF($C176=0,"",IF($L176="",IF($C176="",""," No olvide escribir la columna Beneficiarios."),""))</f>
        <v/>
      </c>
      <c r="BC176" s="245" t="str">
        <f>IF($C176&lt;$L176," El número de Beneficiarios NO puede ser mayor que el Total.","")</f>
        <v/>
      </c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0">
        <f>IF($C176&lt;&gt;($J176+$K176),1,0)</f>
        <v>0</v>
      </c>
      <c r="BU176" s="30" t="str">
        <f>IF($C176=0,"",IF($L176="",IF($C176="","",1),0))</f>
        <v/>
      </c>
      <c r="BV176" s="30">
        <f>IF($C176&lt;$L176,1,0)</f>
        <v>0</v>
      </c>
      <c r="BW176" s="3"/>
      <c r="BX176" s="3"/>
      <c r="BY176" s="3"/>
      <c r="BZ176" s="3"/>
      <c r="CA176" s="3"/>
    </row>
    <row r="177" spans="1:87" s="9" customFormat="1" ht="15" x14ac:dyDescent="0.2">
      <c r="A177" s="81" t="s">
        <v>187</v>
      </c>
      <c r="B177" s="81"/>
      <c r="C177" s="81"/>
      <c r="D177" s="81"/>
      <c r="E177" s="81"/>
      <c r="F177" s="81"/>
      <c r="G177" s="81"/>
      <c r="M177" s="4"/>
      <c r="AG177" s="138"/>
    </row>
    <row r="178" spans="1:87" s="23" customFormat="1" ht="10.5" x14ac:dyDescent="0.15">
      <c r="A178" s="1009" t="s">
        <v>188</v>
      </c>
      <c r="B178" s="1010"/>
      <c r="C178" s="1015" t="s">
        <v>189</v>
      </c>
      <c r="D178" s="1015"/>
      <c r="E178" s="1015"/>
      <c r="F178" s="1016" t="s">
        <v>190</v>
      </c>
      <c r="G178" s="1017"/>
      <c r="H178" s="1017"/>
      <c r="I178" s="1017"/>
      <c r="J178" s="1017"/>
      <c r="K178" s="1017"/>
      <c r="L178" s="1017"/>
      <c r="M178" s="1017"/>
      <c r="N178" s="1017"/>
      <c r="O178" s="1017"/>
      <c r="P178" s="1017"/>
      <c r="Q178" s="1018"/>
      <c r="R178" s="1057" t="s">
        <v>191</v>
      </c>
      <c r="S178" s="1060" t="s">
        <v>103</v>
      </c>
      <c r="T178" s="1049" t="s">
        <v>192</v>
      </c>
      <c r="U178" s="1052" t="s">
        <v>164</v>
      </c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BA178" s="3"/>
      <c r="BB178" s="3"/>
      <c r="BC178" s="3"/>
      <c r="BD178" s="221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</row>
    <row r="179" spans="1:87" s="23" customFormat="1" ht="10.5" x14ac:dyDescent="0.15">
      <c r="A179" s="1011"/>
      <c r="B179" s="1012"/>
      <c r="C179" s="1015"/>
      <c r="D179" s="1015"/>
      <c r="E179" s="1015"/>
      <c r="F179" s="1026" t="s">
        <v>193</v>
      </c>
      <c r="G179" s="1028"/>
      <c r="H179" s="1026" t="s">
        <v>179</v>
      </c>
      <c r="I179" s="1028"/>
      <c r="J179" s="1026" t="s">
        <v>70</v>
      </c>
      <c r="K179" s="1028"/>
      <c r="L179" s="1026" t="s">
        <v>8</v>
      </c>
      <c r="M179" s="1028"/>
      <c r="N179" s="1026" t="s">
        <v>180</v>
      </c>
      <c r="O179" s="1028"/>
      <c r="P179" s="1026" t="s">
        <v>181</v>
      </c>
      <c r="Q179" s="1027"/>
      <c r="R179" s="1058"/>
      <c r="S179" s="1061"/>
      <c r="T179" s="1050"/>
      <c r="U179" s="105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BA179" s="3"/>
      <c r="BB179" s="3"/>
      <c r="BC179" s="3"/>
      <c r="BD179" s="221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</row>
    <row r="180" spans="1:87" s="23" customFormat="1" ht="21" x14ac:dyDescent="0.15">
      <c r="A180" s="1013"/>
      <c r="B180" s="1014"/>
      <c r="C180" s="231" t="s">
        <v>167</v>
      </c>
      <c r="D180" s="231" t="s">
        <v>43</v>
      </c>
      <c r="E180" s="248" t="s">
        <v>64</v>
      </c>
      <c r="F180" s="96" t="s">
        <v>182</v>
      </c>
      <c r="G180" s="99" t="s">
        <v>64</v>
      </c>
      <c r="H180" s="96" t="s">
        <v>182</v>
      </c>
      <c r="I180" s="99" t="s">
        <v>64</v>
      </c>
      <c r="J180" s="96" t="s">
        <v>182</v>
      </c>
      <c r="K180" s="99" t="s">
        <v>64</v>
      </c>
      <c r="L180" s="96" t="s">
        <v>182</v>
      </c>
      <c r="M180" s="99" t="s">
        <v>64</v>
      </c>
      <c r="N180" s="96" t="s">
        <v>182</v>
      </c>
      <c r="O180" s="249" t="s">
        <v>64</v>
      </c>
      <c r="P180" s="96" t="s">
        <v>182</v>
      </c>
      <c r="Q180" s="249" t="s">
        <v>64</v>
      </c>
      <c r="R180" s="1059"/>
      <c r="S180" s="1062"/>
      <c r="T180" s="1051"/>
      <c r="U180" s="1054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BA180" s="3"/>
      <c r="BB180" s="3"/>
      <c r="BC180" s="3"/>
      <c r="BD180" s="221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</row>
    <row r="181" spans="1:87" s="23" customFormat="1" ht="10.5" x14ac:dyDescent="0.15">
      <c r="A181" s="1045" t="s">
        <v>194</v>
      </c>
      <c r="B181" s="1046"/>
      <c r="C181" s="250">
        <f>SUM(D181:E181)</f>
        <v>0</v>
      </c>
      <c r="D181" s="250">
        <f>F181+H181+J181+L181+N181+P181</f>
        <v>0</v>
      </c>
      <c r="E181" s="250">
        <f>G181+I181+K181+M181+O181+Q181</f>
        <v>0</v>
      </c>
      <c r="F181" s="251">
        <f>SUM(F182:F191)</f>
        <v>0</v>
      </c>
      <c r="G181" s="252">
        <f t="shared" ref="G181:U181" si="47">SUM(G182:G191)</f>
        <v>0</v>
      </c>
      <c r="H181" s="251">
        <f t="shared" si="47"/>
        <v>0</v>
      </c>
      <c r="I181" s="252">
        <f t="shared" si="47"/>
        <v>0</v>
      </c>
      <c r="J181" s="251">
        <f t="shared" si="47"/>
        <v>0</v>
      </c>
      <c r="K181" s="252">
        <f t="shared" si="47"/>
        <v>0</v>
      </c>
      <c r="L181" s="251">
        <f t="shared" si="47"/>
        <v>0</v>
      </c>
      <c r="M181" s="252">
        <f t="shared" si="47"/>
        <v>0</v>
      </c>
      <c r="N181" s="251">
        <f t="shared" si="47"/>
        <v>0</v>
      </c>
      <c r="O181" s="252">
        <f t="shared" si="47"/>
        <v>0</v>
      </c>
      <c r="P181" s="253">
        <f t="shared" si="47"/>
        <v>0</v>
      </c>
      <c r="Q181" s="252">
        <f t="shared" si="47"/>
        <v>0</v>
      </c>
      <c r="R181" s="254">
        <f t="shared" si="47"/>
        <v>0</v>
      </c>
      <c r="S181" s="255">
        <f t="shared" si="47"/>
        <v>0</v>
      </c>
      <c r="T181" s="250">
        <f t="shared" si="47"/>
        <v>0</v>
      </c>
      <c r="U181" s="250">
        <f t="shared" si="47"/>
        <v>0</v>
      </c>
      <c r="V181" s="233" t="str">
        <f>$BA181&amp;" "&amp;$BB181&amp;""&amp;$BC181&amp;""&amp;$BD181&amp;""&amp;$BE181&amp;""&amp;$BF181</f>
        <v xml:space="preserve"> </v>
      </c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BA181" s="29" t="str">
        <f>IF($C181&lt;&gt;SUM($F181:$Q181),"El Total de los Ingresos NO puede ser diferente a la suma de Hombres y Mujeres por edad.","")</f>
        <v/>
      </c>
      <c r="BB181" s="29" t="str">
        <f>IF($D181&lt;&gt;$F181+$H181+$J181+$L181+$N181+$P181,"El Total de Hombres Ingresados al Programa NO puede ser distinto a la suma de Hombres por edad.","")</f>
        <v/>
      </c>
      <c r="BC181" s="29" t="str">
        <f>IF($E181&lt;&gt;$G181+$I181+$K181+$M181+$O181+$Q181,"El Total de Mujeres Ingresadas al Programa NO puede ser distinto a la suma de Mujeres por edad.","")</f>
        <v/>
      </c>
      <c r="BD181" s="29" t="str">
        <f>IF(R181&lt;=C181,"","El Nº de TRANS ingresados al Programa NO DEBE ser mayor al Total de Ingresos")</f>
        <v/>
      </c>
      <c r="BE181" s="29" t="str">
        <f>IF(T181&lt;=S181,"","Los Egresos por Alta DEBEN estar contenidos en el Total de Egresos")</f>
        <v/>
      </c>
      <c r="BF181" s="29" t="str">
        <f>IF(U181&lt;=S181,"","Los Egresos por Abandono DEBEN estar contenidos en el Total de Egresos")</f>
        <v/>
      </c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0">
        <f>IF($C181&lt;&gt;SUM($F181:$Q181),1,0)</f>
        <v>0</v>
      </c>
      <c r="BU181" s="30">
        <f>IF($D181&lt;&gt;$F181+$H181+$J181+$L181+$N181+$P181,1,0)</f>
        <v>0</v>
      </c>
      <c r="BV181" s="30">
        <f>IF($E181&lt;&gt;$G181+$I181+$K181+$M181+$O181+$Q181,1,0)</f>
        <v>0</v>
      </c>
      <c r="BW181" s="30">
        <f>IF(R181&lt;=C181,0,1)</f>
        <v>0</v>
      </c>
      <c r="BX181" s="30">
        <f>IF(T181&lt;=S181,0,1)</f>
        <v>0</v>
      </c>
      <c r="BY181" s="30">
        <f>IF(U181&lt;=S181,0,1)</f>
        <v>0</v>
      </c>
      <c r="BZ181" s="3"/>
      <c r="CA181" s="3"/>
      <c r="CB181" s="3"/>
      <c r="CC181" s="3"/>
      <c r="CD181" s="3"/>
      <c r="CE181" s="3"/>
      <c r="CF181" s="3"/>
      <c r="CG181" s="3"/>
      <c r="CH181" s="3"/>
      <c r="CI181" s="3"/>
    </row>
    <row r="182" spans="1:87" s="23" customFormat="1" ht="10.5" x14ac:dyDescent="0.15">
      <c r="A182" s="1047" t="s">
        <v>195</v>
      </c>
      <c r="B182" s="256" t="s">
        <v>122</v>
      </c>
      <c r="C182" s="257">
        <f>+D182+E182</f>
        <v>0</v>
      </c>
      <c r="D182" s="258"/>
      <c r="E182" s="259">
        <f>G182+I182+K182+M182+O182+Q182</f>
        <v>0</v>
      </c>
      <c r="F182" s="260"/>
      <c r="G182" s="192"/>
      <c r="H182" s="260"/>
      <c r="I182" s="34"/>
      <c r="J182" s="260"/>
      <c r="K182" s="34"/>
      <c r="L182" s="260"/>
      <c r="M182" s="34"/>
      <c r="N182" s="260"/>
      <c r="O182" s="34"/>
      <c r="P182" s="260"/>
      <c r="Q182" s="189"/>
      <c r="R182" s="261"/>
      <c r="S182" s="262"/>
      <c r="T182" s="134"/>
      <c r="U182" s="47"/>
      <c r="V182" s="233" t="str">
        <f>$BA182&amp;" "&amp;$BC182&amp;""&amp;$BD182&amp;""&amp;$BE182&amp;""&amp;$BF182</f>
        <v xml:space="preserve"> </v>
      </c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BA182" s="29" t="str">
        <f>IF($C182&lt;&gt;SUM($F182:$O182),"El Total de los Ingresos NO puede ser diferente a la suma de Hombres y Mujeres por edad.","")</f>
        <v/>
      </c>
      <c r="BB182" s="22"/>
      <c r="BC182" s="29" t="str">
        <f>IF($E182&lt;&gt;$G182+$I182+$K182+$M182+$O182,"El Total de Mujeres Ingresadas al Programa NO puede ser distinto a la suma de Mujeres por edad.","")</f>
        <v/>
      </c>
      <c r="BD182" s="29" t="str">
        <f>IF(R182&lt;=C182,"","El Nº de TRANS ingresados al Programa NO DEBE ser mayor al Total de Ingresos")</f>
        <v/>
      </c>
      <c r="BE182" s="29" t="str">
        <f>IF(T182&lt;=S182,"","Los Egresos por Alta DEBEN estar contenidos en el Total de Egresos")</f>
        <v/>
      </c>
      <c r="BF182" s="29" t="str">
        <f>IF(U182&lt;=S182,"","Los Egresos por Abandono DEBEN estar contenidos en el Total de Egresos")</f>
        <v/>
      </c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0">
        <f>IF($C182&lt;&gt;SUM($F182:$O182),1,0)</f>
        <v>0</v>
      </c>
      <c r="BU182" s="30">
        <f>IF($D182&lt;&gt;$F182+$H182+$J182+$L182+$N182,1,0)</f>
        <v>0</v>
      </c>
      <c r="BV182" s="30">
        <f>IF($E182&lt;&gt;$G182+$I182+$K182+$M182+$O182,1,0)</f>
        <v>0</v>
      </c>
      <c r="BW182" s="30">
        <f>IF(R182&lt;=C182,0,1)</f>
        <v>0</v>
      </c>
      <c r="BX182" s="30">
        <f>IF(T182&lt;=S182,0,1)</f>
        <v>0</v>
      </c>
      <c r="BY182" s="30">
        <f>IF(U182&lt;=S182,0,1)</f>
        <v>0</v>
      </c>
      <c r="BZ182" s="3"/>
      <c r="CA182" s="3"/>
      <c r="CB182" s="3"/>
      <c r="CC182" s="3"/>
      <c r="CD182" s="3"/>
      <c r="CE182" s="3"/>
      <c r="CF182" s="3"/>
      <c r="CG182" s="3"/>
      <c r="CH182" s="3"/>
      <c r="CI182" s="3"/>
    </row>
    <row r="183" spans="1:87" s="23" customFormat="1" ht="10.5" x14ac:dyDescent="0.15">
      <c r="A183" s="1048"/>
      <c r="B183" s="263" t="s">
        <v>196</v>
      </c>
      <c r="C183" s="264">
        <f t="shared" ref="C183:C191" si="48">+D183+E183</f>
        <v>0</v>
      </c>
      <c r="D183" s="264">
        <f t="shared" ref="D183:E191" si="49">F183+H183+J183+L183+N183+P183</f>
        <v>0</v>
      </c>
      <c r="E183" s="265">
        <f t="shared" si="49"/>
        <v>0</v>
      </c>
      <c r="F183" s="73"/>
      <c r="G183" s="34"/>
      <c r="H183" s="73"/>
      <c r="I183" s="34"/>
      <c r="J183" s="73"/>
      <c r="K183" s="34"/>
      <c r="L183" s="73"/>
      <c r="M183" s="34"/>
      <c r="N183" s="73"/>
      <c r="O183" s="34"/>
      <c r="P183" s="73"/>
      <c r="Q183" s="134"/>
      <c r="R183" s="261"/>
      <c r="S183" s="262"/>
      <c r="T183" s="134"/>
      <c r="U183" s="47"/>
      <c r="V183" s="233" t="str">
        <f t="shared" ref="V183:V191" si="50">$BA183&amp;" "&amp;$BB183&amp;""&amp;$BC183&amp;""&amp;$BD183&amp;""&amp;$BE183&amp;""&amp;$BF183</f>
        <v xml:space="preserve"> </v>
      </c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BA183" s="29" t="str">
        <f t="shared" ref="BA183:BA191" si="51">IF($C183&lt;&gt;SUM($F183:$Q183),"El Total de los Ingresos NO puede ser diferente a la suma de Hombres y Mujeres por edad.","")</f>
        <v/>
      </c>
      <c r="BB183" s="29" t="str">
        <f t="shared" ref="BB183:BB191" si="52">IF($D183&lt;&gt;$F183+$H183+$J183+$L183+$N183+$P183,"El Total de Hombres Ingresados al Programa NO puede ser distinto a la suma de Hombres por edad.","")</f>
        <v/>
      </c>
      <c r="BC183" s="29" t="str">
        <f t="shared" ref="BC183:BC191" si="53">IF($E183&lt;&gt;$G183+$I183+$K183+$M183+$O183+$Q183,"El Total de Mujeres Ingresadas al Programa NO puede ser distinto a la suma de Mujeres por edad.","")</f>
        <v/>
      </c>
      <c r="BD183" s="29" t="str">
        <f t="shared" ref="BD183:BD191" si="54">IF(R183&lt;=C183,"","El Nº de TRANS ingresados al Programa NO DEBE ser mayor al Total de Ingresos")</f>
        <v/>
      </c>
      <c r="BE183" s="29" t="str">
        <f t="shared" ref="BE183:BE191" si="55">IF(T183&lt;=S183,"","Los Egresos por Alta DEBEN estar contenidos en el Total de Egresos")</f>
        <v/>
      </c>
      <c r="BF183" s="29" t="str">
        <f t="shared" ref="BF183:BF191" si="56">IF(U183&lt;=S183,"","Los Egresos por Abandono DEBEN estar contenidos en el Total de Egresos")</f>
        <v/>
      </c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0">
        <f t="shared" ref="BT183:BT191" si="57">IF($C183&lt;&gt;SUM($F183:$Q183),1,0)</f>
        <v>0</v>
      </c>
      <c r="BU183" s="30">
        <f t="shared" ref="BU183:BU191" si="58">IF($D183&lt;&gt;$F183+$H183+$J183+$L183+$N183+$P183,1,0)</f>
        <v>0</v>
      </c>
      <c r="BV183" s="30">
        <f t="shared" ref="BV183:BV191" si="59">IF($E183&lt;&gt;$G183+$I183+$K183+$M183+$O183+$Q183,1,0)</f>
        <v>0</v>
      </c>
      <c r="BW183" s="30">
        <f t="shared" ref="BW183:BW191" si="60">IF(R183&lt;=C183,0,1)</f>
        <v>0</v>
      </c>
      <c r="BX183" s="30">
        <f t="shared" ref="BX183:BX191" si="61">IF(T183&lt;=S183,0,1)</f>
        <v>0</v>
      </c>
      <c r="BY183" s="30">
        <f t="shared" ref="BY183:BY191" si="62">IF(U183&lt;=S183,0,1)</f>
        <v>0</v>
      </c>
      <c r="BZ183" s="3"/>
      <c r="CA183" s="3"/>
      <c r="CB183" s="3"/>
      <c r="CC183" s="3"/>
      <c r="CD183" s="3"/>
      <c r="CE183" s="3"/>
      <c r="CF183" s="3"/>
      <c r="CG183" s="3"/>
      <c r="CH183" s="3"/>
      <c r="CI183" s="3"/>
    </row>
    <row r="184" spans="1:87" s="23" customFormat="1" ht="10.5" x14ac:dyDescent="0.15">
      <c r="A184" s="1041" t="s">
        <v>197</v>
      </c>
      <c r="B184" s="1042"/>
      <c r="C184" s="266">
        <f t="shared" si="48"/>
        <v>0</v>
      </c>
      <c r="D184" s="266">
        <f t="shared" si="49"/>
        <v>0</v>
      </c>
      <c r="E184" s="265">
        <f t="shared" si="49"/>
        <v>0</v>
      </c>
      <c r="F184" s="73"/>
      <c r="G184" s="75"/>
      <c r="H184" s="73"/>
      <c r="I184" s="75"/>
      <c r="J184" s="73"/>
      <c r="K184" s="75"/>
      <c r="L184" s="73"/>
      <c r="M184" s="75"/>
      <c r="N184" s="73"/>
      <c r="O184" s="75"/>
      <c r="P184" s="73"/>
      <c r="Q184" s="75"/>
      <c r="R184" s="267"/>
      <c r="S184" s="268"/>
      <c r="T184" s="222"/>
      <c r="U184" s="48"/>
      <c r="V184" s="233" t="str">
        <f t="shared" si="50"/>
        <v xml:space="preserve"> </v>
      </c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BA184" s="29" t="str">
        <f t="shared" si="51"/>
        <v/>
      </c>
      <c r="BB184" s="29" t="str">
        <f t="shared" si="52"/>
        <v/>
      </c>
      <c r="BC184" s="29" t="str">
        <f t="shared" si="53"/>
        <v/>
      </c>
      <c r="BD184" s="29" t="str">
        <f t="shared" si="54"/>
        <v/>
      </c>
      <c r="BE184" s="29" t="str">
        <f t="shared" si="55"/>
        <v/>
      </c>
      <c r="BF184" s="29" t="str">
        <f t="shared" si="56"/>
        <v/>
      </c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0">
        <f t="shared" si="57"/>
        <v>0</v>
      </c>
      <c r="BU184" s="30">
        <f t="shared" si="58"/>
        <v>0</v>
      </c>
      <c r="BV184" s="30">
        <f t="shared" si="59"/>
        <v>0</v>
      </c>
      <c r="BW184" s="30">
        <f t="shared" si="60"/>
        <v>0</v>
      </c>
      <c r="BX184" s="30">
        <f t="shared" si="61"/>
        <v>0</v>
      </c>
      <c r="BY184" s="30">
        <f t="shared" si="62"/>
        <v>0</v>
      </c>
      <c r="BZ184" s="3"/>
      <c r="CA184" s="3"/>
      <c r="CB184" s="3"/>
      <c r="CC184" s="3"/>
      <c r="CD184" s="3"/>
      <c r="CE184" s="3"/>
      <c r="CF184" s="3"/>
      <c r="CG184" s="3"/>
      <c r="CH184" s="3"/>
      <c r="CI184" s="3"/>
    </row>
    <row r="185" spans="1:87" s="23" customFormat="1" ht="10.5" x14ac:dyDescent="0.15">
      <c r="A185" s="1041" t="s">
        <v>198</v>
      </c>
      <c r="B185" s="1042"/>
      <c r="C185" s="266">
        <f t="shared" si="48"/>
        <v>0</v>
      </c>
      <c r="D185" s="266">
        <f t="shared" si="49"/>
        <v>0</v>
      </c>
      <c r="E185" s="265">
        <f t="shared" si="49"/>
        <v>0</v>
      </c>
      <c r="F185" s="73"/>
      <c r="G185" s="75"/>
      <c r="H185" s="73"/>
      <c r="I185" s="75"/>
      <c r="J185" s="73"/>
      <c r="K185" s="75"/>
      <c r="L185" s="73"/>
      <c r="M185" s="75"/>
      <c r="N185" s="73"/>
      <c r="O185" s="75"/>
      <c r="P185" s="73"/>
      <c r="Q185" s="75"/>
      <c r="R185" s="267"/>
      <c r="S185" s="268"/>
      <c r="T185" s="222"/>
      <c r="U185" s="48"/>
      <c r="V185" s="233" t="str">
        <f t="shared" si="50"/>
        <v xml:space="preserve"> </v>
      </c>
      <c r="W185" s="93"/>
      <c r="X185" s="94"/>
      <c r="Y185" s="94"/>
      <c r="Z185" s="94"/>
      <c r="AA185" s="94"/>
      <c r="AB185" s="94"/>
      <c r="AC185" s="94"/>
      <c r="AD185" s="94"/>
      <c r="AE185" s="94"/>
      <c r="AF185" s="3"/>
      <c r="AG185" s="3"/>
      <c r="AH185" s="3"/>
      <c r="AI185" s="3"/>
      <c r="AJ185" s="3"/>
      <c r="AK185" s="3"/>
      <c r="BA185" s="29" t="str">
        <f t="shared" si="51"/>
        <v/>
      </c>
      <c r="BB185" s="29" t="str">
        <f t="shared" si="52"/>
        <v/>
      </c>
      <c r="BC185" s="29" t="str">
        <f t="shared" si="53"/>
        <v/>
      </c>
      <c r="BD185" s="29" t="str">
        <f t="shared" si="54"/>
        <v/>
      </c>
      <c r="BE185" s="29" t="str">
        <f t="shared" si="55"/>
        <v/>
      </c>
      <c r="BF185" s="29" t="str">
        <f t="shared" si="56"/>
        <v/>
      </c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0">
        <f t="shared" si="57"/>
        <v>0</v>
      </c>
      <c r="BU185" s="30">
        <f t="shared" si="58"/>
        <v>0</v>
      </c>
      <c r="BV185" s="30">
        <f t="shared" si="59"/>
        <v>0</v>
      </c>
      <c r="BW185" s="30">
        <f t="shared" si="60"/>
        <v>0</v>
      </c>
      <c r="BX185" s="30">
        <f t="shared" si="61"/>
        <v>0</v>
      </c>
      <c r="BY185" s="30">
        <f t="shared" si="62"/>
        <v>0</v>
      </c>
      <c r="BZ185" s="3"/>
      <c r="CA185" s="3"/>
      <c r="CB185" s="3"/>
      <c r="CC185" s="3"/>
      <c r="CD185" s="3"/>
      <c r="CE185" s="3"/>
      <c r="CF185" s="3"/>
      <c r="CG185" s="3"/>
      <c r="CH185" s="3"/>
      <c r="CI185" s="3"/>
    </row>
    <row r="186" spans="1:87" s="23" customFormat="1" ht="10.5" x14ac:dyDescent="0.15">
      <c r="A186" s="1041" t="s">
        <v>199</v>
      </c>
      <c r="B186" s="1042"/>
      <c r="C186" s="266">
        <f t="shared" si="48"/>
        <v>0</v>
      </c>
      <c r="D186" s="266">
        <f t="shared" si="49"/>
        <v>0</v>
      </c>
      <c r="E186" s="265">
        <f t="shared" si="49"/>
        <v>0</v>
      </c>
      <c r="F186" s="32"/>
      <c r="G186" s="34"/>
      <c r="H186" s="32"/>
      <c r="I186" s="34"/>
      <c r="J186" s="32"/>
      <c r="K186" s="34"/>
      <c r="L186" s="32"/>
      <c r="M186" s="34"/>
      <c r="N186" s="32"/>
      <c r="O186" s="34"/>
      <c r="P186" s="32"/>
      <c r="Q186" s="34"/>
      <c r="R186" s="261"/>
      <c r="S186" s="262"/>
      <c r="T186" s="134"/>
      <c r="U186" s="47"/>
      <c r="V186" s="233" t="str">
        <f t="shared" si="50"/>
        <v xml:space="preserve"> </v>
      </c>
      <c r="W186" s="93"/>
      <c r="X186" s="94"/>
      <c r="Y186" s="94"/>
      <c r="Z186" s="94"/>
      <c r="AA186" s="94"/>
      <c r="AB186" s="94"/>
      <c r="AC186" s="94"/>
      <c r="AD186" s="94"/>
      <c r="AE186" s="94"/>
      <c r="AF186" s="3"/>
      <c r="AG186" s="3"/>
      <c r="AH186" s="3"/>
      <c r="AI186" s="3"/>
      <c r="AJ186" s="3"/>
      <c r="AK186" s="3"/>
      <c r="BA186" s="29" t="str">
        <f t="shared" si="51"/>
        <v/>
      </c>
      <c r="BB186" s="29" t="str">
        <f t="shared" si="52"/>
        <v/>
      </c>
      <c r="BC186" s="29" t="str">
        <f t="shared" si="53"/>
        <v/>
      </c>
      <c r="BD186" s="29" t="str">
        <f t="shared" si="54"/>
        <v/>
      </c>
      <c r="BE186" s="29" t="str">
        <f t="shared" si="55"/>
        <v/>
      </c>
      <c r="BF186" s="29" t="str">
        <f t="shared" si="56"/>
        <v/>
      </c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0">
        <f t="shared" si="57"/>
        <v>0</v>
      </c>
      <c r="BU186" s="30">
        <f t="shared" si="58"/>
        <v>0</v>
      </c>
      <c r="BV186" s="30">
        <f t="shared" si="59"/>
        <v>0</v>
      </c>
      <c r="BW186" s="30">
        <f t="shared" si="60"/>
        <v>0</v>
      </c>
      <c r="BX186" s="30">
        <f t="shared" si="61"/>
        <v>0</v>
      </c>
      <c r="BY186" s="30">
        <f t="shared" si="62"/>
        <v>0</v>
      </c>
      <c r="BZ186" s="3"/>
      <c r="CA186" s="3"/>
      <c r="CB186" s="3"/>
      <c r="CC186" s="3"/>
      <c r="CD186" s="3"/>
      <c r="CE186" s="3"/>
      <c r="CF186" s="3"/>
      <c r="CG186" s="3"/>
      <c r="CH186" s="3"/>
      <c r="CI186" s="3"/>
    </row>
    <row r="187" spans="1:87" s="23" customFormat="1" ht="10.5" x14ac:dyDescent="0.15">
      <c r="A187" s="1041" t="s">
        <v>200</v>
      </c>
      <c r="B187" s="1042"/>
      <c r="C187" s="266">
        <f t="shared" si="48"/>
        <v>0</v>
      </c>
      <c r="D187" s="266">
        <f t="shared" si="49"/>
        <v>0</v>
      </c>
      <c r="E187" s="265">
        <f t="shared" si="49"/>
        <v>0</v>
      </c>
      <c r="F187" s="73"/>
      <c r="G187" s="75"/>
      <c r="H187" s="73"/>
      <c r="I187" s="75"/>
      <c r="J187" s="73"/>
      <c r="K187" s="75"/>
      <c r="L187" s="73"/>
      <c r="M187" s="75"/>
      <c r="N187" s="73"/>
      <c r="O187" s="75"/>
      <c r="P187" s="73"/>
      <c r="Q187" s="75"/>
      <c r="R187" s="267"/>
      <c r="S187" s="268"/>
      <c r="T187" s="222"/>
      <c r="U187" s="48"/>
      <c r="V187" s="233" t="str">
        <f t="shared" si="50"/>
        <v xml:space="preserve"> </v>
      </c>
      <c r="W187" s="93"/>
      <c r="X187" s="94"/>
      <c r="Y187" s="94"/>
      <c r="Z187" s="94"/>
      <c r="AA187" s="94"/>
      <c r="AB187" s="94"/>
      <c r="AC187" s="94"/>
      <c r="AD187" s="94"/>
      <c r="AE187" s="94"/>
      <c r="AF187" s="3"/>
      <c r="AG187" s="3"/>
      <c r="AH187" s="3"/>
      <c r="AI187" s="3"/>
      <c r="AJ187" s="3"/>
      <c r="AK187" s="3"/>
      <c r="BA187" s="29" t="str">
        <f t="shared" si="51"/>
        <v/>
      </c>
      <c r="BB187" s="29" t="str">
        <f t="shared" si="52"/>
        <v/>
      </c>
      <c r="BC187" s="29" t="str">
        <f t="shared" si="53"/>
        <v/>
      </c>
      <c r="BD187" s="29" t="str">
        <f t="shared" si="54"/>
        <v/>
      </c>
      <c r="BE187" s="29" t="str">
        <f t="shared" si="55"/>
        <v/>
      </c>
      <c r="BF187" s="29" t="str">
        <f t="shared" si="56"/>
        <v/>
      </c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0">
        <f t="shared" si="57"/>
        <v>0</v>
      </c>
      <c r="BU187" s="30">
        <f t="shared" si="58"/>
        <v>0</v>
      </c>
      <c r="BV187" s="30">
        <f t="shared" si="59"/>
        <v>0</v>
      </c>
      <c r="BW187" s="30">
        <f t="shared" si="60"/>
        <v>0</v>
      </c>
      <c r="BX187" s="30">
        <f t="shared" si="61"/>
        <v>0</v>
      </c>
      <c r="BY187" s="30">
        <f t="shared" si="62"/>
        <v>0</v>
      </c>
      <c r="BZ187" s="3"/>
      <c r="CA187" s="3"/>
      <c r="CB187" s="3"/>
      <c r="CC187" s="3"/>
      <c r="CD187" s="3"/>
      <c r="CE187" s="3"/>
      <c r="CF187" s="3"/>
      <c r="CG187" s="3"/>
      <c r="CH187" s="3"/>
      <c r="CI187" s="3"/>
    </row>
    <row r="188" spans="1:87" s="23" customFormat="1" ht="10.5" x14ac:dyDescent="0.15">
      <c r="A188" s="1041" t="s">
        <v>201</v>
      </c>
      <c r="B188" s="1042"/>
      <c r="C188" s="266">
        <f t="shared" si="48"/>
        <v>0</v>
      </c>
      <c r="D188" s="266">
        <f t="shared" si="49"/>
        <v>0</v>
      </c>
      <c r="E188" s="265">
        <f t="shared" si="49"/>
        <v>0</v>
      </c>
      <c r="F188" s="73"/>
      <c r="G188" s="75"/>
      <c r="H188" s="73"/>
      <c r="I188" s="75"/>
      <c r="J188" s="73"/>
      <c r="K188" s="75"/>
      <c r="L188" s="73"/>
      <c r="M188" s="75"/>
      <c r="N188" s="73"/>
      <c r="O188" s="75"/>
      <c r="P188" s="73"/>
      <c r="Q188" s="75"/>
      <c r="R188" s="267"/>
      <c r="S188" s="268"/>
      <c r="T188" s="222"/>
      <c r="U188" s="48"/>
      <c r="V188" s="233" t="str">
        <f t="shared" si="50"/>
        <v xml:space="preserve"> </v>
      </c>
      <c r="W188" s="93"/>
      <c r="X188" s="94"/>
      <c r="Y188" s="94"/>
      <c r="Z188" s="94"/>
      <c r="AA188" s="94"/>
      <c r="AB188" s="94"/>
      <c r="AC188" s="94"/>
      <c r="AD188" s="94"/>
      <c r="AE188" s="94"/>
      <c r="AF188" s="3"/>
      <c r="AG188" s="3"/>
      <c r="AH188" s="3"/>
      <c r="AI188" s="3"/>
      <c r="AJ188" s="3"/>
      <c r="AK188" s="3"/>
      <c r="BA188" s="29" t="str">
        <f t="shared" si="51"/>
        <v/>
      </c>
      <c r="BB188" s="29" t="str">
        <f t="shared" si="52"/>
        <v/>
      </c>
      <c r="BC188" s="29" t="str">
        <f t="shared" si="53"/>
        <v/>
      </c>
      <c r="BD188" s="29" t="str">
        <f t="shared" si="54"/>
        <v/>
      </c>
      <c r="BE188" s="29" t="str">
        <f t="shared" si="55"/>
        <v/>
      </c>
      <c r="BF188" s="29" t="str">
        <f t="shared" si="56"/>
        <v/>
      </c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0">
        <f t="shared" si="57"/>
        <v>0</v>
      </c>
      <c r="BU188" s="30">
        <f t="shared" si="58"/>
        <v>0</v>
      </c>
      <c r="BV188" s="30">
        <f t="shared" si="59"/>
        <v>0</v>
      </c>
      <c r="BW188" s="30">
        <f t="shared" si="60"/>
        <v>0</v>
      </c>
      <c r="BX188" s="30">
        <f t="shared" si="61"/>
        <v>0</v>
      </c>
      <c r="BY188" s="30">
        <f t="shared" si="62"/>
        <v>0</v>
      </c>
      <c r="BZ188" s="3"/>
      <c r="CA188" s="3"/>
      <c r="CB188" s="3"/>
      <c r="CC188" s="3"/>
      <c r="CD188" s="3"/>
      <c r="CE188" s="3"/>
      <c r="CF188" s="3"/>
      <c r="CG188" s="3"/>
      <c r="CH188" s="3"/>
      <c r="CI188" s="3"/>
    </row>
    <row r="189" spans="1:87" s="23" customFormat="1" ht="10.5" x14ac:dyDescent="0.15">
      <c r="A189" s="1041" t="s">
        <v>202</v>
      </c>
      <c r="B189" s="1042"/>
      <c r="C189" s="266">
        <f t="shared" si="48"/>
        <v>0</v>
      </c>
      <c r="D189" s="266">
        <f t="shared" si="49"/>
        <v>0</v>
      </c>
      <c r="E189" s="265">
        <f t="shared" si="49"/>
        <v>0</v>
      </c>
      <c r="F189" s="73"/>
      <c r="G189" s="75"/>
      <c r="H189" s="73"/>
      <c r="I189" s="75"/>
      <c r="J189" s="73"/>
      <c r="K189" s="75"/>
      <c r="L189" s="73"/>
      <c r="M189" s="75"/>
      <c r="N189" s="73"/>
      <c r="O189" s="75"/>
      <c r="P189" s="73"/>
      <c r="Q189" s="75"/>
      <c r="R189" s="267"/>
      <c r="S189" s="268"/>
      <c r="T189" s="222"/>
      <c r="U189" s="48"/>
      <c r="V189" s="233" t="str">
        <f t="shared" si="50"/>
        <v xml:space="preserve"> </v>
      </c>
      <c r="W189" s="93"/>
      <c r="X189" s="94"/>
      <c r="Y189" s="94"/>
      <c r="Z189" s="94"/>
      <c r="AA189" s="94"/>
      <c r="AB189" s="94"/>
      <c r="AC189" s="94"/>
      <c r="AD189" s="94"/>
      <c r="AE189" s="94"/>
      <c r="AF189" s="3"/>
      <c r="AG189" s="3"/>
      <c r="AH189" s="3"/>
      <c r="AI189" s="3"/>
      <c r="AJ189" s="3"/>
      <c r="AK189" s="3"/>
      <c r="BA189" s="29" t="str">
        <f t="shared" si="51"/>
        <v/>
      </c>
      <c r="BB189" s="29" t="str">
        <f t="shared" si="52"/>
        <v/>
      </c>
      <c r="BC189" s="29" t="str">
        <f t="shared" si="53"/>
        <v/>
      </c>
      <c r="BD189" s="29" t="str">
        <f t="shared" si="54"/>
        <v/>
      </c>
      <c r="BE189" s="29" t="str">
        <f t="shared" si="55"/>
        <v/>
      </c>
      <c r="BF189" s="29" t="str">
        <f t="shared" si="56"/>
        <v/>
      </c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0">
        <f t="shared" si="57"/>
        <v>0</v>
      </c>
      <c r="BU189" s="30">
        <f t="shared" si="58"/>
        <v>0</v>
      </c>
      <c r="BV189" s="30">
        <f t="shared" si="59"/>
        <v>0</v>
      </c>
      <c r="BW189" s="30">
        <f t="shared" si="60"/>
        <v>0</v>
      </c>
      <c r="BX189" s="30">
        <f t="shared" si="61"/>
        <v>0</v>
      </c>
      <c r="BY189" s="30">
        <f t="shared" si="62"/>
        <v>0</v>
      </c>
      <c r="BZ189" s="3"/>
      <c r="CA189" s="3"/>
      <c r="CB189" s="3"/>
      <c r="CC189" s="3"/>
      <c r="CD189" s="3"/>
      <c r="CE189" s="3"/>
      <c r="CF189" s="3"/>
      <c r="CG189" s="3"/>
      <c r="CH189" s="3"/>
      <c r="CI189" s="3"/>
    </row>
    <row r="190" spans="1:87" s="23" customFormat="1" ht="10.5" x14ac:dyDescent="0.15">
      <c r="A190" s="1041" t="s">
        <v>203</v>
      </c>
      <c r="B190" s="1042"/>
      <c r="C190" s="266">
        <f t="shared" si="48"/>
        <v>0</v>
      </c>
      <c r="D190" s="266">
        <f t="shared" si="49"/>
        <v>0</v>
      </c>
      <c r="E190" s="265">
        <f t="shared" si="49"/>
        <v>0</v>
      </c>
      <c r="F190" s="73"/>
      <c r="G190" s="75"/>
      <c r="H190" s="73"/>
      <c r="I190" s="75"/>
      <c r="J190" s="73"/>
      <c r="K190" s="75"/>
      <c r="L190" s="73"/>
      <c r="M190" s="75"/>
      <c r="N190" s="73"/>
      <c r="O190" s="75"/>
      <c r="P190" s="73"/>
      <c r="Q190" s="75"/>
      <c r="R190" s="267"/>
      <c r="S190" s="268"/>
      <c r="T190" s="222"/>
      <c r="U190" s="48"/>
      <c r="V190" s="233" t="str">
        <f t="shared" si="50"/>
        <v xml:space="preserve"> </v>
      </c>
      <c r="W190" s="93"/>
      <c r="X190" s="94"/>
      <c r="Y190" s="94"/>
      <c r="Z190" s="94"/>
      <c r="AA190" s="94"/>
      <c r="AB190" s="94"/>
      <c r="AC190" s="94"/>
      <c r="AD190" s="94"/>
      <c r="AE190" s="94"/>
      <c r="AF190" s="3"/>
      <c r="AG190" s="3"/>
      <c r="AH190" s="3"/>
      <c r="AI190" s="3"/>
      <c r="AJ190" s="3"/>
      <c r="AK190" s="3"/>
      <c r="BA190" s="29" t="str">
        <f t="shared" si="51"/>
        <v/>
      </c>
      <c r="BB190" s="29" t="str">
        <f t="shared" si="52"/>
        <v/>
      </c>
      <c r="BC190" s="29" t="str">
        <f t="shared" si="53"/>
        <v/>
      </c>
      <c r="BD190" s="29" t="str">
        <f t="shared" si="54"/>
        <v/>
      </c>
      <c r="BE190" s="29" t="str">
        <f t="shared" si="55"/>
        <v/>
      </c>
      <c r="BF190" s="29" t="str">
        <f t="shared" si="56"/>
        <v/>
      </c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0">
        <f t="shared" si="57"/>
        <v>0</v>
      </c>
      <c r="BU190" s="30">
        <f t="shared" si="58"/>
        <v>0</v>
      </c>
      <c r="BV190" s="30">
        <f t="shared" si="59"/>
        <v>0</v>
      </c>
      <c r="BW190" s="30">
        <f t="shared" si="60"/>
        <v>0</v>
      </c>
      <c r="BX190" s="30">
        <f t="shared" si="61"/>
        <v>0</v>
      </c>
      <c r="BY190" s="30">
        <f t="shared" si="62"/>
        <v>0</v>
      </c>
      <c r="BZ190" s="3"/>
      <c r="CA190" s="3"/>
      <c r="CB190" s="3"/>
      <c r="CC190" s="3"/>
      <c r="CD190" s="3"/>
      <c r="CE190" s="3"/>
      <c r="CF190" s="3"/>
      <c r="CG190" s="3"/>
      <c r="CH190" s="3"/>
      <c r="CI190" s="3"/>
    </row>
    <row r="191" spans="1:87" s="23" customFormat="1" ht="10.5" x14ac:dyDescent="0.15">
      <c r="A191" s="1043" t="s">
        <v>204</v>
      </c>
      <c r="B191" s="1044"/>
      <c r="C191" s="269">
        <f t="shared" si="48"/>
        <v>0</v>
      </c>
      <c r="D191" s="269">
        <f t="shared" si="49"/>
        <v>0</v>
      </c>
      <c r="E191" s="212">
        <f t="shared" si="49"/>
        <v>0</v>
      </c>
      <c r="F191" s="37"/>
      <c r="G191" s="39"/>
      <c r="H191" s="37"/>
      <c r="I191" s="39"/>
      <c r="J191" s="37"/>
      <c r="K191" s="39"/>
      <c r="L191" s="37"/>
      <c r="M191" s="39"/>
      <c r="N191" s="37"/>
      <c r="O191" s="39"/>
      <c r="P191" s="37"/>
      <c r="Q191" s="39"/>
      <c r="R191" s="270"/>
      <c r="S191" s="271"/>
      <c r="T191" s="136"/>
      <c r="U191" s="49"/>
      <c r="V191" s="233" t="str">
        <f t="shared" si="50"/>
        <v xml:space="preserve"> </v>
      </c>
      <c r="W191" s="93"/>
      <c r="X191" s="94"/>
      <c r="Y191" s="94"/>
      <c r="Z191" s="94"/>
      <c r="AA191" s="94"/>
      <c r="AB191" s="94"/>
      <c r="AC191" s="94"/>
      <c r="AD191" s="94"/>
      <c r="AE191" s="94"/>
      <c r="AF191" s="3"/>
      <c r="AG191" s="3"/>
      <c r="AH191" s="3"/>
      <c r="AI191" s="3"/>
      <c r="AJ191" s="3"/>
      <c r="AK191" s="3"/>
      <c r="BA191" s="29" t="str">
        <f t="shared" si="51"/>
        <v/>
      </c>
      <c r="BB191" s="29" t="str">
        <f t="shared" si="52"/>
        <v/>
      </c>
      <c r="BC191" s="29" t="str">
        <f t="shared" si="53"/>
        <v/>
      </c>
      <c r="BD191" s="29" t="str">
        <f t="shared" si="54"/>
        <v/>
      </c>
      <c r="BE191" s="29" t="str">
        <f t="shared" si="55"/>
        <v/>
      </c>
      <c r="BF191" s="29" t="str">
        <f t="shared" si="56"/>
        <v/>
      </c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0">
        <f t="shared" si="57"/>
        <v>0</v>
      </c>
      <c r="BU191" s="30">
        <f t="shared" si="58"/>
        <v>0</v>
      </c>
      <c r="BV191" s="30">
        <f t="shared" si="59"/>
        <v>0</v>
      </c>
      <c r="BW191" s="30">
        <f t="shared" si="60"/>
        <v>0</v>
      </c>
      <c r="BX191" s="30">
        <f t="shared" si="61"/>
        <v>0</v>
      </c>
      <c r="BY191" s="30">
        <f t="shared" si="62"/>
        <v>0</v>
      </c>
      <c r="BZ191" s="3"/>
      <c r="CA191" s="3"/>
      <c r="CB191" s="3"/>
      <c r="CC191" s="3"/>
      <c r="CD191" s="3"/>
      <c r="CE191" s="3"/>
      <c r="CF191" s="3"/>
      <c r="CG191" s="3"/>
      <c r="CH191" s="3"/>
      <c r="CI191" s="3"/>
    </row>
    <row r="192" spans="1:87" s="9" customFormat="1" ht="14.25" x14ac:dyDescent="0.2">
      <c r="A192" s="40" t="s">
        <v>205</v>
      </c>
      <c r="B192" s="224"/>
      <c r="C192" s="225"/>
      <c r="D192" s="226"/>
      <c r="E192" s="226"/>
      <c r="F192" s="226"/>
      <c r="G192" s="227"/>
      <c r="H192" s="227"/>
      <c r="I192" s="227"/>
      <c r="J192" s="227"/>
      <c r="K192" s="227"/>
      <c r="L192" s="227"/>
      <c r="M192" s="227"/>
      <c r="N192" s="227"/>
      <c r="O192" s="227"/>
      <c r="P192" s="227"/>
      <c r="Q192" s="227"/>
      <c r="R192" s="227"/>
      <c r="S192" s="227"/>
      <c r="T192" s="228"/>
      <c r="U192" s="229"/>
      <c r="V192" s="229"/>
      <c r="W192" s="229"/>
      <c r="AG192" s="138"/>
      <c r="BY192" s="272">
        <f>IF($H$197&gt;=SUM($H$198:$H$201),0,1)</f>
        <v>0</v>
      </c>
      <c r="BZ192" s="273">
        <f>IF($I$197&gt;=SUM($I$198:$I$201),0,1)</f>
        <v>0</v>
      </c>
    </row>
    <row r="193" spans="1:112" s="22" customFormat="1" ht="10.5" x14ac:dyDescent="0.15">
      <c r="A193" s="1009" t="s">
        <v>45</v>
      </c>
      <c r="B193" s="1010"/>
      <c r="C193" s="1015" t="s">
        <v>189</v>
      </c>
      <c r="D193" s="1015"/>
      <c r="E193" s="1015"/>
      <c r="F193" s="1015" t="s">
        <v>206</v>
      </c>
      <c r="G193" s="1015"/>
      <c r="H193" s="1015"/>
      <c r="I193" s="1015"/>
      <c r="J193" s="1015"/>
      <c r="K193" s="1015"/>
      <c r="L193" s="1015"/>
      <c r="M193" s="1015"/>
      <c r="N193" s="1015"/>
      <c r="O193" s="1015"/>
      <c r="P193" s="1015"/>
      <c r="Q193" s="1015"/>
      <c r="R193" s="1015"/>
      <c r="S193" s="1015"/>
      <c r="T193" s="1015"/>
      <c r="U193" s="1035"/>
      <c r="V193" s="1023" t="s">
        <v>122</v>
      </c>
      <c r="W193" s="1036" t="s">
        <v>191</v>
      </c>
      <c r="X193" s="229"/>
      <c r="Y193" s="229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BA193" s="3"/>
      <c r="BB193" s="3"/>
      <c r="BC193" s="3"/>
      <c r="BD193" s="3"/>
      <c r="BE193" s="3"/>
      <c r="BF193" s="221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274">
        <f>IF($H$198&lt;=$H$197,0,1)</f>
        <v>0</v>
      </c>
      <c r="BZ193" s="275">
        <f>IF($I$198&lt;=$I$197,0,1)</f>
        <v>0</v>
      </c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</row>
    <row r="194" spans="1:112" s="22" customFormat="1" ht="10.5" x14ac:dyDescent="0.15">
      <c r="A194" s="1011"/>
      <c r="B194" s="1012"/>
      <c r="C194" s="1015"/>
      <c r="D194" s="1015"/>
      <c r="E194" s="1015"/>
      <c r="F194" s="1039" t="s">
        <v>207</v>
      </c>
      <c r="G194" s="1039"/>
      <c r="H194" s="1039" t="s">
        <v>208</v>
      </c>
      <c r="I194" s="1039"/>
      <c r="J194" s="1040" t="s">
        <v>209</v>
      </c>
      <c r="K194" s="1040"/>
      <c r="L194" s="1030" t="s">
        <v>179</v>
      </c>
      <c r="M194" s="1030"/>
      <c r="N194" s="1030" t="s">
        <v>70</v>
      </c>
      <c r="O194" s="1030"/>
      <c r="P194" s="1030" t="s">
        <v>8</v>
      </c>
      <c r="Q194" s="1030"/>
      <c r="R194" s="1030" t="s">
        <v>180</v>
      </c>
      <c r="S194" s="1030"/>
      <c r="T194" s="1030" t="s">
        <v>181</v>
      </c>
      <c r="U194" s="1031"/>
      <c r="V194" s="1024"/>
      <c r="W194" s="1037"/>
      <c r="X194" s="229"/>
      <c r="Y194" s="229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BA194" s="3"/>
      <c r="BB194" s="3"/>
      <c r="BC194" s="3"/>
      <c r="BD194" s="3"/>
      <c r="BE194" s="3"/>
      <c r="BF194" s="221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274">
        <f>IF($H$199&lt;=$H$197,0,1)</f>
        <v>0</v>
      </c>
      <c r="BZ194" s="275">
        <f>IF($I$199&lt;=$I$197,0,1)</f>
        <v>0</v>
      </c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</row>
    <row r="195" spans="1:112" s="22" customFormat="1" ht="21" x14ac:dyDescent="0.15">
      <c r="A195" s="1013"/>
      <c r="B195" s="1014"/>
      <c r="C195" s="231" t="s">
        <v>167</v>
      </c>
      <c r="D195" s="231" t="s">
        <v>43</v>
      </c>
      <c r="E195" s="248" t="s">
        <v>64</v>
      </c>
      <c r="F195" s="276" t="s">
        <v>182</v>
      </c>
      <c r="G195" s="276" t="s">
        <v>64</v>
      </c>
      <c r="H195" s="276" t="s">
        <v>182</v>
      </c>
      <c r="I195" s="276" t="s">
        <v>64</v>
      </c>
      <c r="J195" s="276" t="s">
        <v>182</v>
      </c>
      <c r="K195" s="276" t="s">
        <v>64</v>
      </c>
      <c r="L195" s="276" t="s">
        <v>182</v>
      </c>
      <c r="M195" s="276" t="s">
        <v>64</v>
      </c>
      <c r="N195" s="276" t="s">
        <v>182</v>
      </c>
      <c r="O195" s="276" t="s">
        <v>64</v>
      </c>
      <c r="P195" s="276" t="s">
        <v>182</v>
      </c>
      <c r="Q195" s="276" t="s">
        <v>64</v>
      </c>
      <c r="R195" s="276" t="s">
        <v>182</v>
      </c>
      <c r="S195" s="276" t="s">
        <v>64</v>
      </c>
      <c r="T195" s="276" t="s">
        <v>182</v>
      </c>
      <c r="U195" s="277" t="s">
        <v>64</v>
      </c>
      <c r="V195" s="1025"/>
      <c r="W195" s="1038"/>
      <c r="X195" s="229"/>
      <c r="Y195" s="229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BA195" s="3"/>
      <c r="BB195" s="3"/>
      <c r="BC195" s="3"/>
      <c r="BD195" s="3"/>
      <c r="BE195" s="3"/>
      <c r="BF195" s="221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274">
        <f>IF($H$200&lt;=$H$197,0,1)</f>
        <v>0</v>
      </c>
      <c r="BZ195" s="275">
        <f>IF($I$200&lt;=$I$197,0,1)</f>
        <v>0</v>
      </c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</row>
    <row r="196" spans="1:112" s="23" customFormat="1" ht="10.5" x14ac:dyDescent="0.15">
      <c r="A196" s="1032" t="s">
        <v>126</v>
      </c>
      <c r="B196" s="1032"/>
      <c r="C196" s="78">
        <f t="shared" ref="C196:C201" si="63">SUM(D196:E196)</f>
        <v>3</v>
      </c>
      <c r="D196" s="78">
        <f t="shared" ref="D196:E201" si="64">F196+H196+J196+L196+N196+P196+R196+T196</f>
        <v>2</v>
      </c>
      <c r="E196" s="78">
        <f t="shared" si="64"/>
        <v>1</v>
      </c>
      <c r="F196" s="25">
        <v>1</v>
      </c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>
        <v>1</v>
      </c>
      <c r="R196" s="25">
        <v>1</v>
      </c>
      <c r="S196" s="25"/>
      <c r="T196" s="278"/>
      <c r="U196" s="142"/>
      <c r="V196" s="143">
        <v>1</v>
      </c>
      <c r="W196" s="44"/>
      <c r="X196" s="233" t="str">
        <f>$BA196&amp;" "&amp;$BB196&amp;""&amp;$BC196&amp;""&amp;$BD196&amp;""&amp;$BE196</f>
        <v xml:space="preserve"> </v>
      </c>
      <c r="Y196" s="229"/>
      <c r="Z196" s="229"/>
      <c r="AA196" s="229"/>
      <c r="AB196" s="229"/>
      <c r="AC196" s="229"/>
      <c r="AD196" s="229"/>
      <c r="AE196" s="229"/>
      <c r="AF196" s="229"/>
      <c r="AG196" s="229"/>
      <c r="AH196" s="229"/>
      <c r="AI196" s="229"/>
      <c r="AJ196" s="3"/>
      <c r="AK196" s="3"/>
      <c r="BA196" s="29" t="str">
        <f>IF($C196&lt;&gt;SUM($F196:$U196),"El Total de los Ingresos NO puede ser diferente a la suma de Hombres y Mujeres por edad.","")</f>
        <v/>
      </c>
      <c r="BB196" s="29" t="str">
        <f>IF($D196&lt;&gt;$F196+$H196+$J196+$L196+$N196+$P196+$R196+$T196,"El Total de Hombres Ingresados al Programa NO puede ser distinto a la suma de Hombres por edad.","")</f>
        <v/>
      </c>
      <c r="BC196" s="29" t="str">
        <f>IF($E196&lt;&gt;$G196+$I196+$K196+$M196+$O196+$Q196+$S196+$U196,"El Total de Mujeres Ingresadas al Programa NO puede ser distinto a la suma de Mujeres por edad.","")</f>
        <v/>
      </c>
      <c r="BD196" s="29" t="str">
        <f>IF(V196&lt;=E196,"","Las gestantes Ingresadas al Programa NO DEBE ser mayor al Total de Mujeres Ingresadas.")</f>
        <v/>
      </c>
      <c r="BE196" s="279" t="str">
        <f>IF(W196&lt;=C196,"","El Nº de TRANS ingresados al Programa NO DEBE ser mayor al Total de Ingresos.")</f>
        <v/>
      </c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272">
        <f t="shared" ref="BT196:BT201" si="65">IF($C196&lt;&gt;SUM($F196:$U196),1,0)</f>
        <v>0</v>
      </c>
      <c r="BU196" s="280">
        <f t="shared" ref="BU196:BU201" si="66">IF($D196&lt;&gt;$F196+$H196+$J196+$L196+$N196+$P196+$R196+$T196,1,0)</f>
        <v>0</v>
      </c>
      <c r="BV196" s="280">
        <f t="shared" ref="BV196:BV201" si="67">IF($E196&lt;&gt;$G196+$I196+$K196+$M196+$O196+$Q196+$S196+$U196,1,0)</f>
        <v>0</v>
      </c>
      <c r="BW196" s="280">
        <f t="shared" ref="BW196:BW201" si="68">IF(V196&lt;=E196,0,1)</f>
        <v>0</v>
      </c>
      <c r="BX196" s="280">
        <f t="shared" ref="BX196:BX201" si="69">IF(W196&lt;=C196,0,1)</f>
        <v>0</v>
      </c>
      <c r="BY196" s="281">
        <f>IF($H$201&lt;=$H$197,0,1)</f>
        <v>0</v>
      </c>
      <c r="BZ196" s="282">
        <f>IF($I$201&lt;=$I$197,0,1)</f>
        <v>0</v>
      </c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</row>
    <row r="197" spans="1:112" s="23" customFormat="1" ht="11.25" thickBot="1" x14ac:dyDescent="0.2">
      <c r="A197" s="1033" t="s">
        <v>103</v>
      </c>
      <c r="B197" s="1033"/>
      <c r="C197" s="72">
        <f t="shared" si="63"/>
        <v>0</v>
      </c>
      <c r="D197" s="72">
        <f t="shared" si="64"/>
        <v>0</v>
      </c>
      <c r="E197" s="72">
        <f t="shared" si="64"/>
        <v>0</v>
      </c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283"/>
      <c r="U197" s="284"/>
      <c r="V197" s="222"/>
      <c r="W197" s="48"/>
      <c r="X197" s="233" t="str">
        <f>$BA197&amp;" "&amp;$BB197&amp;""&amp;$BC197&amp;""&amp;$BD197&amp;""&amp;$BE197&amp;""&amp;$BF197&amp;""&amp;$BG197&amp;""&amp;$BH197&amp;""&amp;$BI197&amp;""&amp;$BJ197&amp;""&amp;$BK197&amp;""&amp;$BL197&amp;""&amp;$BM197&amp;""&amp;$BN197&amp;""&amp;$BO197&amp;""&amp;$BP197&amp;""&amp;$BQ197&amp;""&amp;$BF197&amp;""&amp;$BE202&amp;""&amp;$BF202&amp;""&amp;$BG202&amp;""&amp;$BH202</f>
        <v xml:space="preserve"> </v>
      </c>
      <c r="Y197" s="229"/>
      <c r="Z197" s="229"/>
      <c r="AA197" s="229"/>
      <c r="AB197" s="229"/>
      <c r="AC197" s="229"/>
      <c r="AD197" s="229"/>
      <c r="AE197" s="229"/>
      <c r="AF197" s="229"/>
      <c r="AG197" s="229"/>
      <c r="AH197" s="229"/>
      <c r="AI197" s="229"/>
      <c r="AJ197" s="3"/>
      <c r="AK197" s="3"/>
      <c r="BA197" s="29" t="str">
        <f>IF($C197&lt;&gt;SUM($F197:$U197),"El Total de los Egresos NO puede ser diferente a la suma de Hombres y Mujeres por edad.","")</f>
        <v/>
      </c>
      <c r="BB197" s="29" t="str">
        <f>IF($D197&lt;&gt;$F197+$H197+$J197+$L197+$N197+$P197+$R197+$T197,"El Total de Hombres Egresados del Programa NO puede ser distinto a la suma de Hombres por edad.","")</f>
        <v/>
      </c>
      <c r="BC197" s="29" t="str">
        <f>IF($E197&lt;&gt;$G197+$I197+$K197+$M197+$O197+$Q197+$S197+$U197,"El Total de Mujeres Egresadas del Programa NO puede ser distinto a la suma de Mujeres por edad.","")</f>
        <v/>
      </c>
      <c r="BD197" s="29" t="str">
        <f>IF(V197&lt;=E197,"","Las gestantes Egresadas del Programa NO DEBE ser mayor al Total de Mujeres Egresadas.")</f>
        <v/>
      </c>
      <c r="BE197" s="279" t="str">
        <f>IF(W197&lt;=C197,"","El Nº de TRANS Egresados del Programa NO DEBE ser mayor al Total de Egresos.")</f>
        <v/>
      </c>
      <c r="BF197" s="29" t="str">
        <f>IF(F197&gt;=SUM(F198:F201),"","El Total de Egresos hombres Menor de 6 meses DEBE ser mayor o igual a la suma de los Egresos por Alta, Abandono de Tratamiento, Abandono de Programa y Fallecimiento.")</f>
        <v/>
      </c>
      <c r="BG197" s="29" t="str">
        <f>IF(G197&gt;=SUM(G198:G201),"","El Total de Egresos mujeres Menor de 6 meses DEBE ser mayor o igual a la suma de los Egresos por Alta, Abandono de Tratamiento, Abandono de Programa y Fallecimiento.")</f>
        <v/>
      </c>
      <c r="BH197" s="29" t="str">
        <f>IF(H197&gt;=SUM(H198:H201),"","El Total de Egresos hombres De 6 meses a 1 año DEBE ser mayor o igual a la suma de los Egresos por Alta, Abandono de Tratamiento, Abandono de Programa y Fallecimiento.")</f>
        <v/>
      </c>
      <c r="BI197" s="29" t="str">
        <f>IF(I197&gt;=SUM(I198:I201),"","El Total de Egresos mujeres De 6 meses a 1 año DEBE ser mayor o igual a la suma de los Egresos por Alta, Abandono de Tratamiento, Abandono de Programa y Fallecimiento.")</f>
        <v/>
      </c>
      <c r="BJ197" s="29" t="str">
        <f>IF(J197&gt;=SUM(J198:J201),"","El Total de Egresos hombres de 2 a 9 años DEBE ser mayor o igual a la suma de los Egresos por Alta, Abandono de Tratamiento, Abandono de Programa y Fallecimiento.")</f>
        <v/>
      </c>
      <c r="BK197" s="29" t="str">
        <f>IF(K197&gt;=SUM(K198:K201),"","El Total de Egresos mujeres de 2 a 9 años DEBE ser mayor o igual a la suma de los Egresos por Alta, Abandono de Tratamiento, Abandono de Programa y Fallecimiento.")</f>
        <v/>
      </c>
      <c r="BL197" s="29" t="str">
        <f>IF(L197&gt;=SUM(L198:L201),"","El Total de Egresos hombres de 10 a 14 años DEBE ser mayor o igual a la suma de los Egresos por Alta, Abandono de Tratamiento, Abandono de Programa y Fallecimiento.")</f>
        <v/>
      </c>
      <c r="BM197" s="29" t="str">
        <f>IF(M197&gt;=SUM(M198:M201),"","El Total de Egresos mujeres de 10 a 14 años DEBE ser mayor o igual a la suma de los Egresos por Alta, Abandono de Tratamiento, Abandono de Programa y Fallecimiento.")</f>
        <v/>
      </c>
      <c r="BN197" s="29" t="str">
        <f>IF(N197&gt;=SUM(N198:N201),"","El Total de Egresos hombres de 15 a 19 años DEBE ser mayor o igual a la suma de los Egresos por Alta, Abandono de Tratamiento, Abandono de Programa y Fallecimiento.")</f>
        <v/>
      </c>
      <c r="BO197" s="29" t="str">
        <f>IF(O197&gt;=SUM(O198:O201),"","El Total de Egresos mujeres de 15 a 19 años DEBE ser mayor o igual a la suma de los Egresos por Alta, Abandono de Tratamiento, Abandono de Programa y Fallecimiento.")</f>
        <v/>
      </c>
      <c r="BP197" s="29" t="str">
        <f>IF(P$197&gt;=SUM(P$198:P$201),"","El Total de Egresos hombres de 20 a 24 años DEBE ser mayor o igual a la suma de los Egresos por Alta, Abandono de Tratamiento, Abandono de Programa y Fallecimiento.")</f>
        <v/>
      </c>
      <c r="BQ197" s="29" t="str">
        <f>IF(Q$197&gt;=SUM(Q$198:Q$201),"","El Total de Egresos mujeres de 20 a 24 años DEBE ser mayor o igual a la suma de los Egresos por Alta, Abandono de Tratamiento, Abandono de Programa y Fallecimiento.")</f>
        <v/>
      </c>
      <c r="BR197" s="3"/>
      <c r="BS197" s="3"/>
      <c r="BT197" s="274">
        <f t="shared" si="65"/>
        <v>0</v>
      </c>
      <c r="BU197" s="285">
        <f t="shared" si="66"/>
        <v>0</v>
      </c>
      <c r="BV197" s="285">
        <f t="shared" si="67"/>
        <v>0</v>
      </c>
      <c r="BW197" s="285">
        <f t="shared" si="68"/>
        <v>0</v>
      </c>
      <c r="BX197" s="275">
        <f t="shared" si="69"/>
        <v>0</v>
      </c>
      <c r="BY197" s="272">
        <f>IF(F197&gt;=SUM(F198:F201),0,1)</f>
        <v>0</v>
      </c>
      <c r="BZ197" s="273">
        <f>IF($G$197&gt;=SUM($G$198:$G$201),0,1)</f>
        <v>0</v>
      </c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</row>
    <row r="198" spans="1:112" s="23" customFormat="1" ht="11.25" thickTop="1" x14ac:dyDescent="0.15">
      <c r="A198" s="1007" t="s">
        <v>210</v>
      </c>
      <c r="B198" s="1007"/>
      <c r="C198" s="286">
        <f t="shared" si="63"/>
        <v>0</v>
      </c>
      <c r="D198" s="286">
        <f t="shared" si="64"/>
        <v>0</v>
      </c>
      <c r="E198" s="286">
        <f t="shared" si="64"/>
        <v>0</v>
      </c>
      <c r="F198" s="287"/>
      <c r="G198" s="287"/>
      <c r="H198" s="287"/>
      <c r="I198" s="287"/>
      <c r="J198" s="288"/>
      <c r="K198" s="288"/>
      <c r="L198" s="288"/>
      <c r="M198" s="288"/>
      <c r="N198" s="288"/>
      <c r="O198" s="288"/>
      <c r="P198" s="288"/>
      <c r="Q198" s="288"/>
      <c r="R198" s="288"/>
      <c r="S198" s="288"/>
      <c r="T198" s="288"/>
      <c r="U198" s="288"/>
      <c r="V198" s="288"/>
      <c r="W198" s="288"/>
      <c r="X198" s="233" t="str">
        <f>$BA198&amp;" "&amp;$BB198&amp;""&amp;$BC198&amp;""&amp;$BD198&amp;""&amp;$BE198&amp;""&amp;$BF198&amp;""&amp;$BG198&amp;""&amp;$BH198&amp;""&amp;$BI198&amp;""&amp;$BJ198&amp;""&amp;$BK198&amp;""&amp;$BL198&amp;""&amp;$BM198&amp;""&amp;$BN198&amp;""&amp;$BO198&amp;""&amp;$BP198&amp;""&amp;$BQ198&amp;""&amp;$BF198&amp;""&amp;$BE203&amp;""&amp;$BF203&amp;""&amp;$BG203&amp;""&amp;$BH203</f>
        <v xml:space="preserve"> </v>
      </c>
      <c r="Y198" s="229"/>
      <c r="Z198" s="229"/>
      <c r="AA198" s="229"/>
      <c r="AB198" s="229"/>
      <c r="AC198" s="229"/>
      <c r="AD198" s="229"/>
      <c r="AE198" s="229"/>
      <c r="AF198" s="229"/>
      <c r="AG198" s="229"/>
      <c r="AH198" s="229"/>
      <c r="AI198" s="229"/>
      <c r="AJ198" s="3"/>
      <c r="AK198" s="3"/>
      <c r="BA198" s="29" t="str">
        <f>IF($C198&lt;&gt;SUM($F198:$U198),"El Total de los Egresos NO puede ser diferente a la suma de Hombres y Mujeres por edad.","")</f>
        <v/>
      </c>
      <c r="BB198" s="29" t="str">
        <f>IF($D198&lt;&gt;$F198+$H198+$J198+$L198+$N198+$P198+$R198+$T198,"El Total de Hombres Egresados del Programa NO puede ser distinto a la suma de Hombres por edad.","")</f>
        <v/>
      </c>
      <c r="BC198" s="29" t="str">
        <f>IF($E198&lt;&gt;$G198+$I198+$K198+$M198+$O198+$Q198+$S198+$U198,"El Total de Mujeres Egresadas del Programa NO puede ser distinto a la suma de Mujeres por edad.","")</f>
        <v/>
      </c>
      <c r="BD198" s="29" t="str">
        <f>IF(V198&lt;=E198,"","Las gestantes Egresadas del Programa NO DEBE ser mayor al Total de Mujeres Egresadas.")</f>
        <v/>
      </c>
      <c r="BE198" s="279" t="str">
        <f>IF(W198&lt;=C198,"","El Nº de TRANS Egresados del Programa NO DEBE ser mayor al Total de Egresos.")</f>
        <v/>
      </c>
      <c r="BF198" s="29" t="str">
        <f>IF(F198&lt;=F197,"","Los Egresos por Alta de hombres Menores de 6 meses DEBEN estar contenidos en el Total de Egresos.")</f>
        <v/>
      </c>
      <c r="BG198" s="29" t="str">
        <f>IF(G198&lt;=G197,"","Los Egresos por Alta de mujeres Menores de 6 meses DEBEN estar contenidos en el Total de Egresos.")</f>
        <v/>
      </c>
      <c r="BH198" s="29" t="str">
        <f>IF(H198&lt;=H197,"","Los Egresos por Alta de hombres De 6 meses a 1 año DEBEN estar contenidos en el Total de Egresos.")</f>
        <v/>
      </c>
      <c r="BI198" s="29" t="str">
        <f>IF(I198&lt;=I197,"","Los Egresos por Alta de mujeres De 6 meses a 1 año DEBEN estar contenidos en el Total de Egresos.")</f>
        <v/>
      </c>
      <c r="BJ198" s="29" t="str">
        <f>IF(J198&lt;=J197,"","Los Egresos por Alta de hombres de 2 a 9 años DEBEN estar contenidos en el Total de Egresos.")</f>
        <v/>
      </c>
      <c r="BK198" s="29" t="str">
        <f>IF(K198&lt;=K197,"","Los Egresos por Alta de mujeres de 2 a 9 años DEBEN estar contenidos en el Total de Egresos.")</f>
        <v/>
      </c>
      <c r="BL198" s="29" t="str">
        <f>IF(L198&lt;=L197,"","Los Egresos por Alta de hombres de 10 a 14 años DEBEN estar contenidos en el Total de Egresos.")</f>
        <v/>
      </c>
      <c r="BM198" s="29" t="str">
        <f>IF(M198&lt;=M197,"","Los Egresos por Alta de mujeres de 10 a 14 años DEBEN estar contenidos en el Total de Egresos.")</f>
        <v/>
      </c>
      <c r="BN198" s="29" t="str">
        <f>IF(N198&lt;=N197,"","Los Egresos por Alta de hombres de 15 a 19 años DEBEN estar contenidos en el Total de Egresos.")</f>
        <v/>
      </c>
      <c r="BO198" s="29" t="str">
        <f>IF(O198&lt;=O197,"","Los Egresos por Alta de mujeres de 15 a 19 años DEBEN estar contenidos en el Total de Egresos.")</f>
        <v/>
      </c>
      <c r="BP198" s="29" t="str">
        <f>IF(P$198&lt;=P$197,"","Los Egresos por Alta de hombres de 20 a 24 años DEBEN estar contenidos en el Total de Egresos.")</f>
        <v/>
      </c>
      <c r="BQ198" s="29" t="str">
        <f>IF(Q$198&lt;=Q$197,"","Los Egresos por Alta de mujeres de 20 a 24 años DEBEN estar contenidos en el Total de Egresos.")</f>
        <v/>
      </c>
      <c r="BR198" s="3"/>
      <c r="BS198" s="3"/>
      <c r="BT198" s="274">
        <f t="shared" si="65"/>
        <v>0</v>
      </c>
      <c r="BU198" s="285">
        <f t="shared" si="66"/>
        <v>0</v>
      </c>
      <c r="BV198" s="285">
        <f t="shared" si="67"/>
        <v>0</v>
      </c>
      <c r="BW198" s="285">
        <f t="shared" si="68"/>
        <v>0</v>
      </c>
      <c r="BX198" s="275">
        <f t="shared" si="69"/>
        <v>0</v>
      </c>
      <c r="BY198" s="274">
        <f>IF(F198&lt;=F197,0,1)</f>
        <v>0</v>
      </c>
      <c r="BZ198" s="275">
        <f>IF($G$198&lt;=$G$197,0,1)</f>
        <v>0</v>
      </c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</row>
    <row r="199" spans="1:112" s="23" customFormat="1" ht="10.5" x14ac:dyDescent="0.15">
      <c r="A199" s="116" t="s">
        <v>211</v>
      </c>
      <c r="B199" s="116"/>
      <c r="C199" s="71">
        <f t="shared" si="63"/>
        <v>0</v>
      </c>
      <c r="D199" s="71">
        <f t="shared" si="64"/>
        <v>0</v>
      </c>
      <c r="E199" s="71">
        <f t="shared" si="64"/>
        <v>0</v>
      </c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289"/>
      <c r="U199" s="144"/>
      <c r="V199" s="134"/>
      <c r="W199" s="47"/>
      <c r="X199" s="233" t="str">
        <f>$BA199&amp;" "&amp;$BB199&amp;""&amp;$BC199&amp;""&amp;$BD199&amp;""&amp;$BE199&amp;""&amp;$BF199&amp;""&amp;$BG199&amp;""&amp;$BH199&amp;""&amp;$BI199&amp;""&amp;$BJ199&amp;""&amp;$BK199&amp;""&amp;$BL199&amp;""&amp;$BM199&amp;""&amp;$BN199&amp;""&amp;$BO199&amp;""&amp;$BP199&amp;""&amp;$BQ199&amp;""&amp;$BF199&amp;""&amp;$BE204&amp;""&amp;$BF204&amp;""&amp;$BG204&amp;""&amp;$BH204</f>
        <v xml:space="preserve"> </v>
      </c>
      <c r="Y199" s="229"/>
      <c r="Z199" s="229"/>
      <c r="AA199" s="229"/>
      <c r="AB199" s="229"/>
      <c r="AC199" s="229"/>
      <c r="AD199" s="229"/>
      <c r="AE199" s="229"/>
      <c r="AF199" s="229"/>
      <c r="AG199" s="229"/>
      <c r="AH199" s="229"/>
      <c r="AI199" s="229"/>
      <c r="AJ199" s="3"/>
      <c r="AK199" s="3"/>
      <c r="BA199" s="29" t="str">
        <f>IF($C199&lt;&gt;SUM($F199:$U199),"El Total de los Egresos NO puede ser diferente a la suma de Hombres y Mujeres por edad.","")</f>
        <v/>
      </c>
      <c r="BB199" s="29" t="str">
        <f>IF($D199&lt;&gt;$F199+$H199+$J199+$L199+$N199+$P199+$R199+$T199,"El Total de Hombres Egresados del Programa NO puede ser distinto a la suma de Hombres por edad.","")</f>
        <v/>
      </c>
      <c r="BC199" s="29" t="str">
        <f>IF($E199&lt;&gt;$G199+$I199+$K199+$M199+$O199+$Q199+$S199+$U199,"El Total de Mujeres Egresadas del Programa NO puede ser distinto a la suma de Mujeres por edad.","")</f>
        <v/>
      </c>
      <c r="BD199" s="29" t="str">
        <f>IF(V199&lt;=E199,"","Las gestantes Egresadas del Programa NO DEBE ser mayor al Total de Mujeres Egresadas.")</f>
        <v/>
      </c>
      <c r="BE199" s="279" t="str">
        <f>IF(W199&lt;=C199,"","El Nº de TRANS Egresados del Programa NO DEBE ser mayor al Total de Egresos.")</f>
        <v/>
      </c>
      <c r="BF199" s="29" t="str">
        <f>IF(F199&lt;=F197,"","Los Egresos por Abandono de Tratamiento de hombres Menores de 6 meses DEBEN estar contenidos en el Total de Egresos.")</f>
        <v/>
      </c>
      <c r="BG199" s="29" t="str">
        <f>IF(G199&lt;=G197,"","Los Egresos por Abandono de Tratamiento de mujeres Menores de 6 meses DEBEN estar contenidos en el Total de Egresos.")</f>
        <v/>
      </c>
      <c r="BH199" s="29" t="str">
        <f>IF(H199&lt;=H197,"","Los Egresos por Abandono de Tratamiento de hombres De 6 meses a 1 año DEBEN estar contenidos en el Total de Egresos.")</f>
        <v/>
      </c>
      <c r="BI199" s="29" t="str">
        <f>IF(I199&lt;=I197,"","Los Egresos por Abandono de Tratamiento de mujeres De 6 meses a 1 año DEBEN estar contenidos en el Total de Egresos.")</f>
        <v/>
      </c>
      <c r="BJ199" s="29" t="str">
        <f>IF(J199&lt;=J197,"","Los Egresos por Abandono de Tratamiento de hombres de 2 a 9 años DEBEN estar contenidos en el Total de Egresos.")</f>
        <v/>
      </c>
      <c r="BK199" s="29" t="str">
        <f>IF(K199&lt;=K197,"","Los Egresos por Abandono de Tratamiento de mujeres de 2 a 9 años DEBEN estar contenidos en el Total de Egresos.")</f>
        <v/>
      </c>
      <c r="BL199" s="29" t="str">
        <f>IF(L199&lt;=L197,"","Los Egresos por Abandono de Tratamiento de hombres de 10 a 14 años DEBEN estar contenidos en el Total de Egresos.")</f>
        <v/>
      </c>
      <c r="BM199" s="29" t="str">
        <f>IF(M199&lt;=M197,"","Los Egresos por Abandono de Tratamiento de mujeres de 10 a 14 años DEBEN estar contenidos en el Total de Egresos.")</f>
        <v/>
      </c>
      <c r="BN199" s="29" t="str">
        <f>IF(N199&lt;=N197,"","Los Egresos por Abandono de Tratamiento de hombres de 15 a 19 años DEBEN estar contenidos en el Total de Egresos.")</f>
        <v/>
      </c>
      <c r="BO199" s="29" t="str">
        <f>IF(O199&lt;=O197,"","Los Egresos por Abandono de Tratamiento de mujeres de 15 a 19 años DEBEN estar contenidos en el Total de Egresos.")</f>
        <v/>
      </c>
      <c r="BP199" s="29" t="str">
        <f>IF(P$199&lt;=P$197,"","Los Egresos por Abandono de Tratamiento de hombres de 20 a 24 años DEBEN estar contenidos en el Total de Egresos.")</f>
        <v/>
      </c>
      <c r="BQ199" s="29" t="str">
        <f>IF(Q$199&lt;=Q$197,"","Los Egresos por Abandono de Tratamiento de mujeres de 20 a 24 años DEBEN estar contenidos en el Total de Egresos.")</f>
        <v/>
      </c>
      <c r="BR199" s="3"/>
      <c r="BS199" s="3"/>
      <c r="BT199" s="274">
        <f t="shared" si="65"/>
        <v>0</v>
      </c>
      <c r="BU199" s="285">
        <f t="shared" si="66"/>
        <v>0</v>
      </c>
      <c r="BV199" s="285">
        <f t="shared" si="67"/>
        <v>0</v>
      </c>
      <c r="BW199" s="285">
        <f t="shared" si="68"/>
        <v>0</v>
      </c>
      <c r="BX199" s="275">
        <f t="shared" si="69"/>
        <v>0</v>
      </c>
      <c r="BY199" s="274">
        <f>IF(F199&lt;=F197,0,1)</f>
        <v>0</v>
      </c>
      <c r="BZ199" s="275">
        <f>IF($G$199&lt;=$G$197,0,1)</f>
        <v>0</v>
      </c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22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</row>
    <row r="200" spans="1:112" s="23" customFormat="1" ht="10.5" x14ac:dyDescent="0.15">
      <c r="A200" s="1034" t="s">
        <v>212</v>
      </c>
      <c r="B200" s="1034"/>
      <c r="C200" s="71">
        <f t="shared" si="63"/>
        <v>0</v>
      </c>
      <c r="D200" s="71">
        <f t="shared" si="64"/>
        <v>0</v>
      </c>
      <c r="E200" s="71">
        <f t="shared" si="64"/>
        <v>0</v>
      </c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289"/>
      <c r="U200" s="144"/>
      <c r="V200" s="134"/>
      <c r="W200" s="47"/>
      <c r="X200" s="233" t="str">
        <f>$BA200&amp;" "&amp;$BB200&amp;""&amp;$BC200&amp;""&amp;$BD200&amp;""&amp;$BE200&amp;""&amp;$BF200&amp;""&amp;$BG200&amp;""&amp;$BH200&amp;""&amp;$BI200&amp;""&amp;$BJ200&amp;""&amp;$BK200&amp;""&amp;$BL200&amp;""&amp;$BM200&amp;""&amp;$BN200&amp;""&amp;$BO200&amp;""&amp;$BP200&amp;""&amp;$BQ200&amp;""&amp;$BF200&amp;""&amp;$BE205&amp;""&amp;$BF205&amp;""&amp;$BG205&amp;""&amp;$BH205</f>
        <v xml:space="preserve"> </v>
      </c>
      <c r="Y200" s="229"/>
      <c r="Z200" s="229"/>
      <c r="AA200" s="229"/>
      <c r="AB200" s="229"/>
      <c r="AC200" s="229"/>
      <c r="AD200" s="229"/>
      <c r="AE200" s="229"/>
      <c r="AF200" s="229"/>
      <c r="AG200" s="229"/>
      <c r="AH200" s="229"/>
      <c r="AI200" s="229"/>
      <c r="AJ200" s="3"/>
      <c r="AK200" s="3"/>
      <c r="BA200" s="29" t="str">
        <f>IF($C200&lt;&gt;SUM($F200:$U200),"El Total de los Egresos NO puede ser diferente a la suma de Hombres y Mujeres por edad.","")</f>
        <v/>
      </c>
      <c r="BB200" s="29" t="str">
        <f>IF($D200&lt;&gt;$F200+$H200+$J200+$L200+$N200+$P200+$R200+$T200,"El Total de Hombres Egresados del Programa NO puede ser distinto a la suma de Hombres por edad.","")</f>
        <v/>
      </c>
      <c r="BC200" s="29" t="str">
        <f>IF($E200&lt;&gt;$G200+$I200+$K200+$M200+$O200+$Q200+$S200+$U200,"El Total de Mujeres Egresadas del Programa NO puede ser distinto a la suma de Mujeres por edad.","")</f>
        <v/>
      </c>
      <c r="BD200" s="29" t="str">
        <f>IF(V200&lt;=E200,"","Las gestantes Egresadas del Programa NO DEBE ser mayor al Total de Mujeres Egresadas.")</f>
        <v/>
      </c>
      <c r="BE200" s="279" t="str">
        <f>IF(W200&lt;=C200,"","El Nº de TRANS Egresados del Programa NO DEBE ser mayor al Total de Egresos.")</f>
        <v/>
      </c>
      <c r="BF200" s="29" t="str">
        <f>IF(F200&lt;=F197,"","Los Egresos por Abandono del Programa de hombres Menores de 6 meses DEBEN estar contenidos en el Total de Egresos.")</f>
        <v/>
      </c>
      <c r="BG200" s="29" t="str">
        <f>IF(G200&lt;=G197,"","Los Egresos por Abandono del Programa de mujeres Menores de 6 meses DEBEN estar contenidos en el Total de Egresos.")</f>
        <v/>
      </c>
      <c r="BH200" s="29" t="str">
        <f>IF(H200&lt;=H197,"","Los Egresos por Abandono del Programa de hombres De 6 meses a 1 año DEBEN estar contenidos en el Total de Egresos.")</f>
        <v/>
      </c>
      <c r="BI200" s="29" t="str">
        <f>IF(I200&lt;=I197,"","Los Egresos por Abandono del Programa de mujeres De 6 meses a 1 año DEBEN estar contenidos en el Total de Egresos.")</f>
        <v/>
      </c>
      <c r="BJ200" s="29" t="str">
        <f>IF(J200&lt;=J197,"","Los Egresos por Abandono del Programa de hombres de 2 a 9 años DEBEN estar contenidos en el Total de Egresos.")</f>
        <v/>
      </c>
      <c r="BK200" s="29" t="str">
        <f>IF(K200&lt;=K197,"","Los Egresos por Abandono del Programa de mujeres de 2 a 9 años DEBEN estar contenidos en el Total de Egresos.")</f>
        <v/>
      </c>
      <c r="BL200" s="29" t="str">
        <f>IF(L200&lt;=L197,"","Los Egresos por Abandono del Programa de hombres de 10 a 14 años DEBEN estar contenidos en el Total de Egresos.")</f>
        <v/>
      </c>
      <c r="BM200" s="29" t="str">
        <f>IF(M200&lt;=M197,"","Los Egresos por Abandono del Programa de mujeres de 10 a 14 años DEBEN estar contenidos en el Total de Egresos.")</f>
        <v/>
      </c>
      <c r="BN200" s="29" t="str">
        <f>IF(N200&lt;=N197,"","Los Egresos por Abandono del Programa de hombres de 15 a 19 años DEBEN estar contenidos en el Total de Egresos.")</f>
        <v/>
      </c>
      <c r="BO200" s="29" t="str">
        <f>IF(O200&lt;=O197,"","Los Egresos por Abandono del Programa de mujeres de 15 a 19 años DEBEN estar contenidos en el Total de Egresos.")</f>
        <v/>
      </c>
      <c r="BP200" s="29" t="str">
        <f>IF(P$200&lt;=P$197,"","Los Egresos por Abandono del Programa de hombres de 20 a 24 años DEBEN estar contenidos en el Total de Egresos.")</f>
        <v/>
      </c>
      <c r="BQ200" s="29" t="str">
        <f>IF(Q$200&lt;=Q$197,"","Los Egresos por Abandono del Programa de mujeres de 20 a 24 años DEBEN estar contenidos en el Total de Egresos.")</f>
        <v/>
      </c>
      <c r="BR200" s="3"/>
      <c r="BS200" s="3"/>
      <c r="BT200" s="274">
        <f t="shared" si="65"/>
        <v>0</v>
      </c>
      <c r="BU200" s="285">
        <f t="shared" si="66"/>
        <v>0</v>
      </c>
      <c r="BV200" s="285">
        <f t="shared" si="67"/>
        <v>0</v>
      </c>
      <c r="BW200" s="285">
        <f t="shared" si="68"/>
        <v>0</v>
      </c>
      <c r="BX200" s="275">
        <f t="shared" si="69"/>
        <v>0</v>
      </c>
      <c r="BY200" s="274">
        <f>IF(F200&lt;=F197,0,1)</f>
        <v>0</v>
      </c>
      <c r="BZ200" s="275">
        <f>IF($G$200&lt;=$G$197,0,1)</f>
        <v>0</v>
      </c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</row>
    <row r="201" spans="1:112" s="23" customFormat="1" ht="10.5" x14ac:dyDescent="0.15">
      <c r="A201" s="1008" t="s">
        <v>213</v>
      </c>
      <c r="B201" s="1008"/>
      <c r="C201" s="80">
        <f t="shared" si="63"/>
        <v>0</v>
      </c>
      <c r="D201" s="80">
        <f t="shared" si="64"/>
        <v>0</v>
      </c>
      <c r="E201" s="80">
        <f t="shared" si="64"/>
        <v>0</v>
      </c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290"/>
      <c r="U201" s="291"/>
      <c r="V201" s="136"/>
      <c r="W201" s="49"/>
      <c r="X201" s="233" t="str">
        <f>$BA201&amp;" "&amp;$BB201&amp;""&amp;$BC201&amp;""&amp;$BD201&amp;""&amp;$BE201&amp;""&amp;$BF201&amp;""&amp;$BG201&amp;""&amp;$BH201&amp;""&amp;$BI201&amp;""&amp;$BJ201&amp;""&amp;$BK201&amp;""&amp;$BL201&amp;""&amp;$BM201&amp;""&amp;$BN201&amp;""&amp;$BO201&amp;""&amp;$BP201&amp;""&amp;$BQ201&amp;""&amp;$BF201&amp;""&amp;$BE206&amp;""&amp;$BF206&amp;""&amp;$BG206&amp;""&amp;$BH206</f>
        <v xml:space="preserve"> </v>
      </c>
      <c r="Y201" s="229"/>
      <c r="Z201" s="229"/>
      <c r="AA201" s="229"/>
      <c r="AB201" s="229"/>
      <c r="AC201" s="229"/>
      <c r="AD201" s="229"/>
      <c r="AE201" s="229"/>
      <c r="AF201" s="229"/>
      <c r="AG201" s="229"/>
      <c r="AH201" s="229"/>
      <c r="AI201" s="229"/>
      <c r="AJ201" s="3"/>
      <c r="AK201" s="3"/>
      <c r="BA201" s="29" t="str">
        <f>IF($C201&lt;&gt;SUM($F201:$U201),"El Total de los Egresos NO puede ser diferente a la suma de Hombres y Mujeres por edad.","")</f>
        <v/>
      </c>
      <c r="BB201" s="29" t="str">
        <f>IF($D201&lt;&gt;$F201+$H201+$J201+$L201+$N201+$P201+$R201+$T201,"El Total de Hombres Egresados del Programa NO puede ser distinto a la suma de Hombres por edad.","")</f>
        <v/>
      </c>
      <c r="BC201" s="29" t="str">
        <f>IF($E201&lt;&gt;$G201+$I201+$K201+$M201+$O201+$Q201+$S201+$U201,"El Total de Mujeres Egresadas del Programa NO puede ser distinto a la suma de Mujeres por edad.","")</f>
        <v/>
      </c>
      <c r="BD201" s="29" t="str">
        <f>IF(V201&lt;=E201,"","Las gestantes Egresadas del Programa NO DEBE ser mayor al Total de Mujeres Egresadas.")</f>
        <v/>
      </c>
      <c r="BE201" s="292" t="str">
        <f>IF(W201&lt;=C201,"","El Nº de TRANS Egresados del Programa NO DEBE ser mayor al Total de Egresos.")</f>
        <v/>
      </c>
      <c r="BF201" s="29" t="str">
        <f>IF(F201&lt;=F197,"","Los Egresos por Fallecimiento de hombres Menores de 6 meses DEBEN estar contenidos en el Total de Egresos.")</f>
        <v/>
      </c>
      <c r="BG201" s="29" t="str">
        <f>IF(G201&lt;=G197,"","Los Egresos por Fallecimiento de mujeres Menores de 6 meses DEBEN estar contenidos en el Total de Egresos.")</f>
        <v/>
      </c>
      <c r="BH201" s="29" t="str">
        <f>IF(H201&lt;=H197,"","Los Egresos por Fallecimiento de hombres De 6 meses a 1 año DEBEN estar contenidos en el Total de Egresos.")</f>
        <v/>
      </c>
      <c r="BI201" s="29" t="str">
        <f>IF(I201&lt;=I197,"","Los Egresos por Fallecimiento de mujeres De 6 meses a 1 año DEBEN estar contenidos en el Total de Egresos.")</f>
        <v/>
      </c>
      <c r="BJ201" s="29" t="str">
        <f>IF(J201&lt;=J197,"","Los Egresos por Fallecimiento de hombres de 2 a 9 años DEBEN estar contenidos en el Total de Egresos.")</f>
        <v/>
      </c>
      <c r="BK201" s="29" t="str">
        <f>IF(K201&lt;=K197,"","Los Egresos por Fallecimiento de mujeres de 2 a 9 años DEBEN estar contenidos en el Total de Egresos.")</f>
        <v/>
      </c>
      <c r="BL201" s="29" t="str">
        <f>IF(L201&lt;=L197,"","Los Egresos por Fallecimiento de hombres de 10 a 14 años DEBEN estar contenidos en el Total de Egresos.")</f>
        <v/>
      </c>
      <c r="BM201" s="29" t="str">
        <f>IF(M201&lt;=M197,"","Los Egresos por Fallecimiento de mujeres de 10 a 14 años DEBEN estar contenidos en el Total de Egresos.")</f>
        <v/>
      </c>
      <c r="BN201" s="29" t="str">
        <f>IF(N201&lt;=N197,"","Los Egresos por Fallecimiento de hombres de 15 a 19 años DEBEN estar contenidos en el Total de Egresos.")</f>
        <v/>
      </c>
      <c r="BO201" s="29" t="str">
        <f>IF(O201&lt;=O197,"","Los Egresos por Fallecimiento de mujeres de 15 a 19 años DEBEN estar contenidos en el Total de Egresos.")</f>
        <v/>
      </c>
      <c r="BP201" s="29" t="str">
        <f>IF(P$201&lt;=P$197,"","Los Egresos por Fallecimiento de hombres de 20 a 24 años DEBEN estar contenidos en el Total de Egresos.")</f>
        <v/>
      </c>
      <c r="BQ201" s="29" t="str">
        <f>IF(Q$201&lt;=Q$197,"","Los Egresos por Fallecimiento de mujeres de 20 a 24 años DEBEN estar contenidos en el Total de Egresos.")</f>
        <v/>
      </c>
      <c r="BR201" s="3"/>
      <c r="BS201" s="3"/>
      <c r="BT201" s="281">
        <f t="shared" si="65"/>
        <v>0</v>
      </c>
      <c r="BU201" s="293">
        <f t="shared" si="66"/>
        <v>0</v>
      </c>
      <c r="BV201" s="293">
        <f t="shared" si="67"/>
        <v>0</v>
      </c>
      <c r="BW201" s="293">
        <f t="shared" si="68"/>
        <v>0</v>
      </c>
      <c r="BX201" s="282">
        <f t="shared" si="69"/>
        <v>0</v>
      </c>
      <c r="BY201" s="281">
        <f>IF(F201&lt;=F197,0,1)</f>
        <v>0</v>
      </c>
      <c r="BZ201" s="282">
        <f>IF($G$201&lt;=$G$197,0,1)</f>
        <v>0</v>
      </c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22"/>
      <c r="CM201" s="22"/>
      <c r="CN201" s="22"/>
      <c r="CO201" s="22"/>
      <c r="CP201" s="22"/>
      <c r="CQ201" s="22"/>
      <c r="CR201" s="22"/>
      <c r="CS201" s="22"/>
      <c r="CT201" s="22"/>
      <c r="CU201" s="22"/>
      <c r="CV201" s="22"/>
      <c r="CW201" s="22"/>
      <c r="CX201" s="22"/>
      <c r="CY201" s="22"/>
      <c r="CZ201" s="22"/>
      <c r="DA201" s="22"/>
      <c r="DB201" s="22"/>
      <c r="DC201" s="22"/>
      <c r="DD201" s="22"/>
      <c r="DE201" s="22"/>
      <c r="DF201" s="22"/>
      <c r="DG201" s="22"/>
      <c r="DH201" s="22"/>
    </row>
    <row r="202" spans="1:112" s="9" customFormat="1" ht="14.25" x14ac:dyDescent="0.2">
      <c r="A202" s="40" t="s">
        <v>214</v>
      </c>
      <c r="B202" s="224"/>
      <c r="C202" s="225"/>
      <c r="D202" s="226"/>
      <c r="E202" s="226"/>
      <c r="F202" s="226"/>
      <c r="G202" s="227"/>
      <c r="H202" s="227"/>
      <c r="I202" s="227"/>
      <c r="J202" s="227"/>
      <c r="K202" s="227"/>
      <c r="L202" s="227"/>
      <c r="M202" s="227"/>
      <c r="N202" s="227"/>
      <c r="O202" s="227"/>
      <c r="P202" s="227"/>
      <c r="Q202" s="227"/>
      <c r="R202" s="227"/>
      <c r="S202" s="227"/>
      <c r="T202" s="228"/>
      <c r="U202" s="229"/>
      <c r="V202" s="229"/>
      <c r="W202" s="229"/>
      <c r="BE202" s="29" t="str">
        <f>IF(R$197&gt;=SUM(R$198:R$201),"","El Total de Egresos hombres de 25 a 64 años DEBE ser mayor o igual a la suma de los Egresos por Alta, Abandono de Tratamiento, Abandono de Programa y Fallecimiento.")</f>
        <v/>
      </c>
      <c r="BF202" s="29" t="str">
        <f>IF(S$197&gt;=SUM(S$198:S$201),"","El Total de Egresos mujeres de 25 a 64 años DEBE ser mayor o igual a la suma de los Egresos por Alta, Abandono de Tratamiento, Abandono de Programa y Fallecimiento.")</f>
        <v/>
      </c>
      <c r="BG202" s="29" t="str">
        <f>IF(T$197&gt;=SUM(T$198:T$201),"","El Total de Egresos hombres de 65 y más años DEBE ser mayor o igual a la suma de los Egresos por Alta, Abandono de Tratamiento, Abandono de Programa y Fallecimiento.")</f>
        <v/>
      </c>
      <c r="BH202" s="29" t="str">
        <f>IF(U$197&gt;=SUM(U$198:U$201),"","El Total de Egresos mujeres de 65 y más años DEBE ser mayor o igual a la suma de los Egresos por Alta, Abandono de Tratamiento, Abandono de Programa y Fallecimiento.")</f>
        <v/>
      </c>
      <c r="BX202" s="272">
        <f>IF($J$197&gt;=SUM($J$198:$J$201),0,1)</f>
        <v>0</v>
      </c>
      <c r="BY202" s="273">
        <f>IF($K$197&gt;=SUM($K$198:$K$201),0,1)</f>
        <v>0</v>
      </c>
      <c r="BZ202" s="30">
        <f>IF($L$197&gt;=SUM($L$198:$L$201),0,1)</f>
        <v>0</v>
      </c>
    </row>
    <row r="203" spans="1:112" s="22" customFormat="1" ht="10.5" x14ac:dyDescent="0.15">
      <c r="A203" s="1009" t="s">
        <v>45</v>
      </c>
      <c r="B203" s="1010"/>
      <c r="C203" s="1015" t="s">
        <v>189</v>
      </c>
      <c r="D203" s="1015"/>
      <c r="E203" s="1015"/>
      <c r="F203" s="1016" t="s">
        <v>56</v>
      </c>
      <c r="G203" s="1017"/>
      <c r="H203" s="1017"/>
      <c r="I203" s="1017"/>
      <c r="J203" s="1017"/>
      <c r="K203" s="1017"/>
      <c r="L203" s="1017"/>
      <c r="M203" s="1022"/>
      <c r="N203" s="1023" t="s">
        <v>191</v>
      </c>
      <c r="O203" s="228"/>
      <c r="P203" s="229"/>
      <c r="Q203" s="229"/>
      <c r="R203" s="229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BA203" s="3"/>
      <c r="BB203" s="3"/>
      <c r="BC203" s="3"/>
      <c r="BD203" s="3"/>
      <c r="BE203" s="29" t="str">
        <f>IF(R$198&lt;=R$197,"","Los Egresos por Alta de hombres de 25 a 64 años DEBEN estar contenidos en el Total de Egresos.")</f>
        <v/>
      </c>
      <c r="BF203" s="29" t="str">
        <f>IF(S$198&lt;=S$197,"","Los Egresos por Alta de mujeres de 25 a 64 años DEBEN estar contenidos en el Total de Egresos.")</f>
        <v/>
      </c>
      <c r="BG203" s="29" t="str">
        <f>IF(T$198&lt;=T$197,"","Los Egresos por Alta de hombres de 65 y más años DEBEN estar contenidos en el Total de Egresos.")</f>
        <v/>
      </c>
      <c r="BH203" s="29" t="str">
        <f>IF(U$198&lt;=U$197,"","Los Egresos por Alta de mujeres de 65 y más años DEBEN estar contenidos en el Total de Egresos.")</f>
        <v/>
      </c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274">
        <f>IF($J$198&lt;=$J$197,0,1)</f>
        <v>0</v>
      </c>
      <c r="BY203" s="275">
        <f>IF($K$198&lt;=$K$197,0,1)</f>
        <v>0</v>
      </c>
      <c r="BZ203" s="30">
        <f>IF($L$198&lt;=$L$197,0,1)</f>
        <v>0</v>
      </c>
      <c r="CA203" s="3"/>
      <c r="CB203" s="3"/>
      <c r="CC203" s="3"/>
    </row>
    <row r="204" spans="1:112" s="22" customFormat="1" ht="10.5" x14ac:dyDescent="0.15">
      <c r="A204" s="1011"/>
      <c r="B204" s="1012"/>
      <c r="C204" s="1015"/>
      <c r="D204" s="1015"/>
      <c r="E204" s="1015"/>
      <c r="F204" s="1026" t="s">
        <v>70</v>
      </c>
      <c r="G204" s="1027"/>
      <c r="H204" s="1028" t="s">
        <v>8</v>
      </c>
      <c r="I204" s="1028"/>
      <c r="J204" s="1026" t="s">
        <v>180</v>
      </c>
      <c r="K204" s="1027"/>
      <c r="L204" s="1028" t="s">
        <v>181</v>
      </c>
      <c r="M204" s="1029"/>
      <c r="N204" s="1024"/>
      <c r="O204" s="228"/>
      <c r="P204" s="229"/>
      <c r="Q204" s="229"/>
      <c r="R204" s="229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BA204" s="3"/>
      <c r="BB204" s="3"/>
      <c r="BC204" s="3"/>
      <c r="BD204" s="3"/>
      <c r="BE204" s="29" t="str">
        <f>IF(R$199&lt;=R$197,"","Los Egresos por Abandono de Tratamiento de hombres de 25 a 64 años DEBEN estar contenidos en el Total de Egresos.")</f>
        <v/>
      </c>
      <c r="BF204" s="29" t="str">
        <f>IF(S$199&lt;=S$197,"","Los Egresos por Abandono de Tratamiento de mujeres de 25 a 64 años DEBEN estar contenidos en el Total de Egresos.")</f>
        <v/>
      </c>
      <c r="BG204" s="29" t="str">
        <f>IF(T$199&lt;=T$197,"","Los Egresos por Abandono de Tratamiento de hombres de 65 y más años DEBEN estar contenidos en el Total de Egresos.")</f>
        <v/>
      </c>
      <c r="BH204" s="29" t="str">
        <f>IF(U$199&lt;=U$197,"","Los Egresos por Abandono de Tratamiento de mujeres de 65 y más años DEBEN estar contenidos en el Total de Egresos.")</f>
        <v/>
      </c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274">
        <f>IF($J$199&lt;=$J$197,0,1)</f>
        <v>0</v>
      </c>
      <c r="BY204" s="275">
        <f>IF($K$199&lt;=$K$197,0,1)</f>
        <v>0</v>
      </c>
      <c r="BZ204" s="30">
        <f>IF($L$199&lt;=$L$197,0,1)</f>
        <v>0</v>
      </c>
      <c r="CA204" s="3"/>
      <c r="CB204" s="3"/>
      <c r="CC204" s="3"/>
    </row>
    <row r="205" spans="1:112" s="23" customFormat="1" ht="21" x14ac:dyDescent="0.15">
      <c r="A205" s="1013"/>
      <c r="B205" s="1014"/>
      <c r="C205" s="231" t="s">
        <v>167</v>
      </c>
      <c r="D205" s="231" t="s">
        <v>43</v>
      </c>
      <c r="E205" s="248" t="s">
        <v>64</v>
      </c>
      <c r="F205" s="96" t="s">
        <v>182</v>
      </c>
      <c r="G205" s="99" t="s">
        <v>64</v>
      </c>
      <c r="H205" s="96" t="s">
        <v>182</v>
      </c>
      <c r="I205" s="99" t="s">
        <v>64</v>
      </c>
      <c r="J205" s="96" t="s">
        <v>182</v>
      </c>
      <c r="K205" s="99" t="s">
        <v>64</v>
      </c>
      <c r="L205" s="96" t="s">
        <v>182</v>
      </c>
      <c r="M205" s="294" t="s">
        <v>64</v>
      </c>
      <c r="N205" s="1025"/>
      <c r="O205" s="229"/>
      <c r="P205" s="229"/>
      <c r="Q205" s="229"/>
      <c r="R205" s="229"/>
      <c r="S205" s="229"/>
      <c r="T205" s="229"/>
      <c r="U205" s="229"/>
      <c r="V205" s="229"/>
      <c r="W205" s="228"/>
      <c r="X205" s="229"/>
      <c r="Y205" s="229"/>
      <c r="Z205" s="229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BA205" s="3"/>
      <c r="BB205" s="3"/>
      <c r="BC205" s="3"/>
      <c r="BD205" s="3"/>
      <c r="BE205" s="29" t="str">
        <f>IF(R$200&lt;=R$197,"","Los Egresos por Abandono del Programa de hombres de 25 a 64 años DEBEN estar contenidos en el Total de Egresos.")</f>
        <v/>
      </c>
      <c r="BF205" s="29" t="str">
        <f>IF(S$200&lt;=S$197,"","Los Egresos por Abandono del Programa de mujeres de 25 a 64 años DEBEN estar contenidos en el Total de Egresos.")</f>
        <v/>
      </c>
      <c r="BG205" s="29" t="str">
        <f>IF(T$200&lt;=T$197,"","Los Egresos por Abandono del Programa de hombres de 65 y más años DEBEN estar contenidos en el Total de Egresos.")</f>
        <v/>
      </c>
      <c r="BH205" s="29" t="str">
        <f>IF(U$200&lt;=U$197,"","Los Egresos por Abandono del Programa de mujeres de 65 y más años DEBEN estar contenidos en el Total de Egresos.")</f>
        <v/>
      </c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274">
        <f>IF($J$200&lt;=$J$197,0,1)</f>
        <v>0</v>
      </c>
      <c r="BY205" s="275">
        <f>IF($K$200&lt;=$K$197,0,1)</f>
        <v>0</v>
      </c>
      <c r="BZ205" s="30">
        <f>IF($L$200&lt;=$L$197,0,1)</f>
        <v>0</v>
      </c>
      <c r="CA205" s="3"/>
      <c r="CB205" s="3"/>
      <c r="CC205" s="3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</row>
    <row r="206" spans="1:112" s="23" customFormat="1" ht="11.25" thickBot="1" x14ac:dyDescent="0.2">
      <c r="A206" s="1006" t="s">
        <v>126</v>
      </c>
      <c r="B206" s="1006"/>
      <c r="C206" s="295">
        <f>SUM(D206:E206)</f>
        <v>0</v>
      </c>
      <c r="D206" s="295">
        <f t="shared" ref="D206:E208" si="70">F206+H206+J206+L206</f>
        <v>0</v>
      </c>
      <c r="E206" s="168">
        <f t="shared" si="70"/>
        <v>0</v>
      </c>
      <c r="F206" s="171"/>
      <c r="G206" s="175"/>
      <c r="H206" s="175"/>
      <c r="I206" s="296"/>
      <c r="J206" s="171"/>
      <c r="K206" s="175"/>
      <c r="L206" s="296"/>
      <c r="M206" s="174"/>
      <c r="N206" s="175"/>
      <c r="O206" s="233" t="str">
        <f>$BA206&amp;" "&amp;$BB206&amp;""&amp;$BC206&amp;""&amp;$BD206</f>
        <v xml:space="preserve"> </v>
      </c>
      <c r="P206" s="229"/>
      <c r="Q206" s="229"/>
      <c r="R206" s="229"/>
      <c r="S206" s="229"/>
      <c r="T206" s="229"/>
      <c r="U206" s="229"/>
      <c r="V206" s="229"/>
      <c r="W206" s="228"/>
      <c r="X206" s="229"/>
      <c r="Y206" s="229"/>
      <c r="Z206" s="229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BA206" s="29" t="str">
        <f>IF($C206&lt;&gt;SUM($F206:$M206),"El Total de Ingresos NO puede ser diferente a la suma de Hombres y Mujeres por edad.","")</f>
        <v/>
      </c>
      <c r="BB206" s="29" t="str">
        <f>IF($D206&lt;&gt;$F206+$H206+$J206+$L206,"El Total de Hombres Ingresados al Programa NO puede ser distinto a la suma de Hombres por edad.","")</f>
        <v/>
      </c>
      <c r="BC206" s="29" t="str">
        <f>IF($E206&lt;&gt;$G206+$I206+$K206+$M206,"El Total de Mujeres Ingresadas al Programa NO puede ser distinto a la suma de Mujeres por edad.","")</f>
        <v/>
      </c>
      <c r="BD206" s="29" t="str">
        <f>IF(N206&lt;=C206,"","El Nº de TRANS Ingresados al Programa NO DEBE ser mayor al Total de Ingresos.")</f>
        <v/>
      </c>
      <c r="BE206" s="29" t="str">
        <f>IF(R$201&lt;=R$197,"","Los Egresos por Fallecimiento de hombres de 25 a 64 años DEBEN estar contenidos en el Total de Egresos.")</f>
        <v/>
      </c>
      <c r="BF206" s="29" t="str">
        <f>IF(S$201&lt;=S$197,"","Los Egresos por Fallecimiento de mujeres de 25 a 64 años DEBEN estar contenidos en el Total de Egresos.")</f>
        <v/>
      </c>
      <c r="BG206" s="29" t="str">
        <f>IF(T$201&lt;=T$197,"","Los Egresos por Fallecimiento de hombres de 65 y más años DEBEN estar contenidos en el Total de Egresos.")</f>
        <v/>
      </c>
      <c r="BH206" s="29" t="str">
        <f>IF(U$201&lt;=U$197,"","Los Egresos por Fallecimiento de mujeres de 65 y más años DEBEN estar contenidos en el Total de Egresos.")</f>
        <v/>
      </c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0">
        <f>IF($C206&lt;&gt;SUM($F206:$M206),1,0)</f>
        <v>0</v>
      </c>
      <c r="BU206" s="30">
        <f>IF($D206&lt;&gt;$F206+$H206+$J206+$L206,1,0)</f>
        <v>0</v>
      </c>
      <c r="BV206" s="30">
        <f>IF($E206&lt;&gt;$G206+$I206+$K206+$M206,1,0)</f>
        <v>0</v>
      </c>
      <c r="BW206" s="30">
        <f>IF(N206&lt;=C206,0,1)</f>
        <v>0</v>
      </c>
      <c r="BX206" s="281">
        <f>IF($J$201&lt;=$J$197,0,1)</f>
        <v>0</v>
      </c>
      <c r="BY206" s="282">
        <f>IF($K$201&lt;=$K$197,0,1)</f>
        <v>0</v>
      </c>
      <c r="BZ206" s="30">
        <f>IF($L$201&lt;=$L$197,0,1)</f>
        <v>0</v>
      </c>
      <c r="CA206" s="3"/>
      <c r="CB206" s="3"/>
      <c r="CC206" s="3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</row>
    <row r="207" spans="1:112" s="23" customFormat="1" ht="11.25" thickTop="1" x14ac:dyDescent="0.15">
      <c r="A207" s="1007" t="s">
        <v>103</v>
      </c>
      <c r="B207" s="1007"/>
      <c r="C207" s="286">
        <f>SUM(D207:E207)</f>
        <v>0</v>
      </c>
      <c r="D207" s="286">
        <f t="shared" si="70"/>
        <v>0</v>
      </c>
      <c r="E207" s="297">
        <f t="shared" si="70"/>
        <v>0</v>
      </c>
      <c r="F207" s="287"/>
      <c r="G207" s="298"/>
      <c r="H207" s="298"/>
      <c r="I207" s="299"/>
      <c r="J207" s="287"/>
      <c r="K207" s="298"/>
      <c r="L207" s="299"/>
      <c r="M207" s="300"/>
      <c r="N207" s="298"/>
      <c r="O207" s="233" t="str">
        <f>$BA207&amp;" "&amp;$BB207&amp;""&amp;$BC207&amp;""&amp;$BD207</f>
        <v xml:space="preserve"> </v>
      </c>
      <c r="P207" s="229"/>
      <c r="Q207" s="229"/>
      <c r="R207" s="229"/>
      <c r="S207" s="229"/>
      <c r="T207" s="229"/>
      <c r="U207" s="229"/>
      <c r="V207" s="229"/>
      <c r="W207" s="228"/>
      <c r="X207" s="229"/>
      <c r="Y207" s="229"/>
      <c r="Z207" s="229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BA207" s="29" t="str">
        <f>IF($C207&lt;&gt;SUM($F207:$M207),"El Total de Egresos NO puede ser diferente a la suma de Hombres y Mujeres por edad.","")</f>
        <v/>
      </c>
      <c r="BB207" s="29" t="str">
        <f>IF($D207&lt;&gt;$F207+$H207+$J207+$L207,"El Total de Hombres Egresados del Programa NO puede ser distinto a la suma de Hombres por edad.","")</f>
        <v/>
      </c>
      <c r="BC207" s="29" t="str">
        <f>IF($E207&lt;&gt;$G207+$I207+$K207+$M207,"El Total de Mujeres Egresadas del Programa NO puede ser distinto a la suma de Mujeres por edad.","")</f>
        <v/>
      </c>
      <c r="BD207" s="29" t="str">
        <f>IF(N207&lt;=C207,"","El Nº de TRANS Egresados del Programa NO DEBE ser mayor al Total de Ingresos.")</f>
        <v/>
      </c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0">
        <f>IF($C207&lt;&gt;SUM($F207:$M207),1,0)</f>
        <v>0</v>
      </c>
      <c r="BU207" s="30">
        <f>IF($D207&lt;&gt;$F207+$H207+$J207+$L207,1,0)</f>
        <v>0</v>
      </c>
      <c r="BV207" s="30">
        <f>IF($E207&lt;&gt;$G207+$I207+$K207+$M207,1,0)</f>
        <v>0</v>
      </c>
      <c r="BW207" s="30">
        <f>IF(N207&lt;=C207,0,1)</f>
        <v>0</v>
      </c>
      <c r="BX207" s="3"/>
      <c r="BY207" s="3"/>
      <c r="BZ207" s="3"/>
      <c r="CA207" s="3"/>
      <c r="CB207" s="3"/>
      <c r="CC207" s="3"/>
      <c r="CD207" s="22"/>
      <c r="CE207" s="22"/>
      <c r="CF207" s="22"/>
      <c r="CG207" s="22"/>
      <c r="CH207" s="22"/>
      <c r="CI207" s="22"/>
      <c r="CJ207" s="22"/>
      <c r="CK207" s="22"/>
      <c r="CL207" s="22"/>
      <c r="CM207" s="22"/>
      <c r="CN207" s="22"/>
      <c r="CO207" s="22"/>
      <c r="CP207" s="22"/>
      <c r="CQ207" s="22"/>
      <c r="CR207" s="22"/>
      <c r="CS207" s="22"/>
      <c r="CT207" s="22"/>
      <c r="CU207" s="22"/>
      <c r="CV207" s="22"/>
      <c r="CW207" s="22"/>
      <c r="CX207" s="22"/>
      <c r="CY207" s="22"/>
    </row>
    <row r="208" spans="1:112" s="23" customFormat="1" ht="10.5" x14ac:dyDescent="0.15">
      <c r="A208" s="1008" t="s">
        <v>164</v>
      </c>
      <c r="B208" s="1008"/>
      <c r="C208" s="80">
        <f>SUM(D208:E208)</f>
        <v>0</v>
      </c>
      <c r="D208" s="80">
        <f t="shared" si="70"/>
        <v>0</v>
      </c>
      <c r="E208" s="301">
        <f t="shared" si="70"/>
        <v>0</v>
      </c>
      <c r="F208" s="37"/>
      <c r="G208" s="136"/>
      <c r="H208" s="136"/>
      <c r="I208" s="302"/>
      <c r="J208" s="37"/>
      <c r="K208" s="136"/>
      <c r="L208" s="302"/>
      <c r="M208" s="135"/>
      <c r="N208" s="136"/>
      <c r="O208" s="233" t="str">
        <f>$BA208&amp;" "&amp;$BB208&amp;""&amp;$BC208&amp;""&amp;$BD208&amp;""&amp;$BE208&amp;""&amp;$BF208&amp;""&amp;$BA209&amp;""&amp;$BB209&amp;""&amp;$BC209&amp;""&amp;$BD209&amp;""&amp;$BE209&amp;""&amp;$BF209</f>
        <v xml:space="preserve"> </v>
      </c>
      <c r="P208" s="229"/>
      <c r="Q208" s="229"/>
      <c r="R208" s="229"/>
      <c r="S208" s="229"/>
      <c r="T208" s="229"/>
      <c r="U208" s="229"/>
      <c r="V208" s="229"/>
      <c r="W208" s="228"/>
      <c r="X208" s="229"/>
      <c r="Y208" s="229"/>
      <c r="Z208" s="229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BA208" s="29" t="str">
        <f>IF($C208&lt;&gt;SUM($F208:$M208),"El Total de Egresos NO puede ser diferente a la suma de Hombres y Mujeres por edad.","")</f>
        <v/>
      </c>
      <c r="BB208" s="29" t="str">
        <f>IF($D208&lt;&gt;$F208+$H208+$J208+$L208,"El Total de Hombres Egresados del Programa NO puede ser distinto a la suma de Hombres por edad.","")</f>
        <v/>
      </c>
      <c r="BC208" s="29" t="str">
        <f>IF($E208&lt;&gt;$G208+$I208+$K208+$M208,"El Total de Mujeres Egresadas del Programa NO puede ser distinto a la suma de Mujeres por edad.","")</f>
        <v/>
      </c>
      <c r="BD208" s="29" t="str">
        <f>IF(N208&lt;=C208,"","El Nº de TRANS Egresados del Programa NO DEBE ser mayor al Total de Ingresos.")</f>
        <v/>
      </c>
      <c r="BE208" s="29" t="str">
        <f>IF(J208&lt;=J207,"","Los Egresos por abandono hombres de 25 a 64 años DEBEN estar incluidos en el Total de Egresos.")</f>
        <v/>
      </c>
      <c r="BF208" s="29" t="str">
        <f>IF(L208&lt;=L207,"","Los Egresos por abandono hombres de 65 y más años DEBEN estar incluidos en el Total de Egresos.")</f>
        <v/>
      </c>
      <c r="BG208" s="22"/>
      <c r="BH208" s="22"/>
      <c r="BM208" s="3"/>
      <c r="BN208" s="3"/>
      <c r="BO208" s="3"/>
      <c r="BP208" s="3"/>
      <c r="BQ208" s="3"/>
      <c r="BR208" s="3"/>
      <c r="BS208" s="3"/>
      <c r="BT208" s="30">
        <f>IF($C208&lt;&gt;SUM($F208:$M208),1,0)</f>
        <v>0</v>
      </c>
      <c r="BU208" s="30">
        <f>IF($D208&lt;&gt;$F208+$H208+$J208+$L208,1,0)</f>
        <v>0</v>
      </c>
      <c r="BV208" s="30">
        <f>IF($E208&lt;&gt;$G208+$I208+$K208+$M208,1,0)</f>
        <v>0</v>
      </c>
      <c r="BW208" s="30">
        <f>IF(N208&lt;=C208,0,1)</f>
        <v>0</v>
      </c>
      <c r="BX208" s="30">
        <f>IF(F208&lt;=F207,0,1)</f>
        <v>0</v>
      </c>
      <c r="BY208" s="30">
        <f>IF(G208&lt;=G207,0,1)</f>
        <v>0</v>
      </c>
      <c r="BZ208" s="30">
        <f>IF(H208&lt;=H207,0,1)</f>
        <v>0</v>
      </c>
      <c r="CA208" s="3"/>
      <c r="CB208" s="3"/>
      <c r="CC208" s="3"/>
      <c r="CD208" s="22"/>
      <c r="CE208" s="22"/>
      <c r="CF208" s="22"/>
      <c r="CG208" s="22"/>
      <c r="CH208" s="22"/>
      <c r="CI208" s="22"/>
      <c r="CJ208" s="22"/>
      <c r="CK208" s="22"/>
      <c r="CL208" s="22"/>
      <c r="CM208" s="22"/>
      <c r="CN208" s="22"/>
      <c r="CO208" s="22"/>
      <c r="CP208" s="22"/>
      <c r="CQ208" s="22"/>
      <c r="CR208" s="22"/>
      <c r="CS208" s="22"/>
      <c r="CT208" s="22"/>
      <c r="CU208" s="22"/>
      <c r="CV208" s="22"/>
      <c r="CW208" s="22"/>
      <c r="CX208" s="22"/>
      <c r="CY208" s="22"/>
    </row>
    <row r="209" spans="1:118" s="9" customFormat="1" ht="30" customHeight="1" x14ac:dyDescent="0.2">
      <c r="A209" s="40" t="s">
        <v>215</v>
      </c>
      <c r="B209" s="224"/>
      <c r="C209" s="225"/>
      <c r="D209" s="226"/>
      <c r="E209" s="226"/>
      <c r="F209" s="226"/>
      <c r="G209" s="227"/>
      <c r="H209" s="227"/>
      <c r="I209" s="227"/>
      <c r="J209" s="227"/>
      <c r="K209" s="227"/>
      <c r="L209" s="227"/>
      <c r="M209" s="227"/>
      <c r="N209" s="227"/>
      <c r="O209" s="227"/>
      <c r="P209" s="227"/>
      <c r="Q209" s="227"/>
      <c r="R209" s="227"/>
      <c r="S209" s="227"/>
      <c r="T209" s="228"/>
      <c r="U209" s="229"/>
      <c r="V209" s="229"/>
      <c r="W209" s="229"/>
      <c r="BA209" s="29" t="str">
        <f>IF(F208&lt;=F207,"","Los Egresos por abandono hombres de 15 a 19 años DEBEN estar incluidos en el Total de Egresos.")</f>
        <v/>
      </c>
      <c r="BB209" s="29" t="str">
        <f>IF(G208&lt;=G207,"","Los Egresos por abandono mujeres de 15 a 19 años DEBEN estar incluidos en el Total de Egresos.")</f>
        <v/>
      </c>
      <c r="BC209" s="29" t="str">
        <f>IF(H208&lt;=H207,"","Los Egresos por abandono hombres de 20 a 24 años DEBEN estar incluidos en el Total de Egresos.")</f>
        <v/>
      </c>
      <c r="BD209" s="29" t="str">
        <f>IF(I208&lt;=I207,"","Los Egresos por abandono mujeres de 20 a 24 años DEBEN estar incluidos en el Total de Egresos.")</f>
        <v/>
      </c>
      <c r="BE209" s="29" t="str">
        <f>IF(K208&lt;=K207,"","Los Egresos por abandono mujeres de 25 a 64 años DEBEN estar incluidos en el Total de Egresos.")</f>
        <v/>
      </c>
      <c r="BF209" s="29" t="str">
        <f>IF(M208&lt;=M207,"","Los Egresos por abandono mujeres de 65 y más años DEBEN estar incluidos en el Total de Egresos.")</f>
        <v/>
      </c>
      <c r="BT209" s="30">
        <f>IF(I208&lt;=I207,0,1)</f>
        <v>0</v>
      </c>
      <c r="BU209" s="30">
        <f>IF(J208&lt;=J207,0,1)</f>
        <v>0</v>
      </c>
      <c r="BV209" s="30">
        <f>IF(K208&lt;=K207,0,1)</f>
        <v>0</v>
      </c>
      <c r="BW209" s="30">
        <f>IF(L208&lt;=L207,0,1)</f>
        <v>0</v>
      </c>
      <c r="BX209" s="30"/>
      <c r="BY209" s="9">
        <f>IF(M208&lt;=M207,0,1)</f>
        <v>0</v>
      </c>
    </row>
    <row r="210" spans="1:118" s="3" customFormat="1" ht="10.5" x14ac:dyDescent="0.15">
      <c r="A210" s="1009" t="s">
        <v>45</v>
      </c>
      <c r="B210" s="1010"/>
      <c r="C210" s="1015" t="s">
        <v>189</v>
      </c>
      <c r="D210" s="1015"/>
      <c r="E210" s="1015"/>
      <c r="F210" s="1016" t="s">
        <v>56</v>
      </c>
      <c r="G210" s="1017"/>
      <c r="H210" s="1017"/>
      <c r="I210" s="1017"/>
      <c r="J210" s="1017"/>
      <c r="K210" s="1017"/>
      <c r="L210" s="1017"/>
      <c r="M210" s="1018"/>
    </row>
    <row r="211" spans="1:118" s="3" customFormat="1" ht="10.5" x14ac:dyDescent="0.15">
      <c r="A211" s="1011"/>
      <c r="B211" s="1012"/>
      <c r="C211" s="1015"/>
      <c r="D211" s="1015"/>
      <c r="E211" s="1015"/>
      <c r="F211" s="1019" t="s">
        <v>216</v>
      </c>
      <c r="G211" s="1020"/>
      <c r="H211" s="1019" t="s">
        <v>217</v>
      </c>
      <c r="I211" s="1020"/>
      <c r="J211" s="1019" t="s">
        <v>218</v>
      </c>
      <c r="K211" s="1020"/>
      <c r="L211" s="1021" t="s">
        <v>219</v>
      </c>
      <c r="M211" s="1020"/>
    </row>
    <row r="212" spans="1:118" s="3" customFormat="1" ht="21" x14ac:dyDescent="0.15">
      <c r="A212" s="1013"/>
      <c r="B212" s="1014"/>
      <c r="C212" s="231" t="s">
        <v>167</v>
      </c>
      <c r="D212" s="231" t="s">
        <v>43</v>
      </c>
      <c r="E212" s="248" t="s">
        <v>64</v>
      </c>
      <c r="F212" s="276" t="s">
        <v>182</v>
      </c>
      <c r="G212" s="276" t="s">
        <v>64</v>
      </c>
      <c r="H212" s="276" t="s">
        <v>182</v>
      </c>
      <c r="I212" s="276" t="s">
        <v>64</v>
      </c>
      <c r="J212" s="276" t="s">
        <v>182</v>
      </c>
      <c r="K212" s="276" t="s">
        <v>64</v>
      </c>
      <c r="L212" s="249" t="s">
        <v>182</v>
      </c>
      <c r="M212" s="276" t="s">
        <v>64</v>
      </c>
      <c r="BT212" s="22"/>
      <c r="BU212" s="22"/>
      <c r="BV212" s="22"/>
    </row>
    <row r="213" spans="1:118" s="3" customFormat="1" ht="15" customHeight="1" x14ac:dyDescent="0.15">
      <c r="A213" s="1000" t="s">
        <v>126</v>
      </c>
      <c r="B213" s="1001"/>
      <c r="C213" s="303"/>
      <c r="D213" s="303"/>
      <c r="E213" s="304"/>
      <c r="F213" s="305"/>
      <c r="G213" s="306"/>
      <c r="H213" s="305"/>
      <c r="I213" s="306"/>
      <c r="J213" s="305"/>
      <c r="K213" s="306"/>
      <c r="L213" s="307"/>
      <c r="M213" s="306"/>
      <c r="N213" s="233"/>
      <c r="BA213" s="22"/>
      <c r="BB213" s="22"/>
      <c r="BC213" s="22"/>
      <c r="BT213" s="22"/>
      <c r="BU213" s="22"/>
      <c r="BV213" s="22"/>
    </row>
    <row r="214" spans="1:118" s="3" customFormat="1" ht="15" customHeight="1" thickBot="1" x14ac:dyDescent="0.2">
      <c r="A214" s="1000" t="s">
        <v>220</v>
      </c>
      <c r="B214" s="1001"/>
      <c r="C214" s="303"/>
      <c r="D214" s="303"/>
      <c r="E214" s="304"/>
      <c r="F214" s="308"/>
      <c r="G214" s="309"/>
      <c r="H214" s="308"/>
      <c r="I214" s="309"/>
      <c r="J214" s="308"/>
      <c r="K214" s="309"/>
      <c r="L214" s="310"/>
      <c r="M214" s="309"/>
      <c r="N214" s="233"/>
      <c r="BA214" s="22"/>
      <c r="BB214" s="22"/>
      <c r="BC214" s="22"/>
      <c r="BT214" s="22"/>
      <c r="BU214" s="22"/>
      <c r="BV214" s="22"/>
    </row>
    <row r="215" spans="1:118" s="3" customFormat="1" ht="15" customHeight="1" thickTop="1" x14ac:dyDescent="0.15">
      <c r="A215" s="1002" t="s">
        <v>221</v>
      </c>
      <c r="B215" s="1003"/>
      <c r="C215" s="311"/>
      <c r="D215" s="311"/>
      <c r="E215" s="312"/>
      <c r="F215" s="313"/>
      <c r="G215" s="314"/>
      <c r="H215" s="315"/>
      <c r="I215" s="314"/>
      <c r="J215" s="315"/>
      <c r="K215" s="314"/>
      <c r="L215" s="316"/>
      <c r="M215" s="314"/>
      <c r="N215" s="233"/>
      <c r="BA215" s="22"/>
      <c r="BB215" s="22"/>
      <c r="BC215" s="22"/>
      <c r="BD215" s="22"/>
      <c r="BE215" s="22"/>
      <c r="BF215" s="22"/>
      <c r="BG215" s="22"/>
      <c r="BH215" s="22"/>
      <c r="BI215" s="22"/>
      <c r="BT215" s="22"/>
      <c r="BU215" s="22"/>
      <c r="BV215" s="22"/>
      <c r="BW215" s="22"/>
      <c r="BX215" s="22"/>
      <c r="BY215" s="22"/>
      <c r="BZ215" s="22"/>
      <c r="CA215" s="22"/>
      <c r="CB215" s="22"/>
    </row>
    <row r="216" spans="1:118" s="3" customFormat="1" ht="15" customHeight="1" x14ac:dyDescent="0.15">
      <c r="A216" s="1004" t="s">
        <v>222</v>
      </c>
      <c r="B216" s="1005"/>
      <c r="C216" s="317"/>
      <c r="D216" s="317"/>
      <c r="E216" s="318"/>
      <c r="F216" s="319"/>
      <c r="G216" s="320"/>
      <c r="H216" s="319"/>
      <c r="I216" s="321"/>
      <c r="J216" s="319"/>
      <c r="K216" s="321"/>
      <c r="L216" s="322"/>
      <c r="M216" s="321"/>
      <c r="N216" s="233"/>
      <c r="BA216" s="22"/>
      <c r="BB216" s="22"/>
      <c r="BC216" s="22"/>
      <c r="BD216" s="22"/>
      <c r="BE216" s="22"/>
      <c r="BF216" s="22"/>
      <c r="BG216" s="22"/>
      <c r="BH216" s="22"/>
      <c r="BT216" s="22"/>
      <c r="BU216" s="22"/>
      <c r="BV216" s="22"/>
      <c r="BW216" s="22"/>
      <c r="BX216" s="22"/>
      <c r="BY216" s="22"/>
      <c r="BZ216" s="22"/>
    </row>
    <row r="217" spans="1:118" s="9" customFormat="1" x14ac:dyDescent="0.2">
      <c r="A217" s="32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</row>
    <row r="218" spans="1:118" s="9" customFormat="1" x14ac:dyDescent="0.2">
      <c r="A218" s="32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</row>
    <row r="219" spans="1:118" s="9" customFormat="1" x14ac:dyDescent="0.2">
      <c r="A219" s="32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</row>
    <row r="220" spans="1:118" s="9" customFormat="1" x14ac:dyDescent="0.2">
      <c r="A220" s="32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0">
        <f>IF($M$197&gt;=SUM($M$198:$M$201),0,1)</f>
        <v>0</v>
      </c>
      <c r="BU220" s="272">
        <f>IF($N$197&gt;=SUM($N$198:$N$201),0,1)</f>
        <v>0</v>
      </c>
      <c r="BV220" s="273">
        <f>IF($O$197&gt;=SUM($O$198:$O$201),0,1)</f>
        <v>0</v>
      </c>
      <c r="BW220" s="272">
        <f>IF($P$197&gt;=SUM($P$198:$P$201),0,1)</f>
        <v>0</v>
      </c>
      <c r="BX220" s="273">
        <f>IF($Q$197&gt;=SUM($Q$198:$Q$201),0,1)</f>
        <v>0</v>
      </c>
      <c r="BY220" s="272">
        <f>IF($R$197&gt;=SUM($R$198:$R$201),0,1)</f>
        <v>0</v>
      </c>
      <c r="BZ220" s="273">
        <f>IF($S$197&gt;=SUM($S$198:$S$201),0,1)</f>
        <v>0</v>
      </c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</row>
    <row r="221" spans="1:118" s="9" customFormat="1" x14ac:dyDescent="0.2">
      <c r="A221" s="32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0">
        <f>IF($M$198&lt;=$M$197,0,1)</f>
        <v>0</v>
      </c>
      <c r="BU221" s="274">
        <f>IF($N$198&lt;=$N$197,0,1)</f>
        <v>0</v>
      </c>
      <c r="BV221" s="275">
        <f>IF($O$198&lt;=$O$197,0,1)</f>
        <v>0</v>
      </c>
      <c r="BW221" s="274">
        <f>IF($P$198&lt;=$P$197,0,1)</f>
        <v>0</v>
      </c>
      <c r="BX221" s="275">
        <f>IF($Q$198&lt;=$Q$197,0,1)</f>
        <v>0</v>
      </c>
      <c r="BY221" s="274">
        <f>IF($R$198&lt;=$R$197,0,1)</f>
        <v>0</v>
      </c>
      <c r="BZ221" s="275">
        <f>IF($S$198&lt;=$S$197,0,1)</f>
        <v>0</v>
      </c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</row>
    <row r="222" spans="1:118" s="9" customFormat="1" x14ac:dyDescent="0.2">
      <c r="A222" s="32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0">
        <f>IF($M$199&lt;=$M$197,0,1)</f>
        <v>0</v>
      </c>
      <c r="BU222" s="274">
        <f>IF($N$199&lt;=$N$197,0,1)</f>
        <v>0</v>
      </c>
      <c r="BV222" s="275">
        <f>IF($O$199&lt;=$O$197,0,1)</f>
        <v>0</v>
      </c>
      <c r="BW222" s="274">
        <f>IF($P$199&lt;=$P$197,0,1)</f>
        <v>0</v>
      </c>
      <c r="BX222" s="275">
        <f>IF($Q$199&lt;=$Q$197,0,1)</f>
        <v>0</v>
      </c>
      <c r="BY222" s="274">
        <f>IF($R$199&lt;=$R$197,0,1)</f>
        <v>0</v>
      </c>
      <c r="BZ222" s="275">
        <f>IF($S$199&lt;=$S$197,0,1)</f>
        <v>0</v>
      </c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</row>
    <row r="223" spans="1:118" s="9" customFormat="1" x14ac:dyDescent="0.2">
      <c r="A223" s="32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0">
        <f>IF($M$200&lt;=$M$197,0,1)</f>
        <v>0</v>
      </c>
      <c r="BU223" s="274">
        <f>IF($N$200&lt;=$N$197,0,1)</f>
        <v>0</v>
      </c>
      <c r="BV223" s="275">
        <f>IF($O$200&lt;=$O$197,0,1)</f>
        <v>0</v>
      </c>
      <c r="BW223" s="274">
        <f>IF($P$200&lt;=$P$197,0,1)</f>
        <v>0</v>
      </c>
      <c r="BX223" s="275">
        <f>IF($Q$200&lt;=$Q$197,0,1)</f>
        <v>0</v>
      </c>
      <c r="BY223" s="274">
        <f>IF($R$200&lt;=$R$197,0,1)</f>
        <v>0</v>
      </c>
      <c r="BZ223" s="275">
        <f>IF($S$200&lt;=$S$197,0,1)</f>
        <v>0</v>
      </c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</row>
    <row r="224" spans="1:118" s="9" customFormat="1" x14ac:dyDescent="0.2">
      <c r="A224" s="32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0">
        <f>IF($M$201&lt;=$M$197,0,1)</f>
        <v>0</v>
      </c>
      <c r="BU224" s="274">
        <f>IF($N$201&lt;=$N$197,0,1)</f>
        <v>0</v>
      </c>
      <c r="BV224" s="282">
        <f>IF($O$201&lt;=$O$197,0,1)</f>
        <v>0</v>
      </c>
      <c r="BW224" s="281">
        <f>IF($P$201&lt;=$P$197,0,1)</f>
        <v>0</v>
      </c>
      <c r="BX224" s="282">
        <f>IF($Q$201&lt;=$Q$197,0,1)</f>
        <v>0</v>
      </c>
      <c r="BY224" s="281">
        <f>IF($R$201&lt;=$R$197,0,1)</f>
        <v>0</v>
      </c>
      <c r="BZ224" s="282">
        <f>IF($S$201&lt;=$S$197,0,1)</f>
        <v>0</v>
      </c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</row>
    <row r="225" spans="1:118" s="9" customFormat="1" x14ac:dyDescent="0.2">
      <c r="A225" s="32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272">
        <f>IF($T$197&gt;=SUM($T$198:$T$201),0,1)</f>
        <v>0</v>
      </c>
      <c r="BU225" s="273">
        <f>IF($U$197&gt;=SUM($U$198:$U$201),0,1)</f>
        <v>0</v>
      </c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</row>
    <row r="226" spans="1:118" s="9" customFormat="1" x14ac:dyDescent="0.2">
      <c r="A226" s="32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274">
        <f>IF($T$198&lt;=$T$197,0,1)</f>
        <v>0</v>
      </c>
      <c r="BU226" s="275">
        <f>IF($U$198&lt;=$U$197,0,1)</f>
        <v>0</v>
      </c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</row>
    <row r="227" spans="1:118" s="9" customFormat="1" x14ac:dyDescent="0.2">
      <c r="A227" s="32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274">
        <f>IF($T$199&lt;=$T$197,0,1)</f>
        <v>0</v>
      </c>
      <c r="BU227" s="275">
        <f>IF($U$199&lt;=$U$197,0,1)</f>
        <v>0</v>
      </c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</row>
    <row r="228" spans="1:118" s="9" customFormat="1" x14ac:dyDescent="0.2">
      <c r="A228" s="32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274">
        <f>IF($T$200&lt;=$T$197,0,1)</f>
        <v>0</v>
      </c>
      <c r="BU228" s="275">
        <f>IF($U$200&lt;=$U$197,0,1)</f>
        <v>0</v>
      </c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</row>
    <row r="229" spans="1:118" s="9" customFormat="1" x14ac:dyDescent="0.2">
      <c r="A229" s="32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281">
        <f>IF($T$201&lt;=$T$197,0,1)</f>
        <v>0</v>
      </c>
      <c r="BU229" s="282">
        <f>IF($U$201&lt;=$U$197,0,1)</f>
        <v>0</v>
      </c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</row>
    <row r="230" spans="1:118" s="9" customFormat="1" x14ac:dyDescent="0.2">
      <c r="A230" s="32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</row>
    <row r="231" spans="1:118" s="9" customFormat="1" x14ac:dyDescent="0.2">
      <c r="A231" s="32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</row>
    <row r="232" spans="1:118" s="9" customFormat="1" x14ac:dyDescent="0.2">
      <c r="A232" s="32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</row>
    <row r="233" spans="1:118" s="9" customFormat="1" x14ac:dyDescent="0.2">
      <c r="A233" s="32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</row>
    <row r="234" spans="1:118" s="9" customFormat="1" x14ac:dyDescent="0.2">
      <c r="A234" s="32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</row>
    <row r="235" spans="1:118" s="9" customFormat="1" x14ac:dyDescent="0.2">
      <c r="A235" s="32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</row>
    <row r="236" spans="1:118" s="9" customFormat="1" x14ac:dyDescent="0.2">
      <c r="A236" s="32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</row>
    <row r="237" spans="1:118" s="9" customFormat="1" x14ac:dyDescent="0.2">
      <c r="A237" s="32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</row>
    <row r="238" spans="1:118" s="9" customFormat="1" x14ac:dyDescent="0.2">
      <c r="A238" s="32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</row>
    <row r="239" spans="1:118" s="9" customFormat="1" x14ac:dyDescent="0.2">
      <c r="A239" s="32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</row>
    <row r="240" spans="1:118" s="9" customFormat="1" x14ac:dyDescent="0.2">
      <c r="A240" s="32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</row>
    <row r="241" spans="1:118" s="9" customFormat="1" x14ac:dyDescent="0.2">
      <c r="A241" s="32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</row>
    <row r="242" spans="1:118" s="9" customFormat="1" x14ac:dyDescent="0.2">
      <c r="A242" s="32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</row>
    <row r="243" spans="1:118" s="9" customFormat="1" x14ac:dyDescent="0.2">
      <c r="A243" s="32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</row>
    <row r="244" spans="1:118" s="9" customFormat="1" x14ac:dyDescent="0.2">
      <c r="A244" s="32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</row>
    <row r="245" spans="1:118" s="9" customFormat="1" x14ac:dyDescent="0.2">
      <c r="A245" s="32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</row>
    <row r="246" spans="1:118" s="9" customFormat="1" x14ac:dyDescent="0.2">
      <c r="A246" s="32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</row>
    <row r="247" spans="1:118" s="9" customFormat="1" x14ac:dyDescent="0.2">
      <c r="A247" s="324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</row>
    <row r="248" spans="1:118" s="9" customFormat="1" x14ac:dyDescent="0.2">
      <c r="A248" s="32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</row>
    <row r="249" spans="1:118" s="9" customFormat="1" x14ac:dyDescent="0.2">
      <c r="A249" s="32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</row>
    <row r="250" spans="1:118" s="9" customFormat="1" x14ac:dyDescent="0.2">
      <c r="A250" s="32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</row>
    <row r="251" spans="1:118" s="9" customFormat="1" x14ac:dyDescent="0.2">
      <c r="A251" s="32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</row>
    <row r="252" spans="1:118" s="9" customFormat="1" x14ac:dyDescent="0.2">
      <c r="A252" s="32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</row>
    <row r="253" spans="1:118" s="9" customFormat="1" x14ac:dyDescent="0.2">
      <c r="A253" s="32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2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</row>
    <row r="254" spans="1:118" s="17" customFormat="1" x14ac:dyDescent="0.2">
      <c r="A254" s="325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2"/>
      <c r="W254" s="22"/>
      <c r="X254" s="22"/>
      <c r="Y254" s="22"/>
      <c r="Z254" s="22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2"/>
      <c r="AL254" s="22"/>
      <c r="AM254" s="22"/>
      <c r="AN254" s="22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</row>
    <row r="255" spans="1:118" s="17" customFormat="1" x14ac:dyDescent="0.2">
      <c r="A255" s="325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2"/>
      <c r="W255" s="22"/>
      <c r="X255" s="22"/>
      <c r="Y255" s="22"/>
      <c r="Z255" s="22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2"/>
      <c r="AL255" s="22"/>
      <c r="AM255" s="22"/>
      <c r="AN255" s="22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</row>
    <row r="256" spans="1:118" s="17" customFormat="1" x14ac:dyDescent="0.2">
      <c r="A256" s="325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2"/>
      <c r="W256" s="22"/>
      <c r="X256" s="22"/>
      <c r="Y256" s="22"/>
      <c r="Z256" s="22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2"/>
      <c r="AL256" s="22"/>
      <c r="AM256" s="22"/>
      <c r="AN256" s="22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</row>
    <row r="257" spans="1:118" s="17" customFormat="1" x14ac:dyDescent="0.2">
      <c r="A257" s="325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2"/>
      <c r="W257" s="22"/>
      <c r="X257" s="22"/>
      <c r="Y257" s="22"/>
      <c r="Z257" s="22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2"/>
      <c r="AL257" s="22"/>
      <c r="AM257" s="22"/>
      <c r="AN257" s="22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</row>
    <row r="258" spans="1:118" s="17" customFormat="1" x14ac:dyDescent="0.2">
      <c r="A258" s="325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2"/>
      <c r="W258" s="22"/>
      <c r="X258" s="22"/>
      <c r="Y258" s="22"/>
      <c r="Z258" s="22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2"/>
      <c r="AL258" s="22"/>
      <c r="AM258" s="22"/>
      <c r="AN258" s="22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</row>
    <row r="259" spans="1:118" s="17" customFormat="1" x14ac:dyDescent="0.2">
      <c r="A259" s="325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2"/>
      <c r="W259" s="22"/>
      <c r="X259" s="22"/>
      <c r="Y259" s="22"/>
      <c r="Z259" s="22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2"/>
      <c r="AL259" s="22"/>
      <c r="AM259" s="22"/>
      <c r="AN259" s="22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</row>
    <row r="260" spans="1:118" s="17" customFormat="1" x14ac:dyDescent="0.2">
      <c r="A260" s="325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2"/>
      <c r="W260" s="22"/>
      <c r="X260" s="22"/>
      <c r="Y260" s="22"/>
      <c r="Z260" s="22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2"/>
      <c r="AL260" s="22"/>
      <c r="AM260" s="22"/>
      <c r="AN260" s="22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</row>
    <row r="300" spans="1:72" s="330" customFormat="1" x14ac:dyDescent="0.2">
      <c r="A300" s="326">
        <f>SUM(A7:X216)</f>
        <v>10</v>
      </c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327"/>
      <c r="V300" s="328"/>
      <c r="W300" s="328"/>
      <c r="X300" s="328"/>
      <c r="Y300" s="328"/>
      <c r="Z300" s="328"/>
      <c r="AA300" s="327"/>
      <c r="AB300" s="327"/>
      <c r="AC300" s="327"/>
      <c r="AD300" s="327"/>
      <c r="AE300" s="327"/>
      <c r="AF300" s="327"/>
      <c r="AG300" s="327"/>
      <c r="AH300" s="327"/>
      <c r="AI300" s="327"/>
      <c r="AJ300" s="327"/>
      <c r="AK300" s="328"/>
      <c r="AL300" s="328"/>
      <c r="AM300" s="328"/>
      <c r="AN300" s="328"/>
      <c r="AO300" s="327"/>
      <c r="AP300" s="327"/>
      <c r="AQ300" s="327"/>
      <c r="AR300" s="327"/>
      <c r="AS300" s="327"/>
      <c r="AT300" s="327"/>
      <c r="AU300" s="327"/>
      <c r="AV300" s="327"/>
      <c r="AW300" s="327"/>
      <c r="AX300" s="327"/>
      <c r="AY300" s="327"/>
      <c r="AZ300" s="327"/>
      <c r="BA300" s="327"/>
      <c r="BB300" s="327"/>
      <c r="BC300" s="327"/>
      <c r="BD300" s="327"/>
      <c r="BE300" s="327"/>
      <c r="BF300" s="327"/>
      <c r="BG300" s="327"/>
      <c r="BH300" s="327"/>
      <c r="BI300" s="327"/>
      <c r="BJ300" s="327"/>
      <c r="BK300" s="327"/>
      <c r="BL300" s="327"/>
      <c r="BM300" s="327"/>
      <c r="BN300" s="327"/>
      <c r="BO300" s="327"/>
      <c r="BP300" s="327"/>
      <c r="BQ300" s="327"/>
      <c r="BR300" s="327"/>
      <c r="BS300" s="327"/>
      <c r="BT300" s="329">
        <v>0</v>
      </c>
    </row>
  </sheetData>
  <mergeCells count="276">
    <mergeCell ref="A213:B213"/>
    <mergeCell ref="A214:B214"/>
    <mergeCell ref="A215:B215"/>
    <mergeCell ref="A216:B216"/>
    <mergeCell ref="A206:B206"/>
    <mergeCell ref="A207:B207"/>
    <mergeCell ref="A208:B208"/>
    <mergeCell ref="A210:B212"/>
    <mergeCell ref="C210:E211"/>
    <mergeCell ref="F210:M210"/>
    <mergeCell ref="F211:G211"/>
    <mergeCell ref="H211:I211"/>
    <mergeCell ref="J211:K211"/>
    <mergeCell ref="L211:M211"/>
    <mergeCell ref="A203:B205"/>
    <mergeCell ref="C203:E204"/>
    <mergeCell ref="F203:M203"/>
    <mergeCell ref="N203:N205"/>
    <mergeCell ref="F204:G204"/>
    <mergeCell ref="H204:I204"/>
    <mergeCell ref="J204:K204"/>
    <mergeCell ref="L204:M204"/>
    <mergeCell ref="T194:U194"/>
    <mergeCell ref="A196:B196"/>
    <mergeCell ref="A197:B197"/>
    <mergeCell ref="A198:B198"/>
    <mergeCell ref="A200:B200"/>
    <mergeCell ref="A201:B201"/>
    <mergeCell ref="F193:U193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A188:B188"/>
    <mergeCell ref="A189:B189"/>
    <mergeCell ref="A190:B190"/>
    <mergeCell ref="A191:B191"/>
    <mergeCell ref="A193:B195"/>
    <mergeCell ref="C193:E194"/>
    <mergeCell ref="A181:B181"/>
    <mergeCell ref="A182:A183"/>
    <mergeCell ref="A184:B184"/>
    <mergeCell ref="A185:B185"/>
    <mergeCell ref="A186:B186"/>
    <mergeCell ref="A187:B187"/>
    <mergeCell ref="T178:T180"/>
    <mergeCell ref="U178:U180"/>
    <mergeCell ref="F179:G179"/>
    <mergeCell ref="H179:I179"/>
    <mergeCell ref="J179:K179"/>
    <mergeCell ref="L179:M179"/>
    <mergeCell ref="N179:O179"/>
    <mergeCell ref="P179:Q179"/>
    <mergeCell ref="A175:A176"/>
    <mergeCell ref="A178:B180"/>
    <mergeCell ref="C178:E179"/>
    <mergeCell ref="F178:Q178"/>
    <mergeCell ref="R178:R180"/>
    <mergeCell ref="S178:S180"/>
    <mergeCell ref="A171:B172"/>
    <mergeCell ref="C171:C172"/>
    <mergeCell ref="D171:I171"/>
    <mergeCell ref="J171:K171"/>
    <mergeCell ref="L171:L172"/>
    <mergeCell ref="A173:A174"/>
    <mergeCell ref="N165:O165"/>
    <mergeCell ref="P165:Q165"/>
    <mergeCell ref="R165:R166"/>
    <mergeCell ref="A167:B167"/>
    <mergeCell ref="A168:B168"/>
    <mergeCell ref="A169:B169"/>
    <mergeCell ref="A165:B166"/>
    <mergeCell ref="C165:E165"/>
    <mergeCell ref="F165:G165"/>
    <mergeCell ref="H165:I165"/>
    <mergeCell ref="J165:K165"/>
    <mergeCell ref="L165:M165"/>
    <mergeCell ref="L159:M159"/>
    <mergeCell ref="N159:O159"/>
    <mergeCell ref="P159:Q159"/>
    <mergeCell ref="A161:B161"/>
    <mergeCell ref="A162:B162"/>
    <mergeCell ref="A163:B163"/>
    <mergeCell ref="A157:C157"/>
    <mergeCell ref="A159:B160"/>
    <mergeCell ref="C159:E159"/>
    <mergeCell ref="F159:G159"/>
    <mergeCell ref="H159:I159"/>
    <mergeCell ref="J159:K159"/>
    <mergeCell ref="A151:C151"/>
    <mergeCell ref="A152:C152"/>
    <mergeCell ref="A153:C153"/>
    <mergeCell ref="A154:C154"/>
    <mergeCell ref="A155:C155"/>
    <mergeCell ref="A156:C156"/>
    <mergeCell ref="A145:A147"/>
    <mergeCell ref="B146:C146"/>
    <mergeCell ref="B147:C147"/>
    <mergeCell ref="A148:C148"/>
    <mergeCell ref="A149:C149"/>
    <mergeCell ref="A150:C150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32:C132"/>
    <mergeCell ref="A133:C133"/>
    <mergeCell ref="A134:C134"/>
    <mergeCell ref="A135:A136"/>
    <mergeCell ref="B135:C135"/>
    <mergeCell ref="B136:C13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A124:C124"/>
    <mergeCell ref="A126:C127"/>
    <mergeCell ref="D126:F126"/>
    <mergeCell ref="G126:H126"/>
    <mergeCell ref="I126:J126"/>
    <mergeCell ref="K126:L126"/>
    <mergeCell ref="A118:C118"/>
    <mergeCell ref="A119:C119"/>
    <mergeCell ref="A120:C120"/>
    <mergeCell ref="A121:C121"/>
    <mergeCell ref="A122:C122"/>
    <mergeCell ref="A123:C123"/>
    <mergeCell ref="A112:A114"/>
    <mergeCell ref="B113:C113"/>
    <mergeCell ref="B114:C114"/>
    <mergeCell ref="A115:C115"/>
    <mergeCell ref="A116:C116"/>
    <mergeCell ref="A117:C117"/>
    <mergeCell ref="A107:A111"/>
    <mergeCell ref="B107:C107"/>
    <mergeCell ref="B108:C108"/>
    <mergeCell ref="B109:C109"/>
    <mergeCell ref="B110:C110"/>
    <mergeCell ref="B111:C111"/>
    <mergeCell ref="A102:A103"/>
    <mergeCell ref="B102:C102"/>
    <mergeCell ref="B103:C103"/>
    <mergeCell ref="B104:C104"/>
    <mergeCell ref="A105:C105"/>
    <mergeCell ref="A106:C106"/>
    <mergeCell ref="A97:A98"/>
    <mergeCell ref="B97:C97"/>
    <mergeCell ref="B98:C98"/>
    <mergeCell ref="A99:C99"/>
    <mergeCell ref="A100:C100"/>
    <mergeCell ref="A101:C101"/>
    <mergeCell ref="O93:P93"/>
    <mergeCell ref="Q93:R93"/>
    <mergeCell ref="S93:S94"/>
    <mergeCell ref="T93:T94"/>
    <mergeCell ref="U93:V93"/>
    <mergeCell ref="A96:C96"/>
    <mergeCell ref="A93:C94"/>
    <mergeCell ref="D93:F93"/>
    <mergeCell ref="G93:H93"/>
    <mergeCell ref="I93:J93"/>
    <mergeCell ref="K93:L93"/>
    <mergeCell ref="M93:N93"/>
    <mergeCell ref="A86:B86"/>
    <mergeCell ref="A87:B87"/>
    <mergeCell ref="A88:B88"/>
    <mergeCell ref="A89:B89"/>
    <mergeCell ref="A90:B90"/>
    <mergeCell ref="A91:B91"/>
    <mergeCell ref="D80:D81"/>
    <mergeCell ref="E80:E81"/>
    <mergeCell ref="A82:B82"/>
    <mergeCell ref="A83:B83"/>
    <mergeCell ref="A84:B84"/>
    <mergeCell ref="A85:B85"/>
    <mergeCell ref="A74:B74"/>
    <mergeCell ref="A75:B75"/>
    <mergeCell ref="A76:A77"/>
    <mergeCell ref="A78:B78"/>
    <mergeCell ref="A80:B81"/>
    <mergeCell ref="C80:C81"/>
    <mergeCell ref="X64:X65"/>
    <mergeCell ref="A66:B66"/>
    <mergeCell ref="A67:A69"/>
    <mergeCell ref="A71:B73"/>
    <mergeCell ref="C71:C73"/>
    <mergeCell ref="D71:I71"/>
    <mergeCell ref="J71:J73"/>
    <mergeCell ref="D72:E72"/>
    <mergeCell ref="F72:G72"/>
    <mergeCell ref="H72:I72"/>
    <mergeCell ref="N64:O64"/>
    <mergeCell ref="P64:Q64"/>
    <mergeCell ref="R64:S64"/>
    <mergeCell ref="T64:U64"/>
    <mergeCell ref="V64:V65"/>
    <mergeCell ref="W64:W65"/>
    <mergeCell ref="A58:B58"/>
    <mergeCell ref="A59:A61"/>
    <mergeCell ref="A63:B65"/>
    <mergeCell ref="C63:E64"/>
    <mergeCell ref="F63:U63"/>
    <mergeCell ref="V63:X63"/>
    <mergeCell ref="F64:G64"/>
    <mergeCell ref="H64:I64"/>
    <mergeCell ref="J64:K64"/>
    <mergeCell ref="L64:M64"/>
    <mergeCell ref="A50:B50"/>
    <mergeCell ref="A51:B51"/>
    <mergeCell ref="A52:B52"/>
    <mergeCell ref="A53:B53"/>
    <mergeCell ref="A55:B57"/>
    <mergeCell ref="C55:E56"/>
    <mergeCell ref="A45:B45"/>
    <mergeCell ref="A46:B46"/>
    <mergeCell ref="A48:B49"/>
    <mergeCell ref="C48:C49"/>
    <mergeCell ref="D48:I48"/>
    <mergeCell ref="F55:U55"/>
    <mergeCell ref="F56:G56"/>
    <mergeCell ref="H56:I56"/>
    <mergeCell ref="J56:K56"/>
    <mergeCell ref="L56:M56"/>
    <mergeCell ref="N56:O56"/>
    <mergeCell ref="P56:Q56"/>
    <mergeCell ref="R56:S56"/>
    <mergeCell ref="T56:U56"/>
    <mergeCell ref="J48:K48"/>
    <mergeCell ref="C30:C31"/>
    <mergeCell ref="D30:I30"/>
    <mergeCell ref="K30:L30"/>
    <mergeCell ref="A32:B32"/>
    <mergeCell ref="A34:A38"/>
    <mergeCell ref="A39:A40"/>
    <mergeCell ref="A24:B24"/>
    <mergeCell ref="A25:B25"/>
    <mergeCell ref="A26:B26"/>
    <mergeCell ref="A27:B27"/>
    <mergeCell ref="A28:B28"/>
    <mergeCell ref="A30:B31"/>
    <mergeCell ref="A20:B20"/>
    <mergeCell ref="A21:B21"/>
    <mergeCell ref="A22:B22"/>
    <mergeCell ref="A23:B23"/>
    <mergeCell ref="A11:B11"/>
    <mergeCell ref="A12:B12"/>
    <mergeCell ref="A13:B13"/>
    <mergeCell ref="A14:B14"/>
    <mergeCell ref="A16:B17"/>
    <mergeCell ref="C16:C17"/>
    <mergeCell ref="A6:P6"/>
    <mergeCell ref="A8:B9"/>
    <mergeCell ref="C8:C9"/>
    <mergeCell ref="D8:I8"/>
    <mergeCell ref="J8:K8"/>
    <mergeCell ref="A10:B10"/>
    <mergeCell ref="A18:B18"/>
    <mergeCell ref="A19:B19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workbookViewId="0">
      <selection sqref="A1:XFD1048576"/>
    </sheetView>
  </sheetViews>
  <sheetFormatPr baseColWidth="10" defaultRowHeight="12.75" x14ac:dyDescent="0.2"/>
  <cols>
    <col min="1" max="1" width="22.7109375" style="325" customWidth="1"/>
    <col min="2" max="2" width="22.140625" style="23" customWidth="1"/>
    <col min="3" max="4" width="10.28515625" style="23" customWidth="1"/>
    <col min="5" max="5" width="10.85546875" style="23" customWidth="1"/>
    <col min="6" max="9" width="10.28515625" style="23" customWidth="1"/>
    <col min="10" max="10" width="11.42578125" style="23"/>
    <col min="11" max="11" width="10.28515625" style="23" customWidth="1"/>
    <col min="12" max="12" width="11" style="23" customWidth="1"/>
    <col min="13" max="13" width="13" style="23" customWidth="1"/>
    <col min="14" max="15" width="10.28515625" style="23" customWidth="1"/>
    <col min="16" max="16" width="11" style="23" customWidth="1"/>
    <col min="17" max="20" width="10.28515625" style="23" customWidth="1"/>
    <col min="21" max="21" width="10.28515625" style="327" customWidth="1"/>
    <col min="22" max="22" width="12.28515625" style="328" bestFit="1" customWidth="1"/>
    <col min="23" max="26" width="12.140625" style="328" customWidth="1"/>
    <col min="27" max="36" width="12.140625" style="327" customWidth="1"/>
    <col min="37" max="40" width="12.140625" style="328" customWidth="1"/>
    <col min="41" max="51" width="12.140625" style="327" customWidth="1"/>
    <col min="52" max="52" width="12.28515625" style="327" customWidth="1"/>
    <col min="53" max="78" width="12.140625" style="327" hidden="1" customWidth="1"/>
    <col min="79" max="93" width="12.140625" style="327" customWidth="1"/>
    <col min="94" max="118" width="11.42578125" style="327"/>
    <col min="119" max="16384" width="11.42578125" style="330"/>
  </cols>
  <sheetData>
    <row r="1" spans="1:100" s="3" customFormat="1" ht="15" x14ac:dyDescent="0.2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M1" s="4"/>
    </row>
    <row r="2" spans="1:100" s="3" customFormat="1" ht="15" x14ac:dyDescent="0.2">
      <c r="A2" s="1" t="str">
        <f>CONCATENATE("COMUNA: ",[1]NOMBRE!B2," - ","( ",[1]NOMBRE!C2,[1]NOMBRE!D2,[1]NOMBRE!E2,[1]NOMBRE!F2,[1]NOMBRE!G2," )")</f>
        <v>COMUNA: LINARES 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M2" s="4"/>
    </row>
    <row r="3" spans="1:100" s="3" customFormat="1" ht="15" x14ac:dyDescent="0.2">
      <c r="A3" s="1" t="str">
        <f>CONCATENATE("ESTABLECIMIENTO: ",[1]NOMBRE!B3," - ","( ",[1]NOMBRE!C3,[1]NOMBRE!D3,[1]NOMBRE!E3,[1]NOMBRE!F3,[1]NOMBRE!G3," )")</f>
        <v>ESTABLECIMIENTO: HOSPITAL DE LINARES  - ( 16108 )</v>
      </c>
      <c r="B3" s="2"/>
      <c r="C3" s="2"/>
      <c r="D3" s="5"/>
      <c r="E3" s="2"/>
      <c r="F3" s="2"/>
      <c r="G3" s="2"/>
      <c r="H3" s="2"/>
      <c r="I3" s="2"/>
      <c r="J3" s="2"/>
      <c r="K3" s="2"/>
      <c r="M3" s="4"/>
    </row>
    <row r="4" spans="1:100" s="3" customFormat="1" ht="15" x14ac:dyDescent="0.2">
      <c r="A4" s="1" t="str">
        <f>CONCATENATE("MES: ",[1]NOMBRE!B6," - ","( ",[1]NOMBRE!C6,[1]NOMBRE!D6," )")</f>
        <v>MES: ENERO - ( 01 )</v>
      </c>
      <c r="B4" s="2"/>
      <c r="C4" s="2"/>
      <c r="D4" s="2"/>
      <c r="E4" s="2"/>
      <c r="F4" s="2"/>
      <c r="G4" s="2"/>
      <c r="H4" s="2"/>
      <c r="I4" s="2"/>
      <c r="J4" s="2"/>
      <c r="K4" s="2"/>
      <c r="M4" s="4"/>
    </row>
    <row r="5" spans="1:100" s="3" customFormat="1" ht="15" x14ac:dyDescent="0.2">
      <c r="A5" s="6" t="str">
        <f>CONCATENATE("AÑO: ",[1]NOMBRE!B7)</f>
        <v>AÑO: 2013</v>
      </c>
      <c r="B5" s="2"/>
      <c r="C5" s="2"/>
      <c r="D5" s="2"/>
      <c r="E5" s="2"/>
      <c r="F5" s="2"/>
      <c r="G5" s="2"/>
      <c r="H5" s="2"/>
      <c r="I5" s="2"/>
      <c r="J5" s="2"/>
      <c r="K5" s="2"/>
      <c r="M5" s="4"/>
    </row>
    <row r="6" spans="1:100" s="9" customFormat="1" ht="15" x14ac:dyDescent="0.2">
      <c r="A6" s="1197" t="s">
        <v>1</v>
      </c>
      <c r="B6" s="1197"/>
      <c r="C6" s="1197"/>
      <c r="D6" s="1197"/>
      <c r="E6" s="1197"/>
      <c r="F6" s="1197"/>
      <c r="G6" s="1197"/>
      <c r="H6" s="1197"/>
      <c r="I6" s="1197"/>
      <c r="J6" s="1197"/>
      <c r="K6" s="1197"/>
      <c r="L6" s="1197"/>
      <c r="M6" s="1197"/>
      <c r="N6" s="1197"/>
      <c r="O6" s="1197"/>
      <c r="P6" s="1197"/>
      <c r="Q6" s="7"/>
      <c r="R6" s="7"/>
      <c r="S6" s="7"/>
      <c r="T6" s="7"/>
      <c r="U6" s="7"/>
      <c r="V6" s="7"/>
      <c r="W6" s="8"/>
    </row>
    <row r="7" spans="1:100" s="9" customFormat="1" ht="14.25" x14ac:dyDescent="0.2">
      <c r="A7" s="10" t="s">
        <v>2</v>
      </c>
      <c r="B7" s="11"/>
      <c r="C7" s="11"/>
      <c r="D7" s="12"/>
      <c r="E7" s="13"/>
      <c r="F7" s="3"/>
      <c r="G7" s="3"/>
      <c r="H7" s="3"/>
      <c r="I7" s="2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</row>
    <row r="8" spans="1:100" s="17" customFormat="1" x14ac:dyDescent="0.2">
      <c r="A8" s="1187" t="s">
        <v>3</v>
      </c>
      <c r="B8" s="1188"/>
      <c r="C8" s="1052" t="s">
        <v>4</v>
      </c>
      <c r="D8" s="1173" t="s">
        <v>5</v>
      </c>
      <c r="E8" s="1174"/>
      <c r="F8" s="1174"/>
      <c r="G8" s="1174"/>
      <c r="H8" s="1174"/>
      <c r="I8" s="1175"/>
      <c r="J8" s="1176"/>
      <c r="K8" s="1176"/>
      <c r="L8" s="15"/>
      <c r="M8" s="2"/>
      <c r="N8" s="2"/>
      <c r="O8" s="2"/>
      <c r="P8" s="2"/>
      <c r="Q8" s="2"/>
      <c r="R8" s="2"/>
      <c r="S8" s="2"/>
      <c r="T8" s="2"/>
      <c r="U8" s="2"/>
      <c r="V8" s="2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</row>
    <row r="9" spans="1:100" s="23" customFormat="1" ht="21" x14ac:dyDescent="0.15">
      <c r="A9" s="1189"/>
      <c r="B9" s="1190"/>
      <c r="C9" s="1054"/>
      <c r="D9" s="18" t="s">
        <v>6</v>
      </c>
      <c r="E9" s="19" t="s">
        <v>7</v>
      </c>
      <c r="F9" s="19" t="s">
        <v>8</v>
      </c>
      <c r="G9" s="19" t="s">
        <v>9</v>
      </c>
      <c r="H9" s="19" t="s">
        <v>10</v>
      </c>
      <c r="I9" s="20" t="s">
        <v>11</v>
      </c>
      <c r="J9" s="21"/>
      <c r="K9" s="21"/>
      <c r="L9" s="21"/>
      <c r="M9" s="15"/>
      <c r="N9" s="2"/>
      <c r="O9" s="2"/>
      <c r="P9" s="2"/>
      <c r="Q9" s="2"/>
      <c r="R9" s="2"/>
      <c r="S9" s="2"/>
      <c r="T9" s="2"/>
      <c r="U9" s="2"/>
      <c r="V9" s="2"/>
      <c r="W9" s="2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</row>
    <row r="10" spans="1:100" s="23" customFormat="1" ht="10.5" x14ac:dyDescent="0.15">
      <c r="A10" s="1198" t="s">
        <v>12</v>
      </c>
      <c r="B10" s="1199"/>
      <c r="C10" s="24">
        <f>SUM(D10:I10)</f>
        <v>0</v>
      </c>
      <c r="D10" s="25"/>
      <c r="E10" s="26"/>
      <c r="F10" s="26"/>
      <c r="G10" s="26"/>
      <c r="H10" s="26"/>
      <c r="I10" s="27"/>
      <c r="J10" s="28" t="str">
        <f>$BA10&amp;""&amp;BB10</f>
        <v/>
      </c>
      <c r="K10" s="2"/>
      <c r="L10" s="2"/>
      <c r="M10" s="2"/>
      <c r="N10" s="2"/>
      <c r="O10" s="2"/>
      <c r="P10" s="2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9" t="str">
        <f>IF($C10&gt;=[1]A03!$C82,"","Total Gestantes Ingresadas debe ser MAYOR o IGUAL que el Total de Aplicaciones a Gestantes REM A03 Sección G")</f>
        <v/>
      </c>
      <c r="BB10" s="29" t="str">
        <f>IF($C10&gt;=[1]A03!$C85,"","Total Gestantes ingresadas a control prenatal debe ser MAYOR o IGUAL que el Total de Evaluaciones a Gestantes de REM A03 Sección H")</f>
        <v/>
      </c>
      <c r="BC10" s="3"/>
      <c r="BD10" s="3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30">
        <f>IF($C10&lt;$C11,1,0)</f>
        <v>0</v>
      </c>
      <c r="BU10" s="30">
        <f>IF($C10&gt;=[1]A03!$C82,0,1)</f>
        <v>0</v>
      </c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</row>
    <row r="11" spans="1:100" s="23" customFormat="1" ht="10.5" x14ac:dyDescent="0.15">
      <c r="A11" s="1034" t="s">
        <v>13</v>
      </c>
      <c r="B11" s="1034"/>
      <c r="C11" s="31">
        <f>SUM(D11:I11)</f>
        <v>0</v>
      </c>
      <c r="D11" s="32"/>
      <c r="E11" s="33"/>
      <c r="F11" s="33"/>
      <c r="G11" s="33"/>
      <c r="H11" s="33"/>
      <c r="I11" s="34"/>
      <c r="J11" s="35" t="str">
        <f>+$BA11</f>
        <v/>
      </c>
      <c r="K11" s="2"/>
      <c r="L11" s="2"/>
      <c r="M11" s="2"/>
      <c r="N11" s="2"/>
      <c r="O11" s="2"/>
      <c r="P11" s="2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P11" s="3"/>
      <c r="AQ11" s="3"/>
      <c r="AS11" s="22"/>
      <c r="AT11" s="22"/>
      <c r="AU11" s="22"/>
      <c r="AV11" s="22"/>
      <c r="AW11" s="22"/>
      <c r="AX11" s="22"/>
      <c r="AY11" s="22"/>
      <c r="AZ11" s="22"/>
      <c r="BA11" s="29" t="str">
        <f>IF($C10&lt;$C11," Total Gestantes es menor que primigestas","")</f>
        <v/>
      </c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30">
        <f>IF($C10&lt;$C12,1,0)</f>
        <v>0</v>
      </c>
      <c r="BU11" s="30">
        <f>IF($C10&gt;=[1]A03!$C85,0,1)</f>
        <v>0</v>
      </c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</row>
    <row r="12" spans="1:100" s="23" customFormat="1" ht="10.5" x14ac:dyDescent="0.15">
      <c r="A12" s="1191" t="s">
        <v>14</v>
      </c>
      <c r="B12" s="1192"/>
      <c r="C12" s="31">
        <f>SUM(D12:I12)</f>
        <v>0</v>
      </c>
      <c r="D12" s="32"/>
      <c r="E12" s="33"/>
      <c r="F12" s="33"/>
      <c r="G12" s="33"/>
      <c r="H12" s="33"/>
      <c r="I12" s="34"/>
      <c r="J12" s="28" t="str">
        <f>$BA12</f>
        <v/>
      </c>
      <c r="K12" s="2"/>
      <c r="L12" s="2"/>
      <c r="M12" s="2"/>
      <c r="N12" s="2"/>
      <c r="O12" s="2"/>
      <c r="P12" s="2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P12" s="3"/>
      <c r="AQ12" s="3"/>
      <c r="AR12" s="3"/>
      <c r="AS12" s="22"/>
      <c r="AT12" s="22"/>
      <c r="AU12" s="22"/>
      <c r="AV12" s="22"/>
      <c r="AW12" s="22"/>
      <c r="AX12" s="22"/>
      <c r="AY12" s="22"/>
      <c r="AZ12" s="22"/>
      <c r="BA12" s="29" t="str">
        <f>IF($C10&lt;$C12," Total Gestantes es menor que gestantes ingresadas antes de las 14 semanas","")</f>
        <v/>
      </c>
      <c r="BC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</row>
    <row r="13" spans="1:100" s="23" customFormat="1" ht="10.5" x14ac:dyDescent="0.15">
      <c r="A13" s="1191" t="s">
        <v>15</v>
      </c>
      <c r="B13" s="1192"/>
      <c r="C13" s="31">
        <f>SUM(D13:I13)</f>
        <v>0</v>
      </c>
      <c r="D13" s="32"/>
      <c r="E13" s="33"/>
      <c r="F13" s="33"/>
      <c r="G13" s="33"/>
      <c r="H13" s="33"/>
      <c r="I13" s="34"/>
      <c r="J13" s="2"/>
      <c r="K13" s="2"/>
      <c r="L13" s="2"/>
      <c r="M13" s="2"/>
      <c r="N13" s="2"/>
      <c r="O13" s="2"/>
      <c r="P13" s="2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</row>
    <row r="14" spans="1:100" s="23" customFormat="1" ht="10.5" x14ac:dyDescent="0.15">
      <c r="A14" s="1193" t="s">
        <v>16</v>
      </c>
      <c r="B14" s="1194"/>
      <c r="C14" s="36">
        <f>SUM(D14:I14)</f>
        <v>0</v>
      </c>
      <c r="D14" s="37"/>
      <c r="E14" s="38"/>
      <c r="F14" s="38"/>
      <c r="G14" s="38"/>
      <c r="H14" s="38"/>
      <c r="I14" s="39"/>
      <c r="J14" s="2"/>
      <c r="K14" s="2"/>
      <c r="L14" s="2"/>
      <c r="M14" s="2"/>
      <c r="N14" s="2"/>
      <c r="O14" s="2"/>
      <c r="P14" s="2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</row>
    <row r="15" spans="1:100" s="42" customFormat="1" ht="14.25" x14ac:dyDescent="0.2">
      <c r="A15" s="40" t="s">
        <v>17</v>
      </c>
      <c r="B15" s="41"/>
      <c r="C15" s="41"/>
      <c r="D15" s="41"/>
      <c r="E15" s="40"/>
      <c r="F15" s="40"/>
      <c r="G15" s="40"/>
      <c r="H15" s="41"/>
      <c r="I15" s="41"/>
      <c r="J15" s="41"/>
      <c r="K15" s="41"/>
      <c r="L15" s="41"/>
      <c r="M15" s="41"/>
      <c r="N15" s="41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</row>
    <row r="16" spans="1:100" s="23" customFormat="1" ht="10.5" x14ac:dyDescent="0.15">
      <c r="A16" s="1009" t="s">
        <v>18</v>
      </c>
      <c r="B16" s="1010"/>
      <c r="C16" s="1195" t="s">
        <v>19</v>
      </c>
      <c r="D16" s="4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</row>
    <row r="17" spans="1:101" s="23" customFormat="1" ht="10.5" x14ac:dyDescent="0.15">
      <c r="A17" s="1013"/>
      <c r="B17" s="1014"/>
      <c r="C17" s="1196"/>
      <c r="D17" s="4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</row>
    <row r="18" spans="1:101" s="23" customFormat="1" ht="10.5" x14ac:dyDescent="0.15">
      <c r="A18" s="1200" t="s">
        <v>20</v>
      </c>
      <c r="B18" s="1201"/>
      <c r="C18" s="44"/>
      <c r="D18" s="28" t="str">
        <f>$BA18</f>
        <v/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9" t="str">
        <f>IF(AND(SUM($C19:$C28)&lt;&gt;0,OR($C18&lt;=0)),"No  olvide registrar el número de gestantes ingresadas. ","")</f>
        <v/>
      </c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T18" s="30">
        <f>IF(AND(SUM($C19:$C28)&lt;&gt;0,OR($C18&lt;=0)),1,0)</f>
        <v>0</v>
      </c>
    </row>
    <row r="19" spans="1:101" s="23" customFormat="1" ht="10.5" x14ac:dyDescent="0.15">
      <c r="A19" s="1202" t="s">
        <v>21</v>
      </c>
      <c r="B19" s="1203"/>
      <c r="C19" s="44"/>
      <c r="D19" s="2"/>
      <c r="E19" s="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45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</row>
    <row r="20" spans="1:101" s="23" customFormat="1" ht="10.5" x14ac:dyDescent="0.15">
      <c r="A20" s="1181" t="s">
        <v>22</v>
      </c>
      <c r="B20" s="1182"/>
      <c r="C20" s="46"/>
      <c r="D20" s="2"/>
      <c r="E20" s="2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</row>
    <row r="21" spans="1:101" s="23" customFormat="1" ht="10.5" x14ac:dyDescent="0.15">
      <c r="A21" s="1181" t="s">
        <v>23</v>
      </c>
      <c r="B21" s="1182"/>
      <c r="C21" s="47"/>
      <c r="D21" s="2"/>
      <c r="E21" s="2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</row>
    <row r="22" spans="1:101" s="23" customFormat="1" ht="10.5" x14ac:dyDescent="0.15">
      <c r="A22" s="1181" t="s">
        <v>24</v>
      </c>
      <c r="B22" s="1182"/>
      <c r="C22" s="47"/>
      <c r="D22" s="2"/>
      <c r="E22" s="2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</row>
    <row r="23" spans="1:101" s="23" customFormat="1" ht="10.5" x14ac:dyDescent="0.15">
      <c r="A23" s="1181" t="s">
        <v>25</v>
      </c>
      <c r="B23" s="1182"/>
      <c r="C23" s="47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</row>
    <row r="24" spans="1:101" s="23" customFormat="1" ht="10.5" x14ac:dyDescent="0.15">
      <c r="A24" s="1181" t="s">
        <v>26</v>
      </c>
      <c r="B24" s="1182"/>
      <c r="C24" s="46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</row>
    <row r="25" spans="1:101" s="23" customFormat="1" ht="10.5" x14ac:dyDescent="0.15">
      <c r="A25" s="1181" t="s">
        <v>27</v>
      </c>
      <c r="B25" s="1182"/>
      <c r="C25" s="47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</row>
    <row r="26" spans="1:101" s="23" customFormat="1" ht="10.5" x14ac:dyDescent="0.15">
      <c r="A26" s="1181" t="s">
        <v>28</v>
      </c>
      <c r="B26" s="1182"/>
      <c r="C26" s="47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</row>
    <row r="27" spans="1:101" s="23" customFormat="1" ht="10.5" x14ac:dyDescent="0.15">
      <c r="A27" s="1183" t="s">
        <v>29</v>
      </c>
      <c r="B27" s="1184"/>
      <c r="C27" s="48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</row>
    <row r="28" spans="1:101" s="23" customFormat="1" ht="10.5" x14ac:dyDescent="0.15">
      <c r="A28" s="1185" t="s">
        <v>30</v>
      </c>
      <c r="B28" s="1186"/>
      <c r="C28" s="49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</row>
    <row r="29" spans="1:101" s="9" customFormat="1" ht="14.25" x14ac:dyDescent="0.2">
      <c r="A29" s="10" t="s">
        <v>31</v>
      </c>
      <c r="B29" s="50"/>
      <c r="C29" s="51"/>
      <c r="D29" s="52"/>
      <c r="E29" s="53"/>
      <c r="F29" s="54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01" s="17" customFormat="1" x14ac:dyDescent="0.2">
      <c r="A30" s="1187" t="s">
        <v>32</v>
      </c>
      <c r="B30" s="1188"/>
      <c r="C30" s="1052" t="s">
        <v>4</v>
      </c>
      <c r="D30" s="1173" t="s">
        <v>5</v>
      </c>
      <c r="E30" s="1174"/>
      <c r="F30" s="1174"/>
      <c r="G30" s="1174"/>
      <c r="H30" s="1174"/>
      <c r="I30" s="1175"/>
      <c r="J30" s="21"/>
      <c r="K30" s="1176"/>
      <c r="L30" s="1176"/>
      <c r="M30" s="15"/>
      <c r="N30" s="2"/>
      <c r="O30" s="2"/>
      <c r="P30" s="2"/>
      <c r="Q30" s="2"/>
      <c r="R30" s="2"/>
      <c r="S30" s="2"/>
      <c r="T30" s="2"/>
      <c r="U30" s="2"/>
      <c r="V30" s="2"/>
      <c r="W30" s="2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</row>
    <row r="31" spans="1:101" s="23" customFormat="1" ht="21" x14ac:dyDescent="0.15">
      <c r="A31" s="1189"/>
      <c r="B31" s="1190"/>
      <c r="C31" s="1054"/>
      <c r="D31" s="18" t="s">
        <v>6</v>
      </c>
      <c r="E31" s="19" t="s">
        <v>7</v>
      </c>
      <c r="F31" s="19" t="s">
        <v>8</v>
      </c>
      <c r="G31" s="19" t="s">
        <v>9</v>
      </c>
      <c r="H31" s="19" t="s">
        <v>10</v>
      </c>
      <c r="I31" s="20" t="s">
        <v>11</v>
      </c>
      <c r="J31" s="55"/>
      <c r="K31" s="21"/>
      <c r="L31" s="21"/>
      <c r="M31" s="21"/>
      <c r="N31" s="15"/>
      <c r="O31" s="2"/>
      <c r="P31" s="2"/>
      <c r="Q31" s="2"/>
      <c r="R31" s="2"/>
      <c r="S31" s="2"/>
      <c r="T31" s="2"/>
      <c r="U31" s="2"/>
      <c r="V31" s="2"/>
      <c r="W31" s="2"/>
      <c r="X31" s="2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</row>
    <row r="32" spans="1:101" s="23" customFormat="1" ht="10.5" x14ac:dyDescent="0.15">
      <c r="A32" s="1015" t="s">
        <v>33</v>
      </c>
      <c r="B32" s="1015"/>
      <c r="C32" s="56">
        <f t="shared" ref="C32:C40" si="0">SUM(D32:I32)</f>
        <v>0</v>
      </c>
      <c r="D32" s="57">
        <f t="shared" ref="D32:I32" si="1">SUM(D33:D40)</f>
        <v>0</v>
      </c>
      <c r="E32" s="58">
        <f t="shared" si="1"/>
        <v>0</v>
      </c>
      <c r="F32" s="58">
        <f t="shared" si="1"/>
        <v>0</v>
      </c>
      <c r="G32" s="58">
        <f t="shared" si="1"/>
        <v>0</v>
      </c>
      <c r="H32" s="58">
        <f t="shared" si="1"/>
        <v>0</v>
      </c>
      <c r="I32" s="59">
        <f t="shared" si="1"/>
        <v>0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</row>
    <row r="33" spans="1:101" s="23" customFormat="1" ht="10.5" x14ac:dyDescent="0.15">
      <c r="A33" s="60" t="s">
        <v>34</v>
      </c>
      <c r="B33" s="61"/>
      <c r="C33" s="56">
        <f t="shared" si="0"/>
        <v>0</v>
      </c>
      <c r="D33" s="62"/>
      <c r="E33" s="63"/>
      <c r="F33" s="63"/>
      <c r="G33" s="63"/>
      <c r="H33" s="63"/>
      <c r="I33" s="6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</row>
    <row r="34" spans="1:101" s="23" customFormat="1" ht="10.5" x14ac:dyDescent="0.15">
      <c r="A34" s="1177" t="s">
        <v>35</v>
      </c>
      <c r="B34" s="65" t="s">
        <v>36</v>
      </c>
      <c r="C34" s="66">
        <f t="shared" si="0"/>
        <v>0</v>
      </c>
      <c r="D34" s="67"/>
      <c r="E34" s="68"/>
      <c r="F34" s="68"/>
      <c r="G34" s="68"/>
      <c r="H34" s="68"/>
      <c r="I34" s="69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</row>
    <row r="35" spans="1:101" s="23" customFormat="1" ht="10.5" x14ac:dyDescent="0.15">
      <c r="A35" s="1178"/>
      <c r="B35" s="70" t="s">
        <v>37</v>
      </c>
      <c r="C35" s="71">
        <f t="shared" si="0"/>
        <v>0</v>
      </c>
      <c r="D35" s="32"/>
      <c r="E35" s="33"/>
      <c r="F35" s="33"/>
      <c r="G35" s="33"/>
      <c r="H35" s="33"/>
      <c r="I35" s="3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</row>
    <row r="36" spans="1:101" s="23" customFormat="1" ht="10.5" x14ac:dyDescent="0.15">
      <c r="A36" s="1178"/>
      <c r="B36" s="70" t="s">
        <v>38</v>
      </c>
      <c r="C36" s="71">
        <f t="shared" si="0"/>
        <v>0</v>
      </c>
      <c r="D36" s="32"/>
      <c r="E36" s="33"/>
      <c r="F36" s="33"/>
      <c r="G36" s="33"/>
      <c r="H36" s="33"/>
      <c r="I36" s="3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</row>
    <row r="37" spans="1:101" s="23" customFormat="1" ht="10.5" x14ac:dyDescent="0.15">
      <c r="A37" s="1179"/>
      <c r="B37" s="70" t="s">
        <v>39</v>
      </c>
      <c r="C37" s="72">
        <f t="shared" si="0"/>
        <v>0</v>
      </c>
      <c r="D37" s="73"/>
      <c r="E37" s="74"/>
      <c r="F37" s="74"/>
      <c r="G37" s="74"/>
      <c r="H37" s="74"/>
      <c r="I37" s="75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</row>
    <row r="38" spans="1:101" s="23" customFormat="1" ht="10.5" x14ac:dyDescent="0.15">
      <c r="A38" s="1179"/>
      <c r="B38" s="76" t="s">
        <v>40</v>
      </c>
      <c r="C38" s="72">
        <f t="shared" si="0"/>
        <v>0</v>
      </c>
      <c r="D38" s="73"/>
      <c r="E38" s="74"/>
      <c r="F38" s="74"/>
      <c r="G38" s="74"/>
      <c r="H38" s="74"/>
      <c r="I38" s="75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</row>
    <row r="39" spans="1:101" s="23" customFormat="1" ht="10.5" x14ac:dyDescent="0.15">
      <c r="A39" s="1177" t="s">
        <v>41</v>
      </c>
      <c r="B39" s="77" t="s">
        <v>42</v>
      </c>
      <c r="C39" s="78">
        <f t="shared" si="0"/>
        <v>0</v>
      </c>
      <c r="D39" s="25"/>
      <c r="E39" s="26"/>
      <c r="F39" s="26"/>
      <c r="G39" s="26"/>
      <c r="H39" s="26"/>
      <c r="I39" s="27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</row>
    <row r="40" spans="1:101" s="23" customFormat="1" ht="10.5" x14ac:dyDescent="0.15">
      <c r="A40" s="1180"/>
      <c r="B40" s="79" t="s">
        <v>43</v>
      </c>
      <c r="C40" s="80">
        <f t="shared" si="0"/>
        <v>0</v>
      </c>
      <c r="D40" s="37"/>
      <c r="E40" s="38"/>
      <c r="F40" s="38"/>
      <c r="G40" s="38"/>
      <c r="H40" s="38"/>
      <c r="I40" s="39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</row>
    <row r="41" spans="1:101" s="9" customFormat="1" ht="14.25" x14ac:dyDescent="0.2">
      <c r="A41" s="81" t="s">
        <v>44</v>
      </c>
      <c r="B41" s="42"/>
      <c r="C41" s="42"/>
      <c r="D41" s="42"/>
      <c r="E41" s="42"/>
      <c r="F41" s="42"/>
      <c r="G41" s="42"/>
      <c r="H41" s="14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2"/>
      <c r="T41" s="2"/>
      <c r="U41" s="42"/>
      <c r="V41" s="42"/>
      <c r="W41" s="42"/>
    </row>
    <row r="42" spans="1:101" s="17" customFormat="1" x14ac:dyDescent="0.2">
      <c r="A42" s="82" t="s">
        <v>45</v>
      </c>
      <c r="B42" s="230" t="s">
        <v>46</v>
      </c>
      <c r="C42" s="21"/>
      <c r="D42" s="21"/>
      <c r="E42" s="21"/>
      <c r="F42" s="21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2"/>
      <c r="T42" s="2"/>
      <c r="U42" s="3"/>
      <c r="V42" s="3"/>
      <c r="W42" s="3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</row>
    <row r="43" spans="1:101" s="17" customFormat="1" x14ac:dyDescent="0.2">
      <c r="A43" s="141" t="s">
        <v>47</v>
      </c>
      <c r="B43" s="85"/>
      <c r="C43" s="86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2"/>
      <c r="T43" s="2"/>
      <c r="U43" s="3"/>
      <c r="V43" s="3"/>
      <c r="W43" s="3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</row>
    <row r="44" spans="1:101" s="17" customFormat="1" ht="14.25" x14ac:dyDescent="0.2">
      <c r="A44" s="87" t="s">
        <v>48</v>
      </c>
      <c r="B44" s="88"/>
      <c r="C44" s="89"/>
      <c r="D44" s="89"/>
      <c r="E44" s="89"/>
      <c r="F44" s="14"/>
      <c r="G44" s="42"/>
      <c r="H44" s="42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</row>
    <row r="45" spans="1:101" s="23" customFormat="1" ht="10.5" x14ac:dyDescent="0.15">
      <c r="A45" s="1074" t="s">
        <v>49</v>
      </c>
      <c r="B45" s="1075"/>
      <c r="C45" s="230" t="s">
        <v>46</v>
      </c>
      <c r="D45" s="18" t="s">
        <v>50</v>
      </c>
      <c r="E45" s="90" t="s">
        <v>51</v>
      </c>
      <c r="F45" s="13"/>
      <c r="G45" s="2"/>
      <c r="H45" s="3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</row>
    <row r="46" spans="1:101" s="23" customFormat="1" ht="10.5" x14ac:dyDescent="0.15">
      <c r="A46" s="1148" t="s">
        <v>52</v>
      </c>
      <c r="B46" s="1149"/>
      <c r="C46" s="56">
        <f>SUM(D46:E46)</f>
        <v>0</v>
      </c>
      <c r="D46" s="62"/>
      <c r="E46" s="64"/>
      <c r="F46" s="91" t="str">
        <f>BA46</f>
        <v/>
      </c>
      <c r="G46" s="35"/>
      <c r="H46" s="3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Q46" s="3"/>
      <c r="AR46" s="3"/>
      <c r="AS46" s="3"/>
      <c r="AT46" s="3"/>
      <c r="AU46" s="3"/>
      <c r="AV46" s="3"/>
      <c r="AW46" s="3"/>
      <c r="AX46" s="3"/>
      <c r="AY46" s="22"/>
      <c r="AZ46" s="22"/>
      <c r="BA46" s="29" t="str">
        <f>IF(AND(([1]A01!$C16+[1]A01!$C17+[1]A01!$C18+[1]A01!$C19+[1]A01!$D29+[1]A01!$D30+[1]A01!$D31)&lt;&gt;0,C46=0),"Si hubo Controles (Control Diada,Control Ciclo Vital menores de 1 mes ), NO olvide registrar el Ingreso a Control de Salud de los respectivos RN","")</f>
        <v/>
      </c>
      <c r="BB46" s="3"/>
      <c r="BC46" s="3"/>
      <c r="BD46" s="3"/>
      <c r="BE46" s="3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30">
        <f>IF(AND(([1]A01!$C16+[1]A01!$C17+[1]A01!$C18+[1]A01!$C19+[1]A01!$D29+[1]A01!$D30+[1]A01!$D31)&lt;&gt;0,C46=0),1,0)</f>
        <v>0</v>
      </c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</row>
    <row r="47" spans="1:101" s="9" customFormat="1" ht="14.25" x14ac:dyDescent="0.2">
      <c r="A47" s="81" t="s">
        <v>53</v>
      </c>
      <c r="B47" s="89"/>
      <c r="C47" s="89"/>
      <c r="D47" s="89"/>
      <c r="E47" s="89"/>
      <c r="F47" s="14"/>
      <c r="G47" s="42"/>
      <c r="H47" s="42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</row>
    <row r="48" spans="1:101" s="95" customFormat="1" ht="10.5" x14ac:dyDescent="0.15">
      <c r="A48" s="1146" t="s">
        <v>54</v>
      </c>
      <c r="B48" s="1023"/>
      <c r="C48" s="1072" t="s">
        <v>55</v>
      </c>
      <c r="D48" s="1016" t="s">
        <v>56</v>
      </c>
      <c r="E48" s="1017"/>
      <c r="F48" s="1017"/>
      <c r="G48" s="1017"/>
      <c r="H48" s="1017"/>
      <c r="I48" s="1018"/>
      <c r="J48" s="1026" t="s">
        <v>57</v>
      </c>
      <c r="K48" s="1027"/>
      <c r="L48" s="92"/>
      <c r="M48" s="93"/>
      <c r="N48" s="93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Q48" s="94"/>
      <c r="AR48" s="94"/>
      <c r="AS48" s="94"/>
      <c r="AT48" s="94"/>
      <c r="AU48" s="94"/>
      <c r="AV48" s="94"/>
      <c r="AW48" s="94"/>
      <c r="AX48" s="94"/>
      <c r="AY48" s="3"/>
      <c r="AZ48" s="94"/>
      <c r="BA48" s="94"/>
      <c r="BB48" s="94"/>
      <c r="BC48" s="94"/>
      <c r="BD48" s="94"/>
      <c r="BE48" s="94"/>
    </row>
    <row r="49" spans="1:118" s="95" customFormat="1" ht="22.5" customHeight="1" x14ac:dyDescent="0.15">
      <c r="A49" s="1147"/>
      <c r="B49" s="1025"/>
      <c r="C49" s="1073"/>
      <c r="D49" s="96" t="s">
        <v>58</v>
      </c>
      <c r="E49" s="97" t="s">
        <v>59</v>
      </c>
      <c r="F49" s="97" t="s">
        <v>60</v>
      </c>
      <c r="G49" s="97" t="s">
        <v>61</v>
      </c>
      <c r="H49" s="98" t="s">
        <v>62</v>
      </c>
      <c r="I49" s="99" t="s">
        <v>63</v>
      </c>
      <c r="J49" s="96" t="s">
        <v>43</v>
      </c>
      <c r="K49" s="99" t="s">
        <v>64</v>
      </c>
      <c r="L49" s="92"/>
      <c r="M49" s="93"/>
      <c r="N49" s="93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Q49" s="94"/>
      <c r="AR49" s="94"/>
      <c r="AS49" s="94"/>
      <c r="AT49" s="94"/>
      <c r="AU49" s="94"/>
      <c r="AV49" s="94"/>
      <c r="AW49" s="94"/>
      <c r="AX49" s="94"/>
      <c r="AY49" s="3"/>
      <c r="AZ49" s="94"/>
      <c r="BA49" s="94"/>
      <c r="BB49" s="94"/>
      <c r="BC49" s="94"/>
      <c r="BD49" s="94"/>
      <c r="BE49" s="94"/>
    </row>
    <row r="50" spans="1:118" s="95" customFormat="1" ht="15.95" customHeight="1" x14ac:dyDescent="0.15">
      <c r="A50" s="1167" t="s">
        <v>65</v>
      </c>
      <c r="B50" s="1168"/>
      <c r="C50" s="78">
        <f>SUM(D50:I50)</f>
        <v>0</v>
      </c>
      <c r="D50" s="25"/>
      <c r="E50" s="100"/>
      <c r="F50" s="26"/>
      <c r="G50" s="26"/>
      <c r="H50" s="101"/>
      <c r="I50" s="27"/>
      <c r="J50" s="25"/>
      <c r="K50" s="27"/>
      <c r="L50" s="28" t="str">
        <f>$BA50&amp;" "&amp;$BB50&amp;" "&amp;$BC50&amp;" "&amp;$BD50&amp;" "&amp;$BE50&amp;" "&amp;$BF50</f>
        <v xml:space="preserve">     </v>
      </c>
      <c r="M50" s="93"/>
      <c r="N50" s="93"/>
      <c r="O50" s="94"/>
      <c r="P50" s="94"/>
      <c r="Q50" s="94"/>
      <c r="R50" s="94"/>
      <c r="S50" s="94"/>
      <c r="T50" s="94"/>
      <c r="U50" s="94"/>
      <c r="V50" s="94"/>
      <c r="W50" s="94"/>
      <c r="X50" s="3"/>
      <c r="Y50" s="3"/>
      <c r="Z50" s="3"/>
      <c r="AA50" s="3"/>
      <c r="AB50" s="94"/>
      <c r="AC50" s="94"/>
      <c r="AD50" s="3"/>
      <c r="AE50" s="94"/>
      <c r="AF50" s="94"/>
      <c r="AG50" s="94"/>
      <c r="AH50" s="94"/>
      <c r="AI50" s="94"/>
      <c r="AJ50" s="94"/>
      <c r="AK50" s="94"/>
      <c r="AQ50" s="94"/>
      <c r="AR50" s="94"/>
      <c r="AS50" s="94"/>
      <c r="AT50" s="94"/>
      <c r="AU50" s="94"/>
      <c r="AV50" s="94"/>
      <c r="AW50" s="94"/>
      <c r="AX50" s="94"/>
      <c r="AY50" s="3"/>
      <c r="AZ50" s="94"/>
      <c r="BA50" s="29" t="str">
        <f>IF($C50&lt;&gt;($J50+$K50)," El número de ingresos según sexo NO puede ser diferente al Total.","")</f>
        <v/>
      </c>
      <c r="BB50" s="29" t="str">
        <f>IF($E50&lt;=[1]A03!$E33,""," El Total de ingresos de niños(as) de 7 a 11 meses Normal con Rezago debe ser MENOR O IGUAL al número de niños (as) Normal con Rezago misma edad derivados a alguna modalidad de estimulación REM A03 Sección C .")</f>
        <v/>
      </c>
      <c r="BC50" s="29" t="str">
        <f>IF($F50&lt;=[1]A03!$F33,""," El Total de ingresos de niños(as) de 12 a 17 meses Normal con Rezago debe ser MENOR O IGUAL al número de niños (as) Normal con Rezago misma edad derivados a alguna modalidad de estimulación REM A03 Sección C .")</f>
        <v/>
      </c>
      <c r="BD50" s="29" t="str">
        <f>IF($G50&lt;=[1]A03!$G33,""," El Total de ingresos de niños(as) de 18 a 23 meses Normal con Rezago debe ser MENOR O IGUAL al número de niños (as) Normal con Rezago misma edad derivados a alguna modalidad de estimulación REM A03 Sección C .")</f>
        <v/>
      </c>
      <c r="BE50" s="29" t="str">
        <f>IF($H50&lt;=[1]A03!$H33,""," El Total de ingresos de niños(as) de 24 a 47 meses Normal con Rezago debe ser MENOR O IGUAL al número de niños (as) Normal con Rezago misma edad derivados a alguna modalidad de estimulación REM A03 Sección C .")</f>
        <v/>
      </c>
      <c r="BF50" s="29" t="str">
        <f>IF($I50&lt;=[1]A03!$I33,""," El Total de ingresos de niños(as) de 48 a 59 meses Normal con Rezago debe ser MENOR O IGUAL al número de niños (as) Normal con Rezago misma edad derivados a alguna modalidad de estimulación REM A03 Sección C .")</f>
        <v/>
      </c>
      <c r="BT50" s="30">
        <f>IF($C50&lt;&gt;($J50+$K50),1,0)</f>
        <v>0</v>
      </c>
      <c r="BU50" s="30">
        <f>IF($E50&lt;=[1]A03!$E33,0,1)</f>
        <v>0</v>
      </c>
      <c r="BV50" s="30">
        <f>IF($F50&lt;=[1]A03!$F33,0,1)</f>
        <v>0</v>
      </c>
      <c r="BW50" s="30">
        <f>IF($G50&lt;=[1]A03!$G33,0,1)</f>
        <v>0</v>
      </c>
      <c r="BX50" s="30">
        <f>IF($H50&lt;=[1]A03!$H33,0,1)</f>
        <v>0</v>
      </c>
      <c r="BY50" s="30">
        <f>IF($I50&lt;=[1]A03!$I33,0,1)</f>
        <v>0</v>
      </c>
    </row>
    <row r="51" spans="1:118" s="95" customFormat="1" ht="15.95" customHeight="1" x14ac:dyDescent="0.15">
      <c r="A51" s="1080" t="s">
        <v>66</v>
      </c>
      <c r="B51" s="1082"/>
      <c r="C51" s="66">
        <f>SUM(D51:I51)</f>
        <v>0</v>
      </c>
      <c r="D51" s="32"/>
      <c r="E51" s="102"/>
      <c r="F51" s="68"/>
      <c r="G51" s="68"/>
      <c r="H51" s="103"/>
      <c r="I51" s="69"/>
      <c r="J51" s="67"/>
      <c r="K51" s="69"/>
      <c r="L51" s="28" t="str">
        <f>$BA51&amp;" "&amp;$BB51&amp;" "&amp;$BC51&amp;" "&amp;$BD51&amp;" "&amp;$BE51&amp;" "&amp;$BF51</f>
        <v xml:space="preserve">     </v>
      </c>
      <c r="M51" s="93"/>
      <c r="N51" s="93"/>
      <c r="O51" s="94"/>
      <c r="P51" s="94"/>
      <c r="Q51" s="94"/>
      <c r="R51" s="94"/>
      <c r="S51" s="94"/>
      <c r="T51" s="94"/>
      <c r="U51" s="94"/>
      <c r="V51" s="94"/>
      <c r="W51" s="94"/>
      <c r="X51" s="3"/>
      <c r="Y51" s="3"/>
      <c r="Z51" s="3"/>
      <c r="AA51" s="3"/>
      <c r="AB51" s="94"/>
      <c r="AC51" s="94"/>
      <c r="AD51" s="3"/>
      <c r="AE51" s="94"/>
      <c r="AF51" s="94"/>
      <c r="AG51" s="94"/>
      <c r="AH51" s="94"/>
      <c r="AI51" s="94"/>
      <c r="AJ51" s="94"/>
      <c r="AK51" s="94"/>
      <c r="AQ51" s="94"/>
      <c r="AR51" s="94"/>
      <c r="AS51" s="94"/>
      <c r="AT51" s="94"/>
      <c r="AU51" s="94"/>
      <c r="AV51" s="94"/>
      <c r="AW51" s="94"/>
      <c r="AX51" s="94"/>
      <c r="AY51" s="3"/>
      <c r="AZ51" s="94"/>
      <c r="BA51" s="29" t="str">
        <f>IF($C51&lt;&gt;($J51+$K51)," El número de ingresos según sexo NO puede ser diferente al Total.","")</f>
        <v/>
      </c>
      <c r="BB51" s="29" t="str">
        <f>IF($E51&lt;=[1]A03!$E34,""," El Total de ingresos de niños(as) de 7 a 11 meses con Riesgo debe ser MENOR O IGUAL al número de niños (as) con Riesgo misma edad derivados a alguna modalidad de estimulación REM A03 Sección C .")</f>
        <v/>
      </c>
      <c r="BC51" s="29" t="str">
        <f>IF($F51&lt;=[1]A03!$F34,""," El Total de ingresos de niños(as) de 12 a 17 meses con Riesgo debe ser MENOR O IGUAL al número de niños (as) con Riesgo misma edad derivados a alguna modalidad de estimulación REM A03 Sección C .")</f>
        <v/>
      </c>
      <c r="BD51" s="29" t="str">
        <f>IF($G51&lt;=[1]A03!$G34,""," El Total de ingresos de niños(as) de 18 a 23 meses con Riesgo debe ser MENOR O IGUAL al número de niños (as) con Riesgo misma edad derivados a alguna modalidad de estimulación REM A03 Sección C .")</f>
        <v/>
      </c>
      <c r="BE51" s="29" t="str">
        <f>IF($H51&lt;=[1]A03!$H34,""," El Total de ingresos de niños(as) de 24 a 47 meses con Riesgo debe ser MENOR O IGUAL al número de niños (as) con Riesgo misma edad derivados a alguna modalidad de estimulación REM A03 Sección C .")</f>
        <v/>
      </c>
      <c r="BF51" s="29" t="str">
        <f>IF($I51&lt;=[1]A03!$I34,""," El Total de ingresos de niños(as) de 48 a 59 meses con Riesgo debe ser MENOR O IGUAL al número de niños (as) con Riesgo misma edad derivados a alguna modalidad de estimulación REM A03 Sección C .")</f>
        <v/>
      </c>
      <c r="BT51" s="30">
        <f>IF($C51&lt;&gt;($J51+$K51),1,0)</f>
        <v>0</v>
      </c>
      <c r="BU51" s="30">
        <f>IF($E51&lt;=[1]A03!$E34,0,1)</f>
        <v>0</v>
      </c>
      <c r="BV51" s="30">
        <f>IF($F51&lt;=[1]A03!$F34,0,1)</f>
        <v>0</v>
      </c>
      <c r="BW51" s="30">
        <f>IF($G51&lt;=[1]A03!$G34,0,1)</f>
        <v>0</v>
      </c>
      <c r="BX51" s="30">
        <f>IF($H51&lt;=[1]A03!$H34,0,1)</f>
        <v>0</v>
      </c>
      <c r="BY51" s="30">
        <f>IF($I51&lt;=[1]A03!$I34,0,1)</f>
        <v>0</v>
      </c>
    </row>
    <row r="52" spans="1:118" s="95" customFormat="1" ht="15.95" customHeight="1" x14ac:dyDescent="0.15">
      <c r="A52" s="1169" t="s">
        <v>67</v>
      </c>
      <c r="B52" s="1170"/>
      <c r="C52" s="80">
        <f>SUM(D52:I52)</f>
        <v>0</v>
      </c>
      <c r="D52" s="37"/>
      <c r="E52" s="104"/>
      <c r="F52" s="38"/>
      <c r="G52" s="38"/>
      <c r="H52" s="105"/>
      <c r="I52" s="39"/>
      <c r="J52" s="37"/>
      <c r="K52" s="39"/>
      <c r="L52" s="28" t="str">
        <f>$BA52&amp;" "&amp;$BB52&amp;" "&amp;$BC52&amp;" "&amp;$BD52&amp;" "&amp;$BE52&amp;" "&amp;$BF52</f>
        <v xml:space="preserve">     </v>
      </c>
      <c r="M52" s="93"/>
      <c r="N52" s="93"/>
      <c r="O52" s="94"/>
      <c r="P52" s="94"/>
      <c r="Q52" s="94"/>
      <c r="R52" s="94"/>
      <c r="S52" s="94"/>
      <c r="T52" s="94"/>
      <c r="U52" s="94"/>
      <c r="V52" s="94"/>
      <c r="W52" s="94"/>
      <c r="X52" s="3"/>
      <c r="Y52" s="3"/>
      <c r="Z52" s="3"/>
      <c r="AA52" s="3"/>
      <c r="AB52" s="94"/>
      <c r="AC52" s="94"/>
      <c r="AD52" s="3"/>
      <c r="AE52" s="94"/>
      <c r="AF52" s="94"/>
      <c r="AG52" s="94"/>
      <c r="AH52" s="94"/>
      <c r="AI52" s="94"/>
      <c r="AJ52" s="94"/>
      <c r="AK52" s="94"/>
      <c r="AQ52" s="94"/>
      <c r="AR52" s="94"/>
      <c r="AS52" s="94"/>
      <c r="AT52" s="94"/>
      <c r="AU52" s="94"/>
      <c r="AV52" s="94"/>
      <c r="AW52" s="94"/>
      <c r="AX52" s="94"/>
      <c r="AY52" s="3"/>
      <c r="AZ52" s="94"/>
      <c r="BA52" s="29" t="str">
        <f>IF($C52&lt;&gt;($J52+$K52)," El número de ingresos según sexo NO puede ser diferente al Total.","")</f>
        <v/>
      </c>
      <c r="BB52" s="29" t="str">
        <f>IF($E52&lt;=[1]A03!$E35,""," El Total de ingresos de niños(as) de 7 a 11 meses con Retraso debe ser MENOR O IGUAL al número de niños (as) con Retraso misma edad derivados a alguna modalidad de estimulación REM A03 Sección C .")</f>
        <v/>
      </c>
      <c r="BC52" s="29" t="str">
        <f>IF($F52&lt;=[1]A03!$F35,""," El Total de ingresos de niños(as) de 12 a 17 meses con Retraso debe ser MENOR O IGUAL al número de niños (as) con Retraso misma edad derivados a alguna modalidad de estimulación REM A03 Sección C .")</f>
        <v/>
      </c>
      <c r="BD52" s="29" t="str">
        <f>IF($G52&lt;=[1]A03!$G35,"","El Total de ingresos de niños(as) de 18 a 23 meses con Retraso debe ser MENOR O IGUAL al número de niños (as) con Retraso misma edad derivados a alguna modalidad de estimulación REM A03 Sección C .")</f>
        <v/>
      </c>
      <c r="BE52" s="29" t="str">
        <f>IF($H52&lt;=[1]A03!$H35,""," El Total de ingresos de niños(as) de 24 a 47 meses con Retraso debe ser MENOR O IGUAL al número de niños (as) con Retraso misma edad derivados a alguna modalidad de estimulación REM A03 Sección C .")</f>
        <v/>
      </c>
      <c r="BF52" s="29" t="str">
        <f>IF($I52&lt;=[1]A03!$I35,""," El Total de ingresos de niños(as) de 48 a 59 meses con Retraso debe ser MENOR O IGUAL al número de niños (as) con Retraso misma edad derivados a alguna modalidad de estimulación REM A03 Sección C .")</f>
        <v/>
      </c>
      <c r="BT52" s="30">
        <f>IF($C52&lt;&gt;($J52+$K52),1,0)</f>
        <v>0</v>
      </c>
      <c r="BU52" s="30">
        <f>IF($E52&lt;=[1]A03!$E35,0,1)</f>
        <v>0</v>
      </c>
      <c r="BV52" s="30">
        <f>IF($F52&lt;=[1]A03!$F35,0,1)</f>
        <v>0</v>
      </c>
      <c r="BW52" s="30">
        <f>IF($G52&lt;=[1]A03!$G35,0,1)</f>
        <v>0</v>
      </c>
      <c r="BX52" s="30">
        <f>IF($H52&lt;=[1]A03!$H35,0,1)</f>
        <v>0</v>
      </c>
      <c r="BY52" s="30">
        <f>IF($I52&lt;=[1]A03!$I35,0,1)</f>
        <v>0</v>
      </c>
    </row>
    <row r="53" spans="1:118" s="95" customFormat="1" ht="15.95" customHeight="1" x14ac:dyDescent="0.15">
      <c r="A53" s="1171" t="s">
        <v>68</v>
      </c>
      <c r="B53" s="1172"/>
      <c r="C53" s="80">
        <f>SUM(D53:I53)</f>
        <v>0</v>
      </c>
      <c r="D53" s="106"/>
      <c r="E53" s="104"/>
      <c r="F53" s="38"/>
      <c r="G53" s="38"/>
      <c r="H53" s="105"/>
      <c r="I53" s="39"/>
      <c r="J53" s="37"/>
      <c r="K53" s="39"/>
      <c r="L53" s="28" t="str">
        <f>$BA53&amp;" "&amp;$BB53&amp;" "&amp;$BC53&amp;" "&amp;$BD53&amp;" "&amp;$BE53&amp;" "&amp;$BF53&amp;" "&amp;$BB54</f>
        <v xml:space="preserve">      </v>
      </c>
      <c r="M53" s="93"/>
      <c r="N53" s="93"/>
      <c r="O53" s="94"/>
      <c r="P53" s="94"/>
      <c r="Q53" s="94"/>
      <c r="R53" s="94"/>
      <c r="S53" s="94"/>
      <c r="T53" s="94"/>
      <c r="U53" s="94"/>
      <c r="V53" s="94"/>
      <c r="W53" s="94"/>
      <c r="X53" s="3"/>
      <c r="Y53" s="3"/>
      <c r="Z53" s="3"/>
      <c r="AA53" s="3"/>
      <c r="AB53" s="94"/>
      <c r="AC53" s="94"/>
      <c r="AD53" s="3"/>
      <c r="AE53" s="94"/>
      <c r="AF53" s="94"/>
      <c r="AG53" s="94"/>
      <c r="AH53" s="94"/>
      <c r="AI53" s="94"/>
      <c r="AJ53" s="94"/>
      <c r="AK53" s="94"/>
      <c r="AQ53" s="94"/>
      <c r="AR53" s="94"/>
      <c r="AS53" s="94"/>
      <c r="AT53" s="94"/>
      <c r="AU53" s="94"/>
      <c r="AV53" s="94"/>
      <c r="AW53" s="94"/>
      <c r="AX53" s="94"/>
      <c r="AY53" s="3"/>
      <c r="AZ53" s="94"/>
      <c r="BA53" s="29" t="str">
        <f>IF($C53&lt;&gt;($J53+$K53)," El número de ingresos según sexo NO puede ser diferente al Total.","")</f>
        <v/>
      </c>
      <c r="BB53" s="29" t="str">
        <f>IF($E53&lt;=[1]A03!$E36,""," El Total de ingresos de niños(as) de 7 a 11 meses con Otra Vulnerabilidad debe ser MENOR O IGUAL al número de niños (as) con Otra Vulnerabilidad misma edad derivados a alguna modalidad de estimulación REM A03 Sección C .")</f>
        <v/>
      </c>
      <c r="BC53" s="29" t="str">
        <f>IF($F53&lt;=[1]A03!$F36,""," El Total de ingresos de niños(as) de 12 a 17 meses con Otra Vulnerabilidad debe ser MENOR O IGUAL al número de niños (as) con Otra Vulnerabilidad misma edad derivados a alguna modalidad de estimulación REM A03 Sección C .")</f>
        <v/>
      </c>
      <c r="BD53" s="29" t="str">
        <f>IF($G53&lt;=[1]A03!$G36,""," El Total de ingresos de niños(as) de 18 a 23 meses con Otra Vulnerabilidad debe ser MENOR O IGUAL al número de niños (as) con Otra Vulnerabilidad misma edad derivados a alguna modalidad de estimulación REM A03 Sección C .")</f>
        <v/>
      </c>
      <c r="BE53" s="29" t="str">
        <f>IF($H53&lt;=[1]A03!$H36,""," El Total de ingresos de niños(as) de 24 a 47 meses con Otra Vulnerabilidad debe ser MENOR O IGUAL al número de niños (as) con Otra Vulnerabilidad misma edad derivados a alguna modalidad de estimulación REM A03 Sección C .")</f>
        <v/>
      </c>
      <c r="BF53" s="29" t="str">
        <f>IF($I53&lt;=[1]A03!$I36,""," El Total de ingresos de niños(as) de 48 a 59 meses con Otra Vulnerabilidad debe ser MENOR O IGUAL al número de niños (as) con Otra Vulnerabilidad misma edad derivados a alguna modalidad de estimulación REM A03 Sección C .")</f>
        <v/>
      </c>
      <c r="BT53" s="30">
        <f>IF($C53&lt;&gt;($J53+$K53),1,0)</f>
        <v>0</v>
      </c>
      <c r="BU53" s="30">
        <f>IF($E53&lt;=[1]A03!$E36,0,1)</f>
        <v>0</v>
      </c>
      <c r="BV53" s="30">
        <f>IF($F53&lt;=[1]A03!$F36,0,1)</f>
        <v>0</v>
      </c>
      <c r="BW53" s="30">
        <f>IF($G53&lt;=[1]A03!$G36,0,1)</f>
        <v>0</v>
      </c>
      <c r="BX53" s="30">
        <f>IF($H53&lt;=[1]A03!$H36,0,1)</f>
        <v>0</v>
      </c>
      <c r="BY53" s="30">
        <f>IF($I53&lt;=[1]A03!$I36,0,1)</f>
        <v>0</v>
      </c>
    </row>
    <row r="54" spans="1:118" s="9" customFormat="1" ht="30" customHeight="1" x14ac:dyDescent="0.2">
      <c r="A54" s="81" t="s">
        <v>69</v>
      </c>
      <c r="B54" s="81"/>
      <c r="C54" s="81"/>
      <c r="D54" s="81"/>
      <c r="E54" s="81"/>
      <c r="F54" s="81"/>
      <c r="G54" s="81"/>
      <c r="H54" s="107"/>
      <c r="I54" s="108"/>
      <c r="J54" s="108"/>
      <c r="K54" s="109"/>
      <c r="L54" s="109"/>
      <c r="M54" s="109"/>
      <c r="N54" s="109"/>
      <c r="O54" s="109"/>
      <c r="P54" s="108"/>
      <c r="Q54" s="108"/>
      <c r="R54" s="108"/>
      <c r="S54" s="108"/>
      <c r="T54" s="108"/>
      <c r="U54" s="108"/>
      <c r="V54" s="108"/>
      <c r="W54" s="108"/>
      <c r="BB54" s="29" t="str">
        <f>IF($D53&lt;=[1]A03!$D36,""," El Total de ingresos de niños(as) menores de 6 meses con Otra Vulnerabilidad debe ser MENOR O IGUAL al número de niños (as) con Otra Vulnerabilidad misma edad derivados a alguna modalidad de estimulación REM A03 Sección C .")</f>
        <v/>
      </c>
      <c r="BU54" s="30">
        <f>IF($D53&lt;=[1]A03!$D36,0,1)</f>
        <v>0</v>
      </c>
    </row>
    <row r="55" spans="1:118" s="23" customFormat="1" ht="12.75" customHeight="1" x14ac:dyDescent="0.15">
      <c r="A55" s="1009" t="s">
        <v>45</v>
      </c>
      <c r="B55" s="1010"/>
      <c r="C55" s="1009" t="s">
        <v>46</v>
      </c>
      <c r="D55" s="1153"/>
      <c r="E55" s="1010"/>
      <c r="F55" s="1159" t="s">
        <v>47</v>
      </c>
      <c r="G55" s="1163"/>
      <c r="H55" s="1163"/>
      <c r="I55" s="1163"/>
      <c r="J55" s="1163"/>
      <c r="K55" s="1163"/>
      <c r="L55" s="1163"/>
      <c r="M55" s="1163"/>
      <c r="N55" s="1163"/>
      <c r="O55" s="1163"/>
      <c r="P55" s="1163"/>
      <c r="Q55" s="1163"/>
      <c r="R55" s="1163"/>
      <c r="S55" s="1163"/>
      <c r="T55" s="1163"/>
      <c r="U55" s="1160"/>
      <c r="V55" s="110"/>
      <c r="W55" s="110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</row>
    <row r="56" spans="1:118" s="23" customFormat="1" ht="10.5" x14ac:dyDescent="0.15">
      <c r="A56" s="1011"/>
      <c r="B56" s="1012"/>
      <c r="C56" s="1011"/>
      <c r="D56" s="1154"/>
      <c r="E56" s="1012"/>
      <c r="F56" s="1015" t="s">
        <v>70</v>
      </c>
      <c r="G56" s="1015"/>
      <c r="H56" s="1015" t="s">
        <v>71</v>
      </c>
      <c r="I56" s="1015"/>
      <c r="J56" s="1016" t="s">
        <v>72</v>
      </c>
      <c r="K56" s="1018"/>
      <c r="L56" s="1018" t="s">
        <v>10</v>
      </c>
      <c r="M56" s="1016"/>
      <c r="N56" s="1015" t="s">
        <v>11</v>
      </c>
      <c r="O56" s="1015"/>
      <c r="P56" s="1018" t="s">
        <v>73</v>
      </c>
      <c r="Q56" s="1016"/>
      <c r="R56" s="1015" t="s">
        <v>74</v>
      </c>
      <c r="S56" s="1015"/>
      <c r="T56" s="1015" t="s">
        <v>75</v>
      </c>
      <c r="U56" s="1015"/>
      <c r="V56" s="110"/>
      <c r="W56" s="110"/>
      <c r="X56" s="110"/>
      <c r="Y56" s="110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</row>
    <row r="57" spans="1:118" s="23" customFormat="1" ht="21" x14ac:dyDescent="0.15">
      <c r="A57" s="1162"/>
      <c r="B57" s="1050"/>
      <c r="C57" s="230" t="s">
        <v>76</v>
      </c>
      <c r="D57" s="18" t="s">
        <v>43</v>
      </c>
      <c r="E57" s="90" t="s">
        <v>64</v>
      </c>
      <c r="F57" s="111" t="s">
        <v>43</v>
      </c>
      <c r="G57" s="112" t="s">
        <v>64</v>
      </c>
      <c r="H57" s="111" t="s">
        <v>43</v>
      </c>
      <c r="I57" s="112" t="s">
        <v>64</v>
      </c>
      <c r="J57" s="111" t="s">
        <v>43</v>
      </c>
      <c r="K57" s="112" t="s">
        <v>64</v>
      </c>
      <c r="L57" s="111" t="s">
        <v>43</v>
      </c>
      <c r="M57" s="112" t="s">
        <v>64</v>
      </c>
      <c r="N57" s="111" t="s">
        <v>43</v>
      </c>
      <c r="O57" s="112" t="s">
        <v>64</v>
      </c>
      <c r="P57" s="111" t="s">
        <v>43</v>
      </c>
      <c r="Q57" s="112" t="s">
        <v>64</v>
      </c>
      <c r="R57" s="111" t="s">
        <v>43</v>
      </c>
      <c r="S57" s="112" t="s">
        <v>64</v>
      </c>
      <c r="T57" s="111" t="s">
        <v>43</v>
      </c>
      <c r="U57" s="112" t="s">
        <v>64</v>
      </c>
      <c r="V57" s="110"/>
      <c r="W57" s="110"/>
      <c r="X57" s="110"/>
      <c r="Y57" s="110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</row>
    <row r="58" spans="1:118" s="23" customFormat="1" ht="15.95" customHeight="1" x14ac:dyDescent="0.15">
      <c r="A58" s="1148" t="s">
        <v>77</v>
      </c>
      <c r="B58" s="1149"/>
      <c r="C58" s="80">
        <f>SUM(D58:E58)</f>
        <v>0</v>
      </c>
      <c r="D58" s="80">
        <f t="shared" ref="D58:E61" si="2">F58+H58+J58+L58+N58+P58+R58+T58</f>
        <v>0</v>
      </c>
      <c r="E58" s="80">
        <f t="shared" si="2"/>
        <v>0</v>
      </c>
      <c r="F58" s="25"/>
      <c r="G58" s="27"/>
      <c r="H58" s="25"/>
      <c r="I58" s="27"/>
      <c r="J58" s="25"/>
      <c r="K58" s="27"/>
      <c r="L58" s="25"/>
      <c r="M58" s="27"/>
      <c r="N58" s="25"/>
      <c r="O58" s="27"/>
      <c r="P58" s="25"/>
      <c r="Q58" s="27"/>
      <c r="R58" s="25"/>
      <c r="S58" s="27"/>
      <c r="T58" s="25"/>
      <c r="U58" s="27"/>
      <c r="V58" s="28" t="str">
        <f>$BA58&amp;" "&amp;$BB58&amp;""&amp;$BC58&amp;""&amp;$BD58&amp;""&amp;$BE58&amp;""&amp;$BF58&amp;""&amp;$BG58&amp;""&amp;$BH58&amp;""&amp;$BI58&amp;""&amp;$BJ58&amp;""&amp;$BK58&amp;""&amp;$BL58&amp;""&amp;$BM58&amp;""&amp;$BN58&amp;""&amp;$BO58&amp;""&amp;$BP58&amp;""&amp;$BQ58&amp;""&amp;$BR58&amp;""&amp;$BS58</f>
        <v xml:space="preserve"> </v>
      </c>
      <c r="W58" s="110"/>
      <c r="X58" s="110"/>
      <c r="Y58" s="110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BA58" s="29" t="str">
        <f>IF(C58&lt;&gt;SUM(F58:U58),"El Total de Ingresos es diferente a la suma de Hombres y Mujeres por edad","")</f>
        <v/>
      </c>
      <c r="BB58" s="29" t="str">
        <f>IF($D58&lt;&gt;($F58+$H58+$J58+$L58+$N58+$P58+$R58+$T58),"El Total de Hombres ingresados al Programa es diferente a la suma de Hombres por edad","")</f>
        <v/>
      </c>
      <c r="BC58" s="29" t="str">
        <f>IF($E58&lt;&gt;($G58+$I58+$K58+$M58+$O58+$Q58+$S58+$U58),"El Total de Mujeres ingresadas al Programa es diferente a la suma de Mujeres por edad","")</f>
        <v/>
      </c>
      <c r="BD58" s="29" t="str">
        <f>IF(AND(F$58&lt;&gt;0,(F$59+F$60+F$61)&lt;F$58),"No olvide registrar el ingreso de 15 a 19 años de hombres según patología  y la suma de ellas no puede ser menor que el total de ingresos","")</f>
        <v/>
      </c>
      <c r="BE58" s="29" t="str">
        <f>IF(AND(G$58&lt;&gt;0,(G$59+G$60+G$61)&lt;G$58),"No olvide registrar el ingreso de 15 a 19 años de mujeres según patología  y la suma de ellas no puede ser menor que el total de ingresos","")</f>
        <v/>
      </c>
      <c r="BF58" s="29" t="str">
        <f>IF(AND(H$58&lt;&gt;0,(H$59+H$60+H$61)&lt;H$58),"No olvide registrar el ingreso de 20 a 24 años de hombres según patología  y la suma de ellas no puede ser menor que el total de ingresos","")</f>
        <v/>
      </c>
      <c r="BG58" s="29" t="str">
        <f>IF(AND(I$58&lt;&gt;0,(I$59+I$60+I$61)&lt;I$58),"No olvide registrar el ingreso de 20 a 24 años de mujeres según patología  y la suma de ellas no puede ser menor que el total de ingresos","")</f>
        <v/>
      </c>
      <c r="BH58" s="29" t="str">
        <f>IF(AND(J$58&lt;&gt;0,(J$59+J$60+J$61)&lt;J$58),"No olvide registrar el ingreso de 25 a 34 años de hombres según patología  y la suma de ellas no puede ser menor que el total de ingresos","")</f>
        <v/>
      </c>
      <c r="BI58" s="29" t="str">
        <f>IF(AND(K$58&lt;&gt;0,(K$59+K$60+K$61)&lt;K$58),"No olvide registrar el ingreso de 25 a 34 años de mujeres según patología  y la suma de ellas no puede ser menor que el total de ingresos","")</f>
        <v/>
      </c>
      <c r="BJ58" s="29" t="str">
        <f>IF(AND(L$58&lt;&gt;0,(L$59+L$60+L$61)&lt;L$58),"No olvide registrar el ingreso de 35 a 44 años de hombres según patología  y la suma de ellas no puede ser menor que el total de ingresos","")</f>
        <v/>
      </c>
      <c r="BK58" s="29" t="str">
        <f>IF(AND(M$58&lt;&gt;0,(M$59+M$60+M$61)&lt;M$58),"No olvide registrar el ingreso de 35 a 44 años de mujeres según patología  y la suma de ellas no puede ser menor que el total de ingresos","")</f>
        <v/>
      </c>
      <c r="BL58" s="29" t="str">
        <f>IF(AND(N$58&lt;&gt;0,(N$59+N$60+N$61)&lt;N$58),"No olvide registrar el ingreso de 45 a 54 años de hombres según patología  y la suma de ellas no puede ser menor que el total de ingresos","")</f>
        <v/>
      </c>
      <c r="BM58" s="29" t="str">
        <f>IF(AND(O$58&lt;&gt;0,(O$59+O$60+O$61)&lt;O$58),"No olvide registrar el ingreso de 45 a 54 años de mujeres según patología  y la suma de ellas no puede ser menor que el total de ingresos","")</f>
        <v/>
      </c>
      <c r="BN58" s="29" t="str">
        <f>IF(AND(P$58&lt;&gt;0,(P$59+P$60+P$61)&lt;P$58),"No olvide registrar el ingreso de 55 a 64 años de hombres según patología  y la suma de ellas no puede ser menor que el total de ingresos","")</f>
        <v/>
      </c>
      <c r="BO58" s="29" t="str">
        <f>IF(AND(Q$58&lt;&gt;0,(Q$59+Q$60+Q$61)&lt;Q$58),"No olvide registrar el ingreso de 55 a 64 años de mujeres según patología  y la suma de ellas no puede ser menor que el total de ingresos","")</f>
        <v/>
      </c>
      <c r="BP58" s="29" t="str">
        <f>IF(AND(R$58&lt;&gt;0,(R$59+R$60+R$61)&lt;R$58),"No olvide registrar el ingreso de 65 a 69 años de hombres según patología  y la suma de ellas no puede ser menor que el total de ingresos","")</f>
        <v/>
      </c>
      <c r="BQ58" s="29" t="str">
        <f>IF(AND(S$58&lt;&gt;0,(S$59+S$60+S$61)&lt;S$58),"No olvide registrar el ingreso de 65 a 69 años de mujeres según patología  y la suma de ellas no puede ser menor que el total de ingresos","")</f>
        <v/>
      </c>
      <c r="BR58" s="29" t="str">
        <f>IF(AND(T$58&lt;&gt;0,(T$59+T$60+T$61)&lt;T$58),"No olvide registrar el ingreso de 70 años y más de hombres según patología  y la suma de ellas no puede ser menor que el total de ingresos","")</f>
        <v/>
      </c>
      <c r="BS58" s="29" t="str">
        <f>IF(AND(U$58&lt;&gt;0,(U$59+U$60+U$61)&lt;U$58),"No olvide registrar el ingreso de 70 años y más de mujeres según patología  y la suma de ellas no puede ser menor que el total de ingresos","")</f>
        <v/>
      </c>
      <c r="BT58" s="30">
        <f>IF($C58&lt;&gt;SUM($F58:$U58),1,0)</f>
        <v>0</v>
      </c>
      <c r="BU58" s="30">
        <f>IF($D58&lt;&gt;($F58+$H58+$J58+$L58+$N58+$P58+$R58+$T58),1,0)</f>
        <v>0</v>
      </c>
      <c r="BV58" s="30">
        <f>IF($E58&lt;&gt;($G58+$I58+$K58+$M58+$O58+$Q58+$S58+$U58),1,0)</f>
        <v>0</v>
      </c>
      <c r="BW58" s="30">
        <f>IF(AND(F$58&lt;&gt;0,(F$59+F$60+F$61)&lt;F$58),1,0)</f>
        <v>0</v>
      </c>
      <c r="BX58" s="30">
        <f>IF(AND(G$58&lt;&gt;0,(G$59+G$60+G$61)&lt;G$58),1,0)</f>
        <v>0</v>
      </c>
      <c r="BY58" s="30">
        <f>IF(AND(H$58&lt;&gt;0,(H$59+H$60+H$61)&lt;H$58),1,0)</f>
        <v>0</v>
      </c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</row>
    <row r="59" spans="1:118" s="23" customFormat="1" ht="15.95" customHeight="1" x14ac:dyDescent="0.15">
      <c r="A59" s="1161" t="s">
        <v>78</v>
      </c>
      <c r="B59" s="232" t="s">
        <v>79</v>
      </c>
      <c r="C59" s="78">
        <f>SUM(D59:E59)</f>
        <v>0</v>
      </c>
      <c r="D59" s="114">
        <f t="shared" si="2"/>
        <v>0</v>
      </c>
      <c r="E59" s="115">
        <f t="shared" si="2"/>
        <v>0</v>
      </c>
      <c r="F59" s="25"/>
      <c r="G59" s="27"/>
      <c r="H59" s="25"/>
      <c r="I59" s="27"/>
      <c r="J59" s="25"/>
      <c r="K59" s="27"/>
      <c r="L59" s="25"/>
      <c r="M59" s="27"/>
      <c r="N59" s="25"/>
      <c r="O59" s="27"/>
      <c r="P59" s="25"/>
      <c r="Q59" s="27"/>
      <c r="R59" s="25"/>
      <c r="S59" s="27"/>
      <c r="T59" s="25"/>
      <c r="U59" s="27"/>
      <c r="V59" s="28" t="str">
        <f>$BA59&amp;" "&amp;$BB59&amp;" "&amp;$BC59&amp;" "&amp;$BD59&amp;" "&amp;$BE59&amp;" "&amp;$BF59&amp;" "&amp;$BG59&amp;" "&amp;$BH59&amp;" "&amp;$BI59&amp;" "&amp;$BJ59&amp;" "&amp;$BK59&amp;" "&amp;$BL59&amp;" "&amp;$BM59&amp;" "&amp;$BN59&amp;" "&amp;$BO59&amp;" "&amp;$BP59&amp;" "&amp;$BQ59&amp;" "&amp;$BR59&amp;" "&amp;$BS59</f>
        <v xml:space="preserve">                  </v>
      </c>
      <c r="W59" s="110"/>
      <c r="X59" s="110"/>
      <c r="Y59" s="110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BA59" s="29" t="str">
        <f>IF(C59&lt;&gt;SUM(F59:U59),"El Total de Ingresos es diferente a la suma de Hombres y Mujeres por edad","")</f>
        <v/>
      </c>
      <c r="BB59" s="29" t="str">
        <f>IF($D59&lt;&gt;($F59+$H59+$J59+$L59+$N59+$P59+$R59+$T59),"El Total de Hombres ingresados al Programa es diferente a la suma de Hombres por edad","")</f>
        <v/>
      </c>
      <c r="BC59" s="29" t="str">
        <f>IF($E59&lt;&gt;($G59+$I59+$K59+$M59+$O59+$Q59+$S59+$U59),"El Total de Mujeres ingresadas al Programa es diferente a la suma de Mujeres por edad","")</f>
        <v/>
      </c>
      <c r="BD59" s="29" t="str">
        <f>IF(AND(F$59&lt;&gt;0,F$58=""),"No olvide registrar el ingreso de hombres 15 a 19 años al PSCV","")</f>
        <v/>
      </c>
      <c r="BE59" s="29" t="str">
        <f>IF(AND(G$59&lt;&gt;0,G$58=""),"No olvide registrar el ingreso de mujeres 15 a 19 años al PSCV","")</f>
        <v/>
      </c>
      <c r="BF59" s="29" t="str">
        <f>IF(AND(H$59&lt;&gt;0,H$58=""),"No olvide registrar el ingreso de hombres 20 a 24 años al PSCV","")</f>
        <v/>
      </c>
      <c r="BG59" s="29" t="str">
        <f>IF(AND(I$59&lt;&gt;0,I$58=""),"No olvide registrar el ingreso de mujeres 20 a 24 años al PSCV","")</f>
        <v/>
      </c>
      <c r="BH59" s="29" t="str">
        <f>IF(AND(J$59&lt;&gt;0,J$58=""),"No olvide registrar el ingreso de hombres 25 a 34 años al PSCV","")</f>
        <v/>
      </c>
      <c r="BI59" s="29" t="str">
        <f>IF(AND(K$59&lt;&gt;0,K$58=""),"No olvide registrar el ingreso de mujeres 25 a 34 años al PSCV","")</f>
        <v/>
      </c>
      <c r="BJ59" s="29" t="str">
        <f>IF(AND(L$59&lt;&gt;0,L$58=""),"No olvide registrar el ingreso de hombres 35 a 44 años al PSCV","")</f>
        <v/>
      </c>
      <c r="BK59" s="29" t="str">
        <f>IF(AND(M$59&lt;&gt;0,M$58=""),"No olvide registrar el ingreso de mujeres 35 a 44 años al PSCV","")</f>
        <v/>
      </c>
      <c r="BL59" s="29" t="str">
        <f>IF(AND(N$59&lt;&gt;0,N$58=""),"No olvide registrar el ingreso de hombres 45 a 54 años al PSCV","")</f>
        <v/>
      </c>
      <c r="BM59" s="29" t="str">
        <f>IF(AND(O$59&lt;&gt;0,O$58=""),"No olvide registrar el ingreso de mujeres 45 a 54 años al PSCV","")</f>
        <v/>
      </c>
      <c r="BN59" s="29" t="str">
        <f>IF(AND(P$59&lt;&gt;0,P$58=""),"No olvide registrar el ingreso de hombres 55 a 64 años al PSCV","")</f>
        <v/>
      </c>
      <c r="BO59" s="29" t="str">
        <f>IF(AND(Q$59&lt;&gt;0,Q$58=""),"No olvide registrar el ingreso de mujeres 55 a 64 años al PSCV","")</f>
        <v/>
      </c>
      <c r="BP59" s="29" t="str">
        <f>IF(AND(R$59&lt;&gt;0,R$58=""),"No olvide registrar el ingreso de hombres 65 a 69 años al PSCV","")</f>
        <v/>
      </c>
      <c r="BQ59" s="29" t="str">
        <f>IF(AND(S$59&lt;&gt;0,S$58=""),"No olvide registrar el ingreso de mujeres 65 a 69 años al PSCV","")</f>
        <v/>
      </c>
      <c r="BR59" s="29" t="str">
        <f>IF(AND(T$59&lt;&gt;0,T$58=""),"No olvide registrar el ingreso de hombres 70 años y más al PSCV","")</f>
        <v/>
      </c>
      <c r="BS59" s="29" t="str">
        <f>IF(AND(U$59&lt;&gt;0,U$58=""),"No olvide registrar el ingreso de mujeres 70 años y más al PSCV","")</f>
        <v/>
      </c>
      <c r="BT59" s="30">
        <f>IF($C59&lt;&gt;SUM($F59:$U59),1,0)</f>
        <v>0</v>
      </c>
      <c r="BU59" s="30">
        <f>IF($D59&lt;&gt;($F59+$H59+$J59+$L59+$N59+$P59+$R59+$T59),1,0)</f>
        <v>0</v>
      </c>
      <c r="BV59" s="30">
        <f>IF($E59&lt;&gt;($G59+$I59+$K59+$M59+$O59+$Q59+$S59+$U59),1,0)</f>
        <v>0</v>
      </c>
      <c r="BW59" s="30">
        <f>IF(AND(F$59&lt;&gt;0,F$58=""),1,0)</f>
        <v>0</v>
      </c>
      <c r="BX59" s="30">
        <f>IF(AND(G$59&lt;&gt;0,G$58=""),1,0)</f>
        <v>0</v>
      </c>
      <c r="BY59" s="30">
        <f>IF(AND(H$59&lt;&gt;0,H$58=""),1,0)</f>
        <v>0</v>
      </c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</row>
    <row r="60" spans="1:118" s="23" customFormat="1" ht="15.95" customHeight="1" x14ac:dyDescent="0.15">
      <c r="A60" s="1151"/>
      <c r="B60" s="116" t="s">
        <v>80</v>
      </c>
      <c r="C60" s="71">
        <f>SUM(D60:E60)</f>
        <v>0</v>
      </c>
      <c r="D60" s="117">
        <f t="shared" si="2"/>
        <v>0</v>
      </c>
      <c r="E60" s="118">
        <f t="shared" si="2"/>
        <v>0</v>
      </c>
      <c r="F60" s="32"/>
      <c r="G60" s="34"/>
      <c r="H60" s="32"/>
      <c r="I60" s="34"/>
      <c r="J60" s="32"/>
      <c r="K60" s="34"/>
      <c r="L60" s="32"/>
      <c r="M60" s="34"/>
      <c r="N60" s="32"/>
      <c r="O60" s="34"/>
      <c r="P60" s="32"/>
      <c r="Q60" s="34"/>
      <c r="R60" s="32"/>
      <c r="S60" s="34"/>
      <c r="T60" s="32"/>
      <c r="U60" s="34"/>
      <c r="V60" s="28" t="str">
        <f>$BA60&amp;" "&amp;$BB60&amp;" "&amp;$BC60&amp;" "&amp;$BD60&amp;" "&amp;$BE60&amp;" "&amp;$BF60&amp;" "&amp;$BG60&amp;" "&amp;$BH60&amp;" "&amp;$BI60&amp;" "&amp;$BJ60&amp;" "&amp;$BK60&amp;" "&amp;$BL60&amp;" "&amp;$BM60&amp;" "&amp;$BN60&amp;" "&amp;$BO60&amp;" "&amp;$BP60&amp;" "&amp;$BQ60&amp;" "&amp;$BR60&amp;" "&amp;$BS60</f>
        <v xml:space="preserve">                  </v>
      </c>
      <c r="W60" s="119"/>
      <c r="X60" s="43"/>
      <c r="Y60" s="4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BA60" s="29" t="str">
        <f>IF(C60&lt;&gt;SUM(F60:U60),"El Total de Ingresos es diferente a la suma de Hombres y Mujeres por edad","")</f>
        <v/>
      </c>
      <c r="BB60" s="29" t="str">
        <f>IF($D60&lt;&gt;($F60+$H60+$J60+$L60+$N60+$P60+$R60+$T60),"El Total de Hombres ingresados al Programa es diferente a la suma de Hombres por edad","")</f>
        <v/>
      </c>
      <c r="BC60" s="29" t="str">
        <f>IF($E60&lt;&gt;($G60+$I60+$K60+$M60+$O60+$Q60+$S60+$U60),"El Total de Mujeres ingresadas al Programa es diferente a la suma de Mujeres por edad","")</f>
        <v/>
      </c>
      <c r="BD60" s="29" t="str">
        <f>IF(AND(F$60&lt;&gt;0,F$58=""),"No olvide registrar el ingreso de hombres 15 a 19 años al PSCV","")</f>
        <v/>
      </c>
      <c r="BE60" s="29" t="str">
        <f>IF(AND(G$60&lt;&gt;0,G$58=""),"No olvide registrar el ingreso de mujeres 15 a 19 años al PSCV","")</f>
        <v/>
      </c>
      <c r="BF60" s="29" t="str">
        <f>IF(AND(H$60&lt;&gt;0,H$58=""),"No olvide registrar el ingreso de hombres 20 a 24 años al PSCV","")</f>
        <v/>
      </c>
      <c r="BG60" s="29" t="str">
        <f>IF(AND(I$60&lt;&gt;0,I$58=""),"No olvide registrar el ingreso de mujeres 20 a 24 años al PSCV","")</f>
        <v/>
      </c>
      <c r="BH60" s="29" t="str">
        <f>IF(AND(J$60&lt;&gt;0,J$58=""),"No olvide registrar el ingreso de hombres 25 a 34 años al PSCV","")</f>
        <v/>
      </c>
      <c r="BI60" s="29" t="str">
        <f>IF(AND(K$60&lt;&gt;0,K$58=""),"No olvide registrar el ingreso de mujeres 25 a 34 años al PSCV","")</f>
        <v/>
      </c>
      <c r="BJ60" s="29" t="str">
        <f>IF(AND(L$60&lt;&gt;0,L$58=""),"No olvide registrar el ingreso de hombres 35 a 44 años al PSCV","")</f>
        <v/>
      </c>
      <c r="BK60" s="29" t="str">
        <f>IF(AND(M$60&lt;&gt;0,M$58=""),"No olvide registrar el ingreso de mujeres 35 a 44 años al PSCV","")</f>
        <v/>
      </c>
      <c r="BL60" s="29" t="str">
        <f>IF(AND(N$60&lt;&gt;0,N$58=""),"No olvide registrar el ingreso de hombres 45 a 54 años al PSCV","")</f>
        <v/>
      </c>
      <c r="BM60" s="29" t="str">
        <f>IF(AND(O$60&lt;&gt;0,O$58=""),"No olvide registrar el ingreso de mujeres 45 a 54 años al PSCV","")</f>
        <v/>
      </c>
      <c r="BN60" s="29" t="str">
        <f>IF(AND(P$60&lt;&gt;0,P$58=""),"No olvide registrar el ingreso de hombres 55 a 64 años al PSCV","")</f>
        <v/>
      </c>
      <c r="BO60" s="29" t="str">
        <f>IF(AND(Q$60&lt;&gt;0,Q$58=""),"No olvide registrar el ingreso de mujeres 55 a 64 años al PSCV","")</f>
        <v/>
      </c>
      <c r="BP60" s="29" t="str">
        <f>IF(AND(R$60&lt;&gt;0,R$58=""),"No olvide registrar el ingreso de hombres 65 a 69 años al PSCV","")</f>
        <v/>
      </c>
      <c r="BQ60" s="29" t="str">
        <f>IF(AND(S$60&lt;&gt;0,S$58=""),"No olvide registrar el ingreso de mujeres 65 a 69 años al PSCV","")</f>
        <v/>
      </c>
      <c r="BR60" s="29" t="str">
        <f>IF(AND(T$60&lt;&gt;0,T$58=""),"No olvide registrar el ingreso de hombres 70 años y más al PSCV","")</f>
        <v/>
      </c>
      <c r="BS60" s="29" t="str">
        <f>IF(AND(U$60&lt;&gt;0,U$58=""),"No olvide registrar el ingreso de mujeres 70 años y más al PSCV","")</f>
        <v/>
      </c>
      <c r="BT60" s="30">
        <f>IF($C60&lt;&gt;SUM($F60:$U60),1,0)</f>
        <v>0</v>
      </c>
      <c r="BU60" s="30">
        <f>IF($D60&lt;&gt;($F60+$H60+$J60+$L60+$N60+$P60+$R60+$T60),1,0)</f>
        <v>0</v>
      </c>
      <c r="BV60" s="30">
        <f>IF($E60&lt;&gt;($G60+$I60+$K60+$M60+$O60+$Q60+$S60+$U60),1,0)</f>
        <v>0</v>
      </c>
      <c r="BW60" s="30">
        <f>IF(AND(F$60&lt;&gt;0,F$58=""),1,0)</f>
        <v>0</v>
      </c>
      <c r="BX60" s="30">
        <f>IF(AND(G$60&lt;&gt;0,G$58=""),1,0)</f>
        <v>0</v>
      </c>
      <c r="BY60" s="30">
        <f>IF(AND(H$60&lt;&gt;0,H$58=""),1,0)</f>
        <v>0</v>
      </c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</row>
    <row r="61" spans="1:118" s="23" customFormat="1" ht="15.95" customHeight="1" x14ac:dyDescent="0.15">
      <c r="A61" s="1152"/>
      <c r="B61" s="234" t="s">
        <v>81</v>
      </c>
      <c r="C61" s="80">
        <f>SUM(D61:E61)</f>
        <v>0</v>
      </c>
      <c r="D61" s="121">
        <f t="shared" si="2"/>
        <v>0</v>
      </c>
      <c r="E61" s="122">
        <f t="shared" si="2"/>
        <v>0</v>
      </c>
      <c r="F61" s="37"/>
      <c r="G61" s="39"/>
      <c r="H61" s="37"/>
      <c r="I61" s="39"/>
      <c r="J61" s="37"/>
      <c r="K61" s="39"/>
      <c r="L61" s="37"/>
      <c r="M61" s="39"/>
      <c r="N61" s="37"/>
      <c r="O61" s="39"/>
      <c r="P61" s="37"/>
      <c r="Q61" s="39"/>
      <c r="R61" s="37"/>
      <c r="S61" s="39"/>
      <c r="T61" s="37"/>
      <c r="U61" s="39"/>
      <c r="V61" s="28" t="str">
        <f>$BA61&amp;" "&amp;$BB61&amp;" "&amp;$BC61&amp;" "&amp;$BD61&amp;" "&amp;$BE61&amp;" "&amp;$BF61&amp;" "&amp;$BG61&amp;" "&amp;$BH61&amp;" "&amp;$BI61&amp;" "&amp;$BJ61&amp;" "&amp;$BK61&amp;" "&amp;$BL61&amp;" "&amp;$BM61&amp;" "&amp;$BN61&amp;" "&amp;$BO61&amp;" "&amp;$BP61&amp;" "&amp;$BQ61&amp;" "&amp;$BR61&amp;" "&amp;$BS61</f>
        <v xml:space="preserve">                  </v>
      </c>
      <c r="W61" s="119"/>
      <c r="X61" s="110"/>
      <c r="Y61" s="110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BA61" s="29" t="str">
        <f>IF(C61&lt;&gt;SUM(F61:U61),"El Total de Ingresos es diferente a la suma de Hombres y Mujeres por edad","")</f>
        <v/>
      </c>
      <c r="BB61" s="29" t="str">
        <f>IF($D61&lt;&gt;($F61+$H61+$J61+$L61+$N61+$P61+$R61+$T61),"El Total de Hombres ingresados al Programa es diferente a la suma de Hombres por edad","")</f>
        <v/>
      </c>
      <c r="BC61" s="29" t="str">
        <f>IF($E61&lt;&gt;($G61+$I61+$K61+$M61+$O61+$Q61+$S61+$U61),"El Total de Mujeres ingresadas al Programa es diferente a la suma de Mujeres por edad","")</f>
        <v/>
      </c>
      <c r="BD61" s="29" t="str">
        <f>IF(AND(F$61&lt;&gt;0,F$58=""),"No olvide registrar el ingreso de hombres 15 a 19 años al PSCV","")</f>
        <v/>
      </c>
      <c r="BE61" s="29" t="str">
        <f>IF(AND(G$61&lt;&gt;0,G$58=""),"No olvide registrar el ingreso de mujeres 15 a 19 años al PSCV","")</f>
        <v/>
      </c>
      <c r="BF61" s="29" t="str">
        <f>IF(AND(H$61&lt;&gt;0,H$58=""),"No olvide registrar el ingreso de hombres 20 a 24 años al PSCV","")</f>
        <v/>
      </c>
      <c r="BG61" s="29" t="str">
        <f>IF(AND(I$61&lt;&gt;0,I$58=""),"No olvide registrar el ingreso de mujeres 20 a 24 años al PSCV","")</f>
        <v/>
      </c>
      <c r="BH61" s="29" t="str">
        <f>IF(AND(J$61&lt;&gt;0,J$58=""),"No olvide registrar el ingreso de hombres 25 a 34 años al PSCV","")</f>
        <v/>
      </c>
      <c r="BI61" s="29" t="str">
        <f>IF(AND(K$61&lt;&gt;0,K$58=""),"No olvide registrar el ingreso de mujeres 25 a 34 años al PSCV","")</f>
        <v/>
      </c>
      <c r="BJ61" s="29" t="str">
        <f>IF(AND(L$61&lt;&gt;0,L$58=""),"No olvide registrar el ingreso de hombres 35 a 44 años al PSCV","")</f>
        <v/>
      </c>
      <c r="BK61" s="29" t="str">
        <f>IF(AND(M$61&lt;&gt;0,M$58=""),"No olvide registrar el ingreso de mujeres 35 a 44 años al PSCV","")</f>
        <v/>
      </c>
      <c r="BL61" s="29" t="str">
        <f>IF(AND(N$61&lt;&gt;0,N$58=""),"No olvide registrar el ingreso de hombres 45 a 54 años al PSCV","")</f>
        <v/>
      </c>
      <c r="BM61" s="29" t="str">
        <f>IF(AND(O$61&lt;&gt;0,O$58=""),"No olvide registrar el ingreso de mujeres 45 a 54 años al PSCV","")</f>
        <v/>
      </c>
      <c r="BN61" s="29" t="str">
        <f>IF(AND(P$61&lt;&gt;0,P$58=""),"No olvide registrar el ingreso de hombres 55 a 64 años al PSCV","")</f>
        <v/>
      </c>
      <c r="BO61" s="29" t="str">
        <f>IF(AND(Q$61&lt;&gt;0,Q$58=""),"No olvide registrar el ingreso de mujeres 55 a 64 años al PSCV","")</f>
        <v/>
      </c>
      <c r="BP61" s="29" t="str">
        <f>IF(AND(R$61&lt;&gt;0,R$58=""),"No olvide registrar el ingreso de hombres 65 a 69 años al PSCV","")</f>
        <v/>
      </c>
      <c r="BQ61" s="29" t="str">
        <f>IF(AND(S$61&lt;&gt;0,S$58=""),"No olvide registrar el ingreso de mujeres 65 a 69 años al PSCV","")</f>
        <v/>
      </c>
      <c r="BR61" s="29" t="str">
        <f>IF(AND(T$61&lt;&gt;0,T$58=""),"No olvide registrar el ingreso de hombres 70 años y más al PSCV","")</f>
        <v/>
      </c>
      <c r="BS61" s="29" t="str">
        <f>IF(AND(U$61&lt;&gt;0,U$58=""),"No olvide registrar el ingreso de mujeres 70 años y más al PSCV","")</f>
        <v/>
      </c>
      <c r="BT61" s="30">
        <f>IF($C61&lt;&gt;SUM($F61:$U61),1,0)</f>
        <v>0</v>
      </c>
      <c r="BU61" s="30">
        <f>IF($D61&lt;&gt;($F61+$H61+$J61+$L61+$N61+$P61+$R61+$T61),1,0)</f>
        <v>0</v>
      </c>
      <c r="BV61" s="30">
        <f>IF($E61&lt;&gt;($G61+$I61+$K61+$M61+$O61+$Q61+$S61+$U61),1,0)</f>
        <v>0</v>
      </c>
      <c r="BW61" s="30">
        <f>IF(AND(F$61&lt;&gt;0,F$58=""),1,0)</f>
        <v>0</v>
      </c>
      <c r="BX61" s="30">
        <f>IF(AND(G$61&lt;&gt;0,G$58=""),1,0)</f>
        <v>0</v>
      </c>
      <c r="BY61" s="30">
        <f>IF(AND(H$61&lt;&gt;0,H$58=""),1,0)</f>
        <v>0</v>
      </c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</row>
    <row r="62" spans="1:118" s="9" customFormat="1" ht="30" customHeight="1" x14ac:dyDescent="0.2">
      <c r="A62" s="81" t="s">
        <v>82</v>
      </c>
      <c r="B62" s="81"/>
      <c r="C62" s="81"/>
      <c r="D62" s="81"/>
      <c r="E62" s="81"/>
      <c r="F62" s="81"/>
      <c r="G62" s="81"/>
      <c r="H62" s="107"/>
      <c r="I62" s="108"/>
      <c r="J62" s="108"/>
      <c r="K62" s="109"/>
      <c r="L62" s="109"/>
      <c r="M62" s="109"/>
      <c r="N62" s="109"/>
      <c r="O62" s="109"/>
      <c r="P62" s="108"/>
      <c r="Q62" s="108"/>
      <c r="R62" s="108"/>
      <c r="S62" s="108"/>
      <c r="T62" s="108"/>
      <c r="U62" s="108"/>
      <c r="V62" s="110"/>
      <c r="W62" s="110"/>
      <c r="BT62" s="30">
        <f t="shared" ref="BT62:BY62" si="3">IF(AND(I$58&lt;&gt;0,(I$59+I$60+I$61)&lt;I$58),1,0)</f>
        <v>0</v>
      </c>
      <c r="BU62" s="30">
        <f t="shared" si="3"/>
        <v>0</v>
      </c>
      <c r="BV62" s="30">
        <f t="shared" si="3"/>
        <v>0</v>
      </c>
      <c r="BW62" s="30">
        <f t="shared" si="3"/>
        <v>0</v>
      </c>
      <c r="BX62" s="30">
        <f t="shared" si="3"/>
        <v>0</v>
      </c>
      <c r="BY62" s="30">
        <f t="shared" si="3"/>
        <v>0</v>
      </c>
    </row>
    <row r="63" spans="1:118" s="23" customFormat="1" ht="12.75" customHeight="1" x14ac:dyDescent="0.15">
      <c r="A63" s="1009" t="s">
        <v>45</v>
      </c>
      <c r="B63" s="1010"/>
      <c r="C63" s="1009" t="s">
        <v>46</v>
      </c>
      <c r="D63" s="1153"/>
      <c r="E63" s="1010"/>
      <c r="F63" s="1159" t="s">
        <v>83</v>
      </c>
      <c r="G63" s="1163"/>
      <c r="H63" s="1163"/>
      <c r="I63" s="1163"/>
      <c r="J63" s="1163"/>
      <c r="K63" s="1163"/>
      <c r="L63" s="1163"/>
      <c r="M63" s="1163"/>
      <c r="N63" s="1163"/>
      <c r="O63" s="1163"/>
      <c r="P63" s="1163"/>
      <c r="Q63" s="1163"/>
      <c r="R63" s="1163"/>
      <c r="S63" s="1163"/>
      <c r="T63" s="1163"/>
      <c r="U63" s="1164"/>
      <c r="V63" s="1165" t="s">
        <v>84</v>
      </c>
      <c r="W63" s="1165"/>
      <c r="X63" s="1166"/>
      <c r="Y63" s="22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0">
        <f t="shared" ref="BT63:BY63" si="4">IF(AND(I$59&lt;&gt;0,I$58=""),1,0)</f>
        <v>0</v>
      </c>
      <c r="BU63" s="30">
        <f t="shared" si="4"/>
        <v>0</v>
      </c>
      <c r="BV63" s="30">
        <f t="shared" si="4"/>
        <v>0</v>
      </c>
      <c r="BW63" s="30">
        <f t="shared" si="4"/>
        <v>0</v>
      </c>
      <c r="BX63" s="30">
        <f t="shared" si="4"/>
        <v>0</v>
      </c>
      <c r="BY63" s="30">
        <f t="shared" si="4"/>
        <v>0</v>
      </c>
      <c r="BZ63" s="3"/>
      <c r="CA63" s="3"/>
      <c r="CB63" s="3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</row>
    <row r="64" spans="1:118" s="23" customFormat="1" ht="12.95" customHeight="1" x14ac:dyDescent="0.15">
      <c r="A64" s="1011"/>
      <c r="B64" s="1012"/>
      <c r="C64" s="1011"/>
      <c r="D64" s="1154"/>
      <c r="E64" s="1012"/>
      <c r="F64" s="1015" t="s">
        <v>70</v>
      </c>
      <c r="G64" s="1015"/>
      <c r="H64" s="1015" t="s">
        <v>71</v>
      </c>
      <c r="I64" s="1015"/>
      <c r="J64" s="1016" t="s">
        <v>72</v>
      </c>
      <c r="K64" s="1018"/>
      <c r="L64" s="1018" t="s">
        <v>10</v>
      </c>
      <c r="M64" s="1016"/>
      <c r="N64" s="1015" t="s">
        <v>11</v>
      </c>
      <c r="O64" s="1015"/>
      <c r="P64" s="1018" t="s">
        <v>73</v>
      </c>
      <c r="Q64" s="1016"/>
      <c r="R64" s="1015" t="s">
        <v>74</v>
      </c>
      <c r="S64" s="1015"/>
      <c r="T64" s="1015" t="s">
        <v>75</v>
      </c>
      <c r="U64" s="1035"/>
      <c r="V64" s="1049" t="s">
        <v>85</v>
      </c>
      <c r="W64" s="1052" t="s">
        <v>86</v>
      </c>
      <c r="X64" s="1052" t="s">
        <v>87</v>
      </c>
      <c r="Y64" s="12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0">
        <f t="shared" ref="BT64:BY64" si="5">IF(AND(I$60&lt;&gt;0,I$58=""),1,0)</f>
        <v>0</v>
      </c>
      <c r="BU64" s="30">
        <f t="shared" si="5"/>
        <v>0</v>
      </c>
      <c r="BV64" s="30">
        <f t="shared" si="5"/>
        <v>0</v>
      </c>
      <c r="BW64" s="30">
        <f t="shared" si="5"/>
        <v>0</v>
      </c>
      <c r="BX64" s="30">
        <f t="shared" si="5"/>
        <v>0</v>
      </c>
      <c r="BY64" s="30">
        <f t="shared" si="5"/>
        <v>0</v>
      </c>
      <c r="BZ64" s="3"/>
      <c r="CA64" s="3"/>
      <c r="CB64" s="3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</row>
    <row r="65" spans="1:103" s="23" customFormat="1" ht="21" x14ac:dyDescent="0.15">
      <c r="A65" s="1162"/>
      <c r="B65" s="1050"/>
      <c r="C65" s="230" t="s">
        <v>76</v>
      </c>
      <c r="D65" s="18" t="s">
        <v>43</v>
      </c>
      <c r="E65" s="90" t="s">
        <v>64</v>
      </c>
      <c r="F65" s="111" t="s">
        <v>43</v>
      </c>
      <c r="G65" s="112" t="s">
        <v>64</v>
      </c>
      <c r="H65" s="111" t="s">
        <v>43</v>
      </c>
      <c r="I65" s="112" t="s">
        <v>64</v>
      </c>
      <c r="J65" s="111" t="s">
        <v>43</v>
      </c>
      <c r="K65" s="112" t="s">
        <v>64</v>
      </c>
      <c r="L65" s="111" t="s">
        <v>43</v>
      </c>
      <c r="M65" s="112" t="s">
        <v>64</v>
      </c>
      <c r="N65" s="111" t="s">
        <v>43</v>
      </c>
      <c r="O65" s="112" t="s">
        <v>64</v>
      </c>
      <c r="P65" s="111" t="s">
        <v>43</v>
      </c>
      <c r="Q65" s="112" t="s">
        <v>64</v>
      </c>
      <c r="R65" s="111" t="s">
        <v>43</v>
      </c>
      <c r="S65" s="112" t="s">
        <v>64</v>
      </c>
      <c r="T65" s="111" t="s">
        <v>43</v>
      </c>
      <c r="U65" s="124" t="s">
        <v>64</v>
      </c>
      <c r="V65" s="1051"/>
      <c r="W65" s="1054"/>
      <c r="X65" s="1054"/>
      <c r="Y65" s="12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0">
        <f t="shared" ref="BT65:BY65" si="6">IF(AND(I$61&lt;&gt;0,I$58=""),1,0)</f>
        <v>0</v>
      </c>
      <c r="BU65" s="30">
        <f t="shared" si="6"/>
        <v>0</v>
      </c>
      <c r="BV65" s="30">
        <f t="shared" si="6"/>
        <v>0</v>
      </c>
      <c r="BW65" s="30">
        <f t="shared" si="6"/>
        <v>0</v>
      </c>
      <c r="BX65" s="30">
        <f t="shared" si="6"/>
        <v>0</v>
      </c>
      <c r="BY65" s="30">
        <f t="shared" si="6"/>
        <v>0</v>
      </c>
      <c r="BZ65" s="3"/>
      <c r="CA65" s="3"/>
      <c r="CB65" s="3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</row>
    <row r="66" spans="1:103" s="23" customFormat="1" ht="10.5" x14ac:dyDescent="0.15">
      <c r="A66" s="1148" t="s">
        <v>88</v>
      </c>
      <c r="B66" s="1149"/>
      <c r="C66" s="56">
        <f>SUM(D66:E66)</f>
        <v>0</v>
      </c>
      <c r="D66" s="80">
        <f t="shared" ref="D66:E69" si="7">F66+H66+J66+L66+N66+P66+R66+T66</f>
        <v>0</v>
      </c>
      <c r="E66" s="80">
        <f t="shared" si="7"/>
        <v>0</v>
      </c>
      <c r="F66" s="62"/>
      <c r="G66" s="64"/>
      <c r="H66" s="62"/>
      <c r="I66" s="64"/>
      <c r="J66" s="25"/>
      <c r="K66" s="27"/>
      <c r="L66" s="62"/>
      <c r="M66" s="64"/>
      <c r="N66" s="62"/>
      <c r="O66" s="64"/>
      <c r="P66" s="62"/>
      <c r="Q66" s="64"/>
      <c r="R66" s="62"/>
      <c r="S66" s="64"/>
      <c r="T66" s="62"/>
      <c r="U66" s="125"/>
      <c r="V66" s="126"/>
      <c r="W66" s="85"/>
      <c r="X66" s="126"/>
      <c r="Y66" s="28" t="str">
        <f>$BA66&amp;" "&amp;$BB66&amp;""&amp;$BC66&amp;""&amp;BD66</f>
        <v xml:space="preserve"> </v>
      </c>
      <c r="Z66" s="3"/>
      <c r="AA66" s="127"/>
      <c r="AB66" s="3"/>
      <c r="AC66" s="3"/>
      <c r="AD66" s="3"/>
      <c r="AE66" s="3"/>
      <c r="AF66" s="3"/>
      <c r="AG66" s="3"/>
      <c r="AH66" s="3"/>
      <c r="AI66" s="3"/>
      <c r="AJ66" s="3"/>
      <c r="AK66" s="3"/>
      <c r="BA66" s="29" t="str">
        <f>IF($C66&lt;&gt;SUM(F66:U66),"El Total de Ingresos es diferente a la suma de Hombres y Mujeres por edad","")</f>
        <v/>
      </c>
      <c r="BB66" s="29" t="str">
        <f>IF($D66&lt;&gt;($F66+$H66+$J66+$L66+$N66+$P66+$R66+$T66),"El Total de Hombres ingresados al Programa es diferente a la suma de Hombres por edad","")</f>
        <v/>
      </c>
      <c r="BC66" s="29" t="str">
        <f>IF($E66&lt;&gt;($G66+$I66+$K66+$M66+$O66+$Q66+$S66+$U66),"El Total de Mujeres ingresadas al Programa es diferente a la suma de Mujeres por edad","")</f>
        <v/>
      </c>
      <c r="BD66" s="29" t="str">
        <f>IF($C66&lt;&gt;($V66+$W66+$X66),"La suma de los Egresos por Abandono, Traslado y Fallecimiento NO DEBE ser diferente al Total de Egresos","")</f>
        <v/>
      </c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0">
        <f>IF($C66&lt;&gt;SUM(F66:U66),1,0)</f>
        <v>0</v>
      </c>
      <c r="BU66" s="30">
        <f>IF($D66&lt;&gt;($F66+$H66+$J66+$L66+$N66+$P66+$R66+$T66),1,0)</f>
        <v>0</v>
      </c>
      <c r="BV66" s="30">
        <f>IF($E66&lt;&gt;($G66+$I66+$K66+$M66+$O66+$Q66+$S66+$U66),1,0)</f>
        <v>0</v>
      </c>
      <c r="BW66" s="30">
        <f>IF(AND(O$58&lt;&gt;0,(O$59+O$60+O$61)&lt;O$58),1,0)</f>
        <v>0</v>
      </c>
      <c r="BX66" s="30">
        <f>IF(AND(P$58&lt;&gt;0,(P$59+P$60+P$61)&lt;P$58),1,0)</f>
        <v>0</v>
      </c>
      <c r="BY66" s="30">
        <f>IF(AND(Q$58&lt;&gt;0,(Q$59+Q$60+Q$61)&lt;Q$58),1,0)</f>
        <v>0</v>
      </c>
      <c r="BZ66" s="3"/>
      <c r="CA66" s="3"/>
      <c r="CB66" s="3"/>
      <c r="CC66" s="3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</row>
    <row r="67" spans="1:103" s="23" customFormat="1" ht="10.5" x14ac:dyDescent="0.15">
      <c r="A67" s="1150" t="s">
        <v>78</v>
      </c>
      <c r="B67" s="128" t="s">
        <v>79</v>
      </c>
      <c r="C67" s="66">
        <f>SUM(D67:E67)</f>
        <v>0</v>
      </c>
      <c r="D67" s="129">
        <f t="shared" si="7"/>
        <v>0</v>
      </c>
      <c r="E67" s="130">
        <f t="shared" si="7"/>
        <v>0</v>
      </c>
      <c r="F67" s="67"/>
      <c r="G67" s="69"/>
      <c r="H67" s="67"/>
      <c r="I67" s="69"/>
      <c r="J67" s="25"/>
      <c r="K67" s="27"/>
      <c r="L67" s="67"/>
      <c r="M67" s="69"/>
      <c r="N67" s="67"/>
      <c r="O67" s="69"/>
      <c r="P67" s="67"/>
      <c r="Q67" s="69"/>
      <c r="R67" s="67"/>
      <c r="S67" s="69"/>
      <c r="T67" s="67"/>
      <c r="U67" s="131"/>
      <c r="V67" s="132"/>
      <c r="W67" s="46"/>
      <c r="X67" s="132"/>
      <c r="Y67" s="28" t="str">
        <f>$BA67&amp;" "&amp;$BB67&amp;""&amp;$BC67</f>
        <v xml:space="preserve"> </v>
      </c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BA67" s="29" t="str">
        <f>IF($C67&lt;&gt;SUM(F67:U67),"El Total de Ingresos es diferente a la suma de Hombres y Mujeres por edad","")</f>
        <v/>
      </c>
      <c r="BB67" s="29" t="str">
        <f>IF($D67&lt;&gt;($F67+$H67+$J67+$L67+$N67+$P67+$R67+$T67),"El Total de Hombres ingresados al Programa es diferente a la suma de Hombres por edad","")</f>
        <v/>
      </c>
      <c r="BC67" s="29" t="str">
        <f>IF($E67&lt;&gt;($G67+$I67+$K67+$M67+$O67+$Q67+$S67+$U67),"El Total de Mujeres ingresadas al Programa es diferente a la suma de Mujeres por edad","")</f>
        <v/>
      </c>
      <c r="BD67" s="22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0">
        <f>IF($C67&lt;&gt;SUM(F67:U67),1,0)</f>
        <v>0</v>
      </c>
      <c r="BU67" s="30">
        <f>IF($D67&lt;&gt;($F67+$H67+$J67+$L67+$N67+$P67+$R67+$T67),1,0)</f>
        <v>0</v>
      </c>
      <c r="BV67" s="30">
        <f>IF($E67&lt;&gt;($G67+$I67+$K67+$M67+$O67+$Q67+$S67+$U67),1,0)</f>
        <v>0</v>
      </c>
      <c r="BW67" s="30">
        <f>IF(AND(O$59&lt;&gt;0,O$58=""),1,0)</f>
        <v>0</v>
      </c>
      <c r="BX67" s="30">
        <f>IF(AND(P$59&lt;&gt;0,P$58=""),1,0)</f>
        <v>0</v>
      </c>
      <c r="BY67" s="30">
        <f>IF(AND(Q$59&lt;&gt;0,Q$58=""),1,0)</f>
        <v>0</v>
      </c>
      <c r="BZ67" s="3"/>
      <c r="CA67" s="3"/>
      <c r="CB67" s="3"/>
      <c r="CC67" s="3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</row>
    <row r="68" spans="1:103" s="23" customFormat="1" ht="10.5" x14ac:dyDescent="0.15">
      <c r="A68" s="1151"/>
      <c r="B68" s="116" t="s">
        <v>80</v>
      </c>
      <c r="C68" s="71">
        <f>SUM(D68:E68)</f>
        <v>0</v>
      </c>
      <c r="D68" s="117">
        <f t="shared" si="7"/>
        <v>0</v>
      </c>
      <c r="E68" s="118">
        <f t="shared" si="7"/>
        <v>0</v>
      </c>
      <c r="F68" s="32"/>
      <c r="G68" s="34"/>
      <c r="H68" s="32"/>
      <c r="I68" s="34"/>
      <c r="J68" s="32"/>
      <c r="K68" s="34"/>
      <c r="L68" s="32"/>
      <c r="M68" s="34"/>
      <c r="N68" s="32"/>
      <c r="O68" s="34"/>
      <c r="P68" s="32"/>
      <c r="Q68" s="34"/>
      <c r="R68" s="32"/>
      <c r="S68" s="34"/>
      <c r="T68" s="32"/>
      <c r="U68" s="133"/>
      <c r="V68" s="134"/>
      <c r="W68" s="47"/>
      <c r="X68" s="134"/>
      <c r="Y68" s="28" t="str">
        <f>$BA68&amp;" "&amp;$BB68&amp;""&amp;$BC68</f>
        <v xml:space="preserve"> </v>
      </c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BA68" s="29" t="str">
        <f>IF($C68&lt;&gt;SUM(F68:U68),"El Total de Ingresos es diferente a la suma de Hombres y Mujeres por edad","")</f>
        <v/>
      </c>
      <c r="BB68" s="29" t="str">
        <f>IF($D68&lt;&gt;($F68+$H68+$J68+$L68+$N68+$P68+$R68+$T68),"El Total de Hombres ingresados al Programa es diferente a la suma de Hombres por edad","")</f>
        <v/>
      </c>
      <c r="BC68" s="29" t="str">
        <f>IF($E68&lt;&gt;($G68+$I68+$K68+$M68+$O68+$Q68+$S68+$U68),"El Total de Mujeres ingresadas al Programa es diferente a la suma de Mujeres por edad","")</f>
        <v/>
      </c>
      <c r="BD68" s="22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0">
        <f>IF($C68&lt;&gt;SUM(F68:U68),1,0)</f>
        <v>0</v>
      </c>
      <c r="BU68" s="30">
        <f>IF($D68&lt;&gt;($F68+$H68+$J68+$L68+$N68+$P68+$R68+$T68),1,0)</f>
        <v>0</v>
      </c>
      <c r="BV68" s="30">
        <f>IF($E68&lt;&gt;($G68+$I68+$K68+$M68+$O68+$Q68+$S68+$U68),1,0)</f>
        <v>0</v>
      </c>
      <c r="BW68" s="30">
        <f>IF(AND(O$60&lt;&gt;0,O$58=""),1,0)</f>
        <v>0</v>
      </c>
      <c r="BX68" s="30">
        <f>IF(AND(P$60&lt;&gt;0,P$58=""),1,0)</f>
        <v>0</v>
      </c>
      <c r="BY68" s="30">
        <f>IF(AND(Q$60&lt;&gt;0,Q$58=""),1,0)</f>
        <v>0</v>
      </c>
      <c r="BZ68" s="3"/>
      <c r="CA68" s="3"/>
      <c r="CB68" s="3"/>
      <c r="CC68" s="3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</row>
    <row r="69" spans="1:103" s="23" customFormat="1" ht="10.5" x14ac:dyDescent="0.15">
      <c r="A69" s="1152"/>
      <c r="B69" s="234" t="s">
        <v>81</v>
      </c>
      <c r="C69" s="80">
        <f>SUM(D69:E69)</f>
        <v>0</v>
      </c>
      <c r="D69" s="121">
        <f t="shared" si="7"/>
        <v>0</v>
      </c>
      <c r="E69" s="122">
        <f t="shared" si="7"/>
        <v>0</v>
      </c>
      <c r="F69" s="37"/>
      <c r="G69" s="39"/>
      <c r="H69" s="37"/>
      <c r="I69" s="39"/>
      <c r="J69" s="37"/>
      <c r="K69" s="39"/>
      <c r="L69" s="37"/>
      <c r="M69" s="39"/>
      <c r="N69" s="37"/>
      <c r="O69" s="39"/>
      <c r="P69" s="37"/>
      <c r="Q69" s="39"/>
      <c r="R69" s="37"/>
      <c r="S69" s="39"/>
      <c r="T69" s="37"/>
      <c r="U69" s="135"/>
      <c r="V69" s="136"/>
      <c r="W69" s="49"/>
      <c r="X69" s="136"/>
      <c r="Y69" s="28" t="str">
        <f>$BA69&amp;" "&amp;$BB69&amp;""&amp;$BC69</f>
        <v xml:space="preserve"> </v>
      </c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BA69" s="29" t="str">
        <f>IF($C69&lt;&gt;SUM(F69:U69),"El Total de Ingresos es diferente a la suma de Hombres y Mujeres por edad","")</f>
        <v/>
      </c>
      <c r="BB69" s="29" t="str">
        <f>IF($D69&lt;&gt;($F69+$H69+$J69+$L69+$N69+$P69+$R69+$T69),"El Total de Hombres ingresados al Programa es diferente a la suma de Hombres por edad","")</f>
        <v/>
      </c>
      <c r="BC69" s="29" t="str">
        <f>IF($E69&lt;&gt;($G69+$I69+$K69+$M69+$O69+$Q69+$S69+$U69),"El Total de Mujeres ingresadas al Programa es diferente a la suma de Mujeres por edad","")</f>
        <v/>
      </c>
      <c r="BD69" s="22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0">
        <f>IF($C69&lt;&gt;SUM(F69:U69),1,0)</f>
        <v>0</v>
      </c>
      <c r="BU69" s="30">
        <f>IF($D69&lt;&gt;($F69+$H69+$J69+$L69+$N69+$P69+$R69+$T69),1,0)</f>
        <v>0</v>
      </c>
      <c r="BV69" s="30">
        <f>IF($E69&lt;&gt;($G69+$I69+$K69+$M69+$O69+$Q69+$S69+$U69),1,0)</f>
        <v>0</v>
      </c>
      <c r="BW69" s="30">
        <f>IF(AND(O$61&lt;&gt;0,O$58=""),1,0)</f>
        <v>0</v>
      </c>
      <c r="BX69" s="30">
        <f>IF(AND(P$61&lt;&gt;0,P$58=""),1,0)</f>
        <v>0</v>
      </c>
      <c r="BY69" s="30">
        <f>IF(AND(Q$61&lt;&gt;0,Q$58=""),1,0)</f>
        <v>0</v>
      </c>
      <c r="BZ69" s="3"/>
      <c r="CA69" s="3"/>
      <c r="CB69" s="3"/>
      <c r="CC69" s="3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</row>
    <row r="70" spans="1:103" s="9" customFormat="1" ht="14.25" x14ac:dyDescent="0.2">
      <c r="A70" s="81" t="s">
        <v>89</v>
      </c>
      <c r="B70" s="81"/>
      <c r="C70" s="81"/>
      <c r="D70" s="81"/>
      <c r="E70" s="81"/>
      <c r="F70" s="81"/>
      <c r="G70" s="81"/>
      <c r="H70" s="107"/>
      <c r="I70" s="108"/>
      <c r="J70" s="108"/>
      <c r="K70" s="109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10"/>
      <c r="BT70" s="30">
        <f>IF(AND(R$58&lt;&gt;0,(R$59+R$60+R$61)&lt;R$58),1,0)</f>
        <v>0</v>
      </c>
      <c r="BU70" s="30">
        <f>IF(AND(S$58&lt;&gt;0,(S$59+S$60+S$61)&lt;S$58),1,0)</f>
        <v>0</v>
      </c>
      <c r="BV70" s="30">
        <f>IF(AND(T$58&lt;&gt;0,(T$59+T$60+T$61)&lt;T$58),1,0)</f>
        <v>0</v>
      </c>
      <c r="BW70" s="30">
        <f>IF(AND(U$58&lt;&gt;0,(U$59+U$60+U$61)&lt;U$58),1,0)</f>
        <v>0</v>
      </c>
      <c r="BX70" s="30">
        <f>IF($C66&lt;&gt;($V66+$W66+$X66),1,0)</f>
        <v>0</v>
      </c>
    </row>
    <row r="71" spans="1:103" s="17" customFormat="1" x14ac:dyDescent="0.2">
      <c r="A71" s="1153" t="s">
        <v>45</v>
      </c>
      <c r="B71" s="1153"/>
      <c r="C71" s="1052" t="s">
        <v>90</v>
      </c>
      <c r="D71" s="1156" t="s">
        <v>47</v>
      </c>
      <c r="E71" s="1157"/>
      <c r="F71" s="1157"/>
      <c r="G71" s="1157"/>
      <c r="H71" s="1157"/>
      <c r="I71" s="1158"/>
      <c r="J71" s="1052" t="s">
        <v>91</v>
      </c>
      <c r="K71" s="9"/>
      <c r="L71" s="9"/>
      <c r="M71" s="9"/>
      <c r="N71" s="9"/>
      <c r="O71" s="9"/>
      <c r="P71" s="9"/>
      <c r="Q71" s="9"/>
      <c r="R71" s="9"/>
      <c r="S71" s="138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30">
        <f>IF(AND(R$59&lt;&gt;0,R$58=""),1,0)</f>
        <v>0</v>
      </c>
      <c r="BU71" s="30">
        <f>IF(AND(S$59&lt;&gt;0,S$58=""),1,0)</f>
        <v>0</v>
      </c>
      <c r="BV71" s="30">
        <f>IF(AND(T$59&lt;&gt;0,T$58=""),1,0)</f>
        <v>0</v>
      </c>
      <c r="BW71" s="30">
        <f>IF(AND(U$59&lt;&gt;0,U$58=""),1,0)</f>
        <v>0</v>
      </c>
      <c r="BX71" s="9"/>
      <c r="BY71" s="9"/>
      <c r="BZ71" s="9"/>
      <c r="CA71" s="9"/>
      <c r="CB71" s="9"/>
      <c r="CC71" s="16"/>
      <c r="CD71" s="16"/>
      <c r="CE71" s="16"/>
      <c r="CF71" s="16"/>
      <c r="CG71" s="16"/>
      <c r="CH71" s="16"/>
      <c r="CI71" s="16"/>
      <c r="CJ71" s="16"/>
      <c r="CK71" s="16"/>
    </row>
    <row r="72" spans="1:103" s="23" customFormat="1" ht="10.5" x14ac:dyDescent="0.15">
      <c r="A72" s="1154"/>
      <c r="B72" s="1154"/>
      <c r="C72" s="1053"/>
      <c r="D72" s="1159" t="s">
        <v>92</v>
      </c>
      <c r="E72" s="1160"/>
      <c r="F72" s="1159" t="s">
        <v>93</v>
      </c>
      <c r="G72" s="1160"/>
      <c r="H72" s="1159" t="s">
        <v>94</v>
      </c>
      <c r="I72" s="1160"/>
      <c r="J72" s="105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0">
        <f>IF(AND(R$60&lt;&gt;0,R$58=""),1,0)</f>
        <v>0</v>
      </c>
      <c r="BU72" s="30">
        <f>IF(AND(S$60&lt;&gt;0,S$58=""),1,0)</f>
        <v>0</v>
      </c>
      <c r="BV72" s="30">
        <f>IF(AND(T$60&lt;&gt;0,T$58=""),1,0)</f>
        <v>0</v>
      </c>
      <c r="BW72" s="30">
        <f>IF(AND(U$60&lt;&gt;0,U$58=""),1,0)</f>
        <v>0</v>
      </c>
      <c r="BX72" s="3"/>
      <c r="BY72" s="3"/>
      <c r="BZ72" s="3"/>
      <c r="CA72" s="3"/>
      <c r="CB72" s="3"/>
      <c r="CC72" s="22"/>
      <c r="CD72" s="22"/>
      <c r="CE72" s="22"/>
      <c r="CF72" s="22"/>
      <c r="CG72" s="22"/>
      <c r="CH72" s="22"/>
      <c r="CI72" s="22"/>
    </row>
    <row r="73" spans="1:103" s="23" customFormat="1" ht="10.5" x14ac:dyDescent="0.15">
      <c r="A73" s="1155"/>
      <c r="B73" s="1155"/>
      <c r="C73" s="1054"/>
      <c r="D73" s="18" t="s">
        <v>43</v>
      </c>
      <c r="E73" s="90" t="s">
        <v>64</v>
      </c>
      <c r="F73" s="18" t="s">
        <v>43</v>
      </c>
      <c r="G73" s="90" t="s">
        <v>64</v>
      </c>
      <c r="H73" s="18" t="s">
        <v>43</v>
      </c>
      <c r="I73" s="90" t="s">
        <v>64</v>
      </c>
      <c r="J73" s="1054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0">
        <f>IF(AND(R$61&lt;&gt;0,R$58=""),1,0)</f>
        <v>0</v>
      </c>
      <c r="BU73" s="30">
        <f>IF(AND(S$61&lt;&gt;0,S$58=""),1,0)</f>
        <v>0</v>
      </c>
      <c r="BV73" s="30">
        <f>IF(AND(T$61&lt;&gt;0,T$58=""),1,0)</f>
        <v>0</v>
      </c>
      <c r="BW73" s="30">
        <f>IF(AND(U$61&lt;&gt;0,U$58=""),1,0)</f>
        <v>0</v>
      </c>
      <c r="BX73" s="3"/>
      <c r="BY73" s="3"/>
      <c r="BZ73" s="3"/>
      <c r="CA73" s="3"/>
      <c r="CB73" s="3"/>
      <c r="CC73" s="22"/>
      <c r="CD73" s="22"/>
      <c r="CE73" s="22"/>
      <c r="CF73" s="22"/>
      <c r="CG73" s="22"/>
      <c r="CH73" s="22"/>
      <c r="CI73" s="22"/>
    </row>
    <row r="74" spans="1:103" s="23" customFormat="1" ht="10.5" x14ac:dyDescent="0.15">
      <c r="A74" s="1138" t="s">
        <v>95</v>
      </c>
      <c r="B74" s="1139"/>
      <c r="C74" s="78">
        <f>SUM(D74:I74)</f>
        <v>0</v>
      </c>
      <c r="D74" s="25"/>
      <c r="E74" s="27"/>
      <c r="F74" s="25"/>
      <c r="G74" s="27"/>
      <c r="H74" s="25"/>
      <c r="I74" s="27"/>
      <c r="J74" s="44"/>
      <c r="K74" s="28" t="str">
        <f>$BA74</f>
        <v/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BA74" s="29" t="str">
        <f>IF($C74&lt;&gt;SUM($D74:$I74),"El Total de los Ingresos es diferente a la suma de Hombres y Mujeres por edad","")</f>
        <v/>
      </c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0">
        <f>IF($C74&lt;&gt;SUM(D74:I74),1,0)</f>
        <v>0</v>
      </c>
      <c r="BU74" s="3"/>
      <c r="BV74" s="3"/>
      <c r="BW74" s="3"/>
      <c r="BX74" s="3"/>
      <c r="BY74" s="3"/>
      <c r="BZ74" s="3"/>
      <c r="CA74" s="3"/>
      <c r="CB74" s="3"/>
      <c r="CC74" s="22"/>
      <c r="CD74" s="22"/>
      <c r="CE74" s="22"/>
      <c r="CF74" s="22"/>
      <c r="CG74" s="22"/>
      <c r="CH74" s="22"/>
      <c r="CI74" s="22"/>
    </row>
    <row r="75" spans="1:103" s="23" customFormat="1" ht="10.5" x14ac:dyDescent="0.15">
      <c r="A75" s="1140" t="s">
        <v>96</v>
      </c>
      <c r="B75" s="1141"/>
      <c r="C75" s="80">
        <f>SUM(D75:I75)</f>
        <v>0</v>
      </c>
      <c r="D75" s="37"/>
      <c r="E75" s="39"/>
      <c r="F75" s="37"/>
      <c r="G75" s="39"/>
      <c r="H75" s="37"/>
      <c r="I75" s="39"/>
      <c r="J75" s="49"/>
      <c r="K75" s="28" t="str">
        <f>$BA75</f>
        <v/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BA75" s="29" t="str">
        <f>IF($C75&lt;&gt;SUM($D75:$I75),"El Total de los Ingresos es diferente a la suma de Hombres y Mujeres por edad","")</f>
        <v/>
      </c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0">
        <f>IF($C75&lt;&gt;SUM(D75:I75),1,0)</f>
        <v>0</v>
      </c>
      <c r="BU75" s="3"/>
      <c r="BV75" s="3"/>
      <c r="BW75" s="3"/>
      <c r="BX75" s="3"/>
      <c r="BY75" s="3"/>
      <c r="BZ75" s="3"/>
      <c r="CA75" s="3"/>
      <c r="CB75" s="3"/>
      <c r="CC75" s="22"/>
      <c r="CD75" s="22"/>
      <c r="CE75" s="22"/>
      <c r="CF75" s="22"/>
      <c r="CG75" s="22"/>
      <c r="CH75" s="22"/>
      <c r="CI75" s="22"/>
    </row>
    <row r="76" spans="1:103" s="23" customFormat="1" ht="10.5" x14ac:dyDescent="0.15">
      <c r="A76" s="1142" t="s">
        <v>97</v>
      </c>
      <c r="B76" s="139" t="s">
        <v>98</v>
      </c>
      <c r="C76" s="78">
        <f>SUM(D76:I76)</f>
        <v>0</v>
      </c>
      <c r="D76" s="25"/>
      <c r="E76" s="27"/>
      <c r="F76" s="25"/>
      <c r="G76" s="27"/>
      <c r="H76" s="25"/>
      <c r="I76" s="27"/>
      <c r="J76" s="44"/>
      <c r="K76" s="28" t="str">
        <f>$BA76</f>
        <v/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BA76" s="29" t="str">
        <f>IF($C76&lt;&gt;SUM($D76:$I76),"El Total de los Ingresos es diferente a la suma de Hombres y Mujeres por edad","")</f>
        <v/>
      </c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0">
        <f>IF($C76&lt;&gt;SUM(D76:I76),1,0)</f>
        <v>0</v>
      </c>
      <c r="BU76" s="3"/>
      <c r="BV76" s="3"/>
      <c r="BW76" s="3"/>
      <c r="BX76" s="3"/>
      <c r="BY76" s="3"/>
      <c r="BZ76" s="3"/>
      <c r="CA76" s="3"/>
      <c r="CB76" s="3"/>
      <c r="CC76" s="22"/>
      <c r="CD76" s="22"/>
      <c r="CE76" s="22"/>
      <c r="CF76" s="22"/>
      <c r="CG76" s="22"/>
      <c r="CH76" s="22"/>
      <c r="CI76" s="22"/>
    </row>
    <row r="77" spans="1:103" s="23" customFormat="1" ht="10.5" x14ac:dyDescent="0.15">
      <c r="A77" s="1143"/>
      <c r="B77" s="140" t="s">
        <v>99</v>
      </c>
      <c r="C77" s="80">
        <f>SUM(D77:I77)</f>
        <v>0</v>
      </c>
      <c r="D77" s="37"/>
      <c r="E77" s="39"/>
      <c r="F77" s="37"/>
      <c r="G77" s="39"/>
      <c r="H77" s="37"/>
      <c r="I77" s="39"/>
      <c r="J77" s="49"/>
      <c r="K77" s="28" t="str">
        <f>$BA77</f>
        <v/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BA77" s="29" t="str">
        <f>IF($C77&lt;&gt;SUM($D77:$I77),"El Total de los Ingresos es diferente a la suma de Hombres y Mujeres por edad","")</f>
        <v/>
      </c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0">
        <f>IF($C77&lt;&gt;SUM(D77:I77),1,0)</f>
        <v>0</v>
      </c>
      <c r="BU77" s="3"/>
      <c r="BV77" s="3"/>
      <c r="BW77" s="3"/>
      <c r="BX77" s="3"/>
      <c r="BY77" s="3"/>
      <c r="BZ77" s="3"/>
      <c r="CA77" s="3"/>
      <c r="CB77" s="3"/>
      <c r="CC77" s="22"/>
      <c r="CD77" s="22"/>
      <c r="CE77" s="22"/>
      <c r="CF77" s="22"/>
      <c r="CG77" s="22"/>
      <c r="CH77" s="22"/>
      <c r="CI77" s="22"/>
    </row>
    <row r="78" spans="1:103" s="23" customFormat="1" ht="10.5" x14ac:dyDescent="0.15">
      <c r="A78" s="1144" t="s">
        <v>100</v>
      </c>
      <c r="B78" s="1145"/>
      <c r="C78" s="80">
        <f>SUM(D78:I78)</f>
        <v>0</v>
      </c>
      <c r="D78" s="62"/>
      <c r="E78" s="64"/>
      <c r="F78" s="62"/>
      <c r="G78" s="64"/>
      <c r="H78" s="62"/>
      <c r="I78" s="64"/>
      <c r="J78" s="85"/>
      <c r="K78" s="28" t="str">
        <f>$BA78&amp;" "&amp;$BB78&amp;""</f>
        <v xml:space="preserve"> 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BA78" s="29" t="str">
        <f>IF($C78&lt;&gt;SUM($D78:$I78),"El Total de los Ingresos es diferente a la suma de Hombres y Mujeres por edad","")</f>
        <v/>
      </c>
      <c r="BB78" s="29" t="str">
        <f>IF(C78&gt;C76+C77,"Los Ingresos de pacientes dependientes severos con escaras DEBEN estar incluidos en los Ingresos de pacientes dependientes severos oncológicos o No oncológicos","")</f>
        <v/>
      </c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0">
        <f>IF($C78&lt;&gt;SUM(D78:I78),1,0)</f>
        <v>0</v>
      </c>
      <c r="BU78" s="30">
        <f>IF(C78&gt;SUM(C76:C77),1,0)</f>
        <v>0</v>
      </c>
      <c r="BV78" s="3"/>
      <c r="BW78" s="3"/>
      <c r="BX78" s="3"/>
      <c r="BY78" s="3"/>
      <c r="BZ78" s="3"/>
      <c r="CA78" s="3"/>
      <c r="CB78" s="3"/>
      <c r="CC78" s="22"/>
      <c r="CD78" s="22"/>
      <c r="CE78" s="22"/>
      <c r="CF78" s="22"/>
      <c r="CG78" s="22"/>
      <c r="CH78" s="22"/>
      <c r="CI78" s="22"/>
    </row>
    <row r="79" spans="1:103" s="17" customFormat="1" ht="14.25" x14ac:dyDescent="0.2">
      <c r="A79" s="87" t="s">
        <v>101</v>
      </c>
      <c r="B79" s="87"/>
      <c r="C79" s="87"/>
      <c r="D79" s="87"/>
      <c r="E79" s="87"/>
      <c r="F79" s="81"/>
      <c r="G79" s="81"/>
      <c r="H79" s="107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BA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</row>
    <row r="80" spans="1:103" s="23" customFormat="1" ht="10.5" x14ac:dyDescent="0.15">
      <c r="A80" s="1146" t="s">
        <v>3</v>
      </c>
      <c r="B80" s="1023"/>
      <c r="C80" s="1072" t="s">
        <v>102</v>
      </c>
      <c r="D80" s="1134" t="s">
        <v>103</v>
      </c>
      <c r="E80" s="1010" t="s">
        <v>104</v>
      </c>
      <c r="F80" s="3"/>
      <c r="G80" s="3"/>
      <c r="H80" s="3"/>
      <c r="I80" s="2"/>
      <c r="J80" s="2"/>
      <c r="K80" s="2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BA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</row>
    <row r="81" spans="1:100" s="23" customFormat="1" ht="10.5" x14ac:dyDescent="0.15">
      <c r="A81" s="1147"/>
      <c r="B81" s="1025"/>
      <c r="C81" s="1073"/>
      <c r="D81" s="1135"/>
      <c r="E81" s="1014"/>
      <c r="F81" s="119"/>
      <c r="G81" s="119"/>
      <c r="H81" s="119"/>
      <c r="I81" s="119"/>
      <c r="J81" s="119"/>
      <c r="K81" s="119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BA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</row>
    <row r="82" spans="1:100" s="23" customFormat="1" ht="10.5" x14ac:dyDescent="0.15">
      <c r="A82" s="1127" t="s">
        <v>105</v>
      </c>
      <c r="B82" s="1128"/>
      <c r="C82" s="44"/>
      <c r="D82" s="142"/>
      <c r="E82" s="143"/>
      <c r="F82" s="28" t="str">
        <f t="shared" ref="F82:F91" si="8">$BA82</f>
        <v/>
      </c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BA82" s="29" t="str">
        <f t="shared" ref="BA82:BA91" si="9">IF($D82&gt;=$E82,"","El Total de Egresos NO puede ser menor que los Egresos por Abandono.")</f>
        <v/>
      </c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0">
        <f>IF($D82&gt;=$E82,0,1)</f>
        <v>0</v>
      </c>
      <c r="BU82" s="3"/>
      <c r="BV82" s="3"/>
      <c r="BW82" s="3"/>
      <c r="BX82" s="3"/>
      <c r="BY82" s="3"/>
      <c r="BZ82" s="3"/>
      <c r="CA82" s="3"/>
      <c r="CB82" s="3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</row>
    <row r="83" spans="1:100" s="23" customFormat="1" ht="10.5" x14ac:dyDescent="0.15">
      <c r="A83" s="1127" t="s">
        <v>106</v>
      </c>
      <c r="B83" s="1128"/>
      <c r="C83" s="47"/>
      <c r="D83" s="144"/>
      <c r="E83" s="134"/>
      <c r="F83" s="28" t="str">
        <f t="shared" si="8"/>
        <v/>
      </c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BA83" s="29" t="str">
        <f t="shared" si="9"/>
        <v/>
      </c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0">
        <f t="shared" ref="BT83:BT91" si="10">IF($D83&gt;=$E83,0,1)</f>
        <v>0</v>
      </c>
      <c r="BU83" s="3"/>
      <c r="BV83" s="3"/>
      <c r="BW83" s="3"/>
      <c r="BX83" s="3"/>
      <c r="BY83" s="3"/>
      <c r="BZ83" s="3"/>
      <c r="CA83" s="3"/>
      <c r="CB83" s="3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</row>
    <row r="84" spans="1:100" s="23" customFormat="1" ht="10.5" x14ac:dyDescent="0.15">
      <c r="A84" s="1136" t="s">
        <v>107</v>
      </c>
      <c r="B84" s="1137"/>
      <c r="C84" s="47"/>
      <c r="D84" s="144"/>
      <c r="E84" s="134"/>
      <c r="F84" s="28" t="str">
        <f t="shared" si="8"/>
        <v/>
      </c>
      <c r="G84" s="119"/>
      <c r="H84" s="119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BA84" s="29" t="str">
        <f t="shared" si="9"/>
        <v/>
      </c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0">
        <f t="shared" si="10"/>
        <v>0</v>
      </c>
      <c r="BU84" s="3"/>
      <c r="BV84" s="3"/>
      <c r="BW84" s="3"/>
      <c r="BX84" s="3"/>
      <c r="BY84" s="3"/>
      <c r="BZ84" s="3"/>
      <c r="CA84" s="3"/>
      <c r="CB84" s="3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</row>
    <row r="85" spans="1:100" s="23" customFormat="1" ht="10.5" x14ac:dyDescent="0.15">
      <c r="A85" s="1131" t="s">
        <v>108</v>
      </c>
      <c r="B85" s="1132"/>
      <c r="C85" s="56">
        <f>SUM(C82:C84)</f>
        <v>0</v>
      </c>
      <c r="D85" s="145">
        <f>SUM(D82:D84)</f>
        <v>0</v>
      </c>
      <c r="E85" s="146">
        <f>SUM(E82:E84)</f>
        <v>0</v>
      </c>
      <c r="F85" s="28" t="str">
        <f t="shared" si="8"/>
        <v/>
      </c>
      <c r="G85" s="119"/>
      <c r="H85" s="119"/>
      <c r="I85" s="119"/>
      <c r="J85" s="119"/>
      <c r="K85" s="119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BA85" s="29" t="str">
        <f t="shared" si="9"/>
        <v/>
      </c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0">
        <f t="shared" si="10"/>
        <v>0</v>
      </c>
      <c r="BU85" s="3"/>
      <c r="BV85" s="3"/>
      <c r="BW85" s="3"/>
      <c r="BX85" s="3"/>
      <c r="BY85" s="3"/>
      <c r="BZ85" s="3"/>
      <c r="CA85" s="3"/>
      <c r="CB85" s="3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</row>
    <row r="86" spans="1:100" s="23" customFormat="1" ht="10.5" x14ac:dyDescent="0.15">
      <c r="A86" s="1125" t="s">
        <v>109</v>
      </c>
      <c r="B86" s="1126"/>
      <c r="C86" s="46"/>
      <c r="D86" s="147"/>
      <c r="E86" s="132"/>
      <c r="F86" s="28" t="str">
        <f t="shared" si="8"/>
        <v/>
      </c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  <c r="V86" s="119"/>
      <c r="W86" s="119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BA86" s="29" t="str">
        <f t="shared" si="9"/>
        <v/>
      </c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0">
        <f t="shared" si="10"/>
        <v>0</v>
      </c>
      <c r="BU86" s="3"/>
      <c r="BV86" s="3"/>
      <c r="BW86" s="3"/>
      <c r="BX86" s="3"/>
      <c r="BY86" s="3"/>
      <c r="BZ86" s="3"/>
      <c r="CA86" s="3"/>
      <c r="CB86" s="3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</row>
    <row r="87" spans="1:100" s="23" customFormat="1" ht="10.5" x14ac:dyDescent="0.15">
      <c r="A87" s="1127" t="s">
        <v>110</v>
      </c>
      <c r="B87" s="1128"/>
      <c r="C87" s="47"/>
      <c r="D87" s="144"/>
      <c r="E87" s="134"/>
      <c r="F87" s="28" t="str">
        <f t="shared" si="8"/>
        <v/>
      </c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  <c r="V87" s="119"/>
      <c r="W87" s="119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BA87" s="29" t="str">
        <f t="shared" si="9"/>
        <v/>
      </c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0">
        <f t="shared" si="10"/>
        <v>0</v>
      </c>
      <c r="BU87" s="3"/>
      <c r="BV87" s="3"/>
      <c r="BW87" s="3"/>
      <c r="BX87" s="3"/>
      <c r="BY87" s="3"/>
      <c r="BZ87" s="3"/>
      <c r="CA87" s="3"/>
      <c r="CB87" s="3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</row>
    <row r="88" spans="1:100" s="23" customFormat="1" ht="10.5" x14ac:dyDescent="0.15">
      <c r="A88" s="1127" t="s">
        <v>111</v>
      </c>
      <c r="B88" s="1128"/>
      <c r="C88" s="47"/>
      <c r="D88" s="144"/>
      <c r="E88" s="134"/>
      <c r="F88" s="28" t="str">
        <f t="shared" si="8"/>
        <v/>
      </c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19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BA88" s="29" t="str">
        <f t="shared" si="9"/>
        <v/>
      </c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0">
        <f t="shared" si="10"/>
        <v>0</v>
      </c>
      <c r="BU88" s="3"/>
      <c r="BV88" s="3"/>
      <c r="BW88" s="3"/>
      <c r="BX88" s="3"/>
      <c r="BY88" s="3"/>
      <c r="BZ88" s="3"/>
      <c r="CA88" s="3"/>
      <c r="CB88" s="3"/>
      <c r="CC88" s="22"/>
      <c r="CD88" s="22"/>
      <c r="CE88" s="22"/>
      <c r="CF88" s="22"/>
      <c r="CG88" s="22"/>
      <c r="CH88" s="22"/>
      <c r="CI88" s="22"/>
      <c r="CJ88" s="22"/>
      <c r="CK88" s="22"/>
      <c r="CL88" s="22"/>
      <c r="CM88" s="22"/>
      <c r="CN88" s="22"/>
      <c r="CO88" s="22"/>
      <c r="CP88" s="22"/>
      <c r="CQ88" s="22"/>
      <c r="CR88" s="22"/>
      <c r="CS88" s="22"/>
      <c r="CT88" s="22"/>
      <c r="CU88" s="22"/>
      <c r="CV88" s="22"/>
    </row>
    <row r="89" spans="1:100" s="23" customFormat="1" ht="10.5" x14ac:dyDescent="0.15">
      <c r="A89" s="1129" t="s">
        <v>112</v>
      </c>
      <c r="B89" s="1130"/>
      <c r="C89" s="148"/>
      <c r="D89" s="149"/>
      <c r="E89" s="150"/>
      <c r="F89" s="28" t="str">
        <f t="shared" si="8"/>
        <v/>
      </c>
      <c r="G89" s="119"/>
      <c r="H89" s="119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  <c r="V89" s="119"/>
      <c r="W89" s="119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BA89" s="29" t="str">
        <f t="shared" si="9"/>
        <v/>
      </c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0">
        <f t="shared" si="10"/>
        <v>0</v>
      </c>
      <c r="BU89" s="3"/>
      <c r="BV89" s="3"/>
      <c r="BW89" s="3"/>
      <c r="BX89" s="3"/>
      <c r="BY89" s="3"/>
      <c r="BZ89" s="3"/>
      <c r="CA89" s="3"/>
      <c r="CB89" s="3"/>
      <c r="CC89" s="22"/>
      <c r="CD89" s="22"/>
      <c r="CE89" s="22"/>
      <c r="CF89" s="22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  <c r="CS89" s="22"/>
      <c r="CT89" s="22"/>
      <c r="CU89" s="22"/>
      <c r="CV89" s="22"/>
    </row>
    <row r="90" spans="1:100" s="23" customFormat="1" ht="10.5" x14ac:dyDescent="0.15">
      <c r="A90" s="1131" t="s">
        <v>108</v>
      </c>
      <c r="B90" s="1132"/>
      <c r="C90" s="56">
        <f>SUM(C86:C89)</f>
        <v>0</v>
      </c>
      <c r="D90" s="145">
        <f>SUM(D86:D89)</f>
        <v>0</v>
      </c>
      <c r="E90" s="146">
        <f>SUM(E86:E89)</f>
        <v>0</v>
      </c>
      <c r="F90" s="28" t="str">
        <f t="shared" si="8"/>
        <v/>
      </c>
      <c r="G90" s="119"/>
      <c r="H90" s="119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19"/>
      <c r="U90" s="119"/>
      <c r="V90" s="119"/>
      <c r="W90" s="119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BA90" s="29" t="str">
        <f t="shared" si="9"/>
        <v/>
      </c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0">
        <f t="shared" si="10"/>
        <v>0</v>
      </c>
      <c r="BU90" s="3"/>
      <c r="BV90" s="3"/>
      <c r="BW90" s="3"/>
      <c r="BX90" s="3"/>
      <c r="BY90" s="3"/>
      <c r="BZ90" s="3"/>
      <c r="CA90" s="3"/>
      <c r="CB90" s="3"/>
      <c r="CC90" s="22"/>
      <c r="CD90" s="22"/>
      <c r="CE90" s="22"/>
      <c r="CF90" s="22"/>
      <c r="CG90" s="22"/>
      <c r="CH90" s="22"/>
      <c r="CI90" s="22"/>
      <c r="CJ90" s="22"/>
      <c r="CK90" s="22"/>
      <c r="CL90" s="22"/>
      <c r="CM90" s="22"/>
      <c r="CN90" s="22"/>
      <c r="CO90" s="22"/>
      <c r="CP90" s="22"/>
      <c r="CQ90" s="22"/>
      <c r="CR90" s="22"/>
      <c r="CS90" s="22"/>
      <c r="CT90" s="22"/>
      <c r="CU90" s="22"/>
      <c r="CV90" s="22"/>
    </row>
    <row r="91" spans="1:100" s="23" customFormat="1" ht="10.5" x14ac:dyDescent="0.15">
      <c r="A91" s="1133" t="s">
        <v>113</v>
      </c>
      <c r="B91" s="1133"/>
      <c r="C91" s="56">
        <f>C85+C90</f>
        <v>0</v>
      </c>
      <c r="D91" s="145">
        <f>D85+D90</f>
        <v>0</v>
      </c>
      <c r="E91" s="146">
        <f>E85+E90</f>
        <v>0</v>
      </c>
      <c r="F91" s="28" t="str">
        <f t="shared" si="8"/>
        <v/>
      </c>
      <c r="G91" s="119"/>
      <c r="H91" s="119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  <c r="V91" s="119"/>
      <c r="W91" s="119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BA91" s="29" t="str">
        <f t="shared" si="9"/>
        <v/>
      </c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0">
        <f t="shared" si="10"/>
        <v>0</v>
      </c>
      <c r="BU91" s="3"/>
      <c r="BV91" s="3"/>
      <c r="BW91" s="3"/>
      <c r="BX91" s="3"/>
      <c r="BY91" s="3"/>
      <c r="BZ91" s="3"/>
      <c r="CA91" s="3"/>
      <c r="CB91" s="3"/>
      <c r="CC91" s="22"/>
      <c r="CD91" s="22"/>
      <c r="CE91" s="22"/>
      <c r="CF91" s="22"/>
      <c r="CG91" s="22"/>
      <c r="CH91" s="22"/>
      <c r="CI91" s="22"/>
      <c r="CJ91" s="22"/>
      <c r="CK91" s="22"/>
      <c r="CL91" s="22"/>
      <c r="CM91" s="22"/>
      <c r="CN91" s="22"/>
      <c r="CO91" s="22"/>
      <c r="CP91" s="22"/>
      <c r="CQ91" s="22"/>
      <c r="CR91" s="22"/>
      <c r="CS91" s="22"/>
      <c r="CT91" s="22"/>
      <c r="CU91" s="22"/>
      <c r="CV91" s="22"/>
    </row>
    <row r="92" spans="1:100" s="17" customFormat="1" ht="14.25" x14ac:dyDescent="0.2">
      <c r="A92" s="87" t="s">
        <v>114</v>
      </c>
      <c r="B92" s="87"/>
      <c r="C92" s="87"/>
      <c r="D92" s="87"/>
      <c r="E92" s="87"/>
      <c r="F92" s="81"/>
      <c r="G92" s="81"/>
      <c r="H92" s="151"/>
      <c r="I92" s="151"/>
      <c r="J92" s="151"/>
      <c r="K92" s="152"/>
      <c r="L92" s="153"/>
      <c r="M92" s="152"/>
      <c r="N92" s="152"/>
      <c r="O92" s="154"/>
      <c r="P92" s="154"/>
      <c r="Q92" s="119"/>
      <c r="R92" s="119"/>
      <c r="S92" s="119"/>
      <c r="T92" s="119"/>
      <c r="U92" s="119"/>
      <c r="V92" s="155"/>
      <c r="W92" s="11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</row>
    <row r="93" spans="1:100" s="23" customFormat="1" ht="10.5" x14ac:dyDescent="0.15">
      <c r="A93" s="1015" t="s">
        <v>115</v>
      </c>
      <c r="B93" s="1015"/>
      <c r="C93" s="1015"/>
      <c r="D93" s="1016" t="s">
        <v>46</v>
      </c>
      <c r="E93" s="1017"/>
      <c r="F93" s="1018"/>
      <c r="G93" s="1112" t="s">
        <v>116</v>
      </c>
      <c r="H93" s="1074"/>
      <c r="I93" s="1112" t="s">
        <v>117</v>
      </c>
      <c r="J93" s="1112"/>
      <c r="K93" s="1112" t="s">
        <v>118</v>
      </c>
      <c r="L93" s="1112"/>
      <c r="M93" s="1112" t="s">
        <v>119</v>
      </c>
      <c r="N93" s="1112"/>
      <c r="O93" s="1112" t="s">
        <v>120</v>
      </c>
      <c r="P93" s="1112"/>
      <c r="Q93" s="1075" t="s">
        <v>121</v>
      </c>
      <c r="R93" s="1113"/>
      <c r="S93" s="1123" t="s">
        <v>122</v>
      </c>
      <c r="T93" s="1116" t="s">
        <v>123</v>
      </c>
      <c r="U93" s="1106" t="s">
        <v>124</v>
      </c>
      <c r="V93" s="1106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  <c r="CS93" s="22"/>
      <c r="CT93" s="22"/>
      <c r="CU93" s="22"/>
      <c r="CV93" s="22"/>
    </row>
    <row r="94" spans="1:100" s="23" customFormat="1" ht="21" x14ac:dyDescent="0.15">
      <c r="A94" s="1015"/>
      <c r="B94" s="1015"/>
      <c r="C94" s="1015"/>
      <c r="D94" s="156" t="s">
        <v>125</v>
      </c>
      <c r="E94" s="157" t="s">
        <v>43</v>
      </c>
      <c r="F94" s="158" t="s">
        <v>64</v>
      </c>
      <c r="G94" s="159" t="s">
        <v>43</v>
      </c>
      <c r="H94" s="160" t="s">
        <v>64</v>
      </c>
      <c r="I94" s="159" t="s">
        <v>43</v>
      </c>
      <c r="J94" s="20" t="s">
        <v>64</v>
      </c>
      <c r="K94" s="159" t="s">
        <v>43</v>
      </c>
      <c r="L94" s="20" t="s">
        <v>64</v>
      </c>
      <c r="M94" s="159" t="s">
        <v>43</v>
      </c>
      <c r="N94" s="20" t="s">
        <v>64</v>
      </c>
      <c r="O94" s="159" t="s">
        <v>43</v>
      </c>
      <c r="P94" s="20" t="s">
        <v>64</v>
      </c>
      <c r="Q94" s="161" t="s">
        <v>43</v>
      </c>
      <c r="R94" s="162" t="s">
        <v>64</v>
      </c>
      <c r="S94" s="1124"/>
      <c r="T94" s="1116"/>
      <c r="U94" s="163" t="s">
        <v>43</v>
      </c>
      <c r="V94" s="164" t="s">
        <v>64</v>
      </c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  <c r="CS94" s="22"/>
      <c r="CT94" s="22"/>
      <c r="CU94" s="22"/>
      <c r="CV94" s="22"/>
    </row>
    <row r="95" spans="1:100" s="23" customFormat="1" ht="10.5" x14ac:dyDescent="0.15">
      <c r="A95" s="220" t="s">
        <v>126</v>
      </c>
      <c r="B95" s="166"/>
      <c r="C95" s="167"/>
      <c r="D95" s="168">
        <f>SUM(E95:F95)</f>
        <v>0</v>
      </c>
      <c r="E95" s="169">
        <f>G95+I95+K95+M95+O95+Q95</f>
        <v>0</v>
      </c>
      <c r="F95" s="170">
        <f>H95+J95+L95+N95+P95+R95</f>
        <v>0</v>
      </c>
      <c r="G95" s="171"/>
      <c r="H95" s="172"/>
      <c r="I95" s="171"/>
      <c r="J95" s="172"/>
      <c r="K95" s="171"/>
      <c r="L95" s="172"/>
      <c r="M95" s="171"/>
      <c r="N95" s="172"/>
      <c r="O95" s="171"/>
      <c r="P95" s="172"/>
      <c r="Q95" s="173"/>
      <c r="R95" s="174"/>
      <c r="S95" s="175"/>
      <c r="T95" s="176"/>
      <c r="U95" s="171"/>
      <c r="V95" s="172"/>
      <c r="W95" s="28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BA95" s="29" t="str">
        <f>IF($D95&lt;&gt;SUM($G95:$R95),"El Total de los Ingresos NO puede ser diferente a la suma de Hombres y Mujeres por edad.","")</f>
        <v/>
      </c>
      <c r="BB95" s="29" t="str">
        <f>IF($E95&lt;&gt;$G95+$I95+$K95+$M95+$O95+$Q95,"El Total de Hombres ingresados al Programa NO puede ser distinto a la suma de Hombres por edad.","")</f>
        <v/>
      </c>
      <c r="BC95" s="29" t="str">
        <f>IF($F95&lt;&gt;$H95+$J95+$L95+$N95+$P95+$R95,"El Total de Mujeres ingresadas al Programa NO puede ser distinto a la suma de Mujeres por edad.","")</f>
        <v/>
      </c>
      <c r="BD95" s="29" t="str">
        <f>IF(S95&lt;=F95,"","Las gestantes ingresadas al Programa NO debe ser mayor al Total de Mujeres ingresadas")</f>
        <v/>
      </c>
      <c r="BE95" s="29" t="str">
        <f>IF(T95&lt;=F95,"","Las madres de hijos menor de 2 años NO DEBE ser mayor al Total de Mujeres ingresadas al Programa")</f>
        <v/>
      </c>
      <c r="BF95" s="29" t="str">
        <f>IF(U95&lt;=E95,"","Los ingresos de Población Indigena Hombres NO DEBE ser mayor al Total de Ingresos de Hombres al Programa")</f>
        <v/>
      </c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0">
        <f>IF($D95&lt;&gt;SUM($G95:$R95),1,0)</f>
        <v>0</v>
      </c>
      <c r="BU95" s="30">
        <f t="shared" ref="BU95:BU124" si="11">IF($E95&lt;&gt;$G95+$I95+$K95+$M95+$O95+$Q95,1,0)</f>
        <v>0</v>
      </c>
      <c r="BV95" s="30">
        <f t="shared" ref="BV95:BV124" si="12">IF($F95&lt;&gt;$H95+$J95+$L95+$N95+$P95+$R95,1,0)</f>
        <v>0</v>
      </c>
      <c r="BW95" s="30">
        <f>IF(S95&lt;=F95,0,1)</f>
        <v>0</v>
      </c>
      <c r="BX95" s="30">
        <f>IF(T95&lt;=F95,0,1)</f>
        <v>0</v>
      </c>
      <c r="BY95" s="30">
        <f>IF(U95&lt;=E95,0,1)</f>
        <v>0</v>
      </c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  <c r="CS95" s="22"/>
      <c r="CT95" s="22"/>
      <c r="CU95" s="22"/>
      <c r="CV95" s="22"/>
    </row>
    <row r="96" spans="1:100" s="23" customFormat="1" ht="10.5" x14ac:dyDescent="0.15">
      <c r="A96" s="1109" t="s">
        <v>127</v>
      </c>
      <c r="B96" s="1110"/>
      <c r="C96" s="1111"/>
      <c r="D96" s="177"/>
      <c r="E96" s="178"/>
      <c r="F96" s="178"/>
      <c r="G96" s="178"/>
      <c r="H96" s="178"/>
      <c r="I96" s="178"/>
      <c r="J96" s="178"/>
      <c r="K96" s="178"/>
      <c r="L96" s="178"/>
      <c r="M96" s="178"/>
      <c r="N96" s="178"/>
      <c r="O96" s="178"/>
      <c r="P96" s="178"/>
      <c r="Q96" s="178"/>
      <c r="R96" s="178"/>
      <c r="S96" s="178"/>
      <c r="T96" s="178"/>
      <c r="U96" s="178"/>
      <c r="V96" s="179"/>
      <c r="W96" s="28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BA96" s="29" t="str">
        <f>IF(V95&lt;=F95,"","Los ingresos de Población Indigena Mujeres NO DEBE ser mayor al Total de Ingresos de Mujeres al Programa")</f>
        <v/>
      </c>
      <c r="BB96" s="22"/>
      <c r="BC96" s="22"/>
      <c r="BD96" s="22"/>
      <c r="BE96" s="22"/>
      <c r="BF96" s="22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0">
        <f>IF(V95&lt;=F95,0,1)</f>
        <v>0</v>
      </c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  <c r="CS96" s="22"/>
      <c r="CT96" s="22"/>
      <c r="CU96" s="22"/>
      <c r="CV96" s="22"/>
    </row>
    <row r="97" spans="1:100" s="23" customFormat="1" ht="10.5" x14ac:dyDescent="0.15">
      <c r="A97" s="1096" t="s">
        <v>128</v>
      </c>
      <c r="B97" s="1099" t="s">
        <v>129</v>
      </c>
      <c r="C97" s="1100"/>
      <c r="D97" s="180">
        <f t="shared" ref="D97:D105" si="13">SUM(E97:F97)</f>
        <v>0</v>
      </c>
      <c r="E97" s="181">
        <f t="shared" ref="E97:F105" si="14">G97+I97+K97+M97+O97+Q97</f>
        <v>0</v>
      </c>
      <c r="F97" s="182">
        <f t="shared" si="14"/>
        <v>0</v>
      </c>
      <c r="G97" s="67"/>
      <c r="H97" s="69"/>
      <c r="I97" s="67"/>
      <c r="J97" s="69"/>
      <c r="K97" s="67"/>
      <c r="L97" s="69"/>
      <c r="M97" s="67"/>
      <c r="N97" s="69"/>
      <c r="O97" s="67"/>
      <c r="P97" s="69"/>
      <c r="Q97" s="102"/>
      <c r="R97" s="131"/>
      <c r="S97" s="183"/>
      <c r="T97" s="184"/>
      <c r="U97" s="67"/>
      <c r="V97" s="69"/>
      <c r="W97" s="28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BA97" s="29" t="str">
        <f>IF($D97&lt;&gt;SUM($G97:$R97),"El Total de los Ingresos NO puede ser diferente a la suma de Hombres y Mujeres por edad.","")</f>
        <v/>
      </c>
      <c r="BB97" s="29" t="str">
        <f t="shared" ref="BB97:BB124" si="15">IF($E97&lt;&gt;$G97+$I97+$K97+$M97+$O97+$Q97,"El Total de Hombres ingresados al Programa NO puede ser distinto a la suma de Hombres por edad.","")</f>
        <v/>
      </c>
      <c r="BC97" s="29" t="str">
        <f t="shared" ref="BC97:BC124" si="16">IF($F97&lt;&gt;$H97+$J97+$L97+$N97+$P97+$R97,"El Total de Mujeres ingresadas al Programa NO puede ser distinto a la suma de Mujeres por edad.","")</f>
        <v/>
      </c>
      <c r="BD97" s="29" t="str">
        <f>IF($U97&lt;=$E97,"","Los ingresos de Población Indigena Hombres NO DEBE ser mayor al Total de Ingresos de Hombres al Programa")</f>
        <v/>
      </c>
      <c r="BE97" s="29" t="str">
        <f>IF($V97&lt;=$F97,"","Los ingresos de Población Indigena Mujeres NO DEBE ser mayor al Total de Ingresos de Mujeres al Programa")</f>
        <v/>
      </c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0">
        <f t="shared" ref="BT97:BT124" si="17">IF($D97&lt;&gt;SUM($G97:$R97),1,0)</f>
        <v>0</v>
      </c>
      <c r="BU97" s="30">
        <f t="shared" si="11"/>
        <v>0</v>
      </c>
      <c r="BV97" s="30">
        <f t="shared" si="12"/>
        <v>0</v>
      </c>
      <c r="BW97" s="30">
        <f>IF($U97&lt;=$E97,0,1)</f>
        <v>0</v>
      </c>
      <c r="BX97" s="30">
        <f>IF($V97&lt;=$F97,0,1)</f>
        <v>0</v>
      </c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</row>
    <row r="98" spans="1:100" s="23" customFormat="1" ht="10.5" x14ac:dyDescent="0.15">
      <c r="A98" s="1083"/>
      <c r="B98" s="1088" t="s">
        <v>130</v>
      </c>
      <c r="C98" s="1089"/>
      <c r="D98" s="185">
        <f t="shared" si="13"/>
        <v>0</v>
      </c>
      <c r="E98" s="186">
        <f t="shared" si="14"/>
        <v>0</v>
      </c>
      <c r="F98" s="187">
        <f t="shared" si="14"/>
        <v>0</v>
      </c>
      <c r="G98" s="32"/>
      <c r="H98" s="34"/>
      <c r="I98" s="32"/>
      <c r="J98" s="34"/>
      <c r="K98" s="32"/>
      <c r="L98" s="34"/>
      <c r="M98" s="32"/>
      <c r="N98" s="34"/>
      <c r="O98" s="32"/>
      <c r="P98" s="34"/>
      <c r="Q98" s="188"/>
      <c r="R98" s="133"/>
      <c r="S98" s="189"/>
      <c r="T98" s="190"/>
      <c r="U98" s="32"/>
      <c r="V98" s="34"/>
      <c r="W98" s="28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BA98" s="29" t="str">
        <f t="shared" ref="BA98:BA124" si="18">IF($D98&lt;&gt;SUM($G98:$R98),"El Total de los Ingresos NO puede ser diferente a la suma de Hombres y Mujeres por edad.","")</f>
        <v/>
      </c>
      <c r="BB98" s="29" t="str">
        <f t="shared" si="15"/>
        <v/>
      </c>
      <c r="BC98" s="29" t="str">
        <f t="shared" si="16"/>
        <v/>
      </c>
      <c r="BD98" s="29" t="str">
        <f>IF($U98&lt;=$E98,"","Los ingresos de Población Indigena Hombres NO DEBE ser mayor al Total de Ingresos de Hombres al Programa")</f>
        <v/>
      </c>
      <c r="BE98" s="29" t="str">
        <f>IF($V98&lt;=$F98,"","Los ingresos de Población Indigena Mujeres NO DEBE ser mayor al Total de Ingresos de Mujeres al Programa")</f>
        <v/>
      </c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0">
        <f t="shared" si="17"/>
        <v>0</v>
      </c>
      <c r="BU98" s="30">
        <f t="shared" si="11"/>
        <v>0</v>
      </c>
      <c r="BV98" s="30">
        <f t="shared" si="12"/>
        <v>0</v>
      </c>
      <c r="BW98" s="30">
        <f>IF($U98&lt;=$E98,0,1)</f>
        <v>0</v>
      </c>
      <c r="BX98" s="30">
        <f>IF($V98&lt;=$F98,0,1)</f>
        <v>0</v>
      </c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  <c r="CS98" s="22"/>
      <c r="CT98" s="22"/>
      <c r="CU98" s="22"/>
      <c r="CV98" s="22"/>
    </row>
    <row r="99" spans="1:100" s="23" customFormat="1" ht="10.5" x14ac:dyDescent="0.15">
      <c r="A99" s="1090" t="s">
        <v>131</v>
      </c>
      <c r="B99" s="1090"/>
      <c r="C99" s="1089"/>
      <c r="D99" s="185">
        <f t="shared" si="13"/>
        <v>0</v>
      </c>
      <c r="E99" s="186">
        <f t="shared" si="14"/>
        <v>0</v>
      </c>
      <c r="F99" s="187">
        <f t="shared" si="14"/>
        <v>0</v>
      </c>
      <c r="G99" s="191"/>
      <c r="H99" s="192"/>
      <c r="I99" s="191"/>
      <c r="J99" s="192"/>
      <c r="K99" s="191"/>
      <c r="L99" s="192"/>
      <c r="M99" s="191"/>
      <c r="N99" s="192"/>
      <c r="O99" s="191"/>
      <c r="P99" s="192"/>
      <c r="Q99" s="188"/>
      <c r="R99" s="133"/>
      <c r="S99" s="189"/>
      <c r="T99" s="190"/>
      <c r="U99" s="32"/>
      <c r="V99" s="34"/>
      <c r="W99" s="28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BA99" s="29" t="str">
        <f t="shared" si="18"/>
        <v/>
      </c>
      <c r="BB99" s="29" t="str">
        <f t="shared" si="15"/>
        <v/>
      </c>
      <c r="BC99" s="29" t="str">
        <f t="shared" si="16"/>
        <v/>
      </c>
      <c r="BD99" s="29" t="str">
        <f>IF($U99&lt;=$E99,"","Los ingresos de Población Indigena Hombres NO DEBE ser mayor al Total de Ingresos de Hombres al Programa")</f>
        <v/>
      </c>
      <c r="BE99" s="29" t="str">
        <f>IF($V99&lt;=$F99,"","Los ingresos de Población Indigena Mujeres NO DEBE ser mayor al Total de Ingresos de Mujeres al Programa")</f>
        <v/>
      </c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0">
        <f t="shared" si="17"/>
        <v>0</v>
      </c>
      <c r="BU99" s="30">
        <f t="shared" si="11"/>
        <v>0</v>
      </c>
      <c r="BV99" s="30">
        <f t="shared" si="12"/>
        <v>0</v>
      </c>
      <c r="BW99" s="30">
        <f>IF($U99&lt;=$E99,0,1)</f>
        <v>0</v>
      </c>
      <c r="BX99" s="30">
        <f>IF($V99&lt;=$F99,0,1)</f>
        <v>0</v>
      </c>
      <c r="BY99" s="22"/>
      <c r="BZ99" s="22"/>
      <c r="CA99" s="22"/>
      <c r="CB99" s="22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  <c r="CS99" s="22"/>
      <c r="CT99" s="22"/>
      <c r="CU99" s="22"/>
      <c r="CV99" s="22"/>
    </row>
    <row r="100" spans="1:100" s="23" customFormat="1" ht="10.5" x14ac:dyDescent="0.15">
      <c r="A100" s="1090" t="s">
        <v>132</v>
      </c>
      <c r="B100" s="1090"/>
      <c r="C100" s="1089"/>
      <c r="D100" s="185">
        <f t="shared" si="13"/>
        <v>0</v>
      </c>
      <c r="E100" s="186">
        <f t="shared" si="14"/>
        <v>0</v>
      </c>
      <c r="F100" s="187">
        <f t="shared" si="14"/>
        <v>0</v>
      </c>
      <c r="G100" s="32"/>
      <c r="H100" s="34"/>
      <c r="I100" s="32"/>
      <c r="J100" s="34"/>
      <c r="K100" s="191"/>
      <c r="L100" s="192"/>
      <c r="M100" s="191"/>
      <c r="N100" s="192"/>
      <c r="O100" s="191"/>
      <c r="P100" s="192"/>
      <c r="Q100" s="193"/>
      <c r="R100" s="194"/>
      <c r="S100" s="189"/>
      <c r="T100" s="190"/>
      <c r="U100" s="32"/>
      <c r="V100" s="34"/>
      <c r="W100" s="28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BA100" s="29" t="str">
        <f t="shared" si="18"/>
        <v/>
      </c>
      <c r="BB100" s="29" t="str">
        <f t="shared" si="15"/>
        <v/>
      </c>
      <c r="BC100" s="29" t="str">
        <f t="shared" si="16"/>
        <v/>
      </c>
      <c r="BD100" s="29" t="str">
        <f>IF($U100&lt;=$E100,"","Los ingresos de Población Indigena Hombres NO DEBE ser mayor al Total de Ingresos de Hombres al Programa")</f>
        <v/>
      </c>
      <c r="BE100" s="29" t="str">
        <f>IF($V100&lt;=$F100,"","Los ingresos de Población Indigena Mujeres NO DEBE ser mayor al Total de Ingresos de Mujeres al Programa")</f>
        <v/>
      </c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0">
        <f t="shared" si="17"/>
        <v>0</v>
      </c>
      <c r="BU100" s="30">
        <f t="shared" si="11"/>
        <v>0</v>
      </c>
      <c r="BV100" s="30">
        <f t="shared" si="12"/>
        <v>0</v>
      </c>
      <c r="BW100" s="30">
        <f>IF($U100&lt;=$E100,0,1)</f>
        <v>0</v>
      </c>
      <c r="BX100" s="30">
        <f>IF($V100&lt;=$F100,0,1)</f>
        <v>0</v>
      </c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  <c r="CO100" s="22"/>
      <c r="CP100" s="22"/>
      <c r="CQ100" s="22"/>
      <c r="CR100" s="22"/>
      <c r="CS100" s="22"/>
      <c r="CT100" s="22"/>
      <c r="CU100" s="22"/>
      <c r="CV100" s="22"/>
    </row>
    <row r="101" spans="1:100" s="23" customFormat="1" ht="10.5" x14ac:dyDescent="0.15">
      <c r="A101" s="1090" t="s">
        <v>133</v>
      </c>
      <c r="B101" s="1101"/>
      <c r="C101" s="1102"/>
      <c r="D101" s="185">
        <f t="shared" si="13"/>
        <v>0</v>
      </c>
      <c r="E101" s="186">
        <f t="shared" si="14"/>
        <v>0</v>
      </c>
      <c r="F101" s="187">
        <f t="shared" si="14"/>
        <v>0</v>
      </c>
      <c r="G101" s="32"/>
      <c r="H101" s="34"/>
      <c r="I101" s="32"/>
      <c r="J101" s="34"/>
      <c r="K101" s="32"/>
      <c r="L101" s="34"/>
      <c r="M101" s="32"/>
      <c r="N101" s="34"/>
      <c r="O101" s="32"/>
      <c r="P101" s="34"/>
      <c r="Q101" s="188"/>
      <c r="R101" s="133"/>
      <c r="S101" s="189"/>
      <c r="T101" s="190"/>
      <c r="U101" s="32"/>
      <c r="V101" s="34"/>
      <c r="W101" s="28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BA101" s="29" t="str">
        <f t="shared" si="18"/>
        <v/>
      </c>
      <c r="BB101" s="29" t="str">
        <f t="shared" si="15"/>
        <v/>
      </c>
      <c r="BC101" s="29" t="str">
        <f t="shared" si="16"/>
        <v/>
      </c>
      <c r="BD101" s="29" t="str">
        <f>IF($U101&lt;=$E101,"","Los ingresos de Población Indigena Hombres NO DEBE ser mayor al Total de Ingresos de Hombres al Programa")</f>
        <v/>
      </c>
      <c r="BE101" s="29" t="str">
        <f>IF($V101&lt;=$F101,"","Los ingresos de Población Indigena Mujeres NO DEBE ser mayor al Total de Ingresos de Mujeres al Programa")</f>
        <v/>
      </c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0">
        <f t="shared" si="17"/>
        <v>0</v>
      </c>
      <c r="BU101" s="30">
        <f t="shared" si="11"/>
        <v>0</v>
      </c>
      <c r="BV101" s="30">
        <f t="shared" si="12"/>
        <v>0</v>
      </c>
      <c r="BW101" s="30">
        <f>IF($U101&lt;=$E101,0,1)</f>
        <v>0</v>
      </c>
      <c r="BX101" s="30">
        <f>IF($V101&lt;=$F101,0,1)</f>
        <v>0</v>
      </c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  <c r="CS101" s="22"/>
      <c r="CT101" s="22"/>
      <c r="CU101" s="22"/>
      <c r="CV101" s="22"/>
    </row>
    <row r="102" spans="1:100" s="23" customFormat="1" ht="10.5" x14ac:dyDescent="0.15">
      <c r="A102" s="1103" t="s">
        <v>134</v>
      </c>
      <c r="B102" s="1082" t="s">
        <v>135</v>
      </c>
      <c r="C102" s="1089"/>
      <c r="D102" s="185">
        <f t="shared" si="13"/>
        <v>0</v>
      </c>
      <c r="E102" s="186">
        <f t="shared" si="14"/>
        <v>0</v>
      </c>
      <c r="F102" s="187">
        <f t="shared" si="14"/>
        <v>0</v>
      </c>
      <c r="G102" s="32"/>
      <c r="H102" s="34"/>
      <c r="I102" s="32"/>
      <c r="J102" s="34"/>
      <c r="K102" s="32"/>
      <c r="L102" s="34"/>
      <c r="M102" s="32"/>
      <c r="N102" s="34"/>
      <c r="O102" s="32"/>
      <c r="P102" s="34"/>
      <c r="Q102" s="188"/>
      <c r="R102" s="133"/>
      <c r="S102" s="134"/>
      <c r="T102" s="190"/>
      <c r="U102" s="32"/>
      <c r="V102" s="34"/>
      <c r="W102" s="28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BA102" s="195" t="str">
        <f t="shared" si="18"/>
        <v/>
      </c>
      <c r="BB102" s="195" t="str">
        <f t="shared" si="15"/>
        <v/>
      </c>
      <c r="BC102" s="195" t="str">
        <f t="shared" si="16"/>
        <v/>
      </c>
      <c r="BD102" s="195" t="str">
        <f t="shared" ref="BD102:BD114" si="19">IF(S102&lt;=F102,"","Las gestantes ingresadas al Programa NO debe ser mayor al Total de Mujeres ingresadas")</f>
        <v/>
      </c>
      <c r="BE102" s="29" t="str">
        <f>IF($U102&lt;=$E102,"","Los ingresos de Población Indigena Hombres NO DEBE ser mayor al Total de Ingresos de Hombres al Programa")</f>
        <v/>
      </c>
      <c r="BF102" s="29" t="str">
        <f>IF($V102&lt;=$F102,"","Los ingresos de Población Indigena Mujeres NO DEBE ser mayor al Total de Ingresos de Mujeres al Programa")</f>
        <v/>
      </c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0">
        <f t="shared" si="17"/>
        <v>0</v>
      </c>
      <c r="BU102" s="30">
        <f t="shared" si="11"/>
        <v>0</v>
      </c>
      <c r="BV102" s="30">
        <f t="shared" si="12"/>
        <v>0</v>
      </c>
      <c r="BW102" s="30">
        <f>IF(S102&lt;=F102,0,1)</f>
        <v>0</v>
      </c>
      <c r="BX102" s="30">
        <f>IF($U102&lt;=$E102,0,1)</f>
        <v>0</v>
      </c>
      <c r="BY102" s="30">
        <f>IF($V102&lt;=$F102,0,1)</f>
        <v>0</v>
      </c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</row>
    <row r="103" spans="1:100" s="23" customFormat="1" ht="10.5" x14ac:dyDescent="0.15">
      <c r="A103" s="1104"/>
      <c r="B103" s="1082" t="s">
        <v>136</v>
      </c>
      <c r="C103" s="1089"/>
      <c r="D103" s="185">
        <f t="shared" si="13"/>
        <v>0</v>
      </c>
      <c r="E103" s="186">
        <f t="shared" si="14"/>
        <v>0</v>
      </c>
      <c r="F103" s="187">
        <f t="shared" si="14"/>
        <v>0</v>
      </c>
      <c r="G103" s="32"/>
      <c r="H103" s="34"/>
      <c r="I103" s="32"/>
      <c r="J103" s="34"/>
      <c r="K103" s="32"/>
      <c r="L103" s="34"/>
      <c r="M103" s="32"/>
      <c r="N103" s="34"/>
      <c r="O103" s="32"/>
      <c r="P103" s="34"/>
      <c r="Q103" s="188"/>
      <c r="R103" s="133"/>
      <c r="S103" s="134"/>
      <c r="T103" s="190"/>
      <c r="U103" s="32"/>
      <c r="V103" s="34"/>
      <c r="W103" s="28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BA103" s="29" t="str">
        <f t="shared" si="18"/>
        <v/>
      </c>
      <c r="BB103" s="29" t="str">
        <f t="shared" si="15"/>
        <v/>
      </c>
      <c r="BC103" s="29" t="str">
        <f t="shared" si="16"/>
        <v/>
      </c>
      <c r="BD103" s="29" t="str">
        <f t="shared" si="19"/>
        <v/>
      </c>
      <c r="BE103" s="29" t="str">
        <f>IF($U103&lt;=$E103,"","Los ingresos de Población Indigena Hombres NO DEBE ser mayor al Total de Ingresos de Hombres al Programa")</f>
        <v/>
      </c>
      <c r="BF103" s="29" t="str">
        <f>IF($V103&lt;=$F103,"","Los ingresos de Población Indigena Mujeres NO DEBE ser mayor al Total de Ingresos de Mujeres al Programa")</f>
        <v/>
      </c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0">
        <f t="shared" si="17"/>
        <v>0</v>
      </c>
      <c r="BU103" s="30">
        <f t="shared" si="11"/>
        <v>0</v>
      </c>
      <c r="BV103" s="30">
        <f t="shared" si="12"/>
        <v>0</v>
      </c>
      <c r="BW103" s="30">
        <f>IF(S103&lt;=F103,0,1)</f>
        <v>0</v>
      </c>
      <c r="BX103" s="30">
        <f>IF($U103&lt;=$E103,0,1)</f>
        <v>0</v>
      </c>
      <c r="BY103" s="30">
        <f>IF($V103&lt;=$F103,0,1)</f>
        <v>0</v>
      </c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</row>
    <row r="104" spans="1:100" s="23" customFormat="1" ht="21" x14ac:dyDescent="0.15">
      <c r="A104" s="196" t="s">
        <v>137</v>
      </c>
      <c r="B104" s="1091" t="s">
        <v>138</v>
      </c>
      <c r="C104" s="1092"/>
      <c r="D104" s="185">
        <f t="shared" si="13"/>
        <v>0</v>
      </c>
      <c r="E104" s="186">
        <f t="shared" si="14"/>
        <v>0</v>
      </c>
      <c r="F104" s="187">
        <f t="shared" si="14"/>
        <v>0</v>
      </c>
      <c r="G104" s="32"/>
      <c r="H104" s="34"/>
      <c r="I104" s="32"/>
      <c r="J104" s="34"/>
      <c r="K104" s="32"/>
      <c r="L104" s="34"/>
      <c r="M104" s="32"/>
      <c r="N104" s="34"/>
      <c r="O104" s="32"/>
      <c r="P104" s="34"/>
      <c r="Q104" s="188"/>
      <c r="R104" s="133"/>
      <c r="S104" s="134"/>
      <c r="T104" s="190"/>
      <c r="U104" s="32"/>
      <c r="V104" s="34"/>
      <c r="W104" s="28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BA104" s="29" t="str">
        <f t="shared" si="18"/>
        <v/>
      </c>
      <c r="BB104" s="29" t="str">
        <f t="shared" si="15"/>
        <v/>
      </c>
      <c r="BC104" s="29" t="str">
        <f t="shared" si="16"/>
        <v/>
      </c>
      <c r="BD104" s="29" t="str">
        <f t="shared" si="19"/>
        <v/>
      </c>
      <c r="BE104" s="29" t="str">
        <f>IF($U104&lt;=$E104,"","Los ingresos de Población Indigena Hombres NO DEBE ser mayor al Total de Ingresos de Hombres al Programa")</f>
        <v/>
      </c>
      <c r="BF104" s="29" t="str">
        <f>IF($V104&lt;=$F104,"","Los ingresos de Población Indigena Mujeres NO DEBE ser mayor al Total de Ingresos de Mujeres al Programa")</f>
        <v/>
      </c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0">
        <f t="shared" si="17"/>
        <v>0</v>
      </c>
      <c r="BU104" s="30">
        <f t="shared" si="11"/>
        <v>0</v>
      </c>
      <c r="BV104" s="30">
        <f t="shared" si="12"/>
        <v>0</v>
      </c>
      <c r="BW104" s="30">
        <f>IF(S104&lt;=F104,0,1)</f>
        <v>0</v>
      </c>
      <c r="BX104" s="30">
        <f>IF($U104&lt;=$E104,0,1)</f>
        <v>0</v>
      </c>
      <c r="BY104" s="30">
        <f>IF($V104&lt;=$F104,0,1)</f>
        <v>0</v>
      </c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</row>
    <row r="105" spans="1:100" s="23" customFormat="1" ht="10.5" x14ac:dyDescent="0.15">
      <c r="A105" s="1090" t="s">
        <v>139</v>
      </c>
      <c r="B105" s="1090"/>
      <c r="C105" s="1089"/>
      <c r="D105" s="185">
        <f t="shared" si="13"/>
        <v>0</v>
      </c>
      <c r="E105" s="186">
        <f t="shared" si="14"/>
        <v>0</v>
      </c>
      <c r="F105" s="187">
        <f t="shared" si="14"/>
        <v>0</v>
      </c>
      <c r="G105" s="37"/>
      <c r="H105" s="39"/>
      <c r="I105" s="37"/>
      <c r="J105" s="39"/>
      <c r="K105" s="37"/>
      <c r="L105" s="39"/>
      <c r="M105" s="37"/>
      <c r="N105" s="39"/>
      <c r="O105" s="37"/>
      <c r="P105" s="39"/>
      <c r="Q105" s="104"/>
      <c r="R105" s="135"/>
      <c r="S105" s="136"/>
      <c r="T105" s="197"/>
      <c r="U105" s="37"/>
      <c r="V105" s="39"/>
      <c r="W105" s="28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BA105" s="29" t="str">
        <f t="shared" si="18"/>
        <v/>
      </c>
      <c r="BB105" s="29" t="str">
        <f t="shared" si="15"/>
        <v/>
      </c>
      <c r="BC105" s="29" t="str">
        <f t="shared" si="16"/>
        <v/>
      </c>
      <c r="BD105" s="29" t="str">
        <f t="shared" si="19"/>
        <v/>
      </c>
      <c r="BE105" s="29" t="str">
        <f>IF($U105&lt;=$E105,"","Los ingresos de Población Indigena Hombres NO DEBE ser mayor al Total de Ingresos de Hombres al Programa")</f>
        <v/>
      </c>
      <c r="BF105" s="29" t="str">
        <f>IF($V105&lt;=$F105,"","Los ingresos de Población Indigena Mujeres NO DEBE ser mayor al Total de Ingresos de Mujeres al Programa")</f>
        <v/>
      </c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0">
        <f t="shared" si="17"/>
        <v>0</v>
      </c>
      <c r="BU105" s="30">
        <f t="shared" si="11"/>
        <v>0</v>
      </c>
      <c r="BV105" s="30">
        <f t="shared" si="12"/>
        <v>0</v>
      </c>
      <c r="BW105" s="30">
        <f>IF(S105&lt;=F105,0,1)</f>
        <v>0</v>
      </c>
      <c r="BX105" s="30">
        <f>IF($U105&lt;=$E105,0,1)</f>
        <v>0</v>
      </c>
      <c r="BY105" s="30">
        <f>IF($V105&lt;=$F105,0,1)</f>
        <v>0</v>
      </c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22"/>
      <c r="CU105" s="22"/>
      <c r="CV105" s="22"/>
    </row>
    <row r="106" spans="1:100" s="23" customFormat="1" ht="10.5" x14ac:dyDescent="0.15">
      <c r="A106" s="1093" t="s">
        <v>140</v>
      </c>
      <c r="B106" s="1094"/>
      <c r="C106" s="1095"/>
      <c r="D106" s="177"/>
      <c r="E106" s="178"/>
      <c r="F106" s="178"/>
      <c r="G106" s="178"/>
      <c r="H106" s="178"/>
      <c r="I106" s="178"/>
      <c r="J106" s="178"/>
      <c r="K106" s="178"/>
      <c r="L106" s="178"/>
      <c r="M106" s="178"/>
      <c r="N106" s="178"/>
      <c r="O106" s="178"/>
      <c r="P106" s="178"/>
      <c r="Q106" s="178"/>
      <c r="R106" s="178"/>
      <c r="S106" s="178"/>
      <c r="T106" s="178"/>
      <c r="U106" s="178"/>
      <c r="V106" s="179"/>
      <c r="W106" s="28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BA106" s="22"/>
      <c r="BB106" s="22"/>
      <c r="BC106" s="22"/>
      <c r="BD106" s="22"/>
      <c r="BE106" s="22"/>
      <c r="BF106" s="22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</row>
    <row r="107" spans="1:100" s="23" customFormat="1" ht="10.5" x14ac:dyDescent="0.15">
      <c r="A107" s="1096" t="s">
        <v>141</v>
      </c>
      <c r="B107" s="1099" t="s">
        <v>142</v>
      </c>
      <c r="C107" s="1100"/>
      <c r="D107" s="198">
        <f t="shared" ref="D107:D124" si="20">SUM(E107:F107)</f>
        <v>0</v>
      </c>
      <c r="E107" s="199">
        <f t="shared" ref="E107:F124" si="21">G107+I107+K107+M107+O107+Q107</f>
        <v>0</v>
      </c>
      <c r="F107" s="200">
        <f t="shared" si="21"/>
        <v>0</v>
      </c>
      <c r="G107" s="25"/>
      <c r="H107" s="27"/>
      <c r="I107" s="25"/>
      <c r="J107" s="27"/>
      <c r="K107" s="25"/>
      <c r="L107" s="27"/>
      <c r="M107" s="25"/>
      <c r="N107" s="27"/>
      <c r="O107" s="25"/>
      <c r="P107" s="27"/>
      <c r="Q107" s="100"/>
      <c r="R107" s="201"/>
      <c r="S107" s="143"/>
      <c r="T107" s="44"/>
      <c r="U107" s="25"/>
      <c r="V107" s="27"/>
      <c r="W107" s="28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BA107" s="29" t="str">
        <f t="shared" si="18"/>
        <v/>
      </c>
      <c r="BB107" s="29" t="str">
        <f t="shared" si="15"/>
        <v/>
      </c>
      <c r="BC107" s="29" t="str">
        <f t="shared" si="16"/>
        <v/>
      </c>
      <c r="BD107" s="29" t="str">
        <f t="shared" si="19"/>
        <v/>
      </c>
      <c r="BE107" s="29" t="str">
        <f>IF(T107&lt;=F107,"","Las madres de hijos menor de 2 años NO DEBE ser mayor al Total de Mujeres ingresadas al Programa")</f>
        <v/>
      </c>
      <c r="BF107" s="29" t="str">
        <f>IF($U107&lt;=$E107,"","Los ingresos de Población Indigena Hombres NO DEBE ser mayor al Total de Ingresos de Hombres al Programa")</f>
        <v/>
      </c>
      <c r="BG107" s="29" t="str">
        <f>IF($V107&lt;=$F107,"","Los ingresos de Población Indigena Mujeres NO DEBE ser mayor al Total de Ingresos de Mujeres al Programa")</f>
        <v/>
      </c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0">
        <f t="shared" si="17"/>
        <v>0</v>
      </c>
      <c r="BU107" s="30">
        <f t="shared" si="11"/>
        <v>0</v>
      </c>
      <c r="BV107" s="30">
        <f t="shared" si="12"/>
        <v>0</v>
      </c>
      <c r="BW107" s="30">
        <f>IF(S107&lt;=F107,0,1)</f>
        <v>0</v>
      </c>
      <c r="BX107" s="30">
        <f>IF(T107&lt;=F107,0,1)</f>
        <v>0</v>
      </c>
      <c r="BY107" s="30">
        <f>IF($U107&lt;=$E107,0,1)</f>
        <v>0</v>
      </c>
      <c r="BZ107" s="30">
        <f>IF($V107&lt;=$F107,0,1)</f>
        <v>0</v>
      </c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</row>
    <row r="108" spans="1:100" s="23" customFormat="1" ht="10.5" x14ac:dyDescent="0.15">
      <c r="A108" s="1097"/>
      <c r="B108" s="1088" t="s">
        <v>143</v>
      </c>
      <c r="C108" s="1089"/>
      <c r="D108" s="180">
        <f t="shared" si="20"/>
        <v>0</v>
      </c>
      <c r="E108" s="181">
        <f t="shared" si="21"/>
        <v>0</v>
      </c>
      <c r="F108" s="182">
        <f t="shared" si="21"/>
        <v>0</v>
      </c>
      <c r="G108" s="67"/>
      <c r="H108" s="69"/>
      <c r="I108" s="67"/>
      <c r="J108" s="69"/>
      <c r="K108" s="67"/>
      <c r="L108" s="69"/>
      <c r="M108" s="67"/>
      <c r="N108" s="69"/>
      <c r="O108" s="67"/>
      <c r="P108" s="69"/>
      <c r="Q108" s="102"/>
      <c r="R108" s="131"/>
      <c r="S108" s="134"/>
      <c r="T108" s="46"/>
      <c r="U108" s="67"/>
      <c r="V108" s="69"/>
      <c r="W108" s="28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BA108" s="29" t="str">
        <f t="shared" si="18"/>
        <v/>
      </c>
      <c r="BB108" s="29" t="str">
        <f t="shared" si="15"/>
        <v/>
      </c>
      <c r="BC108" s="29" t="str">
        <f t="shared" si="16"/>
        <v/>
      </c>
      <c r="BD108" s="29" t="str">
        <f>IF(S108&lt;=F108,"","Las gestantes ingresadas al Programa NO debe ser mayor al Total de Mujeres ingresadas")</f>
        <v/>
      </c>
      <c r="BE108" s="29" t="str">
        <f>IF(T108&lt;=F108,"","Las madres de hijos menor de 2 años NO DEBE ser mayor al Total de Mujeres ingresadas al Programa")</f>
        <v/>
      </c>
      <c r="BF108" s="29" t="str">
        <f>IF($U108&lt;=$E108,"","Los ingresos de Población Indigena Hombres NO DEBE ser mayor al Total de Ingresos de Hombres al Programa")</f>
        <v/>
      </c>
      <c r="BG108" s="29" t="str">
        <f>IF($V108&lt;=$F108,"","Los ingresos de Población Indigena Mujeres NO DEBE ser mayor al Total de Ingresos de Mujeres al Programa")</f>
        <v/>
      </c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0">
        <f t="shared" si="17"/>
        <v>0</v>
      </c>
      <c r="BU108" s="30">
        <f t="shared" si="11"/>
        <v>0</v>
      </c>
      <c r="BV108" s="30">
        <f t="shared" si="12"/>
        <v>0</v>
      </c>
      <c r="BW108" s="30">
        <f>IF(S108&lt;=F108,0,1)</f>
        <v>0</v>
      </c>
      <c r="BX108" s="30">
        <f>IF(T108&lt;=F108,0,1)</f>
        <v>0</v>
      </c>
      <c r="BY108" s="30">
        <f>IF($U108&lt;=$E108,0,1)</f>
        <v>0</v>
      </c>
      <c r="BZ108" s="30">
        <f>IF($V108&lt;=$F108,0,1)</f>
        <v>0</v>
      </c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  <c r="CS108" s="22"/>
      <c r="CT108" s="22"/>
      <c r="CU108" s="22"/>
      <c r="CV108" s="22"/>
    </row>
    <row r="109" spans="1:100" s="23" customFormat="1" ht="10.5" x14ac:dyDescent="0.15">
      <c r="A109" s="1097"/>
      <c r="B109" s="1088" t="s">
        <v>144</v>
      </c>
      <c r="C109" s="1089"/>
      <c r="D109" s="180">
        <f t="shared" si="20"/>
        <v>0</v>
      </c>
      <c r="E109" s="181">
        <f t="shared" si="21"/>
        <v>0</v>
      </c>
      <c r="F109" s="182">
        <f t="shared" si="21"/>
        <v>0</v>
      </c>
      <c r="G109" s="67"/>
      <c r="H109" s="69"/>
      <c r="I109" s="67"/>
      <c r="J109" s="69"/>
      <c r="K109" s="67"/>
      <c r="L109" s="69"/>
      <c r="M109" s="67"/>
      <c r="N109" s="69"/>
      <c r="O109" s="67"/>
      <c r="P109" s="69"/>
      <c r="Q109" s="102"/>
      <c r="R109" s="131"/>
      <c r="S109" s="134"/>
      <c r="T109" s="46"/>
      <c r="U109" s="67"/>
      <c r="V109" s="69"/>
      <c r="W109" s="28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BA109" s="29" t="str">
        <f t="shared" si="18"/>
        <v/>
      </c>
      <c r="BB109" s="29" t="str">
        <f t="shared" si="15"/>
        <v/>
      </c>
      <c r="BC109" s="29" t="str">
        <f t="shared" si="16"/>
        <v/>
      </c>
      <c r="BD109" s="29" t="str">
        <f>IF(S109&lt;=F109,"","Las gestantes ingresadas al Programa NO debe ser mayor al Total de Mujeres ingresadas")</f>
        <v/>
      </c>
      <c r="BE109" s="29" t="str">
        <f>IF(T109&lt;=F109,"","Las madres de hijos menor de 2 años NO DEBE ser mayor al Total de Mujeres ingresadas al Programa")</f>
        <v/>
      </c>
      <c r="BF109" s="29" t="str">
        <f>IF($U109&lt;=$E109,"","Los ingresos de Población Indigena Hombres NO DEBE ser mayor al Total de Ingresos de Hombres al Programa")</f>
        <v/>
      </c>
      <c r="BG109" s="29" t="str">
        <f>IF($V109&lt;=$F109,"","Los ingresos de Población Indigena Mujeres NO DEBE ser mayor al Total de Ingresos de Mujeres al Programa")</f>
        <v/>
      </c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0">
        <f t="shared" si="17"/>
        <v>0</v>
      </c>
      <c r="BU109" s="30">
        <f t="shared" si="11"/>
        <v>0</v>
      </c>
      <c r="BV109" s="30">
        <f t="shared" si="12"/>
        <v>0</v>
      </c>
      <c r="BW109" s="30">
        <f>IF(S109&lt;=F109,0,1)</f>
        <v>0</v>
      </c>
      <c r="BX109" s="30">
        <f>IF($T109&lt;=$F109,0,1)</f>
        <v>0</v>
      </c>
      <c r="BY109" s="30">
        <f>IF($U109&lt;=$E109,0,1)</f>
        <v>0</v>
      </c>
      <c r="BZ109" s="30">
        <f>IF($V109&lt;=$F109,0,1)</f>
        <v>0</v>
      </c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  <c r="CS109" s="22"/>
      <c r="CT109" s="22"/>
      <c r="CU109" s="22"/>
      <c r="CV109" s="22"/>
    </row>
    <row r="110" spans="1:100" s="23" customFormat="1" ht="10.5" x14ac:dyDescent="0.15">
      <c r="A110" s="1083"/>
      <c r="B110" s="1088" t="s">
        <v>145</v>
      </c>
      <c r="C110" s="1089"/>
      <c r="D110" s="185">
        <f>+F110</f>
        <v>0</v>
      </c>
      <c r="E110" s="202"/>
      <c r="F110" s="187">
        <f t="shared" si="21"/>
        <v>0</v>
      </c>
      <c r="G110" s="191"/>
      <c r="H110" s="192"/>
      <c r="I110" s="191"/>
      <c r="J110" s="34"/>
      <c r="K110" s="191"/>
      <c r="L110" s="34"/>
      <c r="M110" s="191"/>
      <c r="N110" s="34"/>
      <c r="O110" s="191"/>
      <c r="P110" s="34"/>
      <c r="Q110" s="193"/>
      <c r="R110" s="194"/>
      <c r="S110" s="189"/>
      <c r="T110" s="47"/>
      <c r="U110" s="191"/>
      <c r="V110" s="34"/>
      <c r="W110" s="28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BA110" s="29" t="str">
        <f>IF($D110&lt;&gt;($J110+$L110+$N110+$P110),"El Total de los Ingresos NO puede ser diferente a la suma de Mujeres por edad.","")</f>
        <v/>
      </c>
      <c r="BB110" s="22"/>
      <c r="BC110" s="29" t="str">
        <f>IF($F110&lt;&gt;$J110+$L110+$N110+$P110,"El Total de Mujeres ingresadas al Programa NO puede ser distinto a la suma de Mujeres por edad.","")</f>
        <v/>
      </c>
      <c r="BD110" s="29" t="str">
        <f>IF(T110&lt;=F110,"","Las madres de hijos menor de 2 años NO DEBE ser mayor al Total de Mujeres ingresadas al Programa")</f>
        <v/>
      </c>
      <c r="BE110" s="22"/>
      <c r="BF110" s="29" t="str">
        <f>IF($V110&lt;=$F110,"","Los ingresos de Población Indigena Mujeres NO DEBE ser mayor al Total de Ingresos de Mujeres al Programa")</f>
        <v/>
      </c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0">
        <f>IF($D110&lt;&gt;($J110+$L110+$N110+$P110),1,0)</f>
        <v>0</v>
      </c>
      <c r="BU110" s="22"/>
      <c r="BV110" s="30">
        <f>IF($F110&lt;&gt;$J110+$L110+$N110+$P110,1,0)</f>
        <v>0</v>
      </c>
      <c r="BW110" s="30">
        <f>IF($T110&lt;=$F110,0,1)</f>
        <v>0</v>
      </c>
      <c r="BX110" s="22"/>
      <c r="BY110" s="30">
        <f>IF($V110&lt;=$F110,0,1)</f>
        <v>0</v>
      </c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  <c r="CS110" s="22"/>
      <c r="CT110" s="22"/>
      <c r="CU110" s="22"/>
      <c r="CV110" s="22"/>
    </row>
    <row r="111" spans="1:100" s="23" customFormat="1" ht="10.5" x14ac:dyDescent="0.15">
      <c r="A111" s="1098"/>
      <c r="B111" s="1088" t="s">
        <v>146</v>
      </c>
      <c r="C111" s="1089"/>
      <c r="D111" s="185">
        <f t="shared" si="20"/>
        <v>0</v>
      </c>
      <c r="E111" s="186">
        <f t="shared" si="21"/>
        <v>0</v>
      </c>
      <c r="F111" s="187">
        <f t="shared" si="21"/>
        <v>0</v>
      </c>
      <c r="G111" s="32"/>
      <c r="H111" s="34"/>
      <c r="I111" s="32"/>
      <c r="J111" s="34"/>
      <c r="K111" s="32"/>
      <c r="L111" s="34"/>
      <c r="M111" s="32"/>
      <c r="N111" s="34"/>
      <c r="O111" s="32"/>
      <c r="P111" s="34"/>
      <c r="Q111" s="188"/>
      <c r="R111" s="133"/>
      <c r="S111" s="203"/>
      <c r="T111" s="48"/>
      <c r="U111" s="73"/>
      <c r="V111" s="75"/>
      <c r="W111" s="28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BA111" s="29" t="str">
        <f t="shared" si="18"/>
        <v/>
      </c>
      <c r="BB111" s="29" t="str">
        <f t="shared" si="15"/>
        <v/>
      </c>
      <c r="BC111" s="29" t="str">
        <f t="shared" si="16"/>
        <v/>
      </c>
      <c r="BD111" s="29" t="str">
        <f>IF(T111&lt;=F111,"","Las madres de hijos menor de 2 años NO DEBE ser mayor al Total de Mujeres ingresadas al Programa")</f>
        <v/>
      </c>
      <c r="BE111" s="29" t="str">
        <f>IF($U111&lt;=$E111,"","Los ingresos de Población Indigena Hombres NO DEBE ser mayor al Total de Ingresos de Hombres al Programa")</f>
        <v/>
      </c>
      <c r="BF111" s="29" t="str">
        <f>IF($V111&lt;=$F111,"","Los ingresos de Población Indigena Mujeres NO DEBE ser mayor al Total de Ingresos de Mujeres al Programa")</f>
        <v/>
      </c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0">
        <f t="shared" si="17"/>
        <v>0</v>
      </c>
      <c r="BU111" s="30">
        <f t="shared" si="11"/>
        <v>0</v>
      </c>
      <c r="BV111" s="30">
        <f t="shared" si="12"/>
        <v>0</v>
      </c>
      <c r="BW111" s="30">
        <f>IF($T111&lt;=$F111,0,1)</f>
        <v>0</v>
      </c>
      <c r="BX111" s="30">
        <f>IF($U111&lt;=$E111,0,1)</f>
        <v>0</v>
      </c>
      <c r="BY111" s="30">
        <f>IF($V111&lt;=$F111,0,1)</f>
        <v>0</v>
      </c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</row>
    <row r="112" spans="1:100" s="23" customFormat="1" ht="42" x14ac:dyDescent="0.15">
      <c r="A112" s="1086" t="s">
        <v>147</v>
      </c>
      <c r="B112" s="204" t="s">
        <v>148</v>
      </c>
      <c r="C112" s="205" t="s">
        <v>149</v>
      </c>
      <c r="D112" s="185">
        <f t="shared" si="20"/>
        <v>0</v>
      </c>
      <c r="E112" s="186">
        <f t="shared" si="21"/>
        <v>0</v>
      </c>
      <c r="F112" s="187">
        <f t="shared" si="21"/>
        <v>0</v>
      </c>
      <c r="G112" s="32"/>
      <c r="H112" s="34"/>
      <c r="I112" s="32"/>
      <c r="J112" s="34"/>
      <c r="K112" s="32"/>
      <c r="L112" s="34"/>
      <c r="M112" s="32"/>
      <c r="N112" s="34"/>
      <c r="O112" s="32"/>
      <c r="P112" s="34"/>
      <c r="Q112" s="188"/>
      <c r="R112" s="133"/>
      <c r="S112" s="206"/>
      <c r="T112" s="190"/>
      <c r="U112" s="32"/>
      <c r="V112" s="34"/>
      <c r="W112" s="28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BA112" s="29" t="str">
        <f t="shared" si="18"/>
        <v/>
      </c>
      <c r="BB112" s="29" t="str">
        <f t="shared" si="15"/>
        <v/>
      </c>
      <c r="BC112" s="29" t="str">
        <f t="shared" si="16"/>
        <v/>
      </c>
      <c r="BD112" s="29" t="str">
        <f t="shared" si="19"/>
        <v/>
      </c>
      <c r="BE112" s="29" t="str">
        <f>IF($U112&lt;=$E112,"","Los ingresos de Población Indigena Hombres NO DEBE ser mayor al Total de Ingresos de Hombres al Programa")</f>
        <v/>
      </c>
      <c r="BF112" s="29" t="str">
        <f>IF($V112&lt;=$F112,"","Los ingresos de Población Indigena Mujeres NO DEBE ser mayor al Total de Ingresos de Mujeres al Programa")</f>
        <v/>
      </c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0">
        <f t="shared" si="17"/>
        <v>0</v>
      </c>
      <c r="BU112" s="30">
        <f t="shared" si="11"/>
        <v>0</v>
      </c>
      <c r="BV112" s="30">
        <f t="shared" si="12"/>
        <v>0</v>
      </c>
      <c r="BW112" s="30">
        <f>IF($T112&lt;=$F112,0,1)</f>
        <v>0</v>
      </c>
      <c r="BX112" s="30">
        <f>IF($U112&lt;=$E112,0,1)</f>
        <v>0</v>
      </c>
      <c r="BY112" s="30">
        <f>IF($V112&lt;=$F112,0,1)</f>
        <v>0</v>
      </c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</row>
    <row r="113" spans="1:100" s="23" customFormat="1" ht="10.5" x14ac:dyDescent="0.15">
      <c r="A113" s="1087"/>
      <c r="B113" s="1088" t="s">
        <v>150</v>
      </c>
      <c r="C113" s="1089"/>
      <c r="D113" s="185">
        <f t="shared" si="20"/>
        <v>0</v>
      </c>
      <c r="E113" s="186">
        <f t="shared" si="21"/>
        <v>0</v>
      </c>
      <c r="F113" s="187">
        <f t="shared" si="21"/>
        <v>0</v>
      </c>
      <c r="G113" s="32"/>
      <c r="H113" s="34"/>
      <c r="I113" s="32"/>
      <c r="J113" s="34"/>
      <c r="K113" s="32"/>
      <c r="L113" s="34"/>
      <c r="M113" s="32"/>
      <c r="N113" s="34"/>
      <c r="O113" s="32"/>
      <c r="P113" s="34"/>
      <c r="Q113" s="188"/>
      <c r="R113" s="133"/>
      <c r="S113" s="206"/>
      <c r="T113" s="190"/>
      <c r="U113" s="32"/>
      <c r="V113" s="34"/>
      <c r="W113" s="28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BA113" s="29" t="str">
        <f t="shared" si="18"/>
        <v/>
      </c>
      <c r="BB113" s="29" t="str">
        <f t="shared" si="15"/>
        <v/>
      </c>
      <c r="BC113" s="29" t="str">
        <f t="shared" si="16"/>
        <v/>
      </c>
      <c r="BD113" s="29" t="str">
        <f t="shared" si="19"/>
        <v/>
      </c>
      <c r="BE113" s="29" t="str">
        <f>IF($U113&lt;=$E113,"","Los ingresos de Población Indigena Hombres NO DEBE ser mayor al Total de Ingresos de Hombres al Programa")</f>
        <v/>
      </c>
      <c r="BF113" s="29" t="str">
        <f>IF($V113&lt;=$F113,"","Los ingresos de Población Indigena Mujeres NO DEBE ser mayor al Total de Ingresos de Mujeres al Programa")</f>
        <v/>
      </c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0">
        <f t="shared" si="17"/>
        <v>0</v>
      </c>
      <c r="BU113" s="30">
        <f t="shared" si="11"/>
        <v>0</v>
      </c>
      <c r="BV113" s="30">
        <f t="shared" si="12"/>
        <v>0</v>
      </c>
      <c r="BW113" s="30">
        <f>IF($T113&lt;=$F113,0,1)</f>
        <v>0</v>
      </c>
      <c r="BX113" s="30">
        <f>IF($U113&lt;=$E113,0,1)</f>
        <v>0</v>
      </c>
      <c r="BY113" s="30">
        <f>IF($V113&lt;=$F113,0,1)</f>
        <v>0</v>
      </c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</row>
    <row r="114" spans="1:100" s="23" customFormat="1" ht="10.5" x14ac:dyDescent="0.15">
      <c r="A114" s="1087"/>
      <c r="B114" s="1088" t="s">
        <v>151</v>
      </c>
      <c r="C114" s="1089"/>
      <c r="D114" s="185">
        <f t="shared" si="20"/>
        <v>0</v>
      </c>
      <c r="E114" s="186">
        <f t="shared" si="21"/>
        <v>0</v>
      </c>
      <c r="F114" s="187">
        <f t="shared" si="21"/>
        <v>0</v>
      </c>
      <c r="G114" s="32"/>
      <c r="H114" s="34"/>
      <c r="I114" s="32"/>
      <c r="J114" s="34"/>
      <c r="K114" s="32"/>
      <c r="L114" s="34"/>
      <c r="M114" s="32"/>
      <c r="N114" s="34"/>
      <c r="O114" s="32"/>
      <c r="P114" s="34"/>
      <c r="Q114" s="188"/>
      <c r="R114" s="133"/>
      <c r="S114" s="206"/>
      <c r="T114" s="190"/>
      <c r="U114" s="32"/>
      <c r="V114" s="34"/>
      <c r="W114" s="28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BA114" s="29" t="str">
        <f t="shared" si="18"/>
        <v/>
      </c>
      <c r="BB114" s="29" t="str">
        <f t="shared" si="15"/>
        <v/>
      </c>
      <c r="BC114" s="29" t="str">
        <f t="shared" si="16"/>
        <v/>
      </c>
      <c r="BD114" s="29" t="str">
        <f t="shared" si="19"/>
        <v/>
      </c>
      <c r="BE114" s="29" t="str">
        <f>IF($U114&lt;=$E114,"","Los ingresos de Población Indigena Hombres NO DEBE ser mayor al Total de Ingresos de Hombres al Programa")</f>
        <v/>
      </c>
      <c r="BF114" s="29" t="str">
        <f>IF($V114&lt;=$F114,"","Los ingresos de Población Indigena Mujeres NO DEBE ser mayor al Total de Ingresos de Mujeres al Programa")</f>
        <v/>
      </c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0">
        <f t="shared" si="17"/>
        <v>0</v>
      </c>
      <c r="BU114" s="30">
        <f t="shared" si="11"/>
        <v>0</v>
      </c>
      <c r="BV114" s="30">
        <f t="shared" si="12"/>
        <v>0</v>
      </c>
      <c r="BW114" s="30">
        <f>IF($T114&lt;=$F114,0,1)</f>
        <v>0</v>
      </c>
      <c r="BX114" s="30">
        <f>IF($U114&lt;=$E114,0,1)</f>
        <v>0</v>
      </c>
      <c r="BY114" s="30">
        <f>IF($V114&lt;=$F114,0,1)</f>
        <v>0</v>
      </c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</row>
    <row r="115" spans="1:100" s="23" customFormat="1" ht="10.5" x14ac:dyDescent="0.15">
      <c r="A115" s="1090" t="s">
        <v>152</v>
      </c>
      <c r="B115" s="1090"/>
      <c r="C115" s="1089"/>
      <c r="D115" s="185">
        <f t="shared" si="20"/>
        <v>0</v>
      </c>
      <c r="E115" s="186">
        <f t="shared" si="21"/>
        <v>0</v>
      </c>
      <c r="F115" s="187">
        <f t="shared" si="21"/>
        <v>0</v>
      </c>
      <c r="G115" s="32"/>
      <c r="H115" s="34"/>
      <c r="I115" s="32"/>
      <c r="J115" s="34"/>
      <c r="K115" s="32"/>
      <c r="L115" s="34"/>
      <c r="M115" s="32"/>
      <c r="N115" s="34"/>
      <c r="O115" s="32"/>
      <c r="P115" s="34"/>
      <c r="Q115" s="188"/>
      <c r="R115" s="133"/>
      <c r="S115" s="183"/>
      <c r="T115" s="184"/>
      <c r="U115" s="67"/>
      <c r="V115" s="69"/>
      <c r="W115" s="28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BA115" s="29" t="str">
        <f t="shared" si="18"/>
        <v/>
      </c>
      <c r="BB115" s="29" t="str">
        <f t="shared" si="15"/>
        <v/>
      </c>
      <c r="BC115" s="29" t="str">
        <f t="shared" si="16"/>
        <v/>
      </c>
      <c r="BD115" s="29" t="str">
        <f>IF($U115&lt;=$E115,"","Los ingresos de Población Indigena Hombres NO DEBE ser mayor al Total de Ingresos de Hombres al Programa")</f>
        <v/>
      </c>
      <c r="BE115" s="29" t="str">
        <f>IF($V115&lt;=$F115,"","Los ingresos de Población Indigena Mujeres NO DEBE ser mayor al Total de Ingresos de Mujeres al Programa")</f>
        <v/>
      </c>
      <c r="BF115" s="22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0">
        <f t="shared" si="17"/>
        <v>0</v>
      </c>
      <c r="BU115" s="30">
        <f t="shared" si="11"/>
        <v>0</v>
      </c>
      <c r="BV115" s="30">
        <f t="shared" si="12"/>
        <v>0</v>
      </c>
      <c r="BW115" s="30">
        <f>IF($U115&lt;=$E115,0,1)</f>
        <v>0</v>
      </c>
      <c r="BX115" s="30">
        <f>IF($V115&lt;=$F115,0,1)</f>
        <v>0</v>
      </c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</row>
    <row r="116" spans="1:100" s="23" customFormat="1" ht="10.5" x14ac:dyDescent="0.15">
      <c r="A116" s="1090" t="s">
        <v>153</v>
      </c>
      <c r="B116" s="1090"/>
      <c r="C116" s="1089"/>
      <c r="D116" s="185">
        <f t="shared" si="20"/>
        <v>0</v>
      </c>
      <c r="E116" s="186">
        <f t="shared" si="21"/>
        <v>0</v>
      </c>
      <c r="F116" s="187">
        <f t="shared" si="21"/>
        <v>0</v>
      </c>
      <c r="G116" s="32"/>
      <c r="H116" s="34"/>
      <c r="I116" s="32"/>
      <c r="J116" s="34"/>
      <c r="K116" s="32"/>
      <c r="L116" s="34"/>
      <c r="M116" s="32"/>
      <c r="N116" s="34"/>
      <c r="O116" s="32"/>
      <c r="P116" s="34"/>
      <c r="Q116" s="188"/>
      <c r="R116" s="133"/>
      <c r="S116" s="189"/>
      <c r="T116" s="190"/>
      <c r="U116" s="32"/>
      <c r="V116" s="34"/>
      <c r="W116" s="28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BA116" s="29" t="str">
        <f t="shared" si="18"/>
        <v/>
      </c>
      <c r="BB116" s="29" t="str">
        <f t="shared" si="15"/>
        <v/>
      </c>
      <c r="BC116" s="29" t="str">
        <f t="shared" si="16"/>
        <v/>
      </c>
      <c r="BD116" s="29" t="str">
        <f t="shared" ref="BD116:BD124" si="22">IF($U116&lt;=$E116,"","Los ingresos de Población Indigena Hombres NO DEBE ser mayor al Total de Ingresos de Hombres al Programa")</f>
        <v/>
      </c>
      <c r="BE116" s="29" t="str">
        <f t="shared" ref="BE116:BE124" si="23">IF($V116&lt;=$F116,"","Los ingresos de Población Indigena Mujeres NO DEBE ser mayor al Total de Ingresos de Mujeres al Programa")</f>
        <v/>
      </c>
      <c r="BF116" s="22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0">
        <f t="shared" si="17"/>
        <v>0</v>
      </c>
      <c r="BU116" s="30">
        <f t="shared" si="11"/>
        <v>0</v>
      </c>
      <c r="BV116" s="30">
        <f t="shared" si="12"/>
        <v>0</v>
      </c>
      <c r="BW116" s="30">
        <f>IF($U116&lt;=$E116,0,1)</f>
        <v>0</v>
      </c>
      <c r="BX116" s="30">
        <f>IF($V116&lt;=$F116,0,1)</f>
        <v>0</v>
      </c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  <c r="CS116" s="22"/>
      <c r="CT116" s="22"/>
      <c r="CU116" s="22"/>
      <c r="CV116" s="22"/>
    </row>
    <row r="117" spans="1:100" s="23" customFormat="1" ht="10.5" x14ac:dyDescent="0.15">
      <c r="A117" s="1083" t="s">
        <v>154</v>
      </c>
      <c r="B117" s="1084"/>
      <c r="C117" s="1085"/>
      <c r="D117" s="185">
        <f t="shared" si="20"/>
        <v>0</v>
      </c>
      <c r="E117" s="186">
        <f t="shared" si="21"/>
        <v>0</v>
      </c>
      <c r="F117" s="187">
        <f t="shared" si="21"/>
        <v>0</v>
      </c>
      <c r="G117" s="32"/>
      <c r="H117" s="34"/>
      <c r="I117" s="32"/>
      <c r="J117" s="34"/>
      <c r="K117" s="32"/>
      <c r="L117" s="34"/>
      <c r="M117" s="32"/>
      <c r="N117" s="34"/>
      <c r="O117" s="32"/>
      <c r="P117" s="34"/>
      <c r="Q117" s="188"/>
      <c r="R117" s="133"/>
      <c r="S117" s="189"/>
      <c r="T117" s="190"/>
      <c r="U117" s="32"/>
      <c r="V117" s="34"/>
      <c r="W117" s="28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BA117" s="29" t="str">
        <f t="shared" si="18"/>
        <v/>
      </c>
      <c r="BB117" s="29" t="str">
        <f t="shared" si="15"/>
        <v/>
      </c>
      <c r="BC117" s="29" t="str">
        <f t="shared" si="16"/>
        <v/>
      </c>
      <c r="BD117" s="29" t="str">
        <f t="shared" si="22"/>
        <v/>
      </c>
      <c r="BE117" s="29" t="str">
        <f t="shared" si="23"/>
        <v/>
      </c>
      <c r="BF117" s="22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0">
        <f t="shared" si="17"/>
        <v>0</v>
      </c>
      <c r="BU117" s="30">
        <f t="shared" si="11"/>
        <v>0</v>
      </c>
      <c r="BV117" s="30">
        <f t="shared" si="12"/>
        <v>0</v>
      </c>
      <c r="BW117" s="30">
        <f>IF($U117&lt;=$E117,0,1)</f>
        <v>0</v>
      </c>
      <c r="BX117" s="30">
        <f>IF($V117&lt;=$F117,0,1)</f>
        <v>0</v>
      </c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</row>
    <row r="118" spans="1:100" s="23" customFormat="1" ht="10.5" x14ac:dyDescent="0.15">
      <c r="A118" s="1080" t="s">
        <v>155</v>
      </c>
      <c r="B118" s="1081"/>
      <c r="C118" s="1082"/>
      <c r="D118" s="185">
        <f t="shared" si="20"/>
        <v>0</v>
      </c>
      <c r="E118" s="186">
        <f t="shared" si="21"/>
        <v>0</v>
      </c>
      <c r="F118" s="187">
        <f t="shared" si="21"/>
        <v>0</v>
      </c>
      <c r="G118" s="32"/>
      <c r="H118" s="34"/>
      <c r="I118" s="32"/>
      <c r="J118" s="34"/>
      <c r="K118" s="32"/>
      <c r="L118" s="34"/>
      <c r="M118" s="32"/>
      <c r="N118" s="34"/>
      <c r="O118" s="32"/>
      <c r="P118" s="34"/>
      <c r="Q118" s="188"/>
      <c r="R118" s="133"/>
      <c r="S118" s="189"/>
      <c r="T118" s="190"/>
      <c r="U118" s="32"/>
      <c r="V118" s="34"/>
      <c r="W118" s="28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BA118" s="29" t="str">
        <f t="shared" si="18"/>
        <v/>
      </c>
      <c r="BB118" s="29" t="str">
        <f t="shared" si="15"/>
        <v/>
      </c>
      <c r="BC118" s="29" t="str">
        <f t="shared" si="16"/>
        <v/>
      </c>
      <c r="BD118" s="29" t="str">
        <f t="shared" si="22"/>
        <v/>
      </c>
      <c r="BE118" s="29" t="str">
        <f t="shared" si="23"/>
        <v/>
      </c>
      <c r="BF118" s="22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0">
        <f t="shared" si="17"/>
        <v>0</v>
      </c>
      <c r="BU118" s="30">
        <f t="shared" si="11"/>
        <v>0</v>
      </c>
      <c r="BV118" s="30">
        <f t="shared" si="12"/>
        <v>0</v>
      </c>
      <c r="BW118" s="30">
        <f>IF($U118&lt;=$E118,0,1)</f>
        <v>0</v>
      </c>
      <c r="BX118" s="30">
        <f>IF($V118&lt;=$F118,0,1)</f>
        <v>0</v>
      </c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</row>
    <row r="119" spans="1:100" s="23" customFormat="1" ht="10.5" x14ac:dyDescent="0.15">
      <c r="A119" s="1080" t="s">
        <v>156</v>
      </c>
      <c r="B119" s="1081"/>
      <c r="C119" s="1082"/>
      <c r="D119" s="185">
        <f t="shared" si="20"/>
        <v>0</v>
      </c>
      <c r="E119" s="186">
        <f t="shared" si="21"/>
        <v>0</v>
      </c>
      <c r="F119" s="187">
        <f t="shared" si="21"/>
        <v>0</v>
      </c>
      <c r="G119" s="32"/>
      <c r="H119" s="34"/>
      <c r="I119" s="32"/>
      <c r="J119" s="34"/>
      <c r="K119" s="32"/>
      <c r="L119" s="34"/>
      <c r="M119" s="32"/>
      <c r="N119" s="34"/>
      <c r="O119" s="32"/>
      <c r="P119" s="34"/>
      <c r="Q119" s="188"/>
      <c r="R119" s="133"/>
      <c r="S119" s="189"/>
      <c r="T119" s="190"/>
      <c r="U119" s="32"/>
      <c r="V119" s="34"/>
      <c r="W119" s="28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BA119" s="29" t="str">
        <f t="shared" si="18"/>
        <v/>
      </c>
      <c r="BB119" s="29" t="str">
        <f t="shared" si="15"/>
        <v/>
      </c>
      <c r="BC119" s="29" t="str">
        <f t="shared" si="16"/>
        <v/>
      </c>
      <c r="BD119" s="29" t="str">
        <f t="shared" si="22"/>
        <v/>
      </c>
      <c r="BE119" s="29" t="str">
        <f t="shared" si="23"/>
        <v/>
      </c>
      <c r="BF119" s="22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0">
        <f t="shared" si="17"/>
        <v>0</v>
      </c>
      <c r="BU119" s="30">
        <f t="shared" si="11"/>
        <v>0</v>
      </c>
      <c r="BV119" s="30">
        <f t="shared" si="12"/>
        <v>0</v>
      </c>
      <c r="BW119" s="30">
        <f t="shared" ref="BW119:BW124" si="24">IF($U119&lt;=$E119,0,1)</f>
        <v>0</v>
      </c>
      <c r="BX119" s="30">
        <f t="shared" ref="BX119:BX124" si="25">IF($V119&lt;=$F119,0,1)</f>
        <v>0</v>
      </c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</row>
    <row r="120" spans="1:100" s="23" customFormat="1" ht="10.5" x14ac:dyDescent="0.15">
      <c r="A120" s="1083" t="s">
        <v>157</v>
      </c>
      <c r="B120" s="1084"/>
      <c r="C120" s="1085"/>
      <c r="D120" s="185">
        <f t="shared" si="20"/>
        <v>0</v>
      </c>
      <c r="E120" s="186">
        <f t="shared" si="21"/>
        <v>0</v>
      </c>
      <c r="F120" s="187">
        <f t="shared" si="21"/>
        <v>0</v>
      </c>
      <c r="G120" s="32"/>
      <c r="H120" s="34"/>
      <c r="I120" s="32"/>
      <c r="J120" s="34"/>
      <c r="K120" s="32"/>
      <c r="L120" s="34"/>
      <c r="M120" s="32"/>
      <c r="N120" s="34"/>
      <c r="O120" s="32"/>
      <c r="P120" s="34"/>
      <c r="Q120" s="188"/>
      <c r="R120" s="133"/>
      <c r="S120" s="189"/>
      <c r="T120" s="190"/>
      <c r="U120" s="32"/>
      <c r="V120" s="34"/>
      <c r="W120" s="28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BA120" s="29" t="str">
        <f t="shared" si="18"/>
        <v/>
      </c>
      <c r="BB120" s="29" t="str">
        <f t="shared" si="15"/>
        <v/>
      </c>
      <c r="BC120" s="29" t="str">
        <f t="shared" si="16"/>
        <v/>
      </c>
      <c r="BD120" s="29" t="str">
        <f t="shared" si="22"/>
        <v/>
      </c>
      <c r="BE120" s="29" t="str">
        <f t="shared" si="23"/>
        <v/>
      </c>
      <c r="BF120" s="22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0">
        <f t="shared" si="17"/>
        <v>0</v>
      </c>
      <c r="BU120" s="30">
        <f t="shared" si="11"/>
        <v>0</v>
      </c>
      <c r="BV120" s="30">
        <f t="shared" si="12"/>
        <v>0</v>
      </c>
      <c r="BW120" s="30">
        <f t="shared" si="24"/>
        <v>0</v>
      </c>
      <c r="BX120" s="30">
        <f t="shared" si="25"/>
        <v>0</v>
      </c>
      <c r="BY120" s="22"/>
      <c r="BZ120" s="22"/>
      <c r="CA120" s="22"/>
      <c r="CB120" s="22"/>
      <c r="CC120" s="22"/>
      <c r="CD120" s="22"/>
      <c r="CE120" s="22"/>
      <c r="CF120" s="22"/>
      <c r="CG120" s="22"/>
      <c r="CH120" s="22"/>
      <c r="CI120" s="22"/>
      <c r="CJ120" s="22"/>
      <c r="CK120" s="22"/>
      <c r="CL120" s="22"/>
      <c r="CM120" s="22"/>
      <c r="CN120" s="22"/>
      <c r="CO120" s="22"/>
      <c r="CP120" s="22"/>
      <c r="CQ120" s="22"/>
      <c r="CR120" s="22"/>
      <c r="CS120" s="22"/>
      <c r="CT120" s="22"/>
      <c r="CU120" s="22"/>
      <c r="CV120" s="22"/>
    </row>
    <row r="121" spans="1:100" s="23" customFormat="1" ht="10.5" x14ac:dyDescent="0.15">
      <c r="A121" s="1083" t="s">
        <v>158</v>
      </c>
      <c r="B121" s="1084"/>
      <c r="C121" s="1085"/>
      <c r="D121" s="185">
        <f t="shared" si="20"/>
        <v>0</v>
      </c>
      <c r="E121" s="186">
        <f t="shared" si="21"/>
        <v>0</v>
      </c>
      <c r="F121" s="187">
        <f t="shared" si="21"/>
        <v>0</v>
      </c>
      <c r="G121" s="32"/>
      <c r="H121" s="34"/>
      <c r="I121" s="32"/>
      <c r="J121" s="34"/>
      <c r="K121" s="32"/>
      <c r="L121" s="34"/>
      <c r="M121" s="32"/>
      <c r="N121" s="34"/>
      <c r="O121" s="191"/>
      <c r="P121" s="192"/>
      <c r="Q121" s="193"/>
      <c r="R121" s="194"/>
      <c r="S121" s="189"/>
      <c r="T121" s="190"/>
      <c r="U121" s="32"/>
      <c r="V121" s="34"/>
      <c r="W121" s="28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BA121" s="29" t="str">
        <f t="shared" si="18"/>
        <v/>
      </c>
      <c r="BB121" s="29" t="str">
        <f t="shared" si="15"/>
        <v/>
      </c>
      <c r="BC121" s="29" t="str">
        <f t="shared" si="16"/>
        <v/>
      </c>
      <c r="BD121" s="29" t="str">
        <f t="shared" si="22"/>
        <v/>
      </c>
      <c r="BE121" s="29" t="str">
        <f t="shared" si="23"/>
        <v/>
      </c>
      <c r="BF121" s="22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0">
        <f t="shared" si="17"/>
        <v>0</v>
      </c>
      <c r="BU121" s="30">
        <f t="shared" si="11"/>
        <v>0</v>
      </c>
      <c r="BV121" s="30">
        <f t="shared" si="12"/>
        <v>0</v>
      </c>
      <c r="BW121" s="30">
        <f t="shared" si="24"/>
        <v>0</v>
      </c>
      <c r="BX121" s="30">
        <f t="shared" si="25"/>
        <v>0</v>
      </c>
      <c r="BY121" s="22"/>
      <c r="BZ121" s="22"/>
      <c r="CA121" s="22"/>
      <c r="CB121" s="22"/>
      <c r="CC121" s="22"/>
      <c r="CD121" s="22"/>
      <c r="CE121" s="22"/>
      <c r="CF121" s="22"/>
      <c r="CG121" s="22"/>
      <c r="CH121" s="22"/>
      <c r="CI121" s="22"/>
      <c r="CJ121" s="22"/>
      <c r="CK121" s="22"/>
      <c r="CL121" s="22"/>
      <c r="CM121" s="22"/>
      <c r="CN121" s="22"/>
      <c r="CO121" s="22"/>
      <c r="CP121" s="22"/>
      <c r="CQ121" s="22"/>
      <c r="CR121" s="22"/>
      <c r="CS121" s="22"/>
      <c r="CT121" s="22"/>
      <c r="CU121" s="22"/>
      <c r="CV121" s="22"/>
    </row>
    <row r="122" spans="1:100" s="23" customFormat="1" ht="10.5" x14ac:dyDescent="0.15">
      <c r="A122" s="1080" t="s">
        <v>159</v>
      </c>
      <c r="B122" s="1081"/>
      <c r="C122" s="1082"/>
      <c r="D122" s="185">
        <f t="shared" si="20"/>
        <v>0</v>
      </c>
      <c r="E122" s="186">
        <f t="shared" si="21"/>
        <v>0</v>
      </c>
      <c r="F122" s="187">
        <f t="shared" si="21"/>
        <v>0</v>
      </c>
      <c r="G122" s="32"/>
      <c r="H122" s="34"/>
      <c r="I122" s="32"/>
      <c r="J122" s="34"/>
      <c r="K122" s="32"/>
      <c r="L122" s="34"/>
      <c r="M122" s="32"/>
      <c r="N122" s="34"/>
      <c r="O122" s="32"/>
      <c r="P122" s="34"/>
      <c r="Q122" s="188"/>
      <c r="R122" s="133"/>
      <c r="S122" s="189"/>
      <c r="T122" s="190"/>
      <c r="U122" s="32"/>
      <c r="V122" s="34"/>
      <c r="W122" s="28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BA122" s="29" t="str">
        <f t="shared" si="18"/>
        <v/>
      </c>
      <c r="BB122" s="29" t="str">
        <f t="shared" si="15"/>
        <v/>
      </c>
      <c r="BC122" s="29" t="str">
        <f t="shared" si="16"/>
        <v/>
      </c>
      <c r="BD122" s="29" t="str">
        <f t="shared" si="22"/>
        <v/>
      </c>
      <c r="BE122" s="29" t="str">
        <f t="shared" si="23"/>
        <v/>
      </c>
      <c r="BF122" s="22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0">
        <f t="shared" si="17"/>
        <v>0</v>
      </c>
      <c r="BU122" s="30">
        <f t="shared" si="11"/>
        <v>0</v>
      </c>
      <c r="BV122" s="30">
        <f t="shared" si="12"/>
        <v>0</v>
      </c>
      <c r="BW122" s="30">
        <f t="shared" si="24"/>
        <v>0</v>
      </c>
      <c r="BX122" s="30">
        <f t="shared" si="25"/>
        <v>0</v>
      </c>
      <c r="BY122" s="22"/>
      <c r="BZ122" s="22"/>
      <c r="CA122" s="22"/>
      <c r="CB122" s="22"/>
      <c r="CC122" s="22"/>
      <c r="CD122" s="22"/>
      <c r="CE122" s="22"/>
      <c r="CF122" s="22"/>
      <c r="CG122" s="22"/>
      <c r="CH122" s="22"/>
      <c r="CI122" s="22"/>
      <c r="CJ122" s="22"/>
      <c r="CK122" s="22"/>
      <c r="CL122" s="22"/>
      <c r="CM122" s="22"/>
      <c r="CN122" s="22"/>
      <c r="CO122" s="22"/>
      <c r="CP122" s="22"/>
      <c r="CQ122" s="22"/>
      <c r="CR122" s="22"/>
      <c r="CS122" s="22"/>
      <c r="CT122" s="22"/>
      <c r="CU122" s="22"/>
      <c r="CV122" s="22"/>
    </row>
    <row r="123" spans="1:100" s="23" customFormat="1" ht="10.5" x14ac:dyDescent="0.15">
      <c r="A123" s="1080" t="s">
        <v>160</v>
      </c>
      <c r="B123" s="1081"/>
      <c r="C123" s="1082"/>
      <c r="D123" s="207">
        <f t="shared" si="20"/>
        <v>0</v>
      </c>
      <c r="E123" s="208">
        <f t="shared" si="21"/>
        <v>0</v>
      </c>
      <c r="F123" s="209">
        <f t="shared" si="21"/>
        <v>0</v>
      </c>
      <c r="G123" s="73"/>
      <c r="H123" s="75"/>
      <c r="I123" s="73"/>
      <c r="J123" s="75"/>
      <c r="K123" s="73"/>
      <c r="L123" s="75"/>
      <c r="M123" s="73"/>
      <c r="N123" s="75"/>
      <c r="O123" s="73"/>
      <c r="P123" s="75"/>
      <c r="Q123" s="210"/>
      <c r="R123" s="211"/>
      <c r="S123" s="189"/>
      <c r="T123" s="190"/>
      <c r="U123" s="32"/>
      <c r="V123" s="34"/>
      <c r="W123" s="28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BA123" s="29" t="str">
        <f t="shared" si="18"/>
        <v/>
      </c>
      <c r="BB123" s="29" t="str">
        <f t="shared" si="15"/>
        <v/>
      </c>
      <c r="BC123" s="29" t="str">
        <f t="shared" si="16"/>
        <v/>
      </c>
      <c r="BD123" s="29" t="str">
        <f t="shared" si="22"/>
        <v/>
      </c>
      <c r="BE123" s="29" t="str">
        <f t="shared" si="23"/>
        <v/>
      </c>
      <c r="BF123" s="22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0">
        <f t="shared" si="17"/>
        <v>0</v>
      </c>
      <c r="BU123" s="30">
        <f t="shared" si="11"/>
        <v>0</v>
      </c>
      <c r="BV123" s="30">
        <f t="shared" si="12"/>
        <v>0</v>
      </c>
      <c r="BW123" s="30">
        <f t="shared" si="24"/>
        <v>0</v>
      </c>
      <c r="BX123" s="30">
        <f t="shared" si="25"/>
        <v>0</v>
      </c>
      <c r="BY123" s="22"/>
      <c r="BZ123" s="22"/>
      <c r="CA123" s="22"/>
      <c r="CB123" s="22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</row>
    <row r="124" spans="1:100" s="23" customFormat="1" ht="10.5" x14ac:dyDescent="0.15">
      <c r="A124" s="1077" t="s">
        <v>161</v>
      </c>
      <c r="B124" s="1078"/>
      <c r="C124" s="1079"/>
      <c r="D124" s="212">
        <f t="shared" si="20"/>
        <v>0</v>
      </c>
      <c r="E124" s="213">
        <f t="shared" si="21"/>
        <v>0</v>
      </c>
      <c r="F124" s="214">
        <f t="shared" si="21"/>
        <v>0</v>
      </c>
      <c r="G124" s="37"/>
      <c r="H124" s="39"/>
      <c r="I124" s="37"/>
      <c r="J124" s="39"/>
      <c r="K124" s="37"/>
      <c r="L124" s="39"/>
      <c r="M124" s="37"/>
      <c r="N124" s="39"/>
      <c r="O124" s="37"/>
      <c r="P124" s="39"/>
      <c r="Q124" s="104"/>
      <c r="R124" s="135"/>
      <c r="S124" s="215"/>
      <c r="T124" s="197"/>
      <c r="U124" s="37"/>
      <c r="V124" s="39"/>
      <c r="W124" s="28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BA124" s="29" t="str">
        <f t="shared" si="18"/>
        <v/>
      </c>
      <c r="BB124" s="29" t="str">
        <f t="shared" si="15"/>
        <v/>
      </c>
      <c r="BC124" s="29" t="str">
        <f t="shared" si="16"/>
        <v/>
      </c>
      <c r="BD124" s="29" t="str">
        <f t="shared" si="22"/>
        <v/>
      </c>
      <c r="BE124" s="29" t="str">
        <f t="shared" si="23"/>
        <v/>
      </c>
      <c r="BF124" s="22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0">
        <f t="shared" si="17"/>
        <v>0</v>
      </c>
      <c r="BU124" s="30">
        <f t="shared" si="11"/>
        <v>0</v>
      </c>
      <c r="BV124" s="30">
        <f t="shared" si="12"/>
        <v>0</v>
      </c>
      <c r="BW124" s="30">
        <f t="shared" si="24"/>
        <v>0</v>
      </c>
      <c r="BX124" s="30">
        <f t="shared" si="25"/>
        <v>0</v>
      </c>
      <c r="BY124" s="22"/>
      <c r="BZ124" s="22"/>
      <c r="CA124" s="22"/>
      <c r="CB124" s="22"/>
      <c r="CC124" s="22"/>
      <c r="CD124" s="22"/>
      <c r="CE124" s="22"/>
      <c r="CF124" s="22"/>
      <c r="CG124" s="22"/>
      <c r="CH124" s="22"/>
      <c r="CI124" s="22"/>
      <c r="CJ124" s="22"/>
      <c r="CK124" s="22"/>
      <c r="CL124" s="22"/>
      <c r="CM124" s="22"/>
      <c r="CN124" s="22"/>
      <c r="CO124" s="22"/>
      <c r="CP124" s="22"/>
      <c r="CQ124" s="22"/>
      <c r="CR124" s="22"/>
      <c r="CS124" s="22"/>
      <c r="CT124" s="22"/>
      <c r="CU124" s="22"/>
      <c r="CV124" s="22"/>
    </row>
    <row r="125" spans="1:100" s="9" customFormat="1" ht="14.25" x14ac:dyDescent="0.2">
      <c r="A125" s="81" t="s">
        <v>162</v>
      </c>
      <c r="B125" s="216"/>
      <c r="C125" s="216"/>
      <c r="D125" s="216"/>
      <c r="E125" s="216"/>
      <c r="F125" s="216"/>
      <c r="G125" s="216"/>
      <c r="H125" s="151"/>
      <c r="I125" s="151"/>
      <c r="J125" s="151"/>
      <c r="K125" s="217"/>
      <c r="L125" s="217"/>
      <c r="M125" s="217"/>
      <c r="N125" s="217"/>
      <c r="O125" s="218"/>
      <c r="P125" s="218"/>
      <c r="Q125" s="119"/>
      <c r="R125" s="119"/>
      <c r="S125" s="218"/>
      <c r="T125" s="218"/>
      <c r="U125" s="119"/>
      <c r="V125" s="119"/>
      <c r="W125" s="119"/>
    </row>
    <row r="126" spans="1:100" s="23" customFormat="1" ht="10.5" x14ac:dyDescent="0.15">
      <c r="A126" s="1117" t="s">
        <v>163</v>
      </c>
      <c r="B126" s="1118"/>
      <c r="C126" s="1119"/>
      <c r="D126" s="1016" t="s">
        <v>46</v>
      </c>
      <c r="E126" s="1017"/>
      <c r="F126" s="1018"/>
      <c r="G126" s="1112"/>
      <c r="H126" s="1112"/>
      <c r="I126" s="1112"/>
      <c r="J126" s="1112"/>
      <c r="K126" s="1112"/>
      <c r="L126" s="1112"/>
      <c r="M126" s="1112"/>
      <c r="N126" s="1112"/>
      <c r="O126" s="1112"/>
      <c r="P126" s="1112"/>
      <c r="Q126" s="1112"/>
      <c r="R126" s="1113"/>
      <c r="S126" s="1049"/>
      <c r="T126" s="1114"/>
      <c r="U126" s="1116"/>
      <c r="V126" s="1105"/>
      <c r="W126" s="1106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BA126" s="3"/>
      <c r="BB126" s="3"/>
      <c r="BC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22"/>
      <c r="CC126" s="22"/>
      <c r="CD126" s="22"/>
      <c r="CE126" s="22"/>
      <c r="CF126" s="22"/>
      <c r="CG126" s="22"/>
      <c r="CH126" s="22"/>
      <c r="CI126" s="22"/>
      <c r="CJ126" s="22"/>
      <c r="CK126" s="22"/>
      <c r="CL126" s="22"/>
      <c r="CM126" s="22"/>
      <c r="CN126" s="22"/>
      <c r="CO126" s="22"/>
      <c r="CP126" s="22"/>
      <c r="CQ126" s="22"/>
      <c r="CR126" s="22"/>
      <c r="CS126" s="22"/>
      <c r="CT126" s="22"/>
      <c r="CU126" s="22"/>
      <c r="CV126" s="22"/>
    </row>
    <row r="127" spans="1:100" s="23" customFormat="1" ht="21" x14ac:dyDescent="0.15">
      <c r="A127" s="1120"/>
      <c r="B127" s="1121"/>
      <c r="C127" s="1122"/>
      <c r="D127" s="156" t="s">
        <v>125</v>
      </c>
      <c r="E127" s="157" t="s">
        <v>43</v>
      </c>
      <c r="F127" s="158" t="s">
        <v>64</v>
      </c>
      <c r="G127" s="159"/>
      <c r="H127" s="20"/>
      <c r="I127" s="159"/>
      <c r="J127" s="20"/>
      <c r="K127" s="159"/>
      <c r="L127" s="20"/>
      <c r="M127" s="159"/>
      <c r="N127" s="20"/>
      <c r="O127" s="159"/>
      <c r="P127" s="20"/>
      <c r="Q127" s="159"/>
      <c r="R127" s="162"/>
      <c r="S127" s="1051"/>
      <c r="T127" s="1115"/>
      <c r="U127" s="1116"/>
      <c r="V127" s="219"/>
      <c r="W127" s="164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BA127" s="3"/>
      <c r="BB127" s="3"/>
      <c r="BC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22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2"/>
      <c r="CV127" s="22"/>
    </row>
    <row r="128" spans="1:100" s="23" customFormat="1" ht="10.5" x14ac:dyDescent="0.15">
      <c r="A128" s="1107" t="s">
        <v>165</v>
      </c>
      <c r="B128" s="1107"/>
      <c r="C128" s="1108"/>
      <c r="D128" s="168">
        <f>SUM(E128:F128)</f>
        <v>0</v>
      </c>
      <c r="E128" s="169">
        <f>G128+I128+K128+M128+O128+Q128</f>
        <v>0</v>
      </c>
      <c r="F128" s="170">
        <f>H128+J128+L128+N128+P128+R128</f>
        <v>0</v>
      </c>
      <c r="G128" s="171"/>
      <c r="H128" s="172"/>
      <c r="I128" s="171"/>
      <c r="J128" s="172"/>
      <c r="K128" s="171"/>
      <c r="L128" s="172"/>
      <c r="M128" s="171"/>
      <c r="N128" s="172"/>
      <c r="O128" s="171"/>
      <c r="P128" s="172"/>
      <c r="Q128" s="173"/>
      <c r="R128" s="174"/>
      <c r="S128" s="175"/>
      <c r="T128" s="176"/>
      <c r="U128" s="176"/>
      <c r="V128" s="175"/>
      <c r="W128" s="85"/>
      <c r="X128" s="28" t="str">
        <f>$BA128&amp;" "&amp;$BB128&amp;""&amp;$BC128&amp;""&amp;$BD128&amp;""&amp;$BE128&amp;""&amp;$BF128&amp;""&amp;$BG128</f>
        <v xml:space="preserve"> </v>
      </c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BA128" s="29" t="str">
        <f t="shared" ref="BA128:BA157" si="26">IF($D128&lt;&gt;SUM($G128:$R128),"El Total de los Egresos NO puede ser diferente a la suma de Hombres y Mujeres por edad.","")</f>
        <v/>
      </c>
      <c r="BB128" s="29" t="str">
        <f t="shared" ref="BB128:BB157" si="27">IF($E128&lt;&gt;$G128+$I128+$K128+$M128+$O128+$Q128,"El Total de Hombres Egresados al Programa NO puede ser distinto a la suma de Hombres por edad.","")</f>
        <v/>
      </c>
      <c r="BC128" s="29" t="str">
        <f t="shared" ref="BC128:BC157" si="28">IF($F128&lt;&gt;$H128+$J128+$L128+$N128+$P128+$R128,"El Total de Mujeres Egresadas al Programa NO puede ser distinto a la suma de Mujeres por edad.","")</f>
        <v/>
      </c>
      <c r="BD128" s="29" t="str">
        <f>IF($T128&lt;=$F128,"","Las gestantes egresadas del Programa NO debe ser mayor al Total de Mujeres egresadas")</f>
        <v/>
      </c>
      <c r="BE128" s="29" t="str">
        <f>IF($U128&lt;=$F128,"","Las madres de hijos menor de 2 años NO DEBE ser mayor al Total de Mujeres egresadas al Programa")</f>
        <v/>
      </c>
      <c r="BF128" s="29" t="str">
        <f>IF($V128&lt;=$E128,"","Los egresos de Población Indigena Hombres NO DEBE ser mayor al Total de Egresos Hombres del Programa")</f>
        <v/>
      </c>
      <c r="BG128" s="29" t="str">
        <f>IF($W128&lt;=$F128,"","Los egresos de Población Indigena Mujeres NO DEBE ser mayor al Total de Egresos Mujeres del Programa")</f>
        <v/>
      </c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22"/>
      <c r="BT128" s="30">
        <f>IF($D128&lt;&gt;SUM($G128:$R128),1,0)</f>
        <v>0</v>
      </c>
      <c r="BU128" s="30">
        <f>IF($E128&lt;&gt;$G128+$I128+$K128+$M128+$O128+$Q128,1,0)</f>
        <v>0</v>
      </c>
      <c r="BV128" s="30">
        <f>IF($F128&lt;&gt;$H128+$J128+$L128+$N128+$P128+$R128,1,0)</f>
        <v>0</v>
      </c>
      <c r="BW128" s="30">
        <f>IF($T128&lt;=$F128,0,1)</f>
        <v>0</v>
      </c>
      <c r="BX128" s="30">
        <f>IF($U128&lt;=$F128,0,1)</f>
        <v>0</v>
      </c>
      <c r="BY128" s="30">
        <f>IF($V128&lt;=$E128,0,1)</f>
        <v>0</v>
      </c>
      <c r="BZ128" s="30">
        <f>IF($W128&lt;=$F128,0,1)</f>
        <v>0</v>
      </c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</row>
    <row r="129" spans="1:100" s="23" customFormat="1" ht="10.5" x14ac:dyDescent="0.15">
      <c r="A129" s="1109" t="s">
        <v>127</v>
      </c>
      <c r="B129" s="1110"/>
      <c r="C129" s="1111"/>
      <c r="D129" s="177"/>
      <c r="E129" s="178"/>
      <c r="F129" s="178"/>
      <c r="G129" s="178"/>
      <c r="H129" s="178"/>
      <c r="I129" s="178"/>
      <c r="J129" s="178"/>
      <c r="K129" s="178"/>
      <c r="L129" s="178"/>
      <c r="M129" s="178"/>
      <c r="N129" s="178"/>
      <c r="O129" s="178"/>
      <c r="P129" s="178"/>
      <c r="Q129" s="178"/>
      <c r="R129" s="178"/>
      <c r="S129" s="178"/>
      <c r="T129" s="178"/>
      <c r="U129" s="178"/>
      <c r="V129" s="178"/>
      <c r="W129" s="179"/>
      <c r="X129" s="28" t="str">
        <f t="shared" ref="X129:X156" si="29">$BA129&amp;" "&amp;$BB129&amp;""&amp;$BC129&amp;""&amp;$BD129&amp;""&amp;$BE129&amp;""&amp;$BF129&amp;""&amp;$BG129</f>
        <v xml:space="preserve"> </v>
      </c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BA129" s="29" t="str">
        <f t="shared" si="26"/>
        <v/>
      </c>
      <c r="BB129" s="29" t="str">
        <f t="shared" si="27"/>
        <v/>
      </c>
      <c r="BC129" s="29" t="str">
        <f t="shared" si="28"/>
        <v/>
      </c>
      <c r="BD129" s="29" t="str">
        <f t="shared" ref="BD129:BD157" si="30">IF($T129&lt;=$F129,"","Las gestantes egresadas del Programa NO debe ser mayor al Total de Mujeres egresadas")</f>
        <v/>
      </c>
      <c r="BE129" s="29" t="str">
        <f t="shared" ref="BE129:BE157" si="31">IF($U129&lt;=$F129,"","Las madres de hijos menor de 2 años NO DEBE ser mayor al Total de Mujeres egresadas al Programa")</f>
        <v/>
      </c>
      <c r="BF129" s="29" t="str">
        <f t="shared" ref="BF129:BF157" si="32">IF($V129&lt;=$E129,"","Los egresos de Población Indigena Hombres NO DEBE ser mayor al Total de Egresos Hombres del Programa")</f>
        <v/>
      </c>
      <c r="BG129" s="29" t="str">
        <f t="shared" ref="BG129:BG157" si="33">IF($W129&lt;=$F129,"","Los egresos de Población Indigena Mujeres NO DEBE ser mayor al Total de Egresos Mujeres del Programa")</f>
        <v/>
      </c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0">
        <f t="shared" ref="BT129:BT157" si="34">IF($D129&lt;&gt;SUM($G129:$R129),1,0)</f>
        <v>0</v>
      </c>
      <c r="BU129" s="30">
        <f t="shared" ref="BU129:BU157" si="35">IF($E129&lt;&gt;$G129+$I129+$K129+$M129+$O129+$Q129,1,0)</f>
        <v>0</v>
      </c>
      <c r="BV129" s="30">
        <f t="shared" ref="BV129:BV157" si="36">IF($F129&lt;&gt;$H129+$J129+$L129+$N129+$P129+$R129,1,0)</f>
        <v>0</v>
      </c>
      <c r="BW129" s="30">
        <f t="shared" ref="BW129:BW157" si="37">IF($T129&lt;=$F129,0,1)</f>
        <v>0</v>
      </c>
      <c r="BX129" s="30">
        <f t="shared" ref="BX129:BX157" si="38">IF($U129&lt;=$F129,0,1)</f>
        <v>0</v>
      </c>
      <c r="BY129" s="30">
        <f t="shared" ref="BY129:BY157" si="39">IF($V129&lt;=$E129,0,1)</f>
        <v>0</v>
      </c>
      <c r="BZ129" s="30">
        <f t="shared" ref="BZ129:BZ157" si="40">IF($W129&lt;=$F129,0,1)</f>
        <v>0</v>
      </c>
      <c r="CA129" s="3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</row>
    <row r="130" spans="1:100" s="23" customFormat="1" ht="10.5" x14ac:dyDescent="0.15">
      <c r="A130" s="1096" t="s">
        <v>128</v>
      </c>
      <c r="B130" s="1099" t="s">
        <v>129</v>
      </c>
      <c r="C130" s="1100"/>
      <c r="D130" s="180">
        <f t="shared" ref="D130:D138" si="41">SUM(E130:F130)</f>
        <v>0</v>
      </c>
      <c r="E130" s="181">
        <f t="shared" ref="E130:F138" si="42">G130+I130+K130+M130+O130+Q130</f>
        <v>0</v>
      </c>
      <c r="F130" s="182">
        <f t="shared" si="42"/>
        <v>0</v>
      </c>
      <c r="G130" s="67"/>
      <c r="H130" s="69"/>
      <c r="I130" s="67"/>
      <c r="J130" s="69"/>
      <c r="K130" s="67"/>
      <c r="L130" s="69"/>
      <c r="M130" s="67"/>
      <c r="N130" s="69"/>
      <c r="O130" s="67"/>
      <c r="P130" s="69"/>
      <c r="Q130" s="102"/>
      <c r="R130" s="131"/>
      <c r="S130" s="46"/>
      <c r="T130" s="184"/>
      <c r="U130" s="184"/>
      <c r="V130" s="132"/>
      <c r="W130" s="75"/>
      <c r="X130" s="28" t="str">
        <f t="shared" si="29"/>
        <v xml:space="preserve"> </v>
      </c>
      <c r="Y130" s="3"/>
      <c r="Z130" s="3"/>
      <c r="AA130" s="3"/>
      <c r="AB130" s="3"/>
      <c r="AC130" s="3"/>
      <c r="AD130" s="3"/>
      <c r="AE130" s="3"/>
      <c r="AF130" s="3"/>
      <c r="AG130" s="221"/>
      <c r="AH130" s="3"/>
      <c r="AI130" s="3"/>
      <c r="AJ130" s="3"/>
      <c r="AK130" s="3"/>
      <c r="BA130" s="29" t="str">
        <f t="shared" si="26"/>
        <v/>
      </c>
      <c r="BB130" s="29" t="str">
        <f t="shared" si="27"/>
        <v/>
      </c>
      <c r="BC130" s="29" t="str">
        <f t="shared" si="28"/>
        <v/>
      </c>
      <c r="BD130" s="29" t="str">
        <f t="shared" si="30"/>
        <v/>
      </c>
      <c r="BE130" s="29" t="str">
        <f t="shared" si="31"/>
        <v/>
      </c>
      <c r="BF130" s="29" t="str">
        <f t="shared" si="32"/>
        <v/>
      </c>
      <c r="BG130" s="29" t="str">
        <f t="shared" si="33"/>
        <v/>
      </c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0">
        <f t="shared" si="34"/>
        <v>0</v>
      </c>
      <c r="BU130" s="30">
        <f t="shared" si="35"/>
        <v>0</v>
      </c>
      <c r="BV130" s="30">
        <f t="shared" si="36"/>
        <v>0</v>
      </c>
      <c r="BW130" s="30">
        <f t="shared" si="37"/>
        <v>0</v>
      </c>
      <c r="BX130" s="30">
        <f t="shared" si="38"/>
        <v>0</v>
      </c>
      <c r="BY130" s="30">
        <f t="shared" si="39"/>
        <v>0</v>
      </c>
      <c r="BZ130" s="30">
        <f t="shared" si="40"/>
        <v>0</v>
      </c>
      <c r="CA130" s="3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</row>
    <row r="131" spans="1:100" s="23" customFormat="1" ht="10.5" x14ac:dyDescent="0.15">
      <c r="A131" s="1083"/>
      <c r="B131" s="1088" t="s">
        <v>130</v>
      </c>
      <c r="C131" s="1089"/>
      <c r="D131" s="185">
        <f t="shared" si="41"/>
        <v>0</v>
      </c>
      <c r="E131" s="186">
        <f t="shared" si="42"/>
        <v>0</v>
      </c>
      <c r="F131" s="187">
        <f t="shared" si="42"/>
        <v>0</v>
      </c>
      <c r="G131" s="32"/>
      <c r="H131" s="34"/>
      <c r="I131" s="32"/>
      <c r="J131" s="34"/>
      <c r="K131" s="32"/>
      <c r="L131" s="34"/>
      <c r="M131" s="32"/>
      <c r="N131" s="34"/>
      <c r="O131" s="32"/>
      <c r="P131" s="34"/>
      <c r="Q131" s="188"/>
      <c r="R131" s="133"/>
      <c r="S131" s="134"/>
      <c r="T131" s="190"/>
      <c r="U131" s="190"/>
      <c r="V131" s="134"/>
      <c r="W131" s="75"/>
      <c r="X131" s="28" t="str">
        <f t="shared" si="29"/>
        <v xml:space="preserve"> </v>
      </c>
      <c r="Y131" s="3"/>
      <c r="Z131" s="3"/>
      <c r="AA131" s="3"/>
      <c r="AB131" s="3"/>
      <c r="AC131" s="3"/>
      <c r="AD131" s="3"/>
      <c r="AE131" s="3"/>
      <c r="AF131" s="3"/>
      <c r="AG131" s="221"/>
      <c r="AH131" s="3"/>
      <c r="AI131" s="3"/>
      <c r="AJ131" s="3"/>
      <c r="AK131" s="3"/>
      <c r="BA131" s="29" t="str">
        <f t="shared" si="26"/>
        <v/>
      </c>
      <c r="BB131" s="29" t="str">
        <f t="shared" si="27"/>
        <v/>
      </c>
      <c r="BC131" s="29" t="str">
        <f t="shared" si="28"/>
        <v/>
      </c>
      <c r="BD131" s="29" t="str">
        <f t="shared" si="30"/>
        <v/>
      </c>
      <c r="BE131" s="29" t="str">
        <f t="shared" si="31"/>
        <v/>
      </c>
      <c r="BF131" s="29" t="str">
        <f t="shared" si="32"/>
        <v/>
      </c>
      <c r="BG131" s="29" t="str">
        <f t="shared" si="33"/>
        <v/>
      </c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0">
        <f t="shared" si="34"/>
        <v>0</v>
      </c>
      <c r="BU131" s="30">
        <f t="shared" si="35"/>
        <v>0</v>
      </c>
      <c r="BV131" s="30">
        <f t="shared" si="36"/>
        <v>0</v>
      </c>
      <c r="BW131" s="30">
        <f t="shared" si="37"/>
        <v>0</v>
      </c>
      <c r="BX131" s="30">
        <f t="shared" si="38"/>
        <v>0</v>
      </c>
      <c r="BY131" s="30">
        <f t="shared" si="39"/>
        <v>0</v>
      </c>
      <c r="BZ131" s="30">
        <f t="shared" si="40"/>
        <v>0</v>
      </c>
      <c r="CA131" s="3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</row>
    <row r="132" spans="1:100" s="23" customFormat="1" ht="10.5" x14ac:dyDescent="0.15">
      <c r="A132" s="1090" t="s">
        <v>131</v>
      </c>
      <c r="B132" s="1090"/>
      <c r="C132" s="1089"/>
      <c r="D132" s="185">
        <f t="shared" si="41"/>
        <v>0</v>
      </c>
      <c r="E132" s="186">
        <f t="shared" si="42"/>
        <v>0</v>
      </c>
      <c r="F132" s="187">
        <f t="shared" si="42"/>
        <v>0</v>
      </c>
      <c r="G132" s="191"/>
      <c r="H132" s="192"/>
      <c r="I132" s="191"/>
      <c r="J132" s="192"/>
      <c r="K132" s="191"/>
      <c r="L132" s="192"/>
      <c r="M132" s="191"/>
      <c r="N132" s="192"/>
      <c r="O132" s="191"/>
      <c r="P132" s="192"/>
      <c r="Q132" s="188"/>
      <c r="R132" s="133"/>
      <c r="S132" s="134"/>
      <c r="T132" s="190"/>
      <c r="U132" s="190"/>
      <c r="V132" s="134"/>
      <c r="W132" s="47"/>
      <c r="X132" s="28" t="str">
        <f t="shared" si="29"/>
        <v xml:space="preserve"> </v>
      </c>
      <c r="Y132" s="3"/>
      <c r="Z132" s="3"/>
      <c r="AA132" s="3"/>
      <c r="AB132" s="3"/>
      <c r="AC132" s="3"/>
      <c r="AD132" s="3"/>
      <c r="AE132" s="3"/>
      <c r="AF132" s="3"/>
      <c r="AG132" s="221"/>
      <c r="AH132" s="3"/>
      <c r="AI132" s="3"/>
      <c r="AJ132" s="3"/>
      <c r="AK132" s="3"/>
      <c r="BA132" s="29" t="str">
        <f t="shared" si="26"/>
        <v/>
      </c>
      <c r="BB132" s="29" t="str">
        <f t="shared" si="27"/>
        <v/>
      </c>
      <c r="BC132" s="29" t="str">
        <f t="shared" si="28"/>
        <v/>
      </c>
      <c r="BD132" s="29" t="str">
        <f t="shared" si="30"/>
        <v/>
      </c>
      <c r="BE132" s="29" t="str">
        <f t="shared" si="31"/>
        <v/>
      </c>
      <c r="BF132" s="29" t="str">
        <f t="shared" si="32"/>
        <v/>
      </c>
      <c r="BG132" s="29" t="str">
        <f t="shared" si="33"/>
        <v/>
      </c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0">
        <f t="shared" si="34"/>
        <v>0</v>
      </c>
      <c r="BU132" s="30">
        <f t="shared" si="35"/>
        <v>0</v>
      </c>
      <c r="BV132" s="30">
        <f t="shared" si="36"/>
        <v>0</v>
      </c>
      <c r="BW132" s="30">
        <f t="shared" si="37"/>
        <v>0</v>
      </c>
      <c r="BX132" s="30">
        <f t="shared" si="38"/>
        <v>0</v>
      </c>
      <c r="BY132" s="30">
        <f t="shared" si="39"/>
        <v>0</v>
      </c>
      <c r="BZ132" s="30">
        <f t="shared" si="40"/>
        <v>0</v>
      </c>
      <c r="CA132" s="3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</row>
    <row r="133" spans="1:100" s="23" customFormat="1" ht="10.5" x14ac:dyDescent="0.15">
      <c r="A133" s="1090" t="s">
        <v>132</v>
      </c>
      <c r="B133" s="1090"/>
      <c r="C133" s="1089"/>
      <c r="D133" s="185">
        <f t="shared" si="41"/>
        <v>0</v>
      </c>
      <c r="E133" s="186">
        <f t="shared" si="42"/>
        <v>0</v>
      </c>
      <c r="F133" s="187">
        <f t="shared" si="42"/>
        <v>0</v>
      </c>
      <c r="G133" s="32"/>
      <c r="H133" s="34"/>
      <c r="I133" s="32"/>
      <c r="J133" s="34"/>
      <c r="K133" s="191"/>
      <c r="L133" s="192"/>
      <c r="M133" s="191"/>
      <c r="N133" s="192"/>
      <c r="O133" s="191"/>
      <c r="P133" s="192"/>
      <c r="Q133" s="193"/>
      <c r="R133" s="194"/>
      <c r="S133" s="134"/>
      <c r="T133" s="190"/>
      <c r="U133" s="190"/>
      <c r="V133" s="134"/>
      <c r="W133" s="47"/>
      <c r="X133" s="28" t="str">
        <f t="shared" si="29"/>
        <v xml:space="preserve"> </v>
      </c>
      <c r="Y133" s="3"/>
      <c r="Z133" s="3"/>
      <c r="AA133" s="3"/>
      <c r="AB133" s="3"/>
      <c r="AC133" s="3"/>
      <c r="AD133" s="3"/>
      <c r="AE133" s="3"/>
      <c r="AF133" s="3"/>
      <c r="AG133" s="221"/>
      <c r="AH133" s="3"/>
      <c r="AI133" s="3"/>
      <c r="AJ133" s="3"/>
      <c r="AK133" s="3"/>
      <c r="BA133" s="29" t="str">
        <f t="shared" si="26"/>
        <v/>
      </c>
      <c r="BB133" s="29" t="str">
        <f t="shared" si="27"/>
        <v/>
      </c>
      <c r="BC133" s="29" t="str">
        <f t="shared" si="28"/>
        <v/>
      </c>
      <c r="BD133" s="29" t="str">
        <f t="shared" si="30"/>
        <v/>
      </c>
      <c r="BE133" s="29" t="str">
        <f t="shared" si="31"/>
        <v/>
      </c>
      <c r="BF133" s="29" t="str">
        <f t="shared" si="32"/>
        <v/>
      </c>
      <c r="BG133" s="29" t="str">
        <f t="shared" si="33"/>
        <v/>
      </c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0">
        <f t="shared" si="34"/>
        <v>0</v>
      </c>
      <c r="BU133" s="30">
        <f t="shared" si="35"/>
        <v>0</v>
      </c>
      <c r="BV133" s="30">
        <f t="shared" si="36"/>
        <v>0</v>
      </c>
      <c r="BW133" s="30">
        <f t="shared" si="37"/>
        <v>0</v>
      </c>
      <c r="BX133" s="30">
        <f t="shared" si="38"/>
        <v>0</v>
      </c>
      <c r="BY133" s="30">
        <f t="shared" si="39"/>
        <v>0</v>
      </c>
      <c r="BZ133" s="30">
        <f t="shared" si="40"/>
        <v>0</v>
      </c>
      <c r="CA133" s="3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</row>
    <row r="134" spans="1:100" s="23" customFormat="1" ht="10.5" x14ac:dyDescent="0.15">
      <c r="A134" s="1090" t="s">
        <v>133</v>
      </c>
      <c r="B134" s="1101"/>
      <c r="C134" s="1102"/>
      <c r="D134" s="185">
        <f t="shared" si="41"/>
        <v>0</v>
      </c>
      <c r="E134" s="186">
        <f t="shared" si="42"/>
        <v>0</v>
      </c>
      <c r="F134" s="187">
        <f t="shared" si="42"/>
        <v>0</v>
      </c>
      <c r="G134" s="32"/>
      <c r="H134" s="34"/>
      <c r="I134" s="32"/>
      <c r="J134" s="34"/>
      <c r="K134" s="32"/>
      <c r="L134" s="34"/>
      <c r="M134" s="32"/>
      <c r="N134" s="34"/>
      <c r="O134" s="32"/>
      <c r="P134" s="34"/>
      <c r="Q134" s="188"/>
      <c r="R134" s="133"/>
      <c r="S134" s="134"/>
      <c r="T134" s="190"/>
      <c r="U134" s="190"/>
      <c r="V134" s="134"/>
      <c r="W134" s="34"/>
      <c r="X134" s="28" t="str">
        <f t="shared" si="29"/>
        <v xml:space="preserve"> </v>
      </c>
      <c r="Y134" s="3"/>
      <c r="Z134" s="3"/>
      <c r="AA134" s="3"/>
      <c r="AB134" s="3"/>
      <c r="AC134" s="3"/>
      <c r="AD134" s="3"/>
      <c r="AE134" s="3"/>
      <c r="AF134" s="3"/>
      <c r="AG134" s="221"/>
      <c r="AH134" s="3"/>
      <c r="AI134" s="3"/>
      <c r="AJ134" s="3"/>
      <c r="AK134" s="3"/>
      <c r="BA134" s="29" t="str">
        <f t="shared" si="26"/>
        <v/>
      </c>
      <c r="BB134" s="29" t="str">
        <f t="shared" si="27"/>
        <v/>
      </c>
      <c r="BC134" s="29" t="str">
        <f t="shared" si="28"/>
        <v/>
      </c>
      <c r="BD134" s="29" t="str">
        <f t="shared" si="30"/>
        <v/>
      </c>
      <c r="BE134" s="29" t="str">
        <f t="shared" si="31"/>
        <v/>
      </c>
      <c r="BF134" s="29" t="str">
        <f t="shared" si="32"/>
        <v/>
      </c>
      <c r="BG134" s="29" t="str">
        <f t="shared" si="33"/>
        <v/>
      </c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0">
        <f t="shared" si="34"/>
        <v>0</v>
      </c>
      <c r="BU134" s="30">
        <f t="shared" si="35"/>
        <v>0</v>
      </c>
      <c r="BV134" s="30">
        <f t="shared" si="36"/>
        <v>0</v>
      </c>
      <c r="BW134" s="30">
        <f t="shared" si="37"/>
        <v>0</v>
      </c>
      <c r="BX134" s="30">
        <f t="shared" si="38"/>
        <v>0</v>
      </c>
      <c r="BY134" s="30">
        <f t="shared" si="39"/>
        <v>0</v>
      </c>
      <c r="BZ134" s="30">
        <f t="shared" si="40"/>
        <v>0</v>
      </c>
      <c r="CA134" s="3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</row>
    <row r="135" spans="1:100" s="23" customFormat="1" ht="10.5" x14ac:dyDescent="0.15">
      <c r="A135" s="1103" t="s">
        <v>134</v>
      </c>
      <c r="B135" s="1082" t="s">
        <v>135</v>
      </c>
      <c r="C135" s="1089"/>
      <c r="D135" s="185">
        <f t="shared" si="41"/>
        <v>0</v>
      </c>
      <c r="E135" s="186">
        <f t="shared" si="42"/>
        <v>0</v>
      </c>
      <c r="F135" s="187">
        <f t="shared" si="42"/>
        <v>0</v>
      </c>
      <c r="G135" s="32"/>
      <c r="H135" s="34"/>
      <c r="I135" s="32"/>
      <c r="J135" s="34"/>
      <c r="K135" s="32"/>
      <c r="L135" s="34"/>
      <c r="M135" s="32"/>
      <c r="N135" s="34"/>
      <c r="O135" s="32"/>
      <c r="P135" s="34"/>
      <c r="Q135" s="188"/>
      <c r="R135" s="133"/>
      <c r="S135" s="134"/>
      <c r="T135" s="47"/>
      <c r="U135" s="190"/>
      <c r="V135" s="134"/>
      <c r="W135" s="75"/>
      <c r="X135" s="28" t="str">
        <f t="shared" si="29"/>
        <v xml:space="preserve"> </v>
      </c>
      <c r="Y135" s="3"/>
      <c r="Z135" s="3"/>
      <c r="AA135" s="3"/>
      <c r="AB135" s="3"/>
      <c r="AC135" s="3"/>
      <c r="AD135" s="3"/>
      <c r="AE135" s="3"/>
      <c r="AF135" s="3"/>
      <c r="AG135" s="221"/>
      <c r="AH135" s="3"/>
      <c r="AI135" s="3"/>
      <c r="AJ135" s="3"/>
      <c r="AK135" s="3"/>
      <c r="BA135" s="29" t="str">
        <f t="shared" si="26"/>
        <v/>
      </c>
      <c r="BB135" s="29" t="str">
        <f t="shared" si="27"/>
        <v/>
      </c>
      <c r="BC135" s="29" t="str">
        <f t="shared" si="28"/>
        <v/>
      </c>
      <c r="BD135" s="29" t="str">
        <f t="shared" si="30"/>
        <v/>
      </c>
      <c r="BE135" s="29" t="str">
        <f t="shared" si="31"/>
        <v/>
      </c>
      <c r="BF135" s="29" t="str">
        <f t="shared" si="32"/>
        <v/>
      </c>
      <c r="BG135" s="29" t="str">
        <f t="shared" si="33"/>
        <v/>
      </c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0">
        <f t="shared" si="34"/>
        <v>0</v>
      </c>
      <c r="BU135" s="30">
        <f t="shared" si="35"/>
        <v>0</v>
      </c>
      <c r="BV135" s="30">
        <f t="shared" si="36"/>
        <v>0</v>
      </c>
      <c r="BW135" s="30">
        <f t="shared" si="37"/>
        <v>0</v>
      </c>
      <c r="BX135" s="30">
        <f t="shared" si="38"/>
        <v>0</v>
      </c>
      <c r="BY135" s="30">
        <f t="shared" si="39"/>
        <v>0</v>
      </c>
      <c r="BZ135" s="30">
        <f t="shared" si="40"/>
        <v>0</v>
      </c>
      <c r="CA135" s="3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</row>
    <row r="136" spans="1:100" s="23" customFormat="1" ht="10.5" x14ac:dyDescent="0.15">
      <c r="A136" s="1104"/>
      <c r="B136" s="1082" t="s">
        <v>136</v>
      </c>
      <c r="C136" s="1089"/>
      <c r="D136" s="185">
        <f t="shared" si="41"/>
        <v>0</v>
      </c>
      <c r="E136" s="186">
        <f t="shared" si="42"/>
        <v>0</v>
      </c>
      <c r="F136" s="187">
        <f t="shared" si="42"/>
        <v>0</v>
      </c>
      <c r="G136" s="32"/>
      <c r="H136" s="34"/>
      <c r="I136" s="32"/>
      <c r="J136" s="34"/>
      <c r="K136" s="32"/>
      <c r="L136" s="34"/>
      <c r="M136" s="32"/>
      <c r="N136" s="34"/>
      <c r="O136" s="32"/>
      <c r="P136" s="34"/>
      <c r="Q136" s="188"/>
      <c r="R136" s="133"/>
      <c r="S136" s="134"/>
      <c r="T136" s="47"/>
      <c r="U136" s="190"/>
      <c r="V136" s="134"/>
      <c r="W136" s="75"/>
      <c r="X136" s="28" t="str">
        <f t="shared" si="29"/>
        <v xml:space="preserve"> </v>
      </c>
      <c r="Y136" s="3"/>
      <c r="Z136" s="3"/>
      <c r="AA136" s="3"/>
      <c r="AB136" s="3"/>
      <c r="AC136" s="3"/>
      <c r="AD136" s="3"/>
      <c r="AE136" s="3"/>
      <c r="AF136" s="3"/>
      <c r="AG136" s="221"/>
      <c r="AH136" s="3"/>
      <c r="AI136" s="3"/>
      <c r="AJ136" s="3"/>
      <c r="AK136" s="3"/>
      <c r="BA136" s="29" t="str">
        <f t="shared" si="26"/>
        <v/>
      </c>
      <c r="BB136" s="29" t="str">
        <f t="shared" si="27"/>
        <v/>
      </c>
      <c r="BC136" s="29" t="str">
        <f t="shared" si="28"/>
        <v/>
      </c>
      <c r="BD136" s="29" t="str">
        <f t="shared" si="30"/>
        <v/>
      </c>
      <c r="BE136" s="29" t="str">
        <f t="shared" si="31"/>
        <v/>
      </c>
      <c r="BF136" s="29" t="str">
        <f t="shared" si="32"/>
        <v/>
      </c>
      <c r="BG136" s="29" t="str">
        <f t="shared" si="33"/>
        <v/>
      </c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0">
        <f t="shared" si="34"/>
        <v>0</v>
      </c>
      <c r="BU136" s="30">
        <f t="shared" si="35"/>
        <v>0</v>
      </c>
      <c r="BV136" s="30">
        <f t="shared" si="36"/>
        <v>0</v>
      </c>
      <c r="BW136" s="30">
        <f t="shared" si="37"/>
        <v>0</v>
      </c>
      <c r="BX136" s="30">
        <f t="shared" si="38"/>
        <v>0</v>
      </c>
      <c r="BY136" s="30">
        <f t="shared" si="39"/>
        <v>0</v>
      </c>
      <c r="BZ136" s="30">
        <f t="shared" si="40"/>
        <v>0</v>
      </c>
      <c r="CA136" s="3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</row>
    <row r="137" spans="1:100" s="23" customFormat="1" ht="21" x14ac:dyDescent="0.15">
      <c r="A137" s="196" t="s">
        <v>137</v>
      </c>
      <c r="B137" s="1091" t="s">
        <v>138</v>
      </c>
      <c r="C137" s="1092"/>
      <c r="D137" s="185">
        <f t="shared" si="41"/>
        <v>0</v>
      </c>
      <c r="E137" s="186">
        <f t="shared" si="42"/>
        <v>0</v>
      </c>
      <c r="F137" s="187">
        <f t="shared" si="42"/>
        <v>0</v>
      </c>
      <c r="G137" s="32"/>
      <c r="H137" s="34"/>
      <c r="I137" s="32"/>
      <c r="J137" s="34"/>
      <c r="K137" s="32"/>
      <c r="L137" s="34"/>
      <c r="M137" s="32"/>
      <c r="N137" s="34"/>
      <c r="O137" s="32"/>
      <c r="P137" s="34"/>
      <c r="Q137" s="188"/>
      <c r="R137" s="133"/>
      <c r="S137" s="134"/>
      <c r="T137" s="47"/>
      <c r="U137" s="190"/>
      <c r="V137" s="134"/>
      <c r="W137" s="75"/>
      <c r="X137" s="28" t="str">
        <f t="shared" si="29"/>
        <v xml:space="preserve"> </v>
      </c>
      <c r="Y137" s="3"/>
      <c r="Z137" s="3"/>
      <c r="AA137" s="3"/>
      <c r="AB137" s="3"/>
      <c r="AC137" s="3"/>
      <c r="AD137" s="3"/>
      <c r="AE137" s="3"/>
      <c r="AF137" s="3"/>
      <c r="AG137" s="221"/>
      <c r="AH137" s="3"/>
      <c r="AI137" s="3"/>
      <c r="AJ137" s="3"/>
      <c r="AK137" s="3"/>
      <c r="BA137" s="29" t="str">
        <f t="shared" si="26"/>
        <v/>
      </c>
      <c r="BB137" s="29" t="str">
        <f t="shared" si="27"/>
        <v/>
      </c>
      <c r="BC137" s="29" t="str">
        <f t="shared" si="28"/>
        <v/>
      </c>
      <c r="BD137" s="29" t="str">
        <f t="shared" si="30"/>
        <v/>
      </c>
      <c r="BE137" s="29" t="str">
        <f t="shared" si="31"/>
        <v/>
      </c>
      <c r="BF137" s="29" t="str">
        <f t="shared" si="32"/>
        <v/>
      </c>
      <c r="BG137" s="29" t="str">
        <f t="shared" si="33"/>
        <v/>
      </c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0">
        <f t="shared" si="34"/>
        <v>0</v>
      </c>
      <c r="BU137" s="30">
        <f t="shared" si="35"/>
        <v>0</v>
      </c>
      <c r="BV137" s="30">
        <f t="shared" si="36"/>
        <v>0</v>
      </c>
      <c r="BW137" s="30">
        <f t="shared" si="37"/>
        <v>0</v>
      </c>
      <c r="BX137" s="30">
        <f t="shared" si="38"/>
        <v>0</v>
      </c>
      <c r="BY137" s="30">
        <f t="shared" si="39"/>
        <v>0</v>
      </c>
      <c r="BZ137" s="30">
        <f t="shared" si="40"/>
        <v>0</v>
      </c>
      <c r="CA137" s="3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</row>
    <row r="138" spans="1:100" s="23" customFormat="1" ht="10.5" x14ac:dyDescent="0.15">
      <c r="A138" s="1090" t="s">
        <v>139</v>
      </c>
      <c r="B138" s="1090"/>
      <c r="C138" s="1089"/>
      <c r="D138" s="185">
        <f t="shared" si="41"/>
        <v>0</v>
      </c>
      <c r="E138" s="186">
        <f t="shared" si="42"/>
        <v>0</v>
      </c>
      <c r="F138" s="187">
        <f t="shared" si="42"/>
        <v>0</v>
      </c>
      <c r="G138" s="37"/>
      <c r="H138" s="39"/>
      <c r="I138" s="37"/>
      <c r="J138" s="39"/>
      <c r="K138" s="37"/>
      <c r="L138" s="39"/>
      <c r="M138" s="37"/>
      <c r="N138" s="39"/>
      <c r="O138" s="37"/>
      <c r="P138" s="39"/>
      <c r="Q138" s="104"/>
      <c r="R138" s="135"/>
      <c r="S138" s="136"/>
      <c r="T138" s="49"/>
      <c r="U138" s="190"/>
      <c r="V138" s="136"/>
      <c r="W138" s="75"/>
      <c r="X138" s="28" t="str">
        <f t="shared" si="29"/>
        <v xml:space="preserve"> </v>
      </c>
      <c r="Y138" s="3"/>
      <c r="Z138" s="3"/>
      <c r="AA138" s="3"/>
      <c r="AB138" s="3"/>
      <c r="AC138" s="3"/>
      <c r="AD138" s="3"/>
      <c r="AE138" s="3"/>
      <c r="AF138" s="3"/>
      <c r="AG138" s="221"/>
      <c r="AH138" s="3"/>
      <c r="AI138" s="3"/>
      <c r="AJ138" s="3"/>
      <c r="AK138" s="3"/>
      <c r="BA138" s="29" t="str">
        <f t="shared" si="26"/>
        <v/>
      </c>
      <c r="BB138" s="29" t="str">
        <f t="shared" si="27"/>
        <v/>
      </c>
      <c r="BC138" s="29" t="str">
        <f t="shared" si="28"/>
        <v/>
      </c>
      <c r="BD138" s="29" t="str">
        <f t="shared" si="30"/>
        <v/>
      </c>
      <c r="BE138" s="29" t="str">
        <f t="shared" si="31"/>
        <v/>
      </c>
      <c r="BF138" s="29" t="str">
        <f t="shared" si="32"/>
        <v/>
      </c>
      <c r="BG138" s="29" t="str">
        <f t="shared" si="33"/>
        <v/>
      </c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0">
        <f t="shared" si="34"/>
        <v>0</v>
      </c>
      <c r="BU138" s="30">
        <f t="shared" si="35"/>
        <v>0</v>
      </c>
      <c r="BV138" s="30">
        <f t="shared" si="36"/>
        <v>0</v>
      </c>
      <c r="BW138" s="30">
        <f t="shared" si="37"/>
        <v>0</v>
      </c>
      <c r="BX138" s="30">
        <f t="shared" si="38"/>
        <v>0</v>
      </c>
      <c r="BY138" s="30">
        <f t="shared" si="39"/>
        <v>0</v>
      </c>
      <c r="BZ138" s="30">
        <f t="shared" si="40"/>
        <v>0</v>
      </c>
      <c r="CA138" s="3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</row>
    <row r="139" spans="1:100" s="23" customFormat="1" ht="10.5" x14ac:dyDescent="0.15">
      <c r="A139" s="1093" t="s">
        <v>140</v>
      </c>
      <c r="B139" s="1094"/>
      <c r="C139" s="1095"/>
      <c r="D139" s="177"/>
      <c r="E139" s="178"/>
      <c r="F139" s="178"/>
      <c r="G139" s="178"/>
      <c r="H139" s="178"/>
      <c r="I139" s="178"/>
      <c r="J139" s="178"/>
      <c r="K139" s="178"/>
      <c r="L139" s="178"/>
      <c r="M139" s="178"/>
      <c r="N139" s="178"/>
      <c r="O139" s="178"/>
      <c r="P139" s="178"/>
      <c r="Q139" s="178"/>
      <c r="R139" s="178"/>
      <c r="S139" s="178"/>
      <c r="T139" s="178"/>
      <c r="U139" s="178"/>
      <c r="V139" s="178"/>
      <c r="W139" s="179"/>
      <c r="X139" s="28" t="str">
        <f t="shared" si="29"/>
        <v xml:space="preserve"> </v>
      </c>
      <c r="Y139" s="3"/>
      <c r="Z139" s="3"/>
      <c r="AA139" s="3"/>
      <c r="AB139" s="3"/>
      <c r="AC139" s="3"/>
      <c r="AD139" s="3"/>
      <c r="AE139" s="3"/>
      <c r="AF139" s="3"/>
      <c r="AG139" s="221"/>
      <c r="AH139" s="3"/>
      <c r="AI139" s="3"/>
      <c r="AJ139" s="3"/>
      <c r="AK139" s="3"/>
      <c r="BA139" s="29" t="str">
        <f t="shared" si="26"/>
        <v/>
      </c>
      <c r="BB139" s="29" t="str">
        <f t="shared" si="27"/>
        <v/>
      </c>
      <c r="BC139" s="29" t="str">
        <f t="shared" si="28"/>
        <v/>
      </c>
      <c r="BD139" s="29" t="str">
        <f t="shared" si="30"/>
        <v/>
      </c>
      <c r="BE139" s="29" t="str">
        <f t="shared" si="31"/>
        <v/>
      </c>
      <c r="BF139" s="29" t="str">
        <f t="shared" si="32"/>
        <v/>
      </c>
      <c r="BG139" s="29" t="str">
        <f t="shared" si="33"/>
        <v/>
      </c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0">
        <f t="shared" si="34"/>
        <v>0</v>
      </c>
      <c r="BU139" s="30">
        <f t="shared" si="35"/>
        <v>0</v>
      </c>
      <c r="BV139" s="30">
        <f t="shared" si="36"/>
        <v>0</v>
      </c>
      <c r="BW139" s="30">
        <f t="shared" si="37"/>
        <v>0</v>
      </c>
      <c r="BX139" s="30">
        <f t="shared" si="38"/>
        <v>0</v>
      </c>
      <c r="BY139" s="30">
        <f t="shared" si="39"/>
        <v>0</v>
      </c>
      <c r="BZ139" s="30">
        <f t="shared" si="40"/>
        <v>0</v>
      </c>
      <c r="CA139" s="3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</row>
    <row r="140" spans="1:100" s="23" customFormat="1" ht="10.5" x14ac:dyDescent="0.15">
      <c r="A140" s="1096" t="s">
        <v>141</v>
      </c>
      <c r="B140" s="1099" t="s">
        <v>142</v>
      </c>
      <c r="C140" s="1100"/>
      <c r="D140" s="198">
        <f t="shared" ref="D140:D157" si="43">SUM(E140:F140)</f>
        <v>0</v>
      </c>
      <c r="E140" s="199">
        <f t="shared" ref="E140:F157" si="44">G140+I140+K140+M140+O140+Q140</f>
        <v>0</v>
      </c>
      <c r="F140" s="200">
        <f t="shared" si="44"/>
        <v>0</v>
      </c>
      <c r="G140" s="25"/>
      <c r="H140" s="27"/>
      <c r="I140" s="25"/>
      <c r="J140" s="27"/>
      <c r="K140" s="25"/>
      <c r="L140" s="27"/>
      <c r="M140" s="25"/>
      <c r="N140" s="27"/>
      <c r="O140" s="25"/>
      <c r="P140" s="27"/>
      <c r="Q140" s="100"/>
      <c r="R140" s="201"/>
      <c r="S140" s="143"/>
      <c r="T140" s="44"/>
      <c r="U140" s="44"/>
      <c r="V140" s="143"/>
      <c r="W140" s="27"/>
      <c r="X140" s="28" t="str">
        <f t="shared" si="29"/>
        <v xml:space="preserve"> </v>
      </c>
      <c r="Y140" s="3"/>
      <c r="Z140" s="3"/>
      <c r="AA140" s="3"/>
      <c r="AB140" s="3"/>
      <c r="AC140" s="3"/>
      <c r="AD140" s="3"/>
      <c r="AE140" s="3"/>
      <c r="AF140" s="3"/>
      <c r="AG140" s="221"/>
      <c r="AH140" s="3"/>
      <c r="AI140" s="3"/>
      <c r="AJ140" s="3"/>
      <c r="AK140" s="3"/>
      <c r="BA140" s="29" t="str">
        <f t="shared" si="26"/>
        <v/>
      </c>
      <c r="BB140" s="29" t="str">
        <f t="shared" si="27"/>
        <v/>
      </c>
      <c r="BC140" s="29" t="str">
        <f t="shared" si="28"/>
        <v/>
      </c>
      <c r="BD140" s="29" t="str">
        <f t="shared" si="30"/>
        <v/>
      </c>
      <c r="BE140" s="29" t="str">
        <f t="shared" si="31"/>
        <v/>
      </c>
      <c r="BF140" s="29" t="str">
        <f t="shared" si="32"/>
        <v/>
      </c>
      <c r="BG140" s="29" t="str">
        <f t="shared" si="33"/>
        <v/>
      </c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0">
        <f t="shared" si="34"/>
        <v>0</v>
      </c>
      <c r="BU140" s="30">
        <f t="shared" si="35"/>
        <v>0</v>
      </c>
      <c r="BV140" s="30">
        <f t="shared" si="36"/>
        <v>0</v>
      </c>
      <c r="BW140" s="30">
        <f t="shared" si="37"/>
        <v>0</v>
      </c>
      <c r="BX140" s="30">
        <f t="shared" si="38"/>
        <v>0</v>
      </c>
      <c r="BY140" s="30">
        <f t="shared" si="39"/>
        <v>0</v>
      </c>
      <c r="BZ140" s="30">
        <f t="shared" si="40"/>
        <v>0</v>
      </c>
      <c r="CA140" s="3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</row>
    <row r="141" spans="1:100" s="23" customFormat="1" ht="10.5" x14ac:dyDescent="0.15">
      <c r="A141" s="1097"/>
      <c r="B141" s="1088" t="s">
        <v>143</v>
      </c>
      <c r="C141" s="1089"/>
      <c r="D141" s="180">
        <f t="shared" si="43"/>
        <v>0</v>
      </c>
      <c r="E141" s="181">
        <f t="shared" si="44"/>
        <v>0</v>
      </c>
      <c r="F141" s="182">
        <f t="shared" si="44"/>
        <v>0</v>
      </c>
      <c r="G141" s="67"/>
      <c r="H141" s="69"/>
      <c r="I141" s="67"/>
      <c r="J141" s="69"/>
      <c r="K141" s="67"/>
      <c r="L141" s="69"/>
      <c r="M141" s="67"/>
      <c r="N141" s="69"/>
      <c r="O141" s="67"/>
      <c r="P141" s="69"/>
      <c r="Q141" s="102"/>
      <c r="R141" s="131"/>
      <c r="S141" s="134"/>
      <c r="T141" s="46"/>
      <c r="U141" s="46"/>
      <c r="V141" s="132"/>
      <c r="W141" s="34"/>
      <c r="X141" s="28" t="str">
        <f t="shared" si="29"/>
        <v xml:space="preserve"> </v>
      </c>
      <c r="Y141" s="3"/>
      <c r="Z141" s="3"/>
      <c r="AA141" s="3"/>
      <c r="AB141" s="3"/>
      <c r="AC141" s="3"/>
      <c r="AD141" s="3"/>
      <c r="AE141" s="3"/>
      <c r="AF141" s="3"/>
      <c r="AG141" s="221"/>
      <c r="AH141" s="3"/>
      <c r="AI141" s="3"/>
      <c r="AJ141" s="3"/>
      <c r="AK141" s="3"/>
      <c r="BA141" s="29" t="str">
        <f t="shared" si="26"/>
        <v/>
      </c>
      <c r="BB141" s="29" t="str">
        <f t="shared" si="27"/>
        <v/>
      </c>
      <c r="BC141" s="29" t="str">
        <f t="shared" si="28"/>
        <v/>
      </c>
      <c r="BD141" s="29" t="str">
        <f t="shared" si="30"/>
        <v/>
      </c>
      <c r="BE141" s="29" t="str">
        <f t="shared" si="31"/>
        <v/>
      </c>
      <c r="BF141" s="29" t="str">
        <f t="shared" si="32"/>
        <v/>
      </c>
      <c r="BG141" s="29" t="str">
        <f t="shared" si="33"/>
        <v/>
      </c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0">
        <f t="shared" si="34"/>
        <v>0</v>
      </c>
      <c r="BU141" s="30">
        <f t="shared" si="35"/>
        <v>0</v>
      </c>
      <c r="BV141" s="30">
        <f t="shared" si="36"/>
        <v>0</v>
      </c>
      <c r="BW141" s="30">
        <f t="shared" si="37"/>
        <v>0</v>
      </c>
      <c r="BX141" s="30">
        <f t="shared" si="38"/>
        <v>0</v>
      </c>
      <c r="BY141" s="30">
        <f t="shared" si="39"/>
        <v>0</v>
      </c>
      <c r="BZ141" s="30">
        <f t="shared" si="40"/>
        <v>0</v>
      </c>
      <c r="CA141" s="3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</row>
    <row r="142" spans="1:100" s="23" customFormat="1" ht="10.5" x14ac:dyDescent="0.15">
      <c r="A142" s="1097"/>
      <c r="B142" s="1088" t="s">
        <v>144</v>
      </c>
      <c r="C142" s="1089"/>
      <c r="D142" s="180">
        <f t="shared" si="43"/>
        <v>0</v>
      </c>
      <c r="E142" s="181">
        <f t="shared" si="44"/>
        <v>0</v>
      </c>
      <c r="F142" s="182">
        <f t="shared" si="44"/>
        <v>0</v>
      </c>
      <c r="G142" s="67"/>
      <c r="H142" s="69"/>
      <c r="I142" s="67"/>
      <c r="J142" s="69"/>
      <c r="K142" s="67"/>
      <c r="L142" s="69"/>
      <c r="M142" s="67"/>
      <c r="N142" s="69"/>
      <c r="O142" s="67"/>
      <c r="P142" s="69"/>
      <c r="Q142" s="102"/>
      <c r="R142" s="131"/>
      <c r="S142" s="134"/>
      <c r="T142" s="46"/>
      <c r="U142" s="46"/>
      <c r="V142" s="132"/>
      <c r="W142" s="34"/>
      <c r="X142" s="28" t="str">
        <f t="shared" si="29"/>
        <v xml:space="preserve"> </v>
      </c>
      <c r="Y142" s="3"/>
      <c r="Z142" s="3"/>
      <c r="AA142" s="3"/>
      <c r="AB142" s="3"/>
      <c r="AC142" s="3"/>
      <c r="AD142" s="3"/>
      <c r="AE142" s="3"/>
      <c r="AF142" s="3"/>
      <c r="AG142" s="221"/>
      <c r="AH142" s="3"/>
      <c r="AI142" s="3"/>
      <c r="AJ142" s="3"/>
      <c r="AK142" s="3"/>
      <c r="BA142" s="29" t="str">
        <f t="shared" si="26"/>
        <v/>
      </c>
      <c r="BB142" s="29" t="str">
        <f t="shared" si="27"/>
        <v/>
      </c>
      <c r="BC142" s="29" t="str">
        <f t="shared" si="28"/>
        <v/>
      </c>
      <c r="BD142" s="29" t="str">
        <f t="shared" si="30"/>
        <v/>
      </c>
      <c r="BE142" s="29" t="str">
        <f t="shared" si="31"/>
        <v/>
      </c>
      <c r="BF142" s="29" t="str">
        <f t="shared" si="32"/>
        <v/>
      </c>
      <c r="BG142" s="29" t="str">
        <f t="shared" si="33"/>
        <v/>
      </c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0">
        <f t="shared" si="34"/>
        <v>0</v>
      </c>
      <c r="BU142" s="30">
        <f t="shared" si="35"/>
        <v>0</v>
      </c>
      <c r="BV142" s="30">
        <f t="shared" si="36"/>
        <v>0</v>
      </c>
      <c r="BW142" s="30">
        <f t="shared" si="37"/>
        <v>0</v>
      </c>
      <c r="BX142" s="30">
        <f t="shared" si="38"/>
        <v>0</v>
      </c>
      <c r="BY142" s="30">
        <f t="shared" si="39"/>
        <v>0</v>
      </c>
      <c r="BZ142" s="30">
        <f t="shared" si="40"/>
        <v>0</v>
      </c>
      <c r="CA142" s="3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</row>
    <row r="143" spans="1:100" s="23" customFormat="1" ht="10.5" x14ac:dyDescent="0.15">
      <c r="A143" s="1083"/>
      <c r="B143" s="1088" t="s">
        <v>145</v>
      </c>
      <c r="C143" s="1089"/>
      <c r="D143" s="185">
        <f>+F143</f>
        <v>0</v>
      </c>
      <c r="E143" s="202"/>
      <c r="F143" s="187">
        <f t="shared" si="44"/>
        <v>0</v>
      </c>
      <c r="G143" s="191"/>
      <c r="H143" s="192"/>
      <c r="I143" s="191"/>
      <c r="J143" s="34"/>
      <c r="K143" s="191"/>
      <c r="L143" s="34"/>
      <c r="M143" s="191"/>
      <c r="N143" s="34"/>
      <c r="O143" s="191"/>
      <c r="P143" s="34"/>
      <c r="Q143" s="191"/>
      <c r="R143" s="194"/>
      <c r="S143" s="134"/>
      <c r="T143" s="190"/>
      <c r="U143" s="47"/>
      <c r="V143" s="189"/>
      <c r="W143" s="34"/>
      <c r="X143" s="28" t="str">
        <f>$BA143&amp;" "&amp;$BC143&amp;""&amp;$BE143&amp;""&amp;$BG143</f>
        <v xml:space="preserve"> </v>
      </c>
      <c r="Y143" s="3"/>
      <c r="Z143" s="3"/>
      <c r="AA143" s="3"/>
      <c r="AB143" s="3"/>
      <c r="AC143" s="3"/>
      <c r="AD143" s="3"/>
      <c r="AE143" s="3"/>
      <c r="AF143" s="3"/>
      <c r="AG143" s="221"/>
      <c r="AH143" s="3"/>
      <c r="AI143" s="3"/>
      <c r="AJ143" s="3"/>
      <c r="AK143" s="3"/>
      <c r="BA143" s="29" t="str">
        <f>IF($D143&lt;&gt;(J143+L143+N143+P143),"El Total de los Egresos NO puede ser diferente a la suma de Mujeres por edad.","")</f>
        <v/>
      </c>
      <c r="BB143" s="22"/>
      <c r="BC143" s="29" t="str">
        <f>IF($F143&lt;&gt;$J143+$L143+$N143+$P143,"El Total de Mujeres Egresadas al Programa NO puede ser distinto a la suma de Mujeres por edad.","")</f>
        <v/>
      </c>
      <c r="BD143" s="22"/>
      <c r="BE143" s="29" t="str">
        <f>IF($U143&lt;=$F143,"","Las madres de hijos menor de 2 años NO DEBE ser mayor al Total de Mujeres egresadas al Programa")</f>
        <v/>
      </c>
      <c r="BF143" s="22"/>
      <c r="BG143" s="29" t="str">
        <f>IF($W143&lt;=$F143,"","Los egresos de Población Indigena Mujeres NO DEBE ser mayor al Total de Egresos Mujeres del Programa")</f>
        <v/>
      </c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0">
        <f>IF($D143&lt;&gt;(J143+L143+N143+P143),1,0)</f>
        <v>0</v>
      </c>
      <c r="BU143" s="22"/>
      <c r="BV143" s="30">
        <f>IF($F143&lt;&gt;$J143+$L143+$N143+$P143,1,0)</f>
        <v>0</v>
      </c>
      <c r="BW143" s="22"/>
      <c r="BX143" s="30">
        <f>IF($U143&lt;=$F143,0,1)</f>
        <v>0</v>
      </c>
      <c r="BY143" s="22"/>
      <c r="BZ143" s="30">
        <f>IF($W143&lt;=$F143,0,1)</f>
        <v>0</v>
      </c>
      <c r="CA143" s="3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</row>
    <row r="144" spans="1:100" s="23" customFormat="1" ht="10.5" x14ac:dyDescent="0.15">
      <c r="A144" s="1098"/>
      <c r="B144" s="1088" t="s">
        <v>146</v>
      </c>
      <c r="C144" s="1089"/>
      <c r="D144" s="185">
        <f t="shared" si="43"/>
        <v>0</v>
      </c>
      <c r="E144" s="186">
        <f t="shared" si="44"/>
        <v>0</v>
      </c>
      <c r="F144" s="187">
        <f t="shared" si="44"/>
        <v>0</v>
      </c>
      <c r="G144" s="32"/>
      <c r="H144" s="34"/>
      <c r="I144" s="32"/>
      <c r="J144" s="34"/>
      <c r="K144" s="32"/>
      <c r="L144" s="34"/>
      <c r="M144" s="32"/>
      <c r="N144" s="34"/>
      <c r="O144" s="32"/>
      <c r="P144" s="34"/>
      <c r="Q144" s="188"/>
      <c r="R144" s="133"/>
      <c r="S144" s="134"/>
      <c r="T144" s="190"/>
      <c r="U144" s="48"/>
      <c r="V144" s="222"/>
      <c r="W144" s="34"/>
      <c r="X144" s="28" t="str">
        <f t="shared" si="29"/>
        <v xml:space="preserve"> </v>
      </c>
      <c r="Y144" s="3"/>
      <c r="Z144" s="3"/>
      <c r="AA144" s="3"/>
      <c r="AB144" s="3"/>
      <c r="AC144" s="3"/>
      <c r="AD144" s="3"/>
      <c r="AE144" s="3"/>
      <c r="AF144" s="3"/>
      <c r="AG144" s="221"/>
      <c r="AH144" s="3"/>
      <c r="AI144" s="3"/>
      <c r="AJ144" s="3"/>
      <c r="AK144" s="3"/>
      <c r="BA144" s="29" t="str">
        <f t="shared" si="26"/>
        <v/>
      </c>
      <c r="BB144" s="29" t="str">
        <f t="shared" si="27"/>
        <v/>
      </c>
      <c r="BC144" s="29" t="str">
        <f t="shared" si="28"/>
        <v/>
      </c>
      <c r="BD144" s="29" t="str">
        <f t="shared" si="30"/>
        <v/>
      </c>
      <c r="BE144" s="29" t="str">
        <f t="shared" si="31"/>
        <v/>
      </c>
      <c r="BF144" s="29" t="str">
        <f t="shared" si="32"/>
        <v/>
      </c>
      <c r="BG144" s="29" t="str">
        <f t="shared" si="33"/>
        <v/>
      </c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0">
        <f t="shared" si="34"/>
        <v>0</v>
      </c>
      <c r="BU144" s="30">
        <f t="shared" si="35"/>
        <v>0</v>
      </c>
      <c r="BV144" s="30">
        <f t="shared" si="36"/>
        <v>0</v>
      </c>
      <c r="BW144" s="30">
        <f t="shared" si="37"/>
        <v>0</v>
      </c>
      <c r="BX144" s="30">
        <f t="shared" si="38"/>
        <v>0</v>
      </c>
      <c r="BY144" s="30">
        <f t="shared" si="39"/>
        <v>0</v>
      </c>
      <c r="BZ144" s="30">
        <f t="shared" si="40"/>
        <v>0</v>
      </c>
      <c r="CA144" s="3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</row>
    <row r="145" spans="1:100" s="23" customFormat="1" ht="42" x14ac:dyDescent="0.15">
      <c r="A145" s="1086" t="s">
        <v>147</v>
      </c>
      <c r="B145" s="204" t="s">
        <v>148</v>
      </c>
      <c r="C145" s="205" t="s">
        <v>149</v>
      </c>
      <c r="D145" s="185">
        <f t="shared" si="43"/>
        <v>0</v>
      </c>
      <c r="E145" s="186">
        <f t="shared" si="44"/>
        <v>0</v>
      </c>
      <c r="F145" s="187">
        <f t="shared" si="44"/>
        <v>0</v>
      </c>
      <c r="G145" s="32"/>
      <c r="H145" s="34"/>
      <c r="I145" s="32"/>
      <c r="J145" s="34"/>
      <c r="K145" s="32"/>
      <c r="L145" s="34"/>
      <c r="M145" s="32"/>
      <c r="N145" s="34"/>
      <c r="O145" s="32"/>
      <c r="P145" s="34"/>
      <c r="Q145" s="188"/>
      <c r="R145" s="133"/>
      <c r="S145" s="206"/>
      <c r="T145" s="134"/>
      <c r="U145" s="190"/>
      <c r="V145" s="134"/>
      <c r="W145" s="34"/>
      <c r="X145" s="28" t="str">
        <f t="shared" si="29"/>
        <v xml:space="preserve"> </v>
      </c>
      <c r="Y145" s="3"/>
      <c r="Z145" s="3"/>
      <c r="AA145" s="3"/>
      <c r="AB145" s="3"/>
      <c r="AC145" s="3"/>
      <c r="AD145" s="3"/>
      <c r="AE145" s="3"/>
      <c r="AF145" s="3"/>
      <c r="AG145" s="221"/>
      <c r="AH145" s="3"/>
      <c r="AI145" s="3"/>
      <c r="AJ145" s="3"/>
      <c r="AK145" s="3"/>
      <c r="BA145" s="29" t="str">
        <f t="shared" si="26"/>
        <v/>
      </c>
      <c r="BB145" s="29" t="str">
        <f t="shared" si="27"/>
        <v/>
      </c>
      <c r="BC145" s="29" t="str">
        <f t="shared" si="28"/>
        <v/>
      </c>
      <c r="BD145" s="29" t="str">
        <f t="shared" si="30"/>
        <v/>
      </c>
      <c r="BE145" s="29" t="str">
        <f t="shared" si="31"/>
        <v/>
      </c>
      <c r="BF145" s="29" t="str">
        <f t="shared" si="32"/>
        <v/>
      </c>
      <c r="BG145" s="29" t="str">
        <f t="shared" si="33"/>
        <v/>
      </c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0">
        <f t="shared" si="34"/>
        <v>0</v>
      </c>
      <c r="BU145" s="30">
        <f t="shared" si="35"/>
        <v>0</v>
      </c>
      <c r="BV145" s="30">
        <f t="shared" si="36"/>
        <v>0</v>
      </c>
      <c r="BW145" s="30">
        <f t="shared" si="37"/>
        <v>0</v>
      </c>
      <c r="BX145" s="30">
        <f t="shared" si="38"/>
        <v>0</v>
      </c>
      <c r="BY145" s="30">
        <f t="shared" si="39"/>
        <v>0</v>
      </c>
      <c r="BZ145" s="30">
        <f t="shared" si="40"/>
        <v>0</v>
      </c>
      <c r="CA145" s="3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</row>
    <row r="146" spans="1:100" s="23" customFormat="1" ht="10.5" x14ac:dyDescent="0.15">
      <c r="A146" s="1087"/>
      <c r="B146" s="1088" t="s">
        <v>150</v>
      </c>
      <c r="C146" s="1089"/>
      <c r="D146" s="185">
        <f t="shared" si="43"/>
        <v>0</v>
      </c>
      <c r="E146" s="186">
        <f t="shared" si="44"/>
        <v>0</v>
      </c>
      <c r="F146" s="187">
        <f t="shared" si="44"/>
        <v>0</v>
      </c>
      <c r="G146" s="32"/>
      <c r="H146" s="34"/>
      <c r="I146" s="32"/>
      <c r="J146" s="34"/>
      <c r="K146" s="32"/>
      <c r="L146" s="34"/>
      <c r="M146" s="32"/>
      <c r="N146" s="34"/>
      <c r="O146" s="32"/>
      <c r="P146" s="34"/>
      <c r="Q146" s="188"/>
      <c r="R146" s="133"/>
      <c r="S146" s="206"/>
      <c r="T146" s="134"/>
      <c r="U146" s="190"/>
      <c r="V146" s="134"/>
      <c r="W146" s="34"/>
      <c r="X146" s="28" t="str">
        <f t="shared" si="29"/>
        <v xml:space="preserve"> </v>
      </c>
      <c r="Y146" s="3"/>
      <c r="Z146" s="3"/>
      <c r="AA146" s="3"/>
      <c r="AB146" s="3"/>
      <c r="AC146" s="3"/>
      <c r="AD146" s="3"/>
      <c r="AE146" s="3"/>
      <c r="AF146" s="3"/>
      <c r="AG146" s="221"/>
      <c r="AH146" s="3"/>
      <c r="AI146" s="3"/>
      <c r="AJ146" s="3"/>
      <c r="AK146" s="3"/>
      <c r="BA146" s="29" t="str">
        <f t="shared" si="26"/>
        <v/>
      </c>
      <c r="BB146" s="29" t="str">
        <f t="shared" si="27"/>
        <v/>
      </c>
      <c r="BC146" s="29" t="str">
        <f t="shared" si="28"/>
        <v/>
      </c>
      <c r="BD146" s="29" t="str">
        <f t="shared" si="30"/>
        <v/>
      </c>
      <c r="BE146" s="29" t="str">
        <f t="shared" si="31"/>
        <v/>
      </c>
      <c r="BF146" s="29" t="str">
        <f t="shared" si="32"/>
        <v/>
      </c>
      <c r="BG146" s="29" t="str">
        <f t="shared" si="33"/>
        <v/>
      </c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0">
        <f t="shared" si="34"/>
        <v>0</v>
      </c>
      <c r="BU146" s="30">
        <f t="shared" si="35"/>
        <v>0</v>
      </c>
      <c r="BV146" s="30">
        <f t="shared" si="36"/>
        <v>0</v>
      </c>
      <c r="BW146" s="30">
        <f t="shared" si="37"/>
        <v>0</v>
      </c>
      <c r="BX146" s="30">
        <f t="shared" si="38"/>
        <v>0</v>
      </c>
      <c r="BY146" s="30">
        <f t="shared" si="39"/>
        <v>0</v>
      </c>
      <c r="BZ146" s="30">
        <f t="shared" si="40"/>
        <v>0</v>
      </c>
      <c r="CA146" s="3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</row>
    <row r="147" spans="1:100" s="23" customFormat="1" ht="10.5" x14ac:dyDescent="0.15">
      <c r="A147" s="1087"/>
      <c r="B147" s="1088" t="s">
        <v>151</v>
      </c>
      <c r="C147" s="1089"/>
      <c r="D147" s="185">
        <f t="shared" si="43"/>
        <v>0</v>
      </c>
      <c r="E147" s="186">
        <f t="shared" si="44"/>
        <v>0</v>
      </c>
      <c r="F147" s="187">
        <f t="shared" si="44"/>
        <v>0</v>
      </c>
      <c r="G147" s="32"/>
      <c r="H147" s="34"/>
      <c r="I147" s="32"/>
      <c r="J147" s="34"/>
      <c r="K147" s="32"/>
      <c r="L147" s="34"/>
      <c r="M147" s="32"/>
      <c r="N147" s="34"/>
      <c r="O147" s="32"/>
      <c r="P147" s="34"/>
      <c r="Q147" s="188"/>
      <c r="R147" s="133"/>
      <c r="S147" s="206"/>
      <c r="T147" s="134"/>
      <c r="U147" s="190"/>
      <c r="V147" s="134"/>
      <c r="W147" s="34"/>
      <c r="X147" s="28" t="str">
        <f t="shared" si="29"/>
        <v xml:space="preserve"> </v>
      </c>
      <c r="Y147" s="3"/>
      <c r="Z147" s="3"/>
      <c r="AA147" s="3"/>
      <c r="AB147" s="3"/>
      <c r="AC147" s="3"/>
      <c r="AD147" s="3"/>
      <c r="AE147" s="3"/>
      <c r="AF147" s="3"/>
      <c r="AG147" s="221"/>
      <c r="AH147" s="3"/>
      <c r="AI147" s="3"/>
      <c r="AJ147" s="3"/>
      <c r="AK147" s="3"/>
      <c r="BA147" s="29" t="str">
        <f t="shared" si="26"/>
        <v/>
      </c>
      <c r="BB147" s="29" t="str">
        <f t="shared" si="27"/>
        <v/>
      </c>
      <c r="BC147" s="29" t="str">
        <f t="shared" si="28"/>
        <v/>
      </c>
      <c r="BD147" s="29" t="str">
        <f t="shared" si="30"/>
        <v/>
      </c>
      <c r="BE147" s="29" t="str">
        <f t="shared" si="31"/>
        <v/>
      </c>
      <c r="BF147" s="29" t="str">
        <f t="shared" si="32"/>
        <v/>
      </c>
      <c r="BG147" s="29" t="str">
        <f t="shared" si="33"/>
        <v/>
      </c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0">
        <f t="shared" si="34"/>
        <v>0</v>
      </c>
      <c r="BU147" s="30">
        <f t="shared" si="35"/>
        <v>0</v>
      </c>
      <c r="BV147" s="30">
        <f t="shared" si="36"/>
        <v>0</v>
      </c>
      <c r="BW147" s="30">
        <f t="shared" si="37"/>
        <v>0</v>
      </c>
      <c r="BX147" s="30">
        <f t="shared" si="38"/>
        <v>0</v>
      </c>
      <c r="BY147" s="30">
        <f t="shared" si="39"/>
        <v>0</v>
      </c>
      <c r="BZ147" s="30">
        <f t="shared" si="40"/>
        <v>0</v>
      </c>
      <c r="CA147" s="3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</row>
    <row r="148" spans="1:100" s="23" customFormat="1" ht="10.5" x14ac:dyDescent="0.15">
      <c r="A148" s="1090" t="s">
        <v>152</v>
      </c>
      <c r="B148" s="1090"/>
      <c r="C148" s="1089"/>
      <c r="D148" s="185">
        <f t="shared" si="43"/>
        <v>0</v>
      </c>
      <c r="E148" s="186">
        <f t="shared" si="44"/>
        <v>0</v>
      </c>
      <c r="F148" s="187">
        <f t="shared" si="44"/>
        <v>0</v>
      </c>
      <c r="G148" s="32"/>
      <c r="H148" s="34"/>
      <c r="I148" s="32"/>
      <c r="J148" s="34"/>
      <c r="K148" s="32"/>
      <c r="L148" s="34"/>
      <c r="M148" s="32"/>
      <c r="N148" s="34"/>
      <c r="O148" s="32"/>
      <c r="P148" s="34"/>
      <c r="Q148" s="188"/>
      <c r="R148" s="133"/>
      <c r="S148" s="206"/>
      <c r="T148" s="184"/>
      <c r="U148" s="184"/>
      <c r="V148" s="132"/>
      <c r="W148" s="34"/>
      <c r="X148" s="28" t="str">
        <f t="shared" si="29"/>
        <v xml:space="preserve"> </v>
      </c>
      <c r="Y148" s="3"/>
      <c r="Z148" s="3"/>
      <c r="AA148" s="3"/>
      <c r="AB148" s="3"/>
      <c r="AC148" s="3"/>
      <c r="AD148" s="3"/>
      <c r="AE148" s="3"/>
      <c r="AF148" s="3"/>
      <c r="AG148" s="221"/>
      <c r="AH148" s="3"/>
      <c r="AI148" s="3"/>
      <c r="AJ148" s="3"/>
      <c r="AK148" s="3"/>
      <c r="BA148" s="29" t="str">
        <f t="shared" si="26"/>
        <v/>
      </c>
      <c r="BB148" s="29" t="str">
        <f t="shared" si="27"/>
        <v/>
      </c>
      <c r="BC148" s="29" t="str">
        <f t="shared" si="28"/>
        <v/>
      </c>
      <c r="BD148" s="29" t="str">
        <f t="shared" si="30"/>
        <v/>
      </c>
      <c r="BE148" s="29" t="str">
        <f t="shared" si="31"/>
        <v/>
      </c>
      <c r="BF148" s="29" t="str">
        <f t="shared" si="32"/>
        <v/>
      </c>
      <c r="BG148" s="29" t="str">
        <f t="shared" si="33"/>
        <v/>
      </c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0">
        <f t="shared" si="34"/>
        <v>0</v>
      </c>
      <c r="BU148" s="30">
        <f t="shared" si="35"/>
        <v>0</v>
      </c>
      <c r="BV148" s="30">
        <f t="shared" si="36"/>
        <v>0</v>
      </c>
      <c r="BW148" s="30">
        <f t="shared" si="37"/>
        <v>0</v>
      </c>
      <c r="BX148" s="30">
        <f t="shared" si="38"/>
        <v>0</v>
      </c>
      <c r="BY148" s="30">
        <f t="shared" si="39"/>
        <v>0</v>
      </c>
      <c r="BZ148" s="30">
        <f t="shared" si="40"/>
        <v>0</v>
      </c>
      <c r="CA148" s="3"/>
      <c r="CB148" s="22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2"/>
      <c r="CO148" s="22"/>
      <c r="CP148" s="22"/>
      <c r="CQ148" s="22"/>
      <c r="CR148" s="22"/>
      <c r="CS148" s="22"/>
      <c r="CT148" s="22"/>
      <c r="CU148" s="22"/>
      <c r="CV148" s="22"/>
    </row>
    <row r="149" spans="1:100" s="23" customFormat="1" ht="10.5" x14ac:dyDescent="0.15">
      <c r="A149" s="1090" t="s">
        <v>153</v>
      </c>
      <c r="B149" s="1090"/>
      <c r="C149" s="1089"/>
      <c r="D149" s="185">
        <f t="shared" si="43"/>
        <v>0</v>
      </c>
      <c r="E149" s="186">
        <f t="shared" si="44"/>
        <v>0</v>
      </c>
      <c r="F149" s="187">
        <f t="shared" si="44"/>
        <v>0</v>
      </c>
      <c r="G149" s="32"/>
      <c r="H149" s="34"/>
      <c r="I149" s="32"/>
      <c r="J149" s="34"/>
      <c r="K149" s="32"/>
      <c r="L149" s="34"/>
      <c r="M149" s="32"/>
      <c r="N149" s="34"/>
      <c r="O149" s="32"/>
      <c r="P149" s="34"/>
      <c r="Q149" s="188"/>
      <c r="R149" s="133"/>
      <c r="S149" s="206"/>
      <c r="T149" s="190"/>
      <c r="U149" s="190"/>
      <c r="V149" s="134"/>
      <c r="W149" s="34"/>
      <c r="X149" s="28" t="str">
        <f t="shared" si="29"/>
        <v xml:space="preserve"> </v>
      </c>
      <c r="Y149" s="3"/>
      <c r="Z149" s="3"/>
      <c r="AA149" s="3"/>
      <c r="AB149" s="3"/>
      <c r="AC149" s="3"/>
      <c r="AD149" s="3"/>
      <c r="AE149" s="3"/>
      <c r="AF149" s="3"/>
      <c r="AG149" s="221"/>
      <c r="AH149" s="3"/>
      <c r="AI149" s="3"/>
      <c r="AJ149" s="3"/>
      <c r="AK149" s="3"/>
      <c r="BA149" s="29" t="str">
        <f t="shared" si="26"/>
        <v/>
      </c>
      <c r="BB149" s="29" t="str">
        <f t="shared" si="27"/>
        <v/>
      </c>
      <c r="BC149" s="29" t="str">
        <f t="shared" si="28"/>
        <v/>
      </c>
      <c r="BD149" s="29" t="str">
        <f t="shared" si="30"/>
        <v/>
      </c>
      <c r="BE149" s="29" t="str">
        <f t="shared" si="31"/>
        <v/>
      </c>
      <c r="BF149" s="29" t="str">
        <f t="shared" si="32"/>
        <v/>
      </c>
      <c r="BG149" s="29" t="str">
        <f t="shared" si="33"/>
        <v/>
      </c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0">
        <f t="shared" si="34"/>
        <v>0</v>
      </c>
      <c r="BU149" s="30">
        <f t="shared" si="35"/>
        <v>0</v>
      </c>
      <c r="BV149" s="30">
        <f t="shared" si="36"/>
        <v>0</v>
      </c>
      <c r="BW149" s="30">
        <f t="shared" si="37"/>
        <v>0</v>
      </c>
      <c r="BX149" s="30">
        <f t="shared" si="38"/>
        <v>0</v>
      </c>
      <c r="BY149" s="30">
        <f t="shared" si="39"/>
        <v>0</v>
      </c>
      <c r="BZ149" s="30">
        <f t="shared" si="40"/>
        <v>0</v>
      </c>
      <c r="CA149" s="3"/>
      <c r="CB149" s="22"/>
      <c r="CC149" s="22"/>
      <c r="CD149" s="22"/>
      <c r="CE149" s="22"/>
      <c r="CF149" s="22"/>
      <c r="CG149" s="22"/>
      <c r="CH149" s="22"/>
      <c r="CI149" s="22"/>
      <c r="CJ149" s="22"/>
      <c r="CK149" s="22"/>
      <c r="CL149" s="22"/>
      <c r="CM149" s="22"/>
      <c r="CN149" s="22"/>
      <c r="CO149" s="22"/>
      <c r="CP149" s="22"/>
      <c r="CQ149" s="22"/>
      <c r="CR149" s="22"/>
      <c r="CS149" s="22"/>
      <c r="CT149" s="22"/>
      <c r="CU149" s="22"/>
      <c r="CV149" s="22"/>
    </row>
    <row r="150" spans="1:100" s="23" customFormat="1" ht="10.5" x14ac:dyDescent="0.15">
      <c r="A150" s="1083" t="s">
        <v>154</v>
      </c>
      <c r="B150" s="1084"/>
      <c r="C150" s="1085"/>
      <c r="D150" s="185">
        <f t="shared" si="43"/>
        <v>0</v>
      </c>
      <c r="E150" s="186">
        <f t="shared" si="44"/>
        <v>0</v>
      </c>
      <c r="F150" s="187">
        <f t="shared" si="44"/>
        <v>0</v>
      </c>
      <c r="G150" s="32"/>
      <c r="H150" s="34"/>
      <c r="I150" s="32"/>
      <c r="J150" s="34"/>
      <c r="K150" s="32"/>
      <c r="L150" s="34"/>
      <c r="M150" s="32"/>
      <c r="N150" s="34"/>
      <c r="O150" s="32"/>
      <c r="P150" s="34"/>
      <c r="Q150" s="188"/>
      <c r="R150" s="133"/>
      <c r="S150" s="206"/>
      <c r="T150" s="190"/>
      <c r="U150" s="190"/>
      <c r="V150" s="134"/>
      <c r="W150" s="34"/>
      <c r="X150" s="28" t="str">
        <f t="shared" si="29"/>
        <v xml:space="preserve"> </v>
      </c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BA150" s="29" t="str">
        <f t="shared" si="26"/>
        <v/>
      </c>
      <c r="BB150" s="29" t="str">
        <f t="shared" si="27"/>
        <v/>
      </c>
      <c r="BC150" s="29" t="str">
        <f t="shared" si="28"/>
        <v/>
      </c>
      <c r="BD150" s="29" t="str">
        <f t="shared" si="30"/>
        <v/>
      </c>
      <c r="BE150" s="29" t="str">
        <f t="shared" si="31"/>
        <v/>
      </c>
      <c r="BF150" s="29" t="str">
        <f t="shared" si="32"/>
        <v/>
      </c>
      <c r="BG150" s="29" t="str">
        <f t="shared" si="33"/>
        <v/>
      </c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0">
        <f t="shared" si="34"/>
        <v>0</v>
      </c>
      <c r="BU150" s="30">
        <f t="shared" si="35"/>
        <v>0</v>
      </c>
      <c r="BV150" s="30">
        <f t="shared" si="36"/>
        <v>0</v>
      </c>
      <c r="BW150" s="30">
        <f t="shared" si="37"/>
        <v>0</v>
      </c>
      <c r="BX150" s="30">
        <f t="shared" si="38"/>
        <v>0</v>
      </c>
      <c r="BY150" s="30">
        <f t="shared" si="39"/>
        <v>0</v>
      </c>
      <c r="BZ150" s="30">
        <f t="shared" si="40"/>
        <v>0</v>
      </c>
      <c r="CA150" s="22"/>
      <c r="CB150" s="22"/>
      <c r="CC150" s="22"/>
      <c r="CD150" s="22"/>
      <c r="CE150" s="22"/>
      <c r="CF150" s="22"/>
      <c r="CG150" s="22"/>
      <c r="CH150" s="22"/>
      <c r="CI150" s="22"/>
      <c r="CJ150" s="22"/>
      <c r="CK150" s="22"/>
      <c r="CL150" s="22"/>
      <c r="CM150" s="22"/>
      <c r="CN150" s="22"/>
      <c r="CO150" s="22"/>
      <c r="CP150" s="22"/>
      <c r="CQ150" s="22"/>
      <c r="CR150" s="22"/>
      <c r="CS150" s="22"/>
      <c r="CT150" s="22"/>
      <c r="CU150" s="22"/>
      <c r="CV150" s="22"/>
    </row>
    <row r="151" spans="1:100" s="23" customFormat="1" ht="10.5" x14ac:dyDescent="0.15">
      <c r="A151" s="1080" t="s">
        <v>155</v>
      </c>
      <c r="B151" s="1081"/>
      <c r="C151" s="1082"/>
      <c r="D151" s="185">
        <f t="shared" si="43"/>
        <v>0</v>
      </c>
      <c r="E151" s="186">
        <f t="shared" si="44"/>
        <v>0</v>
      </c>
      <c r="F151" s="187">
        <f t="shared" si="44"/>
        <v>0</v>
      </c>
      <c r="G151" s="32"/>
      <c r="H151" s="34"/>
      <c r="I151" s="32"/>
      <c r="J151" s="34"/>
      <c r="K151" s="32"/>
      <c r="L151" s="34"/>
      <c r="M151" s="32"/>
      <c r="N151" s="34"/>
      <c r="O151" s="32"/>
      <c r="P151" s="34"/>
      <c r="Q151" s="188"/>
      <c r="R151" s="133"/>
      <c r="S151" s="206"/>
      <c r="T151" s="190"/>
      <c r="U151" s="190"/>
      <c r="V151" s="134"/>
      <c r="W151" s="34"/>
      <c r="X151" s="28" t="str">
        <f t="shared" si="29"/>
        <v xml:space="preserve"> </v>
      </c>
      <c r="Y151" s="3"/>
      <c r="Z151" s="3"/>
      <c r="AA151" s="3"/>
      <c r="AB151" s="3"/>
      <c r="AC151" s="3"/>
      <c r="AD151" s="3"/>
      <c r="AE151" s="3"/>
      <c r="AF151" s="3"/>
      <c r="AG151" s="221"/>
      <c r="AH151" s="3"/>
      <c r="AI151" s="3"/>
      <c r="AJ151" s="3"/>
      <c r="AK151" s="3"/>
      <c r="BA151" s="29" t="str">
        <f t="shared" si="26"/>
        <v/>
      </c>
      <c r="BB151" s="29" t="str">
        <f t="shared" si="27"/>
        <v/>
      </c>
      <c r="BC151" s="29" t="str">
        <f t="shared" si="28"/>
        <v/>
      </c>
      <c r="BD151" s="29" t="str">
        <f t="shared" si="30"/>
        <v/>
      </c>
      <c r="BE151" s="29" t="str">
        <f t="shared" si="31"/>
        <v/>
      </c>
      <c r="BF151" s="29" t="str">
        <f t="shared" si="32"/>
        <v/>
      </c>
      <c r="BG151" s="29" t="str">
        <f t="shared" si="33"/>
        <v/>
      </c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0">
        <f t="shared" si="34"/>
        <v>0</v>
      </c>
      <c r="BU151" s="30">
        <f t="shared" si="35"/>
        <v>0</v>
      </c>
      <c r="BV151" s="30">
        <f t="shared" si="36"/>
        <v>0</v>
      </c>
      <c r="BW151" s="30">
        <f t="shared" si="37"/>
        <v>0</v>
      </c>
      <c r="BX151" s="30">
        <f t="shared" si="38"/>
        <v>0</v>
      </c>
      <c r="BY151" s="30">
        <f t="shared" si="39"/>
        <v>0</v>
      </c>
      <c r="BZ151" s="30">
        <f t="shared" si="40"/>
        <v>0</v>
      </c>
      <c r="CA151" s="3"/>
      <c r="CB151" s="22"/>
      <c r="CC151" s="22"/>
      <c r="CD151" s="22"/>
      <c r="CE151" s="22"/>
      <c r="CF151" s="22"/>
      <c r="CG151" s="22"/>
      <c r="CH151" s="22"/>
      <c r="CI151" s="22"/>
      <c r="CJ151" s="22"/>
      <c r="CK151" s="22"/>
      <c r="CL151" s="22"/>
      <c r="CM151" s="22"/>
      <c r="CN151" s="22"/>
      <c r="CO151" s="22"/>
      <c r="CP151" s="22"/>
      <c r="CQ151" s="22"/>
      <c r="CR151" s="22"/>
      <c r="CS151" s="22"/>
      <c r="CT151" s="22"/>
      <c r="CU151" s="22"/>
      <c r="CV151" s="22"/>
    </row>
    <row r="152" spans="1:100" s="23" customFormat="1" ht="10.5" x14ac:dyDescent="0.15">
      <c r="A152" s="1080" t="s">
        <v>156</v>
      </c>
      <c r="B152" s="1081"/>
      <c r="C152" s="1082"/>
      <c r="D152" s="185">
        <f t="shared" si="43"/>
        <v>0</v>
      </c>
      <c r="E152" s="186">
        <f t="shared" si="44"/>
        <v>0</v>
      </c>
      <c r="F152" s="187">
        <f t="shared" si="44"/>
        <v>0</v>
      </c>
      <c r="G152" s="32"/>
      <c r="H152" s="34"/>
      <c r="I152" s="32"/>
      <c r="J152" s="34"/>
      <c r="K152" s="32"/>
      <c r="L152" s="34"/>
      <c r="M152" s="32"/>
      <c r="N152" s="34"/>
      <c r="O152" s="32"/>
      <c r="P152" s="34"/>
      <c r="Q152" s="188"/>
      <c r="R152" s="133"/>
      <c r="S152" s="206"/>
      <c r="T152" s="190"/>
      <c r="U152" s="190"/>
      <c r="V152" s="134"/>
      <c r="W152" s="34"/>
      <c r="X152" s="28" t="str">
        <f t="shared" si="29"/>
        <v xml:space="preserve"> </v>
      </c>
      <c r="Y152" s="3"/>
      <c r="Z152" s="3"/>
      <c r="AA152" s="3"/>
      <c r="AB152" s="3"/>
      <c r="AC152" s="3"/>
      <c r="AD152" s="3"/>
      <c r="AE152" s="3"/>
      <c r="AF152" s="3"/>
      <c r="AG152" s="221"/>
      <c r="AH152" s="3"/>
      <c r="AI152" s="3"/>
      <c r="AJ152" s="3"/>
      <c r="AK152" s="3"/>
      <c r="BA152" s="29" t="str">
        <f t="shared" si="26"/>
        <v/>
      </c>
      <c r="BB152" s="29" t="str">
        <f t="shared" si="27"/>
        <v/>
      </c>
      <c r="BC152" s="29" t="str">
        <f t="shared" si="28"/>
        <v/>
      </c>
      <c r="BD152" s="29" t="str">
        <f t="shared" si="30"/>
        <v/>
      </c>
      <c r="BE152" s="29" t="str">
        <f t="shared" si="31"/>
        <v/>
      </c>
      <c r="BF152" s="29" t="str">
        <f t="shared" si="32"/>
        <v/>
      </c>
      <c r="BG152" s="29" t="str">
        <f t="shared" si="33"/>
        <v/>
      </c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0">
        <f t="shared" si="34"/>
        <v>0</v>
      </c>
      <c r="BU152" s="30">
        <f t="shared" si="35"/>
        <v>0</v>
      </c>
      <c r="BV152" s="30">
        <f t="shared" si="36"/>
        <v>0</v>
      </c>
      <c r="BW152" s="30">
        <f t="shared" si="37"/>
        <v>0</v>
      </c>
      <c r="BX152" s="30">
        <f t="shared" si="38"/>
        <v>0</v>
      </c>
      <c r="BY152" s="30">
        <f t="shared" si="39"/>
        <v>0</v>
      </c>
      <c r="BZ152" s="30">
        <f t="shared" si="40"/>
        <v>0</v>
      </c>
      <c r="CA152" s="3"/>
      <c r="CB152" s="22"/>
      <c r="CC152" s="22"/>
      <c r="CD152" s="22"/>
      <c r="CE152" s="22"/>
      <c r="CF152" s="22"/>
      <c r="CG152" s="22"/>
      <c r="CH152" s="22"/>
      <c r="CI152" s="22"/>
      <c r="CJ152" s="22"/>
      <c r="CK152" s="22"/>
      <c r="CL152" s="22"/>
      <c r="CM152" s="22"/>
      <c r="CN152" s="22"/>
      <c r="CO152" s="22"/>
      <c r="CP152" s="22"/>
      <c r="CQ152" s="22"/>
      <c r="CR152" s="22"/>
      <c r="CS152" s="22"/>
      <c r="CT152" s="22"/>
      <c r="CU152" s="22"/>
      <c r="CV152" s="22"/>
    </row>
    <row r="153" spans="1:100" s="23" customFormat="1" ht="10.5" x14ac:dyDescent="0.15">
      <c r="A153" s="1083" t="s">
        <v>157</v>
      </c>
      <c r="B153" s="1084"/>
      <c r="C153" s="1085"/>
      <c r="D153" s="185">
        <f t="shared" si="43"/>
        <v>0</v>
      </c>
      <c r="E153" s="186">
        <f t="shared" si="44"/>
        <v>0</v>
      </c>
      <c r="F153" s="187">
        <f t="shared" si="44"/>
        <v>0</v>
      </c>
      <c r="G153" s="32"/>
      <c r="H153" s="34"/>
      <c r="I153" s="32"/>
      <c r="J153" s="34"/>
      <c r="K153" s="32"/>
      <c r="L153" s="34"/>
      <c r="M153" s="32"/>
      <c r="N153" s="34"/>
      <c r="O153" s="32"/>
      <c r="P153" s="34"/>
      <c r="Q153" s="188"/>
      <c r="R153" s="133"/>
      <c r="S153" s="206"/>
      <c r="T153" s="190"/>
      <c r="U153" s="190"/>
      <c r="V153" s="134"/>
      <c r="W153" s="34"/>
      <c r="X153" s="28" t="str">
        <f t="shared" si="29"/>
        <v xml:space="preserve"> </v>
      </c>
      <c r="Y153" s="3"/>
      <c r="Z153" s="3"/>
      <c r="AA153" s="3"/>
      <c r="AB153" s="3"/>
      <c r="AC153" s="3"/>
      <c r="AD153" s="3"/>
      <c r="AE153" s="3"/>
      <c r="AF153" s="3"/>
      <c r="AG153" s="221"/>
      <c r="AH153" s="3"/>
      <c r="AI153" s="3"/>
      <c r="AJ153" s="3"/>
      <c r="AK153" s="3"/>
      <c r="BA153" s="29" t="str">
        <f t="shared" si="26"/>
        <v/>
      </c>
      <c r="BB153" s="29" t="str">
        <f t="shared" si="27"/>
        <v/>
      </c>
      <c r="BC153" s="29" t="str">
        <f t="shared" si="28"/>
        <v/>
      </c>
      <c r="BD153" s="29" t="str">
        <f t="shared" si="30"/>
        <v/>
      </c>
      <c r="BE153" s="29" t="str">
        <f t="shared" si="31"/>
        <v/>
      </c>
      <c r="BF153" s="29" t="str">
        <f t="shared" si="32"/>
        <v/>
      </c>
      <c r="BG153" s="29" t="str">
        <f t="shared" si="33"/>
        <v/>
      </c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0">
        <f t="shared" si="34"/>
        <v>0</v>
      </c>
      <c r="BU153" s="30">
        <f t="shared" si="35"/>
        <v>0</v>
      </c>
      <c r="BV153" s="30">
        <f t="shared" si="36"/>
        <v>0</v>
      </c>
      <c r="BW153" s="30">
        <f t="shared" si="37"/>
        <v>0</v>
      </c>
      <c r="BX153" s="30">
        <f t="shared" si="38"/>
        <v>0</v>
      </c>
      <c r="BY153" s="30">
        <f t="shared" si="39"/>
        <v>0</v>
      </c>
      <c r="BZ153" s="30">
        <f t="shared" si="40"/>
        <v>0</v>
      </c>
      <c r="CA153" s="3"/>
      <c r="CB153" s="22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</row>
    <row r="154" spans="1:100" s="23" customFormat="1" ht="10.5" x14ac:dyDescent="0.15">
      <c r="A154" s="1083" t="s">
        <v>158</v>
      </c>
      <c r="B154" s="1084"/>
      <c r="C154" s="1085"/>
      <c r="D154" s="185">
        <f t="shared" si="43"/>
        <v>0</v>
      </c>
      <c r="E154" s="186">
        <f t="shared" si="44"/>
        <v>0</v>
      </c>
      <c r="F154" s="187">
        <f t="shared" si="44"/>
        <v>0</v>
      </c>
      <c r="G154" s="32"/>
      <c r="H154" s="34"/>
      <c r="I154" s="32"/>
      <c r="J154" s="34"/>
      <c r="K154" s="32"/>
      <c r="L154" s="34"/>
      <c r="M154" s="32"/>
      <c r="N154" s="34"/>
      <c r="O154" s="191"/>
      <c r="P154" s="192"/>
      <c r="Q154" s="193"/>
      <c r="R154" s="194"/>
      <c r="S154" s="206"/>
      <c r="T154" s="190"/>
      <c r="U154" s="190"/>
      <c r="V154" s="134"/>
      <c r="W154" s="34"/>
      <c r="X154" s="28" t="str">
        <f t="shared" si="29"/>
        <v xml:space="preserve"> </v>
      </c>
      <c r="Y154" s="3"/>
      <c r="Z154" s="3"/>
      <c r="AA154" s="3"/>
      <c r="AB154" s="3"/>
      <c r="AC154" s="3"/>
      <c r="AD154" s="3"/>
      <c r="AE154" s="3"/>
      <c r="AF154" s="3"/>
      <c r="AG154" s="221"/>
      <c r="AH154" s="3"/>
      <c r="AI154" s="3"/>
      <c r="AJ154" s="3"/>
      <c r="AK154" s="3"/>
      <c r="BA154" s="29" t="str">
        <f t="shared" si="26"/>
        <v/>
      </c>
      <c r="BB154" s="29" t="str">
        <f t="shared" si="27"/>
        <v/>
      </c>
      <c r="BC154" s="29" t="str">
        <f t="shared" si="28"/>
        <v/>
      </c>
      <c r="BD154" s="29" t="str">
        <f t="shared" si="30"/>
        <v/>
      </c>
      <c r="BE154" s="29" t="str">
        <f t="shared" si="31"/>
        <v/>
      </c>
      <c r="BF154" s="29" t="str">
        <f t="shared" si="32"/>
        <v/>
      </c>
      <c r="BG154" s="29" t="str">
        <f t="shared" si="33"/>
        <v/>
      </c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0">
        <f t="shared" si="34"/>
        <v>0</v>
      </c>
      <c r="BU154" s="30">
        <f t="shared" si="35"/>
        <v>0</v>
      </c>
      <c r="BV154" s="30">
        <f t="shared" si="36"/>
        <v>0</v>
      </c>
      <c r="BW154" s="30">
        <f t="shared" si="37"/>
        <v>0</v>
      </c>
      <c r="BX154" s="30">
        <f t="shared" si="38"/>
        <v>0</v>
      </c>
      <c r="BY154" s="30">
        <f t="shared" si="39"/>
        <v>0</v>
      </c>
      <c r="BZ154" s="30">
        <f t="shared" si="40"/>
        <v>0</v>
      </c>
      <c r="CA154" s="3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</row>
    <row r="155" spans="1:100" s="23" customFormat="1" ht="10.5" x14ac:dyDescent="0.15">
      <c r="A155" s="1080" t="s">
        <v>159</v>
      </c>
      <c r="B155" s="1081"/>
      <c r="C155" s="1082"/>
      <c r="D155" s="185">
        <f t="shared" si="43"/>
        <v>0</v>
      </c>
      <c r="E155" s="186">
        <f t="shared" si="44"/>
        <v>0</v>
      </c>
      <c r="F155" s="187">
        <f t="shared" si="44"/>
        <v>0</v>
      </c>
      <c r="G155" s="32"/>
      <c r="H155" s="34"/>
      <c r="I155" s="32"/>
      <c r="J155" s="34"/>
      <c r="K155" s="32"/>
      <c r="L155" s="34"/>
      <c r="M155" s="32"/>
      <c r="N155" s="34"/>
      <c r="O155" s="32"/>
      <c r="P155" s="34"/>
      <c r="Q155" s="188"/>
      <c r="R155" s="133"/>
      <c r="S155" s="206"/>
      <c r="T155" s="190"/>
      <c r="U155" s="190"/>
      <c r="V155" s="134"/>
      <c r="W155" s="34"/>
      <c r="X155" s="28" t="str">
        <f t="shared" si="29"/>
        <v xml:space="preserve"> </v>
      </c>
      <c r="Y155" s="3"/>
      <c r="Z155" s="3"/>
      <c r="AA155" s="3"/>
      <c r="AB155" s="3"/>
      <c r="AC155" s="3"/>
      <c r="AD155" s="3"/>
      <c r="AE155" s="3"/>
      <c r="AF155" s="3"/>
      <c r="AG155" s="221"/>
      <c r="AH155" s="3"/>
      <c r="AI155" s="3"/>
      <c r="AJ155" s="3"/>
      <c r="AK155" s="3"/>
      <c r="BA155" s="29" t="str">
        <f t="shared" si="26"/>
        <v/>
      </c>
      <c r="BB155" s="29" t="str">
        <f t="shared" si="27"/>
        <v/>
      </c>
      <c r="BC155" s="29" t="str">
        <f t="shared" si="28"/>
        <v/>
      </c>
      <c r="BD155" s="29" t="str">
        <f t="shared" si="30"/>
        <v/>
      </c>
      <c r="BE155" s="29" t="str">
        <f t="shared" si="31"/>
        <v/>
      </c>
      <c r="BF155" s="29" t="str">
        <f t="shared" si="32"/>
        <v/>
      </c>
      <c r="BG155" s="29" t="str">
        <f t="shared" si="33"/>
        <v/>
      </c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0">
        <f t="shared" si="34"/>
        <v>0</v>
      </c>
      <c r="BU155" s="30">
        <f t="shared" si="35"/>
        <v>0</v>
      </c>
      <c r="BV155" s="30">
        <f t="shared" si="36"/>
        <v>0</v>
      </c>
      <c r="BW155" s="30">
        <f t="shared" si="37"/>
        <v>0</v>
      </c>
      <c r="BX155" s="30">
        <f t="shared" si="38"/>
        <v>0</v>
      </c>
      <c r="BY155" s="30">
        <f t="shared" si="39"/>
        <v>0</v>
      </c>
      <c r="BZ155" s="30">
        <f t="shared" si="40"/>
        <v>0</v>
      </c>
      <c r="CA155" s="3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</row>
    <row r="156" spans="1:100" s="23" customFormat="1" ht="10.5" x14ac:dyDescent="0.15">
      <c r="A156" s="1080" t="s">
        <v>160</v>
      </c>
      <c r="B156" s="1081"/>
      <c r="C156" s="1082"/>
      <c r="D156" s="207">
        <f t="shared" si="43"/>
        <v>0</v>
      </c>
      <c r="E156" s="208">
        <f t="shared" si="44"/>
        <v>0</v>
      </c>
      <c r="F156" s="209">
        <f t="shared" si="44"/>
        <v>0</v>
      </c>
      <c r="G156" s="73"/>
      <c r="H156" s="75"/>
      <c r="I156" s="73"/>
      <c r="J156" s="75"/>
      <c r="K156" s="73"/>
      <c r="L156" s="75"/>
      <c r="M156" s="73"/>
      <c r="N156" s="75"/>
      <c r="O156" s="73"/>
      <c r="P156" s="75"/>
      <c r="Q156" s="210"/>
      <c r="R156" s="211"/>
      <c r="S156" s="206"/>
      <c r="T156" s="190"/>
      <c r="U156" s="190"/>
      <c r="V156" s="134"/>
      <c r="W156" s="34"/>
      <c r="X156" s="28" t="str">
        <f t="shared" si="29"/>
        <v xml:space="preserve"> </v>
      </c>
      <c r="Y156" s="3"/>
      <c r="Z156" s="3"/>
      <c r="AA156" s="3"/>
      <c r="AB156" s="3"/>
      <c r="AC156" s="3"/>
      <c r="AD156" s="3"/>
      <c r="AE156" s="3"/>
      <c r="AF156" s="3"/>
      <c r="AG156" s="221"/>
      <c r="AH156" s="3"/>
      <c r="AI156" s="3"/>
      <c r="AJ156" s="3"/>
      <c r="AK156" s="3"/>
      <c r="BA156" s="29" t="str">
        <f t="shared" si="26"/>
        <v/>
      </c>
      <c r="BB156" s="29" t="str">
        <f t="shared" si="27"/>
        <v/>
      </c>
      <c r="BC156" s="29" t="str">
        <f t="shared" si="28"/>
        <v/>
      </c>
      <c r="BD156" s="29" t="str">
        <f t="shared" si="30"/>
        <v/>
      </c>
      <c r="BE156" s="29" t="str">
        <f t="shared" si="31"/>
        <v/>
      </c>
      <c r="BF156" s="29" t="str">
        <f t="shared" si="32"/>
        <v/>
      </c>
      <c r="BG156" s="29" t="str">
        <f t="shared" si="33"/>
        <v/>
      </c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0">
        <f t="shared" si="34"/>
        <v>0</v>
      </c>
      <c r="BU156" s="30">
        <f t="shared" si="35"/>
        <v>0</v>
      </c>
      <c r="BV156" s="30">
        <f t="shared" si="36"/>
        <v>0</v>
      </c>
      <c r="BW156" s="30">
        <f t="shared" si="37"/>
        <v>0</v>
      </c>
      <c r="BX156" s="30">
        <f t="shared" si="38"/>
        <v>0</v>
      </c>
      <c r="BY156" s="30">
        <f t="shared" si="39"/>
        <v>0</v>
      </c>
      <c r="BZ156" s="30">
        <f t="shared" si="40"/>
        <v>0</v>
      </c>
      <c r="CA156" s="3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</row>
    <row r="157" spans="1:100" s="23" customFormat="1" ht="10.5" x14ac:dyDescent="0.15">
      <c r="A157" s="1077" t="s">
        <v>161</v>
      </c>
      <c r="B157" s="1078"/>
      <c r="C157" s="1079"/>
      <c r="D157" s="212">
        <f t="shared" si="43"/>
        <v>0</v>
      </c>
      <c r="E157" s="213">
        <f t="shared" si="44"/>
        <v>0</v>
      </c>
      <c r="F157" s="214">
        <f t="shared" si="44"/>
        <v>0</v>
      </c>
      <c r="G157" s="37"/>
      <c r="H157" s="39"/>
      <c r="I157" s="37"/>
      <c r="J157" s="39"/>
      <c r="K157" s="37"/>
      <c r="L157" s="39"/>
      <c r="M157" s="37"/>
      <c r="N157" s="39"/>
      <c r="O157" s="37"/>
      <c r="P157" s="39"/>
      <c r="Q157" s="104"/>
      <c r="R157" s="135"/>
      <c r="S157" s="223"/>
      <c r="T157" s="197"/>
      <c r="U157" s="197"/>
      <c r="V157" s="136"/>
      <c r="W157" s="39"/>
      <c r="X157" s="28" t="str">
        <f>$BA157&amp;" "&amp;$BB157&amp;""&amp;$BC157&amp;""&amp;$BD157&amp;""&amp;$BE157&amp;""&amp;$BF157&amp;""&amp;$BG157</f>
        <v xml:space="preserve"> </v>
      </c>
      <c r="Y157" s="3"/>
      <c r="Z157" s="3"/>
      <c r="AA157" s="3"/>
      <c r="AB157" s="3"/>
      <c r="AC157" s="3"/>
      <c r="AD157" s="3"/>
      <c r="AE157" s="3"/>
      <c r="AF157" s="3"/>
      <c r="AG157" s="221"/>
      <c r="AH157" s="3"/>
      <c r="AI157" s="3"/>
      <c r="AJ157" s="3"/>
      <c r="AK157" s="3"/>
      <c r="BA157" s="29" t="str">
        <f t="shared" si="26"/>
        <v/>
      </c>
      <c r="BB157" s="29" t="str">
        <f t="shared" si="27"/>
        <v/>
      </c>
      <c r="BC157" s="29" t="str">
        <f t="shared" si="28"/>
        <v/>
      </c>
      <c r="BD157" s="29" t="str">
        <f t="shared" si="30"/>
        <v/>
      </c>
      <c r="BE157" s="29" t="str">
        <f t="shared" si="31"/>
        <v/>
      </c>
      <c r="BF157" s="29" t="str">
        <f t="shared" si="32"/>
        <v/>
      </c>
      <c r="BG157" s="29" t="str">
        <f t="shared" si="33"/>
        <v/>
      </c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0">
        <f t="shared" si="34"/>
        <v>0</v>
      </c>
      <c r="BU157" s="30">
        <f t="shared" si="35"/>
        <v>0</v>
      </c>
      <c r="BV157" s="30">
        <f t="shared" si="36"/>
        <v>0</v>
      </c>
      <c r="BW157" s="30">
        <f t="shared" si="37"/>
        <v>0</v>
      </c>
      <c r="BX157" s="30">
        <f t="shared" si="38"/>
        <v>0</v>
      </c>
      <c r="BY157" s="30">
        <f t="shared" si="39"/>
        <v>0</v>
      </c>
      <c r="BZ157" s="30">
        <f t="shared" si="40"/>
        <v>0</v>
      </c>
      <c r="CA157" s="3"/>
      <c r="CB157" s="22"/>
      <c r="CC157" s="22"/>
      <c r="CD157" s="22"/>
      <c r="CE157" s="22"/>
      <c r="CF157" s="22"/>
      <c r="CG157" s="22"/>
      <c r="CH157" s="22"/>
      <c r="CI157" s="22"/>
      <c r="CJ157" s="22"/>
      <c r="CK157" s="22"/>
      <c r="CL157" s="22"/>
      <c r="CM157" s="22"/>
      <c r="CN157" s="22"/>
      <c r="CO157" s="22"/>
      <c r="CP157" s="22"/>
      <c r="CQ157" s="22"/>
      <c r="CR157" s="22"/>
      <c r="CS157" s="22"/>
      <c r="CT157" s="22"/>
      <c r="CU157" s="22"/>
      <c r="CV157" s="22"/>
    </row>
    <row r="158" spans="1:100" s="9" customFormat="1" ht="14.25" x14ac:dyDescent="0.2">
      <c r="A158" s="40" t="s">
        <v>166</v>
      </c>
      <c r="B158" s="224"/>
      <c r="C158" s="225"/>
      <c r="D158" s="226"/>
      <c r="E158" s="226"/>
      <c r="F158" s="226"/>
      <c r="G158" s="227"/>
      <c r="H158" s="227"/>
      <c r="I158" s="227"/>
      <c r="J158" s="227"/>
      <c r="K158" s="227"/>
      <c r="L158" s="227"/>
      <c r="M158" s="227"/>
      <c r="N158" s="227"/>
      <c r="O158" s="227"/>
      <c r="P158" s="227"/>
      <c r="Q158" s="227"/>
      <c r="R158" s="227"/>
      <c r="S158" s="227"/>
      <c r="T158" s="228"/>
      <c r="U158" s="229"/>
      <c r="V158" s="229"/>
      <c r="W158" s="229"/>
      <c r="AG158" s="138"/>
    </row>
    <row r="159" spans="1:100" s="22" customFormat="1" ht="10.5" x14ac:dyDescent="0.15">
      <c r="A159" s="1009" t="s">
        <v>45</v>
      </c>
      <c r="B159" s="1010"/>
      <c r="C159" s="1039" t="s">
        <v>46</v>
      </c>
      <c r="D159" s="1039"/>
      <c r="E159" s="1039"/>
      <c r="F159" s="1074" t="s">
        <v>116</v>
      </c>
      <c r="G159" s="1075"/>
      <c r="H159" s="1074" t="s">
        <v>117</v>
      </c>
      <c r="I159" s="1075"/>
      <c r="J159" s="1074" t="s">
        <v>118</v>
      </c>
      <c r="K159" s="1075"/>
      <c r="L159" s="1074" t="s">
        <v>119</v>
      </c>
      <c r="M159" s="1075"/>
      <c r="N159" s="1074" t="s">
        <v>120</v>
      </c>
      <c r="O159" s="1075"/>
      <c r="P159" s="1074" t="s">
        <v>121</v>
      </c>
      <c r="Q159" s="1075"/>
      <c r="R159" s="229"/>
      <c r="S159" s="229"/>
      <c r="T159" s="229"/>
      <c r="U159" s="229"/>
      <c r="V159" s="229"/>
      <c r="W159" s="228"/>
      <c r="X159" s="229"/>
      <c r="Y159" s="229"/>
      <c r="Z159" s="229"/>
      <c r="AA159" s="3"/>
      <c r="AB159" s="3"/>
      <c r="AC159" s="3"/>
      <c r="AD159" s="3"/>
      <c r="AE159" s="3"/>
      <c r="AF159" s="3"/>
      <c r="AG159" s="3"/>
      <c r="AH159" s="3"/>
      <c r="AI159" s="221"/>
      <c r="AJ159" s="3"/>
      <c r="AK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</row>
    <row r="160" spans="1:100" s="22" customFormat="1" ht="21" x14ac:dyDescent="0.15">
      <c r="A160" s="1013"/>
      <c r="B160" s="1014"/>
      <c r="C160" s="231" t="s">
        <v>167</v>
      </c>
      <c r="D160" s="231" t="s">
        <v>43</v>
      </c>
      <c r="E160" s="230" t="s">
        <v>64</v>
      </c>
      <c r="F160" s="159" t="s">
        <v>43</v>
      </c>
      <c r="G160" s="20" t="s">
        <v>64</v>
      </c>
      <c r="H160" s="159" t="s">
        <v>43</v>
      </c>
      <c r="I160" s="20" t="s">
        <v>64</v>
      </c>
      <c r="J160" s="159" t="s">
        <v>43</v>
      </c>
      <c r="K160" s="20" t="s">
        <v>64</v>
      </c>
      <c r="L160" s="159" t="s">
        <v>43</v>
      </c>
      <c r="M160" s="20" t="s">
        <v>64</v>
      </c>
      <c r="N160" s="159" t="s">
        <v>43</v>
      </c>
      <c r="O160" s="20" t="s">
        <v>64</v>
      </c>
      <c r="P160" s="159" t="s">
        <v>43</v>
      </c>
      <c r="Q160" s="20" t="s">
        <v>64</v>
      </c>
      <c r="R160" s="229"/>
      <c r="S160" s="229"/>
      <c r="T160" s="229"/>
      <c r="U160" s="229"/>
      <c r="V160" s="229"/>
      <c r="W160" s="228"/>
      <c r="X160" s="229"/>
      <c r="Y160" s="229"/>
      <c r="Z160" s="229"/>
      <c r="AA160" s="3"/>
      <c r="AB160" s="3"/>
      <c r="AC160" s="3"/>
      <c r="AD160" s="3"/>
      <c r="AE160" s="3"/>
      <c r="AF160" s="3"/>
      <c r="AG160" s="3"/>
      <c r="AH160" s="3"/>
      <c r="AI160" s="221"/>
      <c r="AJ160" s="3"/>
      <c r="AK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</row>
    <row r="161" spans="1:102" s="22" customFormat="1" ht="10.5" x14ac:dyDescent="0.15">
      <c r="A161" s="1032" t="s">
        <v>168</v>
      </c>
      <c r="B161" s="1032"/>
      <c r="C161" s="66">
        <f>SUM(D161:E161)</f>
        <v>0</v>
      </c>
      <c r="D161" s="66">
        <f t="shared" ref="D161:E163" si="45">F161+H161+J161+L161+N161+P161</f>
        <v>0</v>
      </c>
      <c r="E161" s="180">
        <f t="shared" si="45"/>
        <v>0</v>
      </c>
      <c r="F161" s="25"/>
      <c r="G161" s="27"/>
      <c r="H161" s="25"/>
      <c r="I161" s="27"/>
      <c r="J161" s="25"/>
      <c r="K161" s="27"/>
      <c r="L161" s="25"/>
      <c r="M161" s="27"/>
      <c r="N161" s="25"/>
      <c r="O161" s="27"/>
      <c r="P161" s="25"/>
      <c r="Q161" s="27"/>
      <c r="R161" s="233" t="str">
        <f>$BA161&amp;" "&amp;$BB161&amp;""&amp;$BC161</f>
        <v xml:space="preserve"> </v>
      </c>
      <c r="S161" s="229"/>
      <c r="T161" s="229"/>
      <c r="U161" s="229"/>
      <c r="V161" s="229"/>
      <c r="W161" s="228"/>
      <c r="X161" s="229"/>
      <c r="Y161" s="229"/>
      <c r="Z161" s="229"/>
      <c r="AA161" s="3"/>
      <c r="AB161" s="3"/>
      <c r="AC161" s="3"/>
      <c r="AD161" s="3"/>
      <c r="AE161" s="3"/>
      <c r="AF161" s="3"/>
      <c r="AG161" s="3"/>
      <c r="AH161" s="3"/>
      <c r="AI161" s="221"/>
      <c r="AJ161" s="3"/>
      <c r="AK161" s="3"/>
      <c r="BA161" s="29" t="str">
        <f>IF($C161&lt;&gt;SUM($F161:$Q161),"El Total de los Ingresos NO puede ser diferente a la suma de Hombres y Mujeres por edad.","")</f>
        <v/>
      </c>
      <c r="BB161" s="29" t="str">
        <f>IF($D161&lt;&gt;$F161+$H161+$J161+$L161+$N161+$P161,"El Total de Hombres Ingresados al Programa NO puede ser distinto a la suma de Hombres por edad.","")</f>
        <v/>
      </c>
      <c r="BC161" s="29" t="str">
        <f>IF($E161&lt;&gt;$G161+$I161+$K161+$M161+$O161+$Q161,"El Total de Mujeres Ingresados al Programa NO puede ser distinto a la suma de Mujeres por edad.","")</f>
        <v/>
      </c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0">
        <f>IF($C161&lt;&gt;SUM($F161:$Q161),1,0)</f>
        <v>0</v>
      </c>
      <c r="BU161" s="30">
        <f>IF($D161&lt;&gt;$F161+$H161+$J161+$L161+$N161+$P161,1,0)</f>
        <v>0</v>
      </c>
      <c r="BV161" s="30">
        <f>IF($E161&lt;&gt;$G161+$I161+$K161+$M161+$O161+$Q161,1,0)</f>
        <v>0</v>
      </c>
      <c r="BW161" s="3"/>
      <c r="BX161" s="3"/>
      <c r="BY161" s="3"/>
      <c r="BZ161" s="3"/>
      <c r="CA161" s="3"/>
      <c r="CB161" s="3"/>
      <c r="CC161" s="3"/>
    </row>
    <row r="162" spans="1:102" s="22" customFormat="1" ht="10.5" x14ac:dyDescent="0.15">
      <c r="A162" s="1034" t="s">
        <v>169</v>
      </c>
      <c r="B162" s="1034"/>
      <c r="C162" s="71">
        <f>SUM(D162:E162)</f>
        <v>0</v>
      </c>
      <c r="D162" s="71">
        <f t="shared" si="45"/>
        <v>0</v>
      </c>
      <c r="E162" s="71">
        <f t="shared" si="45"/>
        <v>0</v>
      </c>
      <c r="F162" s="67"/>
      <c r="G162" s="69"/>
      <c r="H162" s="67"/>
      <c r="I162" s="69"/>
      <c r="J162" s="67"/>
      <c r="K162" s="69"/>
      <c r="L162" s="67"/>
      <c r="M162" s="69"/>
      <c r="N162" s="67"/>
      <c r="O162" s="69"/>
      <c r="P162" s="67"/>
      <c r="Q162" s="69"/>
      <c r="R162" s="233" t="str">
        <f>$BA162&amp;" "&amp;$BB162&amp;""&amp;$BC162</f>
        <v xml:space="preserve"> </v>
      </c>
      <c r="S162" s="229"/>
      <c r="T162" s="229"/>
      <c r="U162" s="229"/>
      <c r="V162" s="229"/>
      <c r="W162" s="228"/>
      <c r="X162" s="229"/>
      <c r="Y162" s="229"/>
      <c r="Z162" s="229"/>
      <c r="AA162" s="3"/>
      <c r="AB162" s="3"/>
      <c r="AC162" s="3"/>
      <c r="AD162" s="3"/>
      <c r="AE162" s="3"/>
      <c r="AF162" s="3"/>
      <c r="AG162" s="3"/>
      <c r="AH162" s="3"/>
      <c r="AI162" s="221"/>
      <c r="AJ162" s="3"/>
      <c r="AK162" s="3"/>
      <c r="BA162" s="29" t="str">
        <f>IF($C162&lt;&gt;SUM($F162:$Q162),"El Total de los Ingresos NO puede ser diferente a la suma de Hombres y Mujeres por edad.","")</f>
        <v/>
      </c>
      <c r="BB162" s="29" t="str">
        <f>IF($D162&lt;&gt;$F162+$H162+$J162+$L162+$N162+$P162,"El Total de Hombres Ingresados al Programa NO puede ser distinto a la suma de Hombres por edad.","")</f>
        <v/>
      </c>
      <c r="BC162" s="29" t="str">
        <f>IF($E162&lt;&gt;$G162+$I162+$K162+$M162+$O162+$Q162,"El Total de Mujeres Ingresados al Programa NO puede ser distinto a la suma de Mujeres por edad.","")</f>
        <v/>
      </c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0">
        <f>IF($C162&lt;&gt;SUM($F162:$Q162),1,0)</f>
        <v>0</v>
      </c>
      <c r="BU162" s="30">
        <f>IF($D162&lt;&gt;$F162+$H162+$J162+$L162+$N162+$P162,1,0)</f>
        <v>0</v>
      </c>
      <c r="BV162" s="30">
        <f>IF($E162&lt;&gt;$G162+$I162+$K162+$M162+$O162+$Q162,1,0)</f>
        <v>0</v>
      </c>
      <c r="BW162" s="3"/>
      <c r="BX162" s="3"/>
      <c r="BY162" s="3"/>
      <c r="BZ162" s="3"/>
      <c r="CA162" s="3"/>
      <c r="CB162" s="3"/>
      <c r="CC162" s="3"/>
    </row>
    <row r="163" spans="1:102" s="22" customFormat="1" ht="10.5" x14ac:dyDescent="0.15">
      <c r="A163" s="1008" t="s">
        <v>170</v>
      </c>
      <c r="B163" s="1008"/>
      <c r="C163" s="80">
        <f>SUM(D163:E163)</f>
        <v>0</v>
      </c>
      <c r="D163" s="80">
        <f t="shared" si="45"/>
        <v>0</v>
      </c>
      <c r="E163" s="80">
        <f t="shared" si="45"/>
        <v>0</v>
      </c>
      <c r="F163" s="106"/>
      <c r="G163" s="235"/>
      <c r="H163" s="106"/>
      <c r="I163" s="235"/>
      <c r="J163" s="106"/>
      <c r="K163" s="235"/>
      <c r="L163" s="106"/>
      <c r="M163" s="235"/>
      <c r="N163" s="106"/>
      <c r="O163" s="235"/>
      <c r="P163" s="106"/>
      <c r="Q163" s="235"/>
      <c r="R163" s="233" t="str">
        <f>$BA163&amp;" "&amp;$BB163&amp;""&amp;$BC163</f>
        <v xml:space="preserve"> </v>
      </c>
      <c r="S163" s="229"/>
      <c r="T163" s="229"/>
      <c r="U163" s="229"/>
      <c r="V163" s="229"/>
      <c r="W163" s="228"/>
      <c r="X163" s="229"/>
      <c r="Y163" s="229"/>
      <c r="Z163" s="229"/>
      <c r="AA163" s="3"/>
      <c r="AB163" s="3"/>
      <c r="AC163" s="3"/>
      <c r="AD163" s="3"/>
      <c r="AE163" s="3"/>
      <c r="AF163" s="3"/>
      <c r="AG163" s="3"/>
      <c r="AH163" s="3"/>
      <c r="AI163" s="221"/>
      <c r="AJ163" s="3"/>
      <c r="AK163" s="3"/>
      <c r="BA163" s="29" t="str">
        <f>IF($C163&lt;&gt;SUM($F163:$Q163),"El Total de los Ingresos NO puede ser diferente a la suma de Hombres y Mujeres por edad.","")</f>
        <v/>
      </c>
      <c r="BB163" s="29" t="str">
        <f>IF($D163&lt;&gt;$F163+$H163+$J163+$L163+$N163+$P163,"El Total de Hombres Ingresados al Programa NO puede ser distinto a la suma de Hombres por edad.","")</f>
        <v/>
      </c>
      <c r="BC163" s="29" t="str">
        <f>IF($E163&lt;&gt;$G163+$I163+$K163+$M163+$O163+$Q163,"El Total de Mujeres Ingresados al Programa NO puede ser distinto a la suma de Mujeres por edad.","")</f>
        <v/>
      </c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0">
        <f>IF($C163&lt;&gt;SUM($F163:$Q163),1,0)</f>
        <v>0</v>
      </c>
      <c r="BU163" s="30">
        <f>IF($D163&lt;&gt;$F163+$H163+$J163+$L163+$N163+$P163,1,0)</f>
        <v>0</v>
      </c>
      <c r="BV163" s="30">
        <f>IF($E163&lt;&gt;$G163+$I163+$K163+$M163+$O163+$Q163,1,0)</f>
        <v>0</v>
      </c>
      <c r="BW163" s="3"/>
      <c r="BX163" s="3"/>
      <c r="BY163" s="3"/>
      <c r="BZ163" s="3"/>
      <c r="CA163" s="3"/>
      <c r="CB163" s="3"/>
      <c r="CC163" s="3"/>
    </row>
    <row r="164" spans="1:102" s="9" customFormat="1" ht="14.25" x14ac:dyDescent="0.2">
      <c r="A164" s="40" t="s">
        <v>171</v>
      </c>
      <c r="B164" s="224"/>
      <c r="C164" s="225"/>
      <c r="D164" s="226"/>
      <c r="E164" s="226"/>
      <c r="F164" s="226"/>
      <c r="G164" s="227"/>
      <c r="H164" s="227"/>
      <c r="I164" s="227"/>
      <c r="J164" s="227"/>
      <c r="K164" s="227"/>
      <c r="L164" s="227"/>
      <c r="M164" s="227"/>
      <c r="N164" s="227"/>
      <c r="O164" s="227"/>
      <c r="P164" s="227"/>
      <c r="Q164" s="227"/>
      <c r="R164" s="227"/>
      <c r="S164" s="227"/>
      <c r="T164" s="228"/>
      <c r="U164" s="229"/>
      <c r="V164" s="229"/>
      <c r="W164" s="229"/>
      <c r="AG164" s="138"/>
    </row>
    <row r="165" spans="1:102" s="22" customFormat="1" ht="10.5" x14ac:dyDescent="0.15">
      <c r="A165" s="1009" t="s">
        <v>45</v>
      </c>
      <c r="B165" s="1010"/>
      <c r="C165" s="1039" t="s">
        <v>46</v>
      </c>
      <c r="D165" s="1039"/>
      <c r="E165" s="1039"/>
      <c r="F165" s="1074" t="s">
        <v>116</v>
      </c>
      <c r="G165" s="1075"/>
      <c r="H165" s="1074" t="s">
        <v>117</v>
      </c>
      <c r="I165" s="1075"/>
      <c r="J165" s="1074" t="s">
        <v>118</v>
      </c>
      <c r="K165" s="1075"/>
      <c r="L165" s="1074" t="s">
        <v>119</v>
      </c>
      <c r="M165" s="1075"/>
      <c r="N165" s="1074" t="s">
        <v>120</v>
      </c>
      <c r="O165" s="1075"/>
      <c r="P165" s="1074" t="s">
        <v>121</v>
      </c>
      <c r="Q165" s="1076"/>
      <c r="R165" s="1049" t="s">
        <v>164</v>
      </c>
      <c r="S165" s="229"/>
      <c r="T165" s="229"/>
      <c r="U165" s="229"/>
      <c r="V165" s="228"/>
      <c r="W165" s="229"/>
      <c r="X165" s="229"/>
      <c r="Y165" s="229"/>
      <c r="Z165" s="3"/>
      <c r="AA165" s="3"/>
      <c r="AB165" s="3"/>
      <c r="AC165" s="3"/>
      <c r="AD165" s="3"/>
      <c r="AE165" s="3"/>
      <c r="AF165" s="3"/>
      <c r="AG165" s="3"/>
      <c r="AH165" s="3"/>
      <c r="AI165" s="221"/>
      <c r="AJ165" s="3"/>
      <c r="AK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</row>
    <row r="166" spans="1:102" s="23" customFormat="1" ht="21" x14ac:dyDescent="0.15">
      <c r="A166" s="1013"/>
      <c r="B166" s="1014"/>
      <c r="C166" s="231" t="s">
        <v>167</v>
      </c>
      <c r="D166" s="231" t="s">
        <v>43</v>
      </c>
      <c r="E166" s="230" t="s">
        <v>64</v>
      </c>
      <c r="F166" s="159" t="s">
        <v>43</v>
      </c>
      <c r="G166" s="20" t="s">
        <v>64</v>
      </c>
      <c r="H166" s="159" t="s">
        <v>43</v>
      </c>
      <c r="I166" s="20" t="s">
        <v>64</v>
      </c>
      <c r="J166" s="159" t="s">
        <v>43</v>
      </c>
      <c r="K166" s="20" t="s">
        <v>64</v>
      </c>
      <c r="L166" s="159" t="s">
        <v>43</v>
      </c>
      <c r="M166" s="20" t="s">
        <v>64</v>
      </c>
      <c r="N166" s="159" t="s">
        <v>43</v>
      </c>
      <c r="O166" s="20" t="s">
        <v>64</v>
      </c>
      <c r="P166" s="159" t="s">
        <v>43</v>
      </c>
      <c r="Q166" s="162" t="s">
        <v>64</v>
      </c>
      <c r="R166" s="1051"/>
      <c r="S166" s="229"/>
      <c r="T166" s="229"/>
      <c r="U166" s="229"/>
      <c r="V166" s="228"/>
      <c r="W166" s="229"/>
      <c r="X166" s="229"/>
      <c r="Y166" s="229"/>
      <c r="Z166" s="3"/>
      <c r="AA166" s="3"/>
      <c r="AB166" s="3"/>
      <c r="AC166" s="3"/>
      <c r="AD166" s="3"/>
      <c r="AE166" s="3"/>
      <c r="AF166" s="3"/>
      <c r="AG166" s="3"/>
      <c r="AH166" s="3"/>
      <c r="AI166" s="221"/>
      <c r="AJ166" s="3"/>
      <c r="AK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</row>
    <row r="167" spans="1:102" s="23" customFormat="1" ht="10.5" x14ac:dyDescent="0.15">
      <c r="A167" s="1032" t="s">
        <v>168</v>
      </c>
      <c r="B167" s="1032"/>
      <c r="C167" s="66">
        <f>SUM(D167:E167)</f>
        <v>0</v>
      </c>
      <c r="D167" s="66">
        <f t="shared" ref="D167:E169" si="46">F167+H167+J167+L167+N167+P167</f>
        <v>0</v>
      </c>
      <c r="E167" s="180">
        <f t="shared" si="46"/>
        <v>0</v>
      </c>
      <c r="F167" s="25"/>
      <c r="G167" s="27"/>
      <c r="H167" s="25"/>
      <c r="I167" s="27"/>
      <c r="J167" s="25"/>
      <c r="K167" s="27"/>
      <c r="L167" s="25"/>
      <c r="M167" s="27"/>
      <c r="N167" s="25"/>
      <c r="O167" s="27"/>
      <c r="P167" s="25"/>
      <c r="Q167" s="201"/>
      <c r="R167" s="143"/>
      <c r="S167" s="233" t="str">
        <f>$BA167&amp;" "&amp;$BB167&amp;""&amp;$BC167&amp;""&amp;$BD167</f>
        <v xml:space="preserve"> </v>
      </c>
      <c r="T167" s="229"/>
      <c r="U167" s="229"/>
      <c r="V167" s="228"/>
      <c r="W167" s="229"/>
      <c r="X167" s="229"/>
      <c r="Y167" s="229"/>
      <c r="Z167" s="3"/>
      <c r="AA167" s="3"/>
      <c r="AB167" s="3"/>
      <c r="AC167" s="3"/>
      <c r="AD167" s="3"/>
      <c r="AE167" s="3"/>
      <c r="AF167" s="3"/>
      <c r="AG167" s="3"/>
      <c r="AH167" s="3"/>
      <c r="AI167" s="221"/>
      <c r="AJ167" s="3"/>
      <c r="AK167" s="3"/>
      <c r="BA167" s="29" t="str">
        <f>IF($C167&lt;&gt;SUM($F167:$Q167),"El Total de los Egresos NO puede ser diferente a la suma de Hombres y Mujeres por edad.","")</f>
        <v/>
      </c>
      <c r="BB167" s="29" t="str">
        <f>IF($D167&lt;&gt;$F167+$H167+$J167+$L167+$N167+$P167,"El Total de Hombres Egresados del Programa NO puede ser distinto a la suma de Hombres por edad.","")</f>
        <v/>
      </c>
      <c r="BC167" s="29" t="str">
        <f>IF($E167&lt;&gt;$G167+$I167+$K167+$M167+$O167+$Q167,"El Total de Mujeres Egresadas del Programa NO puede ser distinto a la suma de Mujeres por edad.","")</f>
        <v/>
      </c>
      <c r="BD167" s="29" t="str">
        <f>IF(R167&lt;=C167,"","Los Egresos por Abandono DEBEN estar contenidos en el Total de Egresos")</f>
        <v/>
      </c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0">
        <f>IF($C167&lt;&gt;SUM($F167:$Q167),1,0)</f>
        <v>0</v>
      </c>
      <c r="BU167" s="30">
        <f>IF($D167&lt;&gt;$F167+$H167+$J167+$L167+$N167+$P167,1,0)</f>
        <v>0</v>
      </c>
      <c r="BV167" s="30">
        <f>IF($E167&lt;&gt;$G167+$I167+$K167+$M167+$O167+$Q167,1,0)</f>
        <v>0</v>
      </c>
      <c r="BW167" s="30">
        <f>IF(R167&lt;=C167,0,1)</f>
        <v>0</v>
      </c>
      <c r="BX167" s="3"/>
      <c r="BY167" s="3"/>
      <c r="BZ167" s="3"/>
      <c r="CA167" s="3"/>
      <c r="CB167" s="3"/>
      <c r="CC167" s="3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</row>
    <row r="168" spans="1:102" s="23" customFormat="1" ht="10.5" x14ac:dyDescent="0.15">
      <c r="A168" s="1034" t="s">
        <v>169</v>
      </c>
      <c r="B168" s="1034"/>
      <c r="C168" s="71">
        <f>SUM(D168:E168)</f>
        <v>0</v>
      </c>
      <c r="D168" s="71">
        <f t="shared" si="46"/>
        <v>0</v>
      </c>
      <c r="E168" s="71">
        <f t="shared" si="46"/>
        <v>0</v>
      </c>
      <c r="F168" s="67"/>
      <c r="G168" s="69"/>
      <c r="H168" s="67"/>
      <c r="I168" s="69"/>
      <c r="J168" s="67"/>
      <c r="K168" s="69"/>
      <c r="L168" s="67"/>
      <c r="M168" s="69"/>
      <c r="N168" s="67"/>
      <c r="O168" s="69"/>
      <c r="P168" s="67"/>
      <c r="Q168" s="131"/>
      <c r="R168" s="132"/>
      <c r="S168" s="233" t="str">
        <f>$BA168&amp;" "&amp;$BB168&amp;""&amp;$BC168&amp;""&amp;$BD168</f>
        <v xml:space="preserve"> </v>
      </c>
      <c r="T168" s="229"/>
      <c r="U168" s="229"/>
      <c r="V168" s="228"/>
      <c r="W168" s="229"/>
      <c r="X168" s="229"/>
      <c r="Y168" s="229"/>
      <c r="Z168" s="3"/>
      <c r="AA168" s="3"/>
      <c r="AB168" s="3"/>
      <c r="AC168" s="3"/>
      <c r="AD168" s="3"/>
      <c r="AE168" s="3"/>
      <c r="AF168" s="3"/>
      <c r="AG168" s="3"/>
      <c r="AH168" s="3"/>
      <c r="AI168" s="221"/>
      <c r="AJ168" s="3"/>
      <c r="AK168" s="3"/>
      <c r="BA168" s="29" t="str">
        <f>IF($C168&lt;&gt;SUM($F168:$Q168),"El Total de los Egresos NO puede ser diferente a la suma de Hombres y Mujeres por edad.","")</f>
        <v/>
      </c>
      <c r="BB168" s="29" t="str">
        <f>IF($D168&lt;&gt;$F168+$H168+$J168+$L168+$N168+$P168,"El Total de Hombres Egresados del Programa NO puede ser distinto a la suma de Hombres por edad.","")</f>
        <v/>
      </c>
      <c r="BC168" s="29" t="str">
        <f>IF($E168&lt;&gt;$G168+$I168+$K168+$M168+$O168+$Q168,"El Total de Mujeres Egresadas del Programa NO puede ser distinto a la suma de Mujeres por edad.","")</f>
        <v/>
      </c>
      <c r="BD168" s="29" t="str">
        <f>IF(R168&lt;=C168,"","Los Egresos por Abandono DEBEN estar contenidos en el Total de Egresos")</f>
        <v/>
      </c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0">
        <f>IF($C168&lt;&gt;SUM($F168:$Q168),1,0)</f>
        <v>0</v>
      </c>
      <c r="BU168" s="30">
        <f>IF($D168&lt;&gt;$F168+$H168+$J168+$L168+$N168+$P168,1,0)</f>
        <v>0</v>
      </c>
      <c r="BV168" s="30">
        <f>IF($E168&lt;&gt;$G168+$I168+$K168+$M168+$O168+$Q168,1,0)</f>
        <v>0</v>
      </c>
      <c r="BW168" s="30">
        <f>IF(R168&lt;=C168,0,1)</f>
        <v>0</v>
      </c>
      <c r="BX168" s="3"/>
      <c r="BY168" s="3"/>
      <c r="BZ168" s="3"/>
      <c r="CA168" s="3"/>
      <c r="CB168" s="3"/>
      <c r="CC168" s="3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</row>
    <row r="169" spans="1:102" s="23" customFormat="1" ht="10.5" x14ac:dyDescent="0.15">
      <c r="A169" s="1008" t="s">
        <v>170</v>
      </c>
      <c r="B169" s="1008"/>
      <c r="C169" s="80">
        <f>SUM(D169:E169)</f>
        <v>0</v>
      </c>
      <c r="D169" s="80">
        <f t="shared" si="46"/>
        <v>0</v>
      </c>
      <c r="E169" s="80">
        <f t="shared" si="46"/>
        <v>0</v>
      </c>
      <c r="F169" s="106"/>
      <c r="G169" s="235"/>
      <c r="H169" s="106"/>
      <c r="I169" s="235"/>
      <c r="J169" s="106"/>
      <c r="K169" s="235"/>
      <c r="L169" s="106"/>
      <c r="M169" s="235"/>
      <c r="N169" s="106"/>
      <c r="O169" s="235"/>
      <c r="P169" s="106"/>
      <c r="Q169" s="236"/>
      <c r="R169" s="150"/>
      <c r="S169" s="233" t="str">
        <f>$BA169&amp;" "&amp;$BB169&amp;""&amp;$BC169&amp;""&amp;$BD169</f>
        <v xml:space="preserve"> </v>
      </c>
      <c r="T169" s="229"/>
      <c r="U169" s="229"/>
      <c r="V169" s="228"/>
      <c r="W169" s="229"/>
      <c r="X169" s="229"/>
      <c r="Y169" s="229"/>
      <c r="Z169" s="3"/>
      <c r="AA169" s="3"/>
      <c r="AB169" s="3"/>
      <c r="AC169" s="3"/>
      <c r="AD169" s="3"/>
      <c r="AE169" s="3"/>
      <c r="AF169" s="3"/>
      <c r="AG169" s="3"/>
      <c r="AH169" s="3"/>
      <c r="AI169" s="221"/>
      <c r="AJ169" s="3"/>
      <c r="AK169" s="3"/>
      <c r="BA169" s="29" t="str">
        <f>IF($C169&lt;&gt;SUM($F169:$Q169),"El Total de los Egresos NO puede ser diferente a la suma de Hombres y Mujeres por edad.","")</f>
        <v/>
      </c>
      <c r="BB169" s="29" t="str">
        <f>IF($D169&lt;&gt;$F169+$H169+$J169+$L169+$N169+$P169,"El Total de Hombres Egresados del Programa NO puede ser distinto a la suma de Hombres por edad.","")</f>
        <v/>
      </c>
      <c r="BC169" s="29" t="str">
        <f>IF($E169&lt;&gt;$G169+$I169+$K169+$M169+$O169+$Q169,"El Total de Mujeres Egresadas del Programa NO puede ser distinto a la suma de Mujeres por edad.","")</f>
        <v/>
      </c>
      <c r="BD169" s="29" t="str">
        <f>IF(R169&lt;=C169,"","Los Egresos por Abandono DEBEN estar contenidos en el Total de Egresos")</f>
        <v/>
      </c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0">
        <f>IF($C169&lt;&gt;SUM($F169:$Q169),1,0)</f>
        <v>0</v>
      </c>
      <c r="BU169" s="30">
        <f>IF($D169&lt;&gt;$F169+$H169+$J169+$L169+$N169+$P169,1,0)</f>
        <v>0</v>
      </c>
      <c r="BV169" s="30">
        <f>IF($E169&lt;&gt;$G169+$I169+$K169+$M169+$O169+$Q169,1,0)</f>
        <v>0</v>
      </c>
      <c r="BW169" s="30">
        <f>IF(R169&lt;=C169,0,1)</f>
        <v>0</v>
      </c>
      <c r="BX169" s="3"/>
      <c r="BY169" s="3"/>
      <c r="BZ169" s="3"/>
      <c r="CA169" s="3"/>
      <c r="CB169" s="3"/>
      <c r="CC169" s="3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</row>
    <row r="170" spans="1:102" s="9" customFormat="1" ht="15" x14ac:dyDescent="0.2">
      <c r="A170" s="237" t="s">
        <v>172</v>
      </c>
      <c r="M170" s="4"/>
      <c r="AG170" s="138"/>
    </row>
    <row r="171" spans="1:102" s="23" customFormat="1" ht="10.5" x14ac:dyDescent="0.15">
      <c r="A171" s="1063" t="s">
        <v>173</v>
      </c>
      <c r="B171" s="1064" t="s">
        <v>174</v>
      </c>
      <c r="C171" s="1067" t="s">
        <v>175</v>
      </c>
      <c r="D171" s="1069" t="s">
        <v>176</v>
      </c>
      <c r="E171" s="1070"/>
      <c r="F171" s="1070"/>
      <c r="G171" s="1070"/>
      <c r="H171" s="1070"/>
      <c r="I171" s="1071"/>
      <c r="J171" s="1069" t="s">
        <v>57</v>
      </c>
      <c r="K171" s="1071"/>
      <c r="L171" s="1072" t="s">
        <v>177</v>
      </c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221"/>
      <c r="AH171" s="3"/>
      <c r="AI171" s="3"/>
      <c r="AJ171" s="3"/>
      <c r="AK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</row>
    <row r="172" spans="1:102" s="23" customFormat="1" ht="21" x14ac:dyDescent="0.15">
      <c r="A172" s="1065"/>
      <c r="B172" s="1066"/>
      <c r="C172" s="1068"/>
      <c r="D172" s="238" t="s">
        <v>178</v>
      </c>
      <c r="E172" s="239" t="s">
        <v>179</v>
      </c>
      <c r="F172" s="239" t="s">
        <v>70</v>
      </c>
      <c r="G172" s="239" t="s">
        <v>8</v>
      </c>
      <c r="H172" s="239" t="s">
        <v>180</v>
      </c>
      <c r="I172" s="240" t="s">
        <v>181</v>
      </c>
      <c r="J172" s="241" t="s">
        <v>182</v>
      </c>
      <c r="K172" s="242" t="s">
        <v>64</v>
      </c>
      <c r="L172" s="107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221"/>
      <c r="AH172" s="3"/>
      <c r="AI172" s="3"/>
      <c r="AJ172" s="3"/>
      <c r="AK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</row>
    <row r="173" spans="1:102" s="23" customFormat="1" ht="10.5" x14ac:dyDescent="0.15">
      <c r="A173" s="1055" t="s">
        <v>183</v>
      </c>
      <c r="B173" s="243" t="s">
        <v>184</v>
      </c>
      <c r="C173" s="66">
        <f>SUM(D173:I173)</f>
        <v>0</v>
      </c>
      <c r="D173" s="67"/>
      <c r="E173" s="68"/>
      <c r="F173" s="68"/>
      <c r="G173" s="68"/>
      <c r="H173" s="68"/>
      <c r="I173" s="69"/>
      <c r="J173" s="68"/>
      <c r="K173" s="69"/>
      <c r="L173" s="244"/>
      <c r="M173" s="28" t="str">
        <f>$BA173&amp;" "&amp;$BB173&amp;""&amp;$BC173</f>
        <v xml:space="preserve"> </v>
      </c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221"/>
      <c r="AH173" s="3"/>
      <c r="AI173" s="3"/>
      <c r="AJ173" s="3"/>
      <c r="AK173" s="3"/>
      <c r="BA173" s="29" t="str">
        <f>IF($C173&lt;&gt;($J173+$K173),"Los Ingresos según sexo NO pueden ser diferente al Total.","")</f>
        <v/>
      </c>
      <c r="BB173" s="245" t="str">
        <f>IF($C173=0,"",IF($L173="",IF($C173="",""," No olvide escribir la columna Beneficiarios."),""))</f>
        <v/>
      </c>
      <c r="BC173" s="245" t="str">
        <f>IF($C173&lt;$L173," El número de Beneficiarios NO puede ser mayor que el Total.","")</f>
        <v/>
      </c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0">
        <f>IF($C173&lt;&gt;($J173+$K173),1,0)</f>
        <v>0</v>
      </c>
      <c r="BU173" s="30" t="str">
        <f>IF($C173=0,"",IF($L173="",IF($C173="","",1),0))</f>
        <v/>
      </c>
      <c r="BV173" s="30">
        <f>IF($C173&lt;$L173,1,0)</f>
        <v>0</v>
      </c>
      <c r="BW173" s="3"/>
      <c r="BX173" s="3"/>
      <c r="BY173" s="3"/>
      <c r="BZ173" s="3"/>
      <c r="CA173" s="3"/>
    </row>
    <row r="174" spans="1:102" s="23" customFormat="1" ht="10.5" x14ac:dyDescent="0.15">
      <c r="A174" s="1056"/>
      <c r="B174" s="246" t="s">
        <v>185</v>
      </c>
      <c r="C174" s="80">
        <f>SUM(D174:I174)</f>
        <v>0</v>
      </c>
      <c r="D174" s="37"/>
      <c r="E174" s="38"/>
      <c r="F174" s="38"/>
      <c r="G174" s="38"/>
      <c r="H174" s="38"/>
      <c r="I174" s="39"/>
      <c r="J174" s="37"/>
      <c r="K174" s="39"/>
      <c r="L174" s="247"/>
      <c r="M174" s="28" t="str">
        <f>$BA174&amp;" "&amp;$BB174&amp;""&amp;$BC174</f>
        <v xml:space="preserve"> </v>
      </c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221"/>
      <c r="AH174" s="3"/>
      <c r="AI174" s="3"/>
      <c r="AJ174" s="3"/>
      <c r="AK174" s="3"/>
      <c r="BA174" s="29" t="str">
        <f>IF($C174&lt;&gt;($J174+$K174),"Los Egresos según sexo NO pueden ser diferente al Total.","")</f>
        <v/>
      </c>
      <c r="BB174" s="245" t="str">
        <f>IF($C174=0,"",IF($L174="",IF($C174="",""," No olvide escribir la columna Beneficiarios."),""))</f>
        <v/>
      </c>
      <c r="BC174" s="245" t="str">
        <f>IF($C174&lt;$L174," El número de Beneficiarios NO puede ser mayor que el Total.","")</f>
        <v/>
      </c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0">
        <f>IF($C174&lt;&gt;($J174+$K174),1,0)</f>
        <v>0</v>
      </c>
      <c r="BU174" s="30" t="str">
        <f>IF($C174=0,"",IF($L174="",IF($C174="","",1),0))</f>
        <v/>
      </c>
      <c r="BV174" s="30">
        <f>IF($C174&lt;$L174,1,0)</f>
        <v>0</v>
      </c>
      <c r="BW174" s="3"/>
      <c r="BX174" s="3"/>
      <c r="BY174" s="3"/>
      <c r="BZ174" s="3"/>
      <c r="CA174" s="3"/>
    </row>
    <row r="175" spans="1:102" s="23" customFormat="1" ht="10.5" x14ac:dyDescent="0.15">
      <c r="A175" s="1055" t="s">
        <v>186</v>
      </c>
      <c r="B175" s="243" t="s">
        <v>184</v>
      </c>
      <c r="C175" s="66">
        <f>SUM(D175:I175)</f>
        <v>0</v>
      </c>
      <c r="D175" s="67"/>
      <c r="E175" s="68"/>
      <c r="F175" s="68"/>
      <c r="G175" s="68"/>
      <c r="H175" s="68"/>
      <c r="I175" s="69"/>
      <c r="J175" s="68"/>
      <c r="K175" s="69"/>
      <c r="L175" s="244"/>
      <c r="M175" s="28" t="str">
        <f>$BA175&amp;" "&amp;$BB175&amp;""&amp;$BC175</f>
        <v xml:space="preserve"> </v>
      </c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221"/>
      <c r="AH175" s="3"/>
      <c r="AI175" s="3"/>
      <c r="AJ175" s="3"/>
      <c r="AK175" s="3"/>
      <c r="BA175" s="29" t="str">
        <f>IF($C175&lt;&gt;($J175+$K175),"Los Ingresos según sexo NO pueden ser diferente al Total.","")</f>
        <v/>
      </c>
      <c r="BB175" s="245" t="str">
        <f>IF($C175=0,"",IF($L175="",IF($C175="",""," No olvide escribir la columna Beneficiarios."),""))</f>
        <v/>
      </c>
      <c r="BC175" s="245" t="str">
        <f>IF($C175&lt;$L175," El número de Beneficiarios NO puede ser mayor que el Total.","")</f>
        <v/>
      </c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0">
        <f>IF($C175&lt;&gt;($J175+$K175),1,0)</f>
        <v>0</v>
      </c>
      <c r="BU175" s="30" t="str">
        <f>IF($C175=0,"",IF($L175="",IF($C175="","",1),0))</f>
        <v/>
      </c>
      <c r="BV175" s="30">
        <f>IF($C175&lt;$L175,1,0)</f>
        <v>0</v>
      </c>
      <c r="BW175" s="3"/>
      <c r="BX175" s="3"/>
      <c r="BY175" s="3"/>
      <c r="BZ175" s="3"/>
      <c r="CA175" s="3"/>
    </row>
    <row r="176" spans="1:102" s="23" customFormat="1" ht="10.5" x14ac:dyDescent="0.15">
      <c r="A176" s="1056"/>
      <c r="B176" s="246" t="s">
        <v>185</v>
      </c>
      <c r="C176" s="80">
        <f>SUM(D176:I176)</f>
        <v>0</v>
      </c>
      <c r="D176" s="37"/>
      <c r="E176" s="38"/>
      <c r="F176" s="38"/>
      <c r="G176" s="38"/>
      <c r="H176" s="38"/>
      <c r="I176" s="39"/>
      <c r="J176" s="37"/>
      <c r="K176" s="39"/>
      <c r="L176" s="247"/>
      <c r="M176" s="28" t="str">
        <f>$BA176&amp;" "&amp;$BB176&amp;""&amp;$BC176</f>
        <v xml:space="preserve"> </v>
      </c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221"/>
      <c r="AH176" s="3"/>
      <c r="AI176" s="3"/>
      <c r="AJ176" s="3"/>
      <c r="AK176" s="3"/>
      <c r="BA176" s="29" t="str">
        <f>IF($C176&lt;&gt;($J176+$K176),"Los Egresos según sexo NO pueden ser diferente al Total.","")</f>
        <v/>
      </c>
      <c r="BB176" s="245" t="str">
        <f>IF($C176=0,"",IF($L176="",IF($C176="",""," No olvide escribir la columna Beneficiarios."),""))</f>
        <v/>
      </c>
      <c r="BC176" s="245" t="str">
        <f>IF($C176&lt;$L176," El número de Beneficiarios NO puede ser mayor que el Total.","")</f>
        <v/>
      </c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0">
        <f>IF($C176&lt;&gt;($J176+$K176),1,0)</f>
        <v>0</v>
      </c>
      <c r="BU176" s="30" t="str">
        <f>IF($C176=0,"",IF($L176="",IF($C176="","",1),0))</f>
        <v/>
      </c>
      <c r="BV176" s="30">
        <f>IF($C176&lt;$L176,1,0)</f>
        <v>0</v>
      </c>
      <c r="BW176" s="3"/>
      <c r="BX176" s="3"/>
      <c r="BY176" s="3"/>
      <c r="BZ176" s="3"/>
      <c r="CA176" s="3"/>
    </row>
    <row r="177" spans="1:87" s="9" customFormat="1" ht="15" x14ac:dyDescent="0.2">
      <c r="A177" s="81" t="s">
        <v>187</v>
      </c>
      <c r="B177" s="81"/>
      <c r="C177" s="81"/>
      <c r="D177" s="81"/>
      <c r="E177" s="81"/>
      <c r="F177" s="81"/>
      <c r="G177" s="81"/>
      <c r="M177" s="4"/>
      <c r="AG177" s="138"/>
    </row>
    <row r="178" spans="1:87" s="23" customFormat="1" ht="10.5" x14ac:dyDescent="0.15">
      <c r="A178" s="1009" t="s">
        <v>188</v>
      </c>
      <c r="B178" s="1010"/>
      <c r="C178" s="1015" t="s">
        <v>189</v>
      </c>
      <c r="D178" s="1015"/>
      <c r="E178" s="1015"/>
      <c r="F178" s="1016" t="s">
        <v>190</v>
      </c>
      <c r="G178" s="1017"/>
      <c r="H178" s="1017"/>
      <c r="I178" s="1017"/>
      <c r="J178" s="1017"/>
      <c r="K178" s="1017"/>
      <c r="L178" s="1017"/>
      <c r="M178" s="1017"/>
      <c r="N178" s="1017"/>
      <c r="O178" s="1017"/>
      <c r="P178" s="1017"/>
      <c r="Q178" s="1018"/>
      <c r="R178" s="1057" t="s">
        <v>191</v>
      </c>
      <c r="S178" s="1060" t="s">
        <v>103</v>
      </c>
      <c r="T178" s="1049" t="s">
        <v>192</v>
      </c>
      <c r="U178" s="1052" t="s">
        <v>164</v>
      </c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BA178" s="3"/>
      <c r="BB178" s="3"/>
      <c r="BC178" s="3"/>
      <c r="BD178" s="221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</row>
    <row r="179" spans="1:87" s="23" customFormat="1" ht="10.5" x14ac:dyDescent="0.15">
      <c r="A179" s="1011"/>
      <c r="B179" s="1012"/>
      <c r="C179" s="1015"/>
      <c r="D179" s="1015"/>
      <c r="E179" s="1015"/>
      <c r="F179" s="1026" t="s">
        <v>193</v>
      </c>
      <c r="G179" s="1028"/>
      <c r="H179" s="1026" t="s">
        <v>179</v>
      </c>
      <c r="I179" s="1028"/>
      <c r="J179" s="1026" t="s">
        <v>70</v>
      </c>
      <c r="K179" s="1028"/>
      <c r="L179" s="1026" t="s">
        <v>8</v>
      </c>
      <c r="M179" s="1028"/>
      <c r="N179" s="1026" t="s">
        <v>180</v>
      </c>
      <c r="O179" s="1028"/>
      <c r="P179" s="1026" t="s">
        <v>181</v>
      </c>
      <c r="Q179" s="1027"/>
      <c r="R179" s="1058"/>
      <c r="S179" s="1061"/>
      <c r="T179" s="1050"/>
      <c r="U179" s="105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BA179" s="3"/>
      <c r="BB179" s="3"/>
      <c r="BC179" s="3"/>
      <c r="BD179" s="221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</row>
    <row r="180" spans="1:87" s="23" customFormat="1" ht="21" x14ac:dyDescent="0.15">
      <c r="A180" s="1013"/>
      <c r="B180" s="1014"/>
      <c r="C180" s="231" t="s">
        <v>167</v>
      </c>
      <c r="D180" s="231" t="s">
        <v>43</v>
      </c>
      <c r="E180" s="248" t="s">
        <v>64</v>
      </c>
      <c r="F180" s="96" t="s">
        <v>182</v>
      </c>
      <c r="G180" s="99" t="s">
        <v>64</v>
      </c>
      <c r="H180" s="96" t="s">
        <v>182</v>
      </c>
      <c r="I180" s="99" t="s">
        <v>64</v>
      </c>
      <c r="J180" s="96" t="s">
        <v>182</v>
      </c>
      <c r="K180" s="99" t="s">
        <v>64</v>
      </c>
      <c r="L180" s="96" t="s">
        <v>182</v>
      </c>
      <c r="M180" s="99" t="s">
        <v>64</v>
      </c>
      <c r="N180" s="96" t="s">
        <v>182</v>
      </c>
      <c r="O180" s="249" t="s">
        <v>64</v>
      </c>
      <c r="P180" s="96" t="s">
        <v>182</v>
      </c>
      <c r="Q180" s="249" t="s">
        <v>64</v>
      </c>
      <c r="R180" s="1059"/>
      <c r="S180" s="1062"/>
      <c r="T180" s="1051"/>
      <c r="U180" s="1054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BA180" s="3"/>
      <c r="BB180" s="3"/>
      <c r="BC180" s="3"/>
      <c r="BD180" s="221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</row>
    <row r="181" spans="1:87" s="23" customFormat="1" ht="10.5" x14ac:dyDescent="0.15">
      <c r="A181" s="1045" t="s">
        <v>194</v>
      </c>
      <c r="B181" s="1046"/>
      <c r="C181" s="250">
        <f>SUM(D181:E181)</f>
        <v>0</v>
      </c>
      <c r="D181" s="250">
        <f>F181+H181+J181+L181+N181+P181</f>
        <v>0</v>
      </c>
      <c r="E181" s="250">
        <f>G181+I181+K181+M181+O181+Q181</f>
        <v>0</v>
      </c>
      <c r="F181" s="251">
        <f>SUM(F182:F191)</f>
        <v>0</v>
      </c>
      <c r="G181" s="252">
        <f t="shared" ref="G181:U181" si="47">SUM(G182:G191)</f>
        <v>0</v>
      </c>
      <c r="H181" s="251">
        <f t="shared" si="47"/>
        <v>0</v>
      </c>
      <c r="I181" s="252">
        <f t="shared" si="47"/>
        <v>0</v>
      </c>
      <c r="J181" s="251">
        <f t="shared" si="47"/>
        <v>0</v>
      </c>
      <c r="K181" s="252">
        <f t="shared" si="47"/>
        <v>0</v>
      </c>
      <c r="L181" s="251">
        <f t="shared" si="47"/>
        <v>0</v>
      </c>
      <c r="M181" s="252">
        <f t="shared" si="47"/>
        <v>0</v>
      </c>
      <c r="N181" s="251">
        <f t="shared" si="47"/>
        <v>0</v>
      </c>
      <c r="O181" s="252">
        <f t="shared" si="47"/>
        <v>0</v>
      </c>
      <c r="P181" s="253">
        <f t="shared" si="47"/>
        <v>0</v>
      </c>
      <c r="Q181" s="252">
        <f t="shared" si="47"/>
        <v>0</v>
      </c>
      <c r="R181" s="254">
        <f t="shared" si="47"/>
        <v>0</v>
      </c>
      <c r="S181" s="255">
        <f t="shared" si="47"/>
        <v>0</v>
      </c>
      <c r="T181" s="250">
        <f t="shared" si="47"/>
        <v>0</v>
      </c>
      <c r="U181" s="250">
        <f t="shared" si="47"/>
        <v>0</v>
      </c>
      <c r="V181" s="233" t="str">
        <f>$BA181&amp;" "&amp;$BB181&amp;""&amp;$BC181&amp;""&amp;$BD181&amp;""&amp;$BE181&amp;""&amp;$BF181</f>
        <v xml:space="preserve"> </v>
      </c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BA181" s="29" t="str">
        <f>IF($C181&lt;&gt;SUM($F181:$Q181),"El Total de los Ingresos NO puede ser diferente a la suma de Hombres y Mujeres por edad.","")</f>
        <v/>
      </c>
      <c r="BB181" s="29" t="str">
        <f>IF($D181&lt;&gt;$F181+$H181+$J181+$L181+$N181+$P181,"El Total de Hombres Ingresados al Programa NO puede ser distinto a la suma de Hombres por edad.","")</f>
        <v/>
      </c>
      <c r="BC181" s="29" t="str">
        <f>IF($E181&lt;&gt;$G181+$I181+$K181+$M181+$O181+$Q181,"El Total de Mujeres Ingresadas al Programa NO puede ser distinto a la suma de Mujeres por edad.","")</f>
        <v/>
      </c>
      <c r="BD181" s="29" t="str">
        <f>IF(R181&lt;=C181,"","El Nº de TRANS ingresados al Programa NO DEBE ser mayor al Total de Ingresos")</f>
        <v/>
      </c>
      <c r="BE181" s="29" t="str">
        <f>IF(T181&lt;=S181,"","Los Egresos por Alta DEBEN estar contenidos en el Total de Egresos")</f>
        <v/>
      </c>
      <c r="BF181" s="29" t="str">
        <f>IF(U181&lt;=S181,"","Los Egresos por Abandono DEBEN estar contenidos en el Total de Egresos")</f>
        <v/>
      </c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0">
        <f>IF($C181&lt;&gt;SUM($F181:$Q181),1,0)</f>
        <v>0</v>
      </c>
      <c r="BU181" s="30">
        <f>IF($D181&lt;&gt;$F181+$H181+$J181+$L181+$N181+$P181,1,0)</f>
        <v>0</v>
      </c>
      <c r="BV181" s="30">
        <f>IF($E181&lt;&gt;$G181+$I181+$K181+$M181+$O181+$Q181,1,0)</f>
        <v>0</v>
      </c>
      <c r="BW181" s="30">
        <f>IF(R181&lt;=C181,0,1)</f>
        <v>0</v>
      </c>
      <c r="BX181" s="30">
        <f>IF(T181&lt;=S181,0,1)</f>
        <v>0</v>
      </c>
      <c r="BY181" s="30">
        <f>IF(U181&lt;=S181,0,1)</f>
        <v>0</v>
      </c>
      <c r="BZ181" s="3"/>
      <c r="CA181" s="3"/>
      <c r="CB181" s="3"/>
      <c r="CC181" s="3"/>
      <c r="CD181" s="3"/>
      <c r="CE181" s="3"/>
      <c r="CF181" s="3"/>
      <c r="CG181" s="3"/>
      <c r="CH181" s="3"/>
      <c r="CI181" s="3"/>
    </row>
    <row r="182" spans="1:87" s="23" customFormat="1" ht="10.5" x14ac:dyDescent="0.15">
      <c r="A182" s="1047" t="s">
        <v>195</v>
      </c>
      <c r="B182" s="256" t="s">
        <v>122</v>
      </c>
      <c r="C182" s="257">
        <f>+D182+E182</f>
        <v>0</v>
      </c>
      <c r="D182" s="258"/>
      <c r="E182" s="259">
        <f>G182+I182+K182+M182+O182+Q182</f>
        <v>0</v>
      </c>
      <c r="F182" s="260"/>
      <c r="G182" s="192"/>
      <c r="H182" s="260"/>
      <c r="I182" s="34"/>
      <c r="J182" s="260"/>
      <c r="K182" s="34"/>
      <c r="L182" s="260"/>
      <c r="M182" s="34"/>
      <c r="N182" s="260"/>
      <c r="O182" s="34"/>
      <c r="P182" s="260"/>
      <c r="Q182" s="189"/>
      <c r="R182" s="261"/>
      <c r="S182" s="262"/>
      <c r="T182" s="134"/>
      <c r="U182" s="47"/>
      <c r="V182" s="233" t="str">
        <f>$BA182&amp;" "&amp;$BC182&amp;""&amp;$BD182&amp;""&amp;$BE182&amp;""&amp;$BF182</f>
        <v xml:space="preserve"> </v>
      </c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BA182" s="29" t="str">
        <f>IF($C182&lt;&gt;SUM($F182:$O182),"El Total de los Ingresos NO puede ser diferente a la suma de Hombres y Mujeres por edad.","")</f>
        <v/>
      </c>
      <c r="BB182" s="22"/>
      <c r="BC182" s="29" t="str">
        <f>IF($E182&lt;&gt;$G182+$I182+$K182+$M182+$O182,"El Total de Mujeres Ingresadas al Programa NO puede ser distinto a la suma de Mujeres por edad.","")</f>
        <v/>
      </c>
      <c r="BD182" s="29" t="str">
        <f>IF(R182&lt;=C182,"","El Nº de TRANS ingresados al Programa NO DEBE ser mayor al Total de Ingresos")</f>
        <v/>
      </c>
      <c r="BE182" s="29" t="str">
        <f>IF(T182&lt;=S182,"","Los Egresos por Alta DEBEN estar contenidos en el Total de Egresos")</f>
        <v/>
      </c>
      <c r="BF182" s="29" t="str">
        <f>IF(U182&lt;=S182,"","Los Egresos por Abandono DEBEN estar contenidos en el Total de Egresos")</f>
        <v/>
      </c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0">
        <f>IF($C182&lt;&gt;SUM($F182:$O182),1,0)</f>
        <v>0</v>
      </c>
      <c r="BU182" s="30">
        <f>IF($D182&lt;&gt;$F182+$H182+$J182+$L182+$N182,1,0)</f>
        <v>0</v>
      </c>
      <c r="BV182" s="30">
        <f>IF($E182&lt;&gt;$G182+$I182+$K182+$M182+$O182,1,0)</f>
        <v>0</v>
      </c>
      <c r="BW182" s="30">
        <f>IF(R182&lt;=C182,0,1)</f>
        <v>0</v>
      </c>
      <c r="BX182" s="30">
        <f>IF(T182&lt;=S182,0,1)</f>
        <v>0</v>
      </c>
      <c r="BY182" s="30">
        <f>IF(U182&lt;=S182,0,1)</f>
        <v>0</v>
      </c>
      <c r="BZ182" s="3"/>
      <c r="CA182" s="3"/>
      <c r="CB182" s="3"/>
      <c r="CC182" s="3"/>
      <c r="CD182" s="3"/>
      <c r="CE182" s="3"/>
      <c r="CF182" s="3"/>
      <c r="CG182" s="3"/>
      <c r="CH182" s="3"/>
      <c r="CI182" s="3"/>
    </row>
    <row r="183" spans="1:87" s="23" customFormat="1" ht="10.5" x14ac:dyDescent="0.15">
      <c r="A183" s="1048"/>
      <c r="B183" s="263" t="s">
        <v>196</v>
      </c>
      <c r="C183" s="264">
        <f t="shared" ref="C183:C191" si="48">+D183+E183</f>
        <v>0</v>
      </c>
      <c r="D183" s="264">
        <f t="shared" ref="D183:E191" si="49">F183+H183+J183+L183+N183+P183</f>
        <v>0</v>
      </c>
      <c r="E183" s="265">
        <f t="shared" si="49"/>
        <v>0</v>
      </c>
      <c r="F183" s="73"/>
      <c r="G183" s="34"/>
      <c r="H183" s="73"/>
      <c r="I183" s="34"/>
      <c r="J183" s="73"/>
      <c r="K183" s="34"/>
      <c r="L183" s="73"/>
      <c r="M183" s="34"/>
      <c r="N183" s="73"/>
      <c r="O183" s="34"/>
      <c r="P183" s="73"/>
      <c r="Q183" s="134"/>
      <c r="R183" s="261"/>
      <c r="S183" s="262"/>
      <c r="T183" s="134"/>
      <c r="U183" s="47"/>
      <c r="V183" s="233" t="str">
        <f t="shared" ref="V183:V191" si="50">$BA183&amp;" "&amp;$BB183&amp;""&amp;$BC183&amp;""&amp;$BD183&amp;""&amp;$BE183&amp;""&amp;$BF183</f>
        <v xml:space="preserve"> </v>
      </c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BA183" s="29" t="str">
        <f t="shared" ref="BA183:BA191" si="51">IF($C183&lt;&gt;SUM($F183:$Q183),"El Total de los Ingresos NO puede ser diferente a la suma de Hombres y Mujeres por edad.","")</f>
        <v/>
      </c>
      <c r="BB183" s="29" t="str">
        <f t="shared" ref="BB183:BB191" si="52">IF($D183&lt;&gt;$F183+$H183+$J183+$L183+$N183+$P183,"El Total de Hombres Ingresados al Programa NO puede ser distinto a la suma de Hombres por edad.","")</f>
        <v/>
      </c>
      <c r="BC183" s="29" t="str">
        <f t="shared" ref="BC183:BC191" si="53">IF($E183&lt;&gt;$G183+$I183+$K183+$M183+$O183+$Q183,"El Total de Mujeres Ingresadas al Programa NO puede ser distinto a la suma de Mujeres por edad.","")</f>
        <v/>
      </c>
      <c r="BD183" s="29" t="str">
        <f t="shared" ref="BD183:BD191" si="54">IF(R183&lt;=C183,"","El Nº de TRANS ingresados al Programa NO DEBE ser mayor al Total de Ingresos")</f>
        <v/>
      </c>
      <c r="BE183" s="29" t="str">
        <f t="shared" ref="BE183:BE191" si="55">IF(T183&lt;=S183,"","Los Egresos por Alta DEBEN estar contenidos en el Total de Egresos")</f>
        <v/>
      </c>
      <c r="BF183" s="29" t="str">
        <f t="shared" ref="BF183:BF191" si="56">IF(U183&lt;=S183,"","Los Egresos por Abandono DEBEN estar contenidos en el Total de Egresos")</f>
        <v/>
      </c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0">
        <f t="shared" ref="BT183:BT191" si="57">IF($C183&lt;&gt;SUM($F183:$Q183),1,0)</f>
        <v>0</v>
      </c>
      <c r="BU183" s="30">
        <f t="shared" ref="BU183:BU191" si="58">IF($D183&lt;&gt;$F183+$H183+$J183+$L183+$N183+$P183,1,0)</f>
        <v>0</v>
      </c>
      <c r="BV183" s="30">
        <f t="shared" ref="BV183:BV191" si="59">IF($E183&lt;&gt;$G183+$I183+$K183+$M183+$O183+$Q183,1,0)</f>
        <v>0</v>
      </c>
      <c r="BW183" s="30">
        <f t="shared" ref="BW183:BW191" si="60">IF(R183&lt;=C183,0,1)</f>
        <v>0</v>
      </c>
      <c r="BX183" s="30">
        <f t="shared" ref="BX183:BX191" si="61">IF(T183&lt;=S183,0,1)</f>
        <v>0</v>
      </c>
      <c r="BY183" s="30">
        <f t="shared" ref="BY183:BY191" si="62">IF(U183&lt;=S183,0,1)</f>
        <v>0</v>
      </c>
      <c r="BZ183" s="3"/>
      <c r="CA183" s="3"/>
      <c r="CB183" s="3"/>
      <c r="CC183" s="3"/>
      <c r="CD183" s="3"/>
      <c r="CE183" s="3"/>
      <c r="CF183" s="3"/>
      <c r="CG183" s="3"/>
      <c r="CH183" s="3"/>
      <c r="CI183" s="3"/>
    </row>
    <row r="184" spans="1:87" s="23" customFormat="1" ht="10.5" x14ac:dyDescent="0.15">
      <c r="A184" s="1041" t="s">
        <v>197</v>
      </c>
      <c r="B184" s="1042"/>
      <c r="C184" s="266">
        <f t="shared" si="48"/>
        <v>0</v>
      </c>
      <c r="D184" s="266">
        <f t="shared" si="49"/>
        <v>0</v>
      </c>
      <c r="E184" s="265">
        <f t="shared" si="49"/>
        <v>0</v>
      </c>
      <c r="F184" s="73"/>
      <c r="G184" s="75"/>
      <c r="H184" s="73"/>
      <c r="I184" s="75"/>
      <c r="J184" s="73"/>
      <c r="K184" s="75"/>
      <c r="L184" s="73"/>
      <c r="M184" s="75"/>
      <c r="N184" s="73"/>
      <c r="O184" s="75"/>
      <c r="P184" s="73"/>
      <c r="Q184" s="75"/>
      <c r="R184" s="267"/>
      <c r="S184" s="268"/>
      <c r="T184" s="222"/>
      <c r="U184" s="48"/>
      <c r="V184" s="233" t="str">
        <f t="shared" si="50"/>
        <v xml:space="preserve"> </v>
      </c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BA184" s="29" t="str">
        <f t="shared" si="51"/>
        <v/>
      </c>
      <c r="BB184" s="29" t="str">
        <f t="shared" si="52"/>
        <v/>
      </c>
      <c r="BC184" s="29" t="str">
        <f t="shared" si="53"/>
        <v/>
      </c>
      <c r="BD184" s="29" t="str">
        <f t="shared" si="54"/>
        <v/>
      </c>
      <c r="BE184" s="29" t="str">
        <f t="shared" si="55"/>
        <v/>
      </c>
      <c r="BF184" s="29" t="str">
        <f t="shared" si="56"/>
        <v/>
      </c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0">
        <f t="shared" si="57"/>
        <v>0</v>
      </c>
      <c r="BU184" s="30">
        <f t="shared" si="58"/>
        <v>0</v>
      </c>
      <c r="BV184" s="30">
        <f t="shared" si="59"/>
        <v>0</v>
      </c>
      <c r="BW184" s="30">
        <f t="shared" si="60"/>
        <v>0</v>
      </c>
      <c r="BX184" s="30">
        <f t="shared" si="61"/>
        <v>0</v>
      </c>
      <c r="BY184" s="30">
        <f t="shared" si="62"/>
        <v>0</v>
      </c>
      <c r="BZ184" s="3"/>
      <c r="CA184" s="3"/>
      <c r="CB184" s="3"/>
      <c r="CC184" s="3"/>
      <c r="CD184" s="3"/>
      <c r="CE184" s="3"/>
      <c r="CF184" s="3"/>
      <c r="CG184" s="3"/>
      <c r="CH184" s="3"/>
      <c r="CI184" s="3"/>
    </row>
    <row r="185" spans="1:87" s="23" customFormat="1" ht="10.5" x14ac:dyDescent="0.15">
      <c r="A185" s="1041" t="s">
        <v>198</v>
      </c>
      <c r="B185" s="1042"/>
      <c r="C185" s="266">
        <f t="shared" si="48"/>
        <v>0</v>
      </c>
      <c r="D185" s="266">
        <f t="shared" si="49"/>
        <v>0</v>
      </c>
      <c r="E185" s="265">
        <f t="shared" si="49"/>
        <v>0</v>
      </c>
      <c r="F185" s="73"/>
      <c r="G185" s="75"/>
      <c r="H185" s="73"/>
      <c r="I185" s="75"/>
      <c r="J185" s="73"/>
      <c r="K185" s="75"/>
      <c r="L185" s="73"/>
      <c r="M185" s="75"/>
      <c r="N185" s="73"/>
      <c r="O185" s="75"/>
      <c r="P185" s="73"/>
      <c r="Q185" s="75"/>
      <c r="R185" s="267"/>
      <c r="S185" s="268"/>
      <c r="T185" s="222"/>
      <c r="U185" s="48"/>
      <c r="V185" s="233" t="str">
        <f t="shared" si="50"/>
        <v xml:space="preserve"> </v>
      </c>
      <c r="W185" s="93"/>
      <c r="X185" s="94"/>
      <c r="Y185" s="94"/>
      <c r="Z185" s="94"/>
      <c r="AA185" s="94"/>
      <c r="AB185" s="94"/>
      <c r="AC185" s="94"/>
      <c r="AD185" s="94"/>
      <c r="AE185" s="94"/>
      <c r="AF185" s="3"/>
      <c r="AG185" s="3"/>
      <c r="AH185" s="3"/>
      <c r="AI185" s="3"/>
      <c r="AJ185" s="3"/>
      <c r="AK185" s="3"/>
      <c r="BA185" s="29" t="str">
        <f t="shared" si="51"/>
        <v/>
      </c>
      <c r="BB185" s="29" t="str">
        <f t="shared" si="52"/>
        <v/>
      </c>
      <c r="BC185" s="29" t="str">
        <f t="shared" si="53"/>
        <v/>
      </c>
      <c r="BD185" s="29" t="str">
        <f t="shared" si="54"/>
        <v/>
      </c>
      <c r="BE185" s="29" t="str">
        <f t="shared" si="55"/>
        <v/>
      </c>
      <c r="BF185" s="29" t="str">
        <f t="shared" si="56"/>
        <v/>
      </c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0">
        <f t="shared" si="57"/>
        <v>0</v>
      </c>
      <c r="BU185" s="30">
        <f t="shared" si="58"/>
        <v>0</v>
      </c>
      <c r="BV185" s="30">
        <f t="shared" si="59"/>
        <v>0</v>
      </c>
      <c r="BW185" s="30">
        <f t="shared" si="60"/>
        <v>0</v>
      </c>
      <c r="BX185" s="30">
        <f t="shared" si="61"/>
        <v>0</v>
      </c>
      <c r="BY185" s="30">
        <f t="shared" si="62"/>
        <v>0</v>
      </c>
      <c r="BZ185" s="3"/>
      <c r="CA185" s="3"/>
      <c r="CB185" s="3"/>
      <c r="CC185" s="3"/>
      <c r="CD185" s="3"/>
      <c r="CE185" s="3"/>
      <c r="CF185" s="3"/>
      <c r="CG185" s="3"/>
      <c r="CH185" s="3"/>
      <c r="CI185" s="3"/>
    </row>
    <row r="186" spans="1:87" s="23" customFormat="1" ht="10.5" x14ac:dyDescent="0.15">
      <c r="A186" s="1041" t="s">
        <v>199</v>
      </c>
      <c r="B186" s="1042"/>
      <c r="C186" s="266">
        <f t="shared" si="48"/>
        <v>0</v>
      </c>
      <c r="D186" s="266">
        <f t="shared" si="49"/>
        <v>0</v>
      </c>
      <c r="E186" s="265">
        <f t="shared" si="49"/>
        <v>0</v>
      </c>
      <c r="F186" s="32"/>
      <c r="G186" s="34"/>
      <c r="H186" s="32"/>
      <c r="I186" s="34"/>
      <c r="J186" s="32"/>
      <c r="K186" s="34"/>
      <c r="L186" s="32"/>
      <c r="M186" s="34"/>
      <c r="N186" s="32"/>
      <c r="O186" s="34"/>
      <c r="P186" s="32"/>
      <c r="Q186" s="34"/>
      <c r="R186" s="261"/>
      <c r="S186" s="262"/>
      <c r="T186" s="134"/>
      <c r="U186" s="47"/>
      <c r="V186" s="233" t="str">
        <f t="shared" si="50"/>
        <v xml:space="preserve"> </v>
      </c>
      <c r="W186" s="93"/>
      <c r="X186" s="94"/>
      <c r="Y186" s="94"/>
      <c r="Z186" s="94"/>
      <c r="AA186" s="94"/>
      <c r="AB186" s="94"/>
      <c r="AC186" s="94"/>
      <c r="AD186" s="94"/>
      <c r="AE186" s="94"/>
      <c r="AF186" s="3"/>
      <c r="AG186" s="3"/>
      <c r="AH186" s="3"/>
      <c r="AI186" s="3"/>
      <c r="AJ186" s="3"/>
      <c r="AK186" s="3"/>
      <c r="BA186" s="29" t="str">
        <f t="shared" si="51"/>
        <v/>
      </c>
      <c r="BB186" s="29" t="str">
        <f t="shared" si="52"/>
        <v/>
      </c>
      <c r="BC186" s="29" t="str">
        <f t="shared" si="53"/>
        <v/>
      </c>
      <c r="BD186" s="29" t="str">
        <f t="shared" si="54"/>
        <v/>
      </c>
      <c r="BE186" s="29" t="str">
        <f t="shared" si="55"/>
        <v/>
      </c>
      <c r="BF186" s="29" t="str">
        <f t="shared" si="56"/>
        <v/>
      </c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0">
        <f t="shared" si="57"/>
        <v>0</v>
      </c>
      <c r="BU186" s="30">
        <f t="shared" si="58"/>
        <v>0</v>
      </c>
      <c r="BV186" s="30">
        <f t="shared" si="59"/>
        <v>0</v>
      </c>
      <c r="BW186" s="30">
        <f t="shared" si="60"/>
        <v>0</v>
      </c>
      <c r="BX186" s="30">
        <f t="shared" si="61"/>
        <v>0</v>
      </c>
      <c r="BY186" s="30">
        <f t="shared" si="62"/>
        <v>0</v>
      </c>
      <c r="BZ186" s="3"/>
      <c r="CA186" s="3"/>
      <c r="CB186" s="3"/>
      <c r="CC186" s="3"/>
      <c r="CD186" s="3"/>
      <c r="CE186" s="3"/>
      <c r="CF186" s="3"/>
      <c r="CG186" s="3"/>
      <c r="CH186" s="3"/>
      <c r="CI186" s="3"/>
    </row>
    <row r="187" spans="1:87" s="23" customFormat="1" ht="10.5" x14ac:dyDescent="0.15">
      <c r="A187" s="1041" t="s">
        <v>200</v>
      </c>
      <c r="B187" s="1042"/>
      <c r="C187" s="266">
        <f t="shared" si="48"/>
        <v>0</v>
      </c>
      <c r="D187" s="266">
        <f t="shared" si="49"/>
        <v>0</v>
      </c>
      <c r="E187" s="265">
        <f t="shared" si="49"/>
        <v>0</v>
      </c>
      <c r="F187" s="73"/>
      <c r="G187" s="75"/>
      <c r="H187" s="73"/>
      <c r="I187" s="75"/>
      <c r="J187" s="73"/>
      <c r="K187" s="75"/>
      <c r="L187" s="73"/>
      <c r="M187" s="75"/>
      <c r="N187" s="73"/>
      <c r="O187" s="75"/>
      <c r="P187" s="73"/>
      <c r="Q187" s="75"/>
      <c r="R187" s="267"/>
      <c r="S187" s="268"/>
      <c r="T187" s="222"/>
      <c r="U187" s="48"/>
      <c r="V187" s="233" t="str">
        <f t="shared" si="50"/>
        <v xml:space="preserve"> </v>
      </c>
      <c r="W187" s="93"/>
      <c r="X187" s="94"/>
      <c r="Y187" s="94"/>
      <c r="Z187" s="94"/>
      <c r="AA187" s="94"/>
      <c r="AB187" s="94"/>
      <c r="AC187" s="94"/>
      <c r="AD187" s="94"/>
      <c r="AE187" s="94"/>
      <c r="AF187" s="3"/>
      <c r="AG187" s="3"/>
      <c r="AH187" s="3"/>
      <c r="AI187" s="3"/>
      <c r="AJ187" s="3"/>
      <c r="AK187" s="3"/>
      <c r="BA187" s="29" t="str">
        <f t="shared" si="51"/>
        <v/>
      </c>
      <c r="BB187" s="29" t="str">
        <f t="shared" si="52"/>
        <v/>
      </c>
      <c r="BC187" s="29" t="str">
        <f t="shared" si="53"/>
        <v/>
      </c>
      <c r="BD187" s="29" t="str">
        <f t="shared" si="54"/>
        <v/>
      </c>
      <c r="BE187" s="29" t="str">
        <f t="shared" si="55"/>
        <v/>
      </c>
      <c r="BF187" s="29" t="str">
        <f t="shared" si="56"/>
        <v/>
      </c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0">
        <f t="shared" si="57"/>
        <v>0</v>
      </c>
      <c r="BU187" s="30">
        <f t="shared" si="58"/>
        <v>0</v>
      </c>
      <c r="BV187" s="30">
        <f t="shared" si="59"/>
        <v>0</v>
      </c>
      <c r="BW187" s="30">
        <f t="shared" si="60"/>
        <v>0</v>
      </c>
      <c r="BX187" s="30">
        <f t="shared" si="61"/>
        <v>0</v>
      </c>
      <c r="BY187" s="30">
        <f t="shared" si="62"/>
        <v>0</v>
      </c>
      <c r="BZ187" s="3"/>
      <c r="CA187" s="3"/>
      <c r="CB187" s="3"/>
      <c r="CC187" s="3"/>
      <c r="CD187" s="3"/>
      <c r="CE187" s="3"/>
      <c r="CF187" s="3"/>
      <c r="CG187" s="3"/>
      <c r="CH187" s="3"/>
      <c r="CI187" s="3"/>
    </row>
    <row r="188" spans="1:87" s="23" customFormat="1" ht="10.5" x14ac:dyDescent="0.15">
      <c r="A188" s="1041" t="s">
        <v>201</v>
      </c>
      <c r="B188" s="1042"/>
      <c r="C188" s="266">
        <f t="shared" si="48"/>
        <v>0</v>
      </c>
      <c r="D188" s="266">
        <f t="shared" si="49"/>
        <v>0</v>
      </c>
      <c r="E188" s="265">
        <f t="shared" si="49"/>
        <v>0</v>
      </c>
      <c r="F188" s="73"/>
      <c r="G188" s="75"/>
      <c r="H188" s="73"/>
      <c r="I188" s="75"/>
      <c r="J188" s="73"/>
      <c r="K188" s="75"/>
      <c r="L188" s="73"/>
      <c r="M188" s="75"/>
      <c r="N188" s="73"/>
      <c r="O188" s="75"/>
      <c r="P188" s="73"/>
      <c r="Q188" s="75"/>
      <c r="R188" s="267"/>
      <c r="S188" s="268"/>
      <c r="T188" s="222"/>
      <c r="U188" s="48"/>
      <c r="V188" s="233" t="str">
        <f t="shared" si="50"/>
        <v xml:space="preserve"> </v>
      </c>
      <c r="W188" s="93"/>
      <c r="X188" s="94"/>
      <c r="Y188" s="94"/>
      <c r="Z188" s="94"/>
      <c r="AA188" s="94"/>
      <c r="AB188" s="94"/>
      <c r="AC188" s="94"/>
      <c r="AD188" s="94"/>
      <c r="AE188" s="94"/>
      <c r="AF188" s="3"/>
      <c r="AG188" s="3"/>
      <c r="AH188" s="3"/>
      <c r="AI188" s="3"/>
      <c r="AJ188" s="3"/>
      <c r="AK188" s="3"/>
      <c r="BA188" s="29" t="str">
        <f t="shared" si="51"/>
        <v/>
      </c>
      <c r="BB188" s="29" t="str">
        <f t="shared" si="52"/>
        <v/>
      </c>
      <c r="BC188" s="29" t="str">
        <f t="shared" si="53"/>
        <v/>
      </c>
      <c r="BD188" s="29" t="str">
        <f t="shared" si="54"/>
        <v/>
      </c>
      <c r="BE188" s="29" t="str">
        <f t="shared" si="55"/>
        <v/>
      </c>
      <c r="BF188" s="29" t="str">
        <f t="shared" si="56"/>
        <v/>
      </c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0">
        <f t="shared" si="57"/>
        <v>0</v>
      </c>
      <c r="BU188" s="30">
        <f t="shared" si="58"/>
        <v>0</v>
      </c>
      <c r="BV188" s="30">
        <f t="shared" si="59"/>
        <v>0</v>
      </c>
      <c r="BW188" s="30">
        <f t="shared" si="60"/>
        <v>0</v>
      </c>
      <c r="BX188" s="30">
        <f t="shared" si="61"/>
        <v>0</v>
      </c>
      <c r="BY188" s="30">
        <f t="shared" si="62"/>
        <v>0</v>
      </c>
      <c r="BZ188" s="3"/>
      <c r="CA188" s="3"/>
      <c r="CB188" s="3"/>
      <c r="CC188" s="3"/>
      <c r="CD188" s="3"/>
      <c r="CE188" s="3"/>
      <c r="CF188" s="3"/>
      <c r="CG188" s="3"/>
      <c r="CH188" s="3"/>
      <c r="CI188" s="3"/>
    </row>
    <row r="189" spans="1:87" s="23" customFormat="1" ht="10.5" x14ac:dyDescent="0.15">
      <c r="A189" s="1041" t="s">
        <v>202</v>
      </c>
      <c r="B189" s="1042"/>
      <c r="C189" s="266">
        <f t="shared" si="48"/>
        <v>0</v>
      </c>
      <c r="D189" s="266">
        <f t="shared" si="49"/>
        <v>0</v>
      </c>
      <c r="E189" s="265">
        <f t="shared" si="49"/>
        <v>0</v>
      </c>
      <c r="F189" s="73"/>
      <c r="G189" s="75"/>
      <c r="H189" s="73"/>
      <c r="I189" s="75"/>
      <c r="J189" s="73"/>
      <c r="K189" s="75"/>
      <c r="L189" s="73"/>
      <c r="M189" s="75"/>
      <c r="N189" s="73"/>
      <c r="O189" s="75"/>
      <c r="P189" s="73"/>
      <c r="Q189" s="75"/>
      <c r="R189" s="267"/>
      <c r="S189" s="268"/>
      <c r="T189" s="222"/>
      <c r="U189" s="48"/>
      <c r="V189" s="233" t="str">
        <f t="shared" si="50"/>
        <v xml:space="preserve"> </v>
      </c>
      <c r="W189" s="93"/>
      <c r="X189" s="94"/>
      <c r="Y189" s="94"/>
      <c r="Z189" s="94"/>
      <c r="AA189" s="94"/>
      <c r="AB189" s="94"/>
      <c r="AC189" s="94"/>
      <c r="AD189" s="94"/>
      <c r="AE189" s="94"/>
      <c r="AF189" s="3"/>
      <c r="AG189" s="3"/>
      <c r="AH189" s="3"/>
      <c r="AI189" s="3"/>
      <c r="AJ189" s="3"/>
      <c r="AK189" s="3"/>
      <c r="BA189" s="29" t="str">
        <f t="shared" si="51"/>
        <v/>
      </c>
      <c r="BB189" s="29" t="str">
        <f t="shared" si="52"/>
        <v/>
      </c>
      <c r="BC189" s="29" t="str">
        <f t="shared" si="53"/>
        <v/>
      </c>
      <c r="BD189" s="29" t="str">
        <f t="shared" si="54"/>
        <v/>
      </c>
      <c r="BE189" s="29" t="str">
        <f t="shared" si="55"/>
        <v/>
      </c>
      <c r="BF189" s="29" t="str">
        <f t="shared" si="56"/>
        <v/>
      </c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0">
        <f t="shared" si="57"/>
        <v>0</v>
      </c>
      <c r="BU189" s="30">
        <f t="shared" si="58"/>
        <v>0</v>
      </c>
      <c r="BV189" s="30">
        <f t="shared" si="59"/>
        <v>0</v>
      </c>
      <c r="BW189" s="30">
        <f t="shared" si="60"/>
        <v>0</v>
      </c>
      <c r="BX189" s="30">
        <f t="shared" si="61"/>
        <v>0</v>
      </c>
      <c r="BY189" s="30">
        <f t="shared" si="62"/>
        <v>0</v>
      </c>
      <c r="BZ189" s="3"/>
      <c r="CA189" s="3"/>
      <c r="CB189" s="3"/>
      <c r="CC189" s="3"/>
      <c r="CD189" s="3"/>
      <c r="CE189" s="3"/>
      <c r="CF189" s="3"/>
      <c r="CG189" s="3"/>
      <c r="CH189" s="3"/>
      <c r="CI189" s="3"/>
    </row>
    <row r="190" spans="1:87" s="23" customFormat="1" ht="10.5" x14ac:dyDescent="0.15">
      <c r="A190" s="1041" t="s">
        <v>203</v>
      </c>
      <c r="B190" s="1042"/>
      <c r="C190" s="266">
        <f t="shared" si="48"/>
        <v>0</v>
      </c>
      <c r="D190" s="266">
        <f t="shared" si="49"/>
        <v>0</v>
      </c>
      <c r="E190" s="265">
        <f t="shared" si="49"/>
        <v>0</v>
      </c>
      <c r="F190" s="73"/>
      <c r="G190" s="75"/>
      <c r="H190" s="73"/>
      <c r="I190" s="75"/>
      <c r="J190" s="73"/>
      <c r="K190" s="75"/>
      <c r="L190" s="73"/>
      <c r="M190" s="75"/>
      <c r="N190" s="73"/>
      <c r="O190" s="75"/>
      <c r="P190" s="73"/>
      <c r="Q190" s="75"/>
      <c r="R190" s="267"/>
      <c r="S190" s="268"/>
      <c r="T190" s="222"/>
      <c r="U190" s="48"/>
      <c r="V190" s="233" t="str">
        <f t="shared" si="50"/>
        <v xml:space="preserve"> </v>
      </c>
      <c r="W190" s="93"/>
      <c r="X190" s="94"/>
      <c r="Y190" s="94"/>
      <c r="Z190" s="94"/>
      <c r="AA190" s="94"/>
      <c r="AB190" s="94"/>
      <c r="AC190" s="94"/>
      <c r="AD190" s="94"/>
      <c r="AE190" s="94"/>
      <c r="AF190" s="3"/>
      <c r="AG190" s="3"/>
      <c r="AH190" s="3"/>
      <c r="AI190" s="3"/>
      <c r="AJ190" s="3"/>
      <c r="AK190" s="3"/>
      <c r="BA190" s="29" t="str">
        <f t="shared" si="51"/>
        <v/>
      </c>
      <c r="BB190" s="29" t="str">
        <f t="shared" si="52"/>
        <v/>
      </c>
      <c r="BC190" s="29" t="str">
        <f t="shared" si="53"/>
        <v/>
      </c>
      <c r="BD190" s="29" t="str">
        <f t="shared" si="54"/>
        <v/>
      </c>
      <c r="BE190" s="29" t="str">
        <f t="shared" si="55"/>
        <v/>
      </c>
      <c r="BF190" s="29" t="str">
        <f t="shared" si="56"/>
        <v/>
      </c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0">
        <f t="shared" si="57"/>
        <v>0</v>
      </c>
      <c r="BU190" s="30">
        <f t="shared" si="58"/>
        <v>0</v>
      </c>
      <c r="BV190" s="30">
        <f t="shared" si="59"/>
        <v>0</v>
      </c>
      <c r="BW190" s="30">
        <f t="shared" si="60"/>
        <v>0</v>
      </c>
      <c r="BX190" s="30">
        <f t="shared" si="61"/>
        <v>0</v>
      </c>
      <c r="BY190" s="30">
        <f t="shared" si="62"/>
        <v>0</v>
      </c>
      <c r="BZ190" s="3"/>
      <c r="CA190" s="3"/>
      <c r="CB190" s="3"/>
      <c r="CC190" s="3"/>
      <c r="CD190" s="3"/>
      <c r="CE190" s="3"/>
      <c r="CF190" s="3"/>
      <c r="CG190" s="3"/>
      <c r="CH190" s="3"/>
      <c r="CI190" s="3"/>
    </row>
    <row r="191" spans="1:87" s="23" customFormat="1" ht="10.5" x14ac:dyDescent="0.15">
      <c r="A191" s="1043" t="s">
        <v>204</v>
      </c>
      <c r="B191" s="1044"/>
      <c r="C191" s="269">
        <f t="shared" si="48"/>
        <v>0</v>
      </c>
      <c r="D191" s="269">
        <f t="shared" si="49"/>
        <v>0</v>
      </c>
      <c r="E191" s="212">
        <f t="shared" si="49"/>
        <v>0</v>
      </c>
      <c r="F191" s="37"/>
      <c r="G191" s="39"/>
      <c r="H191" s="37"/>
      <c r="I191" s="39"/>
      <c r="J191" s="37"/>
      <c r="K191" s="39"/>
      <c r="L191" s="37"/>
      <c r="M191" s="39"/>
      <c r="N191" s="37"/>
      <c r="O191" s="39"/>
      <c r="P191" s="37"/>
      <c r="Q191" s="39"/>
      <c r="R191" s="270"/>
      <c r="S191" s="271"/>
      <c r="T191" s="136"/>
      <c r="U191" s="49"/>
      <c r="V191" s="233" t="str">
        <f t="shared" si="50"/>
        <v xml:space="preserve"> </v>
      </c>
      <c r="W191" s="93"/>
      <c r="X191" s="94"/>
      <c r="Y191" s="94"/>
      <c r="Z191" s="94"/>
      <c r="AA191" s="94"/>
      <c r="AB191" s="94"/>
      <c r="AC191" s="94"/>
      <c r="AD191" s="94"/>
      <c r="AE191" s="94"/>
      <c r="AF191" s="3"/>
      <c r="AG191" s="3"/>
      <c r="AH191" s="3"/>
      <c r="AI191" s="3"/>
      <c r="AJ191" s="3"/>
      <c r="AK191" s="3"/>
      <c r="BA191" s="29" t="str">
        <f t="shared" si="51"/>
        <v/>
      </c>
      <c r="BB191" s="29" t="str">
        <f t="shared" si="52"/>
        <v/>
      </c>
      <c r="BC191" s="29" t="str">
        <f t="shared" si="53"/>
        <v/>
      </c>
      <c r="BD191" s="29" t="str">
        <f t="shared" si="54"/>
        <v/>
      </c>
      <c r="BE191" s="29" t="str">
        <f t="shared" si="55"/>
        <v/>
      </c>
      <c r="BF191" s="29" t="str">
        <f t="shared" si="56"/>
        <v/>
      </c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0">
        <f t="shared" si="57"/>
        <v>0</v>
      </c>
      <c r="BU191" s="30">
        <f t="shared" si="58"/>
        <v>0</v>
      </c>
      <c r="BV191" s="30">
        <f t="shared" si="59"/>
        <v>0</v>
      </c>
      <c r="BW191" s="30">
        <f t="shared" si="60"/>
        <v>0</v>
      </c>
      <c r="BX191" s="30">
        <f t="shared" si="61"/>
        <v>0</v>
      </c>
      <c r="BY191" s="30">
        <f t="shared" si="62"/>
        <v>0</v>
      </c>
      <c r="BZ191" s="3"/>
      <c r="CA191" s="3"/>
      <c r="CB191" s="3"/>
      <c r="CC191" s="3"/>
      <c r="CD191" s="3"/>
      <c r="CE191" s="3"/>
      <c r="CF191" s="3"/>
      <c r="CG191" s="3"/>
      <c r="CH191" s="3"/>
      <c r="CI191" s="3"/>
    </row>
    <row r="192" spans="1:87" s="9" customFormat="1" ht="14.25" x14ac:dyDescent="0.2">
      <c r="A192" s="40" t="s">
        <v>205</v>
      </c>
      <c r="B192" s="224"/>
      <c r="C192" s="225"/>
      <c r="D192" s="226"/>
      <c r="E192" s="226"/>
      <c r="F192" s="226"/>
      <c r="G192" s="227"/>
      <c r="H192" s="227"/>
      <c r="I192" s="227"/>
      <c r="J192" s="227"/>
      <c r="K192" s="227"/>
      <c r="L192" s="227"/>
      <c r="M192" s="227"/>
      <c r="N192" s="227"/>
      <c r="O192" s="227"/>
      <c r="P192" s="227"/>
      <c r="Q192" s="227"/>
      <c r="R192" s="227"/>
      <c r="S192" s="227"/>
      <c r="T192" s="228"/>
      <c r="U192" s="229"/>
      <c r="V192" s="229"/>
      <c r="W192" s="229"/>
      <c r="AG192" s="138"/>
      <c r="BY192" s="272">
        <f>IF($H$197&gt;=SUM($H$198:$H$201),0,1)</f>
        <v>0</v>
      </c>
      <c r="BZ192" s="273">
        <f>IF($I$197&gt;=SUM($I$198:$I$201),0,1)</f>
        <v>0</v>
      </c>
    </row>
    <row r="193" spans="1:112" s="22" customFormat="1" ht="10.5" x14ac:dyDescent="0.15">
      <c r="A193" s="1009" t="s">
        <v>45</v>
      </c>
      <c r="B193" s="1010"/>
      <c r="C193" s="1015" t="s">
        <v>189</v>
      </c>
      <c r="D193" s="1015"/>
      <c r="E193" s="1015"/>
      <c r="F193" s="1015" t="s">
        <v>206</v>
      </c>
      <c r="G193" s="1015"/>
      <c r="H193" s="1015"/>
      <c r="I193" s="1015"/>
      <c r="J193" s="1015"/>
      <c r="K193" s="1015"/>
      <c r="L193" s="1015"/>
      <c r="M193" s="1015"/>
      <c r="N193" s="1015"/>
      <c r="O193" s="1015"/>
      <c r="P193" s="1015"/>
      <c r="Q193" s="1015"/>
      <c r="R193" s="1015"/>
      <c r="S193" s="1015"/>
      <c r="T193" s="1015"/>
      <c r="U193" s="1035"/>
      <c r="V193" s="1023" t="s">
        <v>122</v>
      </c>
      <c r="W193" s="1036" t="s">
        <v>191</v>
      </c>
      <c r="X193" s="229"/>
      <c r="Y193" s="229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BA193" s="3"/>
      <c r="BB193" s="3"/>
      <c r="BC193" s="3"/>
      <c r="BD193" s="3"/>
      <c r="BE193" s="3"/>
      <c r="BF193" s="221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274">
        <f>IF($H$198&lt;=$H$197,0,1)</f>
        <v>0</v>
      </c>
      <c r="BZ193" s="275">
        <f>IF($I$198&lt;=$I$197,0,1)</f>
        <v>0</v>
      </c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</row>
    <row r="194" spans="1:112" s="22" customFormat="1" ht="10.5" x14ac:dyDescent="0.15">
      <c r="A194" s="1011"/>
      <c r="B194" s="1012"/>
      <c r="C194" s="1015"/>
      <c r="D194" s="1015"/>
      <c r="E194" s="1015"/>
      <c r="F194" s="1039" t="s">
        <v>207</v>
      </c>
      <c r="G194" s="1039"/>
      <c r="H194" s="1039" t="s">
        <v>208</v>
      </c>
      <c r="I194" s="1039"/>
      <c r="J194" s="1040" t="s">
        <v>209</v>
      </c>
      <c r="K194" s="1040"/>
      <c r="L194" s="1030" t="s">
        <v>179</v>
      </c>
      <c r="M194" s="1030"/>
      <c r="N194" s="1030" t="s">
        <v>70</v>
      </c>
      <c r="O194" s="1030"/>
      <c r="P194" s="1030" t="s">
        <v>8</v>
      </c>
      <c r="Q194" s="1030"/>
      <c r="R194" s="1030" t="s">
        <v>180</v>
      </c>
      <c r="S194" s="1030"/>
      <c r="T194" s="1030" t="s">
        <v>181</v>
      </c>
      <c r="U194" s="1031"/>
      <c r="V194" s="1024"/>
      <c r="W194" s="1037"/>
      <c r="X194" s="229"/>
      <c r="Y194" s="229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BA194" s="3"/>
      <c r="BB194" s="3"/>
      <c r="BC194" s="3"/>
      <c r="BD194" s="3"/>
      <c r="BE194" s="3"/>
      <c r="BF194" s="221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274">
        <f>IF($H$199&lt;=$H$197,0,1)</f>
        <v>0</v>
      </c>
      <c r="BZ194" s="275">
        <f>IF($I$199&lt;=$I$197,0,1)</f>
        <v>0</v>
      </c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</row>
    <row r="195" spans="1:112" s="22" customFormat="1" ht="21" x14ac:dyDescent="0.15">
      <c r="A195" s="1013"/>
      <c r="B195" s="1014"/>
      <c r="C195" s="231" t="s">
        <v>167</v>
      </c>
      <c r="D195" s="231" t="s">
        <v>43</v>
      </c>
      <c r="E195" s="248" t="s">
        <v>64</v>
      </c>
      <c r="F195" s="276" t="s">
        <v>182</v>
      </c>
      <c r="G195" s="276" t="s">
        <v>64</v>
      </c>
      <c r="H195" s="276" t="s">
        <v>182</v>
      </c>
      <c r="I195" s="276" t="s">
        <v>64</v>
      </c>
      <c r="J195" s="276" t="s">
        <v>182</v>
      </c>
      <c r="K195" s="276" t="s">
        <v>64</v>
      </c>
      <c r="L195" s="276" t="s">
        <v>182</v>
      </c>
      <c r="M195" s="276" t="s">
        <v>64</v>
      </c>
      <c r="N195" s="276" t="s">
        <v>182</v>
      </c>
      <c r="O195" s="276" t="s">
        <v>64</v>
      </c>
      <c r="P195" s="276" t="s">
        <v>182</v>
      </c>
      <c r="Q195" s="276" t="s">
        <v>64</v>
      </c>
      <c r="R195" s="276" t="s">
        <v>182</v>
      </c>
      <c r="S195" s="276" t="s">
        <v>64</v>
      </c>
      <c r="T195" s="276" t="s">
        <v>182</v>
      </c>
      <c r="U195" s="277" t="s">
        <v>64</v>
      </c>
      <c r="V195" s="1025"/>
      <c r="W195" s="1038"/>
      <c r="X195" s="229"/>
      <c r="Y195" s="229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BA195" s="3"/>
      <c r="BB195" s="3"/>
      <c r="BC195" s="3"/>
      <c r="BD195" s="3"/>
      <c r="BE195" s="3"/>
      <c r="BF195" s="221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274">
        <f>IF($H$200&lt;=$H$197,0,1)</f>
        <v>0</v>
      </c>
      <c r="BZ195" s="275">
        <f>IF($I$200&lt;=$I$197,0,1)</f>
        <v>0</v>
      </c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</row>
    <row r="196" spans="1:112" s="23" customFormat="1" ht="10.5" x14ac:dyDescent="0.15">
      <c r="A196" s="1032" t="s">
        <v>126</v>
      </c>
      <c r="B196" s="1032"/>
      <c r="C196" s="78">
        <f t="shared" ref="C196:C201" si="63">SUM(D196:E196)</f>
        <v>3</v>
      </c>
      <c r="D196" s="78">
        <f t="shared" ref="D196:E201" si="64">F196+H196+J196+L196+N196+P196+R196+T196</f>
        <v>2</v>
      </c>
      <c r="E196" s="78">
        <f t="shared" si="64"/>
        <v>1</v>
      </c>
      <c r="F196" s="25">
        <v>1</v>
      </c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>
        <v>1</v>
      </c>
      <c r="R196" s="25">
        <v>1</v>
      </c>
      <c r="S196" s="25"/>
      <c r="T196" s="278"/>
      <c r="U196" s="142"/>
      <c r="V196" s="143">
        <v>1</v>
      </c>
      <c r="W196" s="44"/>
      <c r="X196" s="233" t="str">
        <f>$BA196&amp;" "&amp;$BB196&amp;""&amp;$BC196&amp;""&amp;$BD196&amp;""&amp;$BE196</f>
        <v xml:space="preserve"> </v>
      </c>
      <c r="Y196" s="229"/>
      <c r="Z196" s="229"/>
      <c r="AA196" s="229"/>
      <c r="AB196" s="229"/>
      <c r="AC196" s="229"/>
      <c r="AD196" s="229"/>
      <c r="AE196" s="229"/>
      <c r="AF196" s="229"/>
      <c r="AG196" s="229"/>
      <c r="AH196" s="229"/>
      <c r="AI196" s="229"/>
      <c r="AJ196" s="3"/>
      <c r="AK196" s="3"/>
      <c r="BA196" s="29" t="str">
        <f>IF($C196&lt;&gt;SUM($F196:$U196),"El Total de los Ingresos NO puede ser diferente a la suma de Hombres y Mujeres por edad.","")</f>
        <v/>
      </c>
      <c r="BB196" s="29" t="str">
        <f>IF($D196&lt;&gt;$F196+$H196+$J196+$L196+$N196+$P196+$R196+$T196,"El Total de Hombres Ingresados al Programa NO puede ser distinto a la suma de Hombres por edad.","")</f>
        <v/>
      </c>
      <c r="BC196" s="29" t="str">
        <f>IF($E196&lt;&gt;$G196+$I196+$K196+$M196+$O196+$Q196+$S196+$U196,"El Total de Mujeres Ingresadas al Programa NO puede ser distinto a la suma de Mujeres por edad.","")</f>
        <v/>
      </c>
      <c r="BD196" s="29" t="str">
        <f>IF(V196&lt;=E196,"","Las gestantes Ingresadas al Programa NO DEBE ser mayor al Total de Mujeres Ingresadas.")</f>
        <v/>
      </c>
      <c r="BE196" s="279" t="str">
        <f>IF(W196&lt;=C196,"","El Nº de TRANS ingresados al Programa NO DEBE ser mayor al Total de Ingresos.")</f>
        <v/>
      </c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272">
        <f t="shared" ref="BT196:BT201" si="65">IF($C196&lt;&gt;SUM($F196:$U196),1,0)</f>
        <v>0</v>
      </c>
      <c r="BU196" s="280">
        <f t="shared" ref="BU196:BU201" si="66">IF($D196&lt;&gt;$F196+$H196+$J196+$L196+$N196+$P196+$R196+$T196,1,0)</f>
        <v>0</v>
      </c>
      <c r="BV196" s="280">
        <f t="shared" ref="BV196:BV201" si="67">IF($E196&lt;&gt;$G196+$I196+$K196+$M196+$O196+$Q196+$S196+$U196,1,0)</f>
        <v>0</v>
      </c>
      <c r="BW196" s="280">
        <f t="shared" ref="BW196:BW201" si="68">IF(V196&lt;=E196,0,1)</f>
        <v>0</v>
      </c>
      <c r="BX196" s="280">
        <f t="shared" ref="BX196:BX201" si="69">IF(W196&lt;=C196,0,1)</f>
        <v>0</v>
      </c>
      <c r="BY196" s="281">
        <f>IF($H$201&lt;=$H$197,0,1)</f>
        <v>0</v>
      </c>
      <c r="BZ196" s="282">
        <f>IF($I$201&lt;=$I$197,0,1)</f>
        <v>0</v>
      </c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</row>
    <row r="197" spans="1:112" s="23" customFormat="1" ht="11.25" thickBot="1" x14ac:dyDescent="0.2">
      <c r="A197" s="1033" t="s">
        <v>103</v>
      </c>
      <c r="B197" s="1033"/>
      <c r="C197" s="72">
        <f t="shared" si="63"/>
        <v>0</v>
      </c>
      <c r="D197" s="72">
        <f t="shared" si="64"/>
        <v>0</v>
      </c>
      <c r="E197" s="72">
        <f t="shared" si="64"/>
        <v>0</v>
      </c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283"/>
      <c r="U197" s="284"/>
      <c r="V197" s="222"/>
      <c r="W197" s="48"/>
      <c r="X197" s="233" t="str">
        <f>$BA197&amp;" "&amp;$BB197&amp;""&amp;$BC197&amp;""&amp;$BD197&amp;""&amp;$BE197&amp;""&amp;$BF197&amp;""&amp;$BG197&amp;""&amp;$BH197&amp;""&amp;$BI197&amp;""&amp;$BJ197&amp;""&amp;$BK197&amp;""&amp;$BL197&amp;""&amp;$BM197&amp;""&amp;$BN197&amp;""&amp;$BO197&amp;""&amp;$BP197&amp;""&amp;$BQ197&amp;""&amp;$BF197&amp;""&amp;$BE202&amp;""&amp;$BF202&amp;""&amp;$BG202&amp;""&amp;$BH202</f>
        <v xml:space="preserve"> </v>
      </c>
      <c r="Y197" s="229"/>
      <c r="Z197" s="229"/>
      <c r="AA197" s="229"/>
      <c r="AB197" s="229"/>
      <c r="AC197" s="229"/>
      <c r="AD197" s="229"/>
      <c r="AE197" s="229"/>
      <c r="AF197" s="229"/>
      <c r="AG197" s="229"/>
      <c r="AH197" s="229"/>
      <c r="AI197" s="229"/>
      <c r="AJ197" s="3"/>
      <c r="AK197" s="3"/>
      <c r="BA197" s="29" t="str">
        <f>IF($C197&lt;&gt;SUM($F197:$U197),"El Total de los Egresos NO puede ser diferente a la suma de Hombres y Mujeres por edad.","")</f>
        <v/>
      </c>
      <c r="BB197" s="29" t="str">
        <f>IF($D197&lt;&gt;$F197+$H197+$J197+$L197+$N197+$P197+$R197+$T197,"El Total de Hombres Egresados del Programa NO puede ser distinto a la suma de Hombres por edad.","")</f>
        <v/>
      </c>
      <c r="BC197" s="29" t="str">
        <f>IF($E197&lt;&gt;$G197+$I197+$K197+$M197+$O197+$Q197+$S197+$U197,"El Total de Mujeres Egresadas del Programa NO puede ser distinto a la suma de Mujeres por edad.","")</f>
        <v/>
      </c>
      <c r="BD197" s="29" t="str">
        <f>IF(V197&lt;=E197,"","Las gestantes Egresadas del Programa NO DEBE ser mayor al Total de Mujeres Egresadas.")</f>
        <v/>
      </c>
      <c r="BE197" s="279" t="str">
        <f>IF(W197&lt;=C197,"","El Nº de TRANS Egresados del Programa NO DEBE ser mayor al Total de Egresos.")</f>
        <v/>
      </c>
      <c r="BF197" s="29" t="str">
        <f>IF(F197&gt;=SUM(F198:F201),"","El Total de Egresos hombres Menor de 6 meses DEBE ser mayor o igual a la suma de los Egresos por Alta, Abandono de Tratamiento, Abandono de Programa y Fallecimiento.")</f>
        <v/>
      </c>
      <c r="BG197" s="29" t="str">
        <f>IF(G197&gt;=SUM(G198:G201),"","El Total de Egresos mujeres Menor de 6 meses DEBE ser mayor o igual a la suma de los Egresos por Alta, Abandono de Tratamiento, Abandono de Programa y Fallecimiento.")</f>
        <v/>
      </c>
      <c r="BH197" s="29" t="str">
        <f>IF(H197&gt;=SUM(H198:H201),"","El Total de Egresos hombres De 6 meses a 1 año DEBE ser mayor o igual a la suma de los Egresos por Alta, Abandono de Tratamiento, Abandono de Programa y Fallecimiento.")</f>
        <v/>
      </c>
      <c r="BI197" s="29" t="str">
        <f>IF(I197&gt;=SUM(I198:I201),"","El Total de Egresos mujeres De 6 meses a 1 año DEBE ser mayor o igual a la suma de los Egresos por Alta, Abandono de Tratamiento, Abandono de Programa y Fallecimiento.")</f>
        <v/>
      </c>
      <c r="BJ197" s="29" t="str">
        <f>IF(J197&gt;=SUM(J198:J201),"","El Total de Egresos hombres de 2 a 9 años DEBE ser mayor o igual a la suma de los Egresos por Alta, Abandono de Tratamiento, Abandono de Programa y Fallecimiento.")</f>
        <v/>
      </c>
      <c r="BK197" s="29" t="str">
        <f>IF(K197&gt;=SUM(K198:K201),"","El Total de Egresos mujeres de 2 a 9 años DEBE ser mayor o igual a la suma de los Egresos por Alta, Abandono de Tratamiento, Abandono de Programa y Fallecimiento.")</f>
        <v/>
      </c>
      <c r="BL197" s="29" t="str">
        <f>IF(L197&gt;=SUM(L198:L201),"","El Total de Egresos hombres de 10 a 14 años DEBE ser mayor o igual a la suma de los Egresos por Alta, Abandono de Tratamiento, Abandono de Programa y Fallecimiento.")</f>
        <v/>
      </c>
      <c r="BM197" s="29" t="str">
        <f>IF(M197&gt;=SUM(M198:M201),"","El Total de Egresos mujeres de 10 a 14 años DEBE ser mayor o igual a la suma de los Egresos por Alta, Abandono de Tratamiento, Abandono de Programa y Fallecimiento.")</f>
        <v/>
      </c>
      <c r="BN197" s="29" t="str">
        <f>IF(N197&gt;=SUM(N198:N201),"","El Total de Egresos hombres de 15 a 19 años DEBE ser mayor o igual a la suma de los Egresos por Alta, Abandono de Tratamiento, Abandono de Programa y Fallecimiento.")</f>
        <v/>
      </c>
      <c r="BO197" s="29" t="str">
        <f>IF(O197&gt;=SUM(O198:O201),"","El Total de Egresos mujeres de 15 a 19 años DEBE ser mayor o igual a la suma de los Egresos por Alta, Abandono de Tratamiento, Abandono de Programa y Fallecimiento.")</f>
        <v/>
      </c>
      <c r="BP197" s="29" t="str">
        <f>IF(P$197&gt;=SUM(P$198:P$201),"","El Total de Egresos hombres de 20 a 24 años DEBE ser mayor o igual a la suma de los Egresos por Alta, Abandono de Tratamiento, Abandono de Programa y Fallecimiento.")</f>
        <v/>
      </c>
      <c r="BQ197" s="29" t="str">
        <f>IF(Q$197&gt;=SUM(Q$198:Q$201),"","El Total de Egresos mujeres de 20 a 24 años DEBE ser mayor o igual a la suma de los Egresos por Alta, Abandono de Tratamiento, Abandono de Programa y Fallecimiento.")</f>
        <v/>
      </c>
      <c r="BR197" s="3"/>
      <c r="BS197" s="3"/>
      <c r="BT197" s="274">
        <f t="shared" si="65"/>
        <v>0</v>
      </c>
      <c r="BU197" s="285">
        <f t="shared" si="66"/>
        <v>0</v>
      </c>
      <c r="BV197" s="285">
        <f t="shared" si="67"/>
        <v>0</v>
      </c>
      <c r="BW197" s="285">
        <f t="shared" si="68"/>
        <v>0</v>
      </c>
      <c r="BX197" s="275">
        <f t="shared" si="69"/>
        <v>0</v>
      </c>
      <c r="BY197" s="272">
        <f>IF(F197&gt;=SUM(F198:F201),0,1)</f>
        <v>0</v>
      </c>
      <c r="BZ197" s="273">
        <f>IF($G$197&gt;=SUM($G$198:$G$201),0,1)</f>
        <v>0</v>
      </c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</row>
    <row r="198" spans="1:112" s="23" customFormat="1" ht="11.25" thickTop="1" x14ac:dyDescent="0.15">
      <c r="A198" s="1007" t="s">
        <v>210</v>
      </c>
      <c r="B198" s="1007"/>
      <c r="C198" s="286">
        <f t="shared" si="63"/>
        <v>0</v>
      </c>
      <c r="D198" s="286">
        <f t="shared" si="64"/>
        <v>0</v>
      </c>
      <c r="E198" s="286">
        <f t="shared" si="64"/>
        <v>0</v>
      </c>
      <c r="F198" s="287"/>
      <c r="G198" s="287"/>
      <c r="H198" s="287"/>
      <c r="I198" s="287"/>
      <c r="J198" s="288"/>
      <c r="K198" s="288"/>
      <c r="L198" s="288"/>
      <c r="M198" s="288"/>
      <c r="N198" s="288"/>
      <c r="O198" s="288"/>
      <c r="P198" s="288"/>
      <c r="Q198" s="288"/>
      <c r="R198" s="288"/>
      <c r="S198" s="288"/>
      <c r="T198" s="288"/>
      <c r="U198" s="288"/>
      <c r="V198" s="288"/>
      <c r="W198" s="288"/>
      <c r="X198" s="233" t="str">
        <f>$BA198&amp;" "&amp;$BB198&amp;""&amp;$BC198&amp;""&amp;$BD198&amp;""&amp;$BE198&amp;""&amp;$BF198&amp;""&amp;$BG198&amp;""&amp;$BH198&amp;""&amp;$BI198&amp;""&amp;$BJ198&amp;""&amp;$BK198&amp;""&amp;$BL198&amp;""&amp;$BM198&amp;""&amp;$BN198&amp;""&amp;$BO198&amp;""&amp;$BP198&amp;""&amp;$BQ198&amp;""&amp;$BF198&amp;""&amp;$BE203&amp;""&amp;$BF203&amp;""&amp;$BG203&amp;""&amp;$BH203</f>
        <v xml:space="preserve"> </v>
      </c>
      <c r="Y198" s="229"/>
      <c r="Z198" s="229"/>
      <c r="AA198" s="229"/>
      <c r="AB198" s="229"/>
      <c r="AC198" s="229"/>
      <c r="AD198" s="229"/>
      <c r="AE198" s="229"/>
      <c r="AF198" s="229"/>
      <c r="AG198" s="229"/>
      <c r="AH198" s="229"/>
      <c r="AI198" s="229"/>
      <c r="AJ198" s="3"/>
      <c r="AK198" s="3"/>
      <c r="BA198" s="29" t="str">
        <f>IF($C198&lt;&gt;SUM($F198:$U198),"El Total de los Egresos NO puede ser diferente a la suma de Hombres y Mujeres por edad.","")</f>
        <v/>
      </c>
      <c r="BB198" s="29" t="str">
        <f>IF($D198&lt;&gt;$F198+$H198+$J198+$L198+$N198+$P198+$R198+$T198,"El Total de Hombres Egresados del Programa NO puede ser distinto a la suma de Hombres por edad.","")</f>
        <v/>
      </c>
      <c r="BC198" s="29" t="str">
        <f>IF($E198&lt;&gt;$G198+$I198+$K198+$M198+$O198+$Q198+$S198+$U198,"El Total de Mujeres Egresadas del Programa NO puede ser distinto a la suma de Mujeres por edad.","")</f>
        <v/>
      </c>
      <c r="BD198" s="29" t="str">
        <f>IF(V198&lt;=E198,"","Las gestantes Egresadas del Programa NO DEBE ser mayor al Total de Mujeres Egresadas.")</f>
        <v/>
      </c>
      <c r="BE198" s="279" t="str">
        <f>IF(W198&lt;=C198,"","El Nº de TRANS Egresados del Programa NO DEBE ser mayor al Total de Egresos.")</f>
        <v/>
      </c>
      <c r="BF198" s="29" t="str">
        <f>IF(F198&lt;=F197,"","Los Egresos por Alta de hombres Menores de 6 meses DEBEN estar contenidos en el Total de Egresos.")</f>
        <v/>
      </c>
      <c r="BG198" s="29" t="str">
        <f>IF(G198&lt;=G197,"","Los Egresos por Alta de mujeres Menores de 6 meses DEBEN estar contenidos en el Total de Egresos.")</f>
        <v/>
      </c>
      <c r="BH198" s="29" t="str">
        <f>IF(H198&lt;=H197,"","Los Egresos por Alta de hombres De 6 meses a 1 año DEBEN estar contenidos en el Total de Egresos.")</f>
        <v/>
      </c>
      <c r="BI198" s="29" t="str">
        <f>IF(I198&lt;=I197,"","Los Egresos por Alta de mujeres De 6 meses a 1 año DEBEN estar contenidos en el Total de Egresos.")</f>
        <v/>
      </c>
      <c r="BJ198" s="29" t="str">
        <f>IF(J198&lt;=J197,"","Los Egresos por Alta de hombres de 2 a 9 años DEBEN estar contenidos en el Total de Egresos.")</f>
        <v/>
      </c>
      <c r="BK198" s="29" t="str">
        <f>IF(K198&lt;=K197,"","Los Egresos por Alta de mujeres de 2 a 9 años DEBEN estar contenidos en el Total de Egresos.")</f>
        <v/>
      </c>
      <c r="BL198" s="29" t="str">
        <f>IF(L198&lt;=L197,"","Los Egresos por Alta de hombres de 10 a 14 años DEBEN estar contenidos en el Total de Egresos.")</f>
        <v/>
      </c>
      <c r="BM198" s="29" t="str">
        <f>IF(M198&lt;=M197,"","Los Egresos por Alta de mujeres de 10 a 14 años DEBEN estar contenidos en el Total de Egresos.")</f>
        <v/>
      </c>
      <c r="BN198" s="29" t="str">
        <f>IF(N198&lt;=N197,"","Los Egresos por Alta de hombres de 15 a 19 años DEBEN estar contenidos en el Total de Egresos.")</f>
        <v/>
      </c>
      <c r="BO198" s="29" t="str">
        <f>IF(O198&lt;=O197,"","Los Egresos por Alta de mujeres de 15 a 19 años DEBEN estar contenidos en el Total de Egresos.")</f>
        <v/>
      </c>
      <c r="BP198" s="29" t="str">
        <f>IF(P$198&lt;=P$197,"","Los Egresos por Alta de hombres de 20 a 24 años DEBEN estar contenidos en el Total de Egresos.")</f>
        <v/>
      </c>
      <c r="BQ198" s="29" t="str">
        <f>IF(Q$198&lt;=Q$197,"","Los Egresos por Alta de mujeres de 20 a 24 años DEBEN estar contenidos en el Total de Egresos.")</f>
        <v/>
      </c>
      <c r="BR198" s="3"/>
      <c r="BS198" s="3"/>
      <c r="BT198" s="274">
        <f t="shared" si="65"/>
        <v>0</v>
      </c>
      <c r="BU198" s="285">
        <f t="shared" si="66"/>
        <v>0</v>
      </c>
      <c r="BV198" s="285">
        <f t="shared" si="67"/>
        <v>0</v>
      </c>
      <c r="BW198" s="285">
        <f t="shared" si="68"/>
        <v>0</v>
      </c>
      <c r="BX198" s="275">
        <f t="shared" si="69"/>
        <v>0</v>
      </c>
      <c r="BY198" s="274">
        <f>IF(F198&lt;=F197,0,1)</f>
        <v>0</v>
      </c>
      <c r="BZ198" s="275">
        <f>IF($G$198&lt;=$G$197,0,1)</f>
        <v>0</v>
      </c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</row>
    <row r="199" spans="1:112" s="23" customFormat="1" ht="10.5" x14ac:dyDescent="0.15">
      <c r="A199" s="116" t="s">
        <v>211</v>
      </c>
      <c r="B199" s="116"/>
      <c r="C199" s="71">
        <f t="shared" si="63"/>
        <v>0</v>
      </c>
      <c r="D199" s="71">
        <f t="shared" si="64"/>
        <v>0</v>
      </c>
      <c r="E199" s="71">
        <f t="shared" si="64"/>
        <v>0</v>
      </c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289"/>
      <c r="U199" s="144"/>
      <c r="V199" s="134"/>
      <c r="W199" s="47"/>
      <c r="X199" s="233" t="str">
        <f>$BA199&amp;" "&amp;$BB199&amp;""&amp;$BC199&amp;""&amp;$BD199&amp;""&amp;$BE199&amp;""&amp;$BF199&amp;""&amp;$BG199&amp;""&amp;$BH199&amp;""&amp;$BI199&amp;""&amp;$BJ199&amp;""&amp;$BK199&amp;""&amp;$BL199&amp;""&amp;$BM199&amp;""&amp;$BN199&amp;""&amp;$BO199&amp;""&amp;$BP199&amp;""&amp;$BQ199&amp;""&amp;$BF199&amp;""&amp;$BE204&amp;""&amp;$BF204&amp;""&amp;$BG204&amp;""&amp;$BH204</f>
        <v xml:space="preserve"> </v>
      </c>
      <c r="Y199" s="229"/>
      <c r="Z199" s="229"/>
      <c r="AA199" s="229"/>
      <c r="AB199" s="229"/>
      <c r="AC199" s="229"/>
      <c r="AD199" s="229"/>
      <c r="AE199" s="229"/>
      <c r="AF199" s="229"/>
      <c r="AG199" s="229"/>
      <c r="AH199" s="229"/>
      <c r="AI199" s="229"/>
      <c r="AJ199" s="3"/>
      <c r="AK199" s="3"/>
      <c r="BA199" s="29" t="str">
        <f>IF($C199&lt;&gt;SUM($F199:$U199),"El Total de los Egresos NO puede ser diferente a la suma de Hombres y Mujeres por edad.","")</f>
        <v/>
      </c>
      <c r="BB199" s="29" t="str">
        <f>IF($D199&lt;&gt;$F199+$H199+$J199+$L199+$N199+$P199+$R199+$T199,"El Total de Hombres Egresados del Programa NO puede ser distinto a la suma de Hombres por edad.","")</f>
        <v/>
      </c>
      <c r="BC199" s="29" t="str">
        <f>IF($E199&lt;&gt;$G199+$I199+$K199+$M199+$O199+$Q199+$S199+$U199,"El Total de Mujeres Egresadas del Programa NO puede ser distinto a la suma de Mujeres por edad.","")</f>
        <v/>
      </c>
      <c r="BD199" s="29" t="str">
        <f>IF(V199&lt;=E199,"","Las gestantes Egresadas del Programa NO DEBE ser mayor al Total de Mujeres Egresadas.")</f>
        <v/>
      </c>
      <c r="BE199" s="279" t="str">
        <f>IF(W199&lt;=C199,"","El Nº de TRANS Egresados del Programa NO DEBE ser mayor al Total de Egresos.")</f>
        <v/>
      </c>
      <c r="BF199" s="29" t="str">
        <f>IF(F199&lt;=F197,"","Los Egresos por Abandono de Tratamiento de hombres Menores de 6 meses DEBEN estar contenidos en el Total de Egresos.")</f>
        <v/>
      </c>
      <c r="BG199" s="29" t="str">
        <f>IF(G199&lt;=G197,"","Los Egresos por Abandono de Tratamiento de mujeres Menores de 6 meses DEBEN estar contenidos en el Total de Egresos.")</f>
        <v/>
      </c>
      <c r="BH199" s="29" t="str">
        <f>IF(H199&lt;=H197,"","Los Egresos por Abandono de Tratamiento de hombres De 6 meses a 1 año DEBEN estar contenidos en el Total de Egresos.")</f>
        <v/>
      </c>
      <c r="BI199" s="29" t="str">
        <f>IF(I199&lt;=I197,"","Los Egresos por Abandono de Tratamiento de mujeres De 6 meses a 1 año DEBEN estar contenidos en el Total de Egresos.")</f>
        <v/>
      </c>
      <c r="BJ199" s="29" t="str">
        <f>IF(J199&lt;=J197,"","Los Egresos por Abandono de Tratamiento de hombres de 2 a 9 años DEBEN estar contenidos en el Total de Egresos.")</f>
        <v/>
      </c>
      <c r="BK199" s="29" t="str">
        <f>IF(K199&lt;=K197,"","Los Egresos por Abandono de Tratamiento de mujeres de 2 a 9 años DEBEN estar contenidos en el Total de Egresos.")</f>
        <v/>
      </c>
      <c r="BL199" s="29" t="str">
        <f>IF(L199&lt;=L197,"","Los Egresos por Abandono de Tratamiento de hombres de 10 a 14 años DEBEN estar contenidos en el Total de Egresos.")</f>
        <v/>
      </c>
      <c r="BM199" s="29" t="str">
        <f>IF(M199&lt;=M197,"","Los Egresos por Abandono de Tratamiento de mujeres de 10 a 14 años DEBEN estar contenidos en el Total de Egresos.")</f>
        <v/>
      </c>
      <c r="BN199" s="29" t="str">
        <f>IF(N199&lt;=N197,"","Los Egresos por Abandono de Tratamiento de hombres de 15 a 19 años DEBEN estar contenidos en el Total de Egresos.")</f>
        <v/>
      </c>
      <c r="BO199" s="29" t="str">
        <f>IF(O199&lt;=O197,"","Los Egresos por Abandono de Tratamiento de mujeres de 15 a 19 años DEBEN estar contenidos en el Total de Egresos.")</f>
        <v/>
      </c>
      <c r="BP199" s="29" t="str">
        <f>IF(P$199&lt;=P$197,"","Los Egresos por Abandono de Tratamiento de hombres de 20 a 24 años DEBEN estar contenidos en el Total de Egresos.")</f>
        <v/>
      </c>
      <c r="BQ199" s="29" t="str">
        <f>IF(Q$199&lt;=Q$197,"","Los Egresos por Abandono de Tratamiento de mujeres de 20 a 24 años DEBEN estar contenidos en el Total de Egresos.")</f>
        <v/>
      </c>
      <c r="BR199" s="3"/>
      <c r="BS199" s="3"/>
      <c r="BT199" s="274">
        <f t="shared" si="65"/>
        <v>0</v>
      </c>
      <c r="BU199" s="285">
        <f t="shared" si="66"/>
        <v>0</v>
      </c>
      <c r="BV199" s="285">
        <f t="shared" si="67"/>
        <v>0</v>
      </c>
      <c r="BW199" s="285">
        <f t="shared" si="68"/>
        <v>0</v>
      </c>
      <c r="BX199" s="275">
        <f t="shared" si="69"/>
        <v>0</v>
      </c>
      <c r="BY199" s="274">
        <f>IF(F199&lt;=F197,0,1)</f>
        <v>0</v>
      </c>
      <c r="BZ199" s="275">
        <f>IF($G$199&lt;=$G$197,0,1)</f>
        <v>0</v>
      </c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22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</row>
    <row r="200" spans="1:112" s="23" customFormat="1" ht="10.5" x14ac:dyDescent="0.15">
      <c r="A200" s="1034" t="s">
        <v>212</v>
      </c>
      <c r="B200" s="1034"/>
      <c r="C200" s="71">
        <f t="shared" si="63"/>
        <v>0</v>
      </c>
      <c r="D200" s="71">
        <f t="shared" si="64"/>
        <v>0</v>
      </c>
      <c r="E200" s="71">
        <f t="shared" si="64"/>
        <v>0</v>
      </c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289"/>
      <c r="U200" s="144"/>
      <c r="V200" s="134"/>
      <c r="W200" s="47"/>
      <c r="X200" s="233" t="str">
        <f>$BA200&amp;" "&amp;$BB200&amp;""&amp;$BC200&amp;""&amp;$BD200&amp;""&amp;$BE200&amp;""&amp;$BF200&amp;""&amp;$BG200&amp;""&amp;$BH200&amp;""&amp;$BI200&amp;""&amp;$BJ200&amp;""&amp;$BK200&amp;""&amp;$BL200&amp;""&amp;$BM200&amp;""&amp;$BN200&amp;""&amp;$BO200&amp;""&amp;$BP200&amp;""&amp;$BQ200&amp;""&amp;$BF200&amp;""&amp;$BE205&amp;""&amp;$BF205&amp;""&amp;$BG205&amp;""&amp;$BH205</f>
        <v xml:space="preserve"> </v>
      </c>
      <c r="Y200" s="229"/>
      <c r="Z200" s="229"/>
      <c r="AA200" s="229"/>
      <c r="AB200" s="229"/>
      <c r="AC200" s="229"/>
      <c r="AD200" s="229"/>
      <c r="AE200" s="229"/>
      <c r="AF200" s="229"/>
      <c r="AG200" s="229"/>
      <c r="AH200" s="229"/>
      <c r="AI200" s="229"/>
      <c r="AJ200" s="3"/>
      <c r="AK200" s="3"/>
      <c r="BA200" s="29" t="str">
        <f>IF($C200&lt;&gt;SUM($F200:$U200),"El Total de los Egresos NO puede ser diferente a la suma de Hombres y Mujeres por edad.","")</f>
        <v/>
      </c>
      <c r="BB200" s="29" t="str">
        <f>IF($D200&lt;&gt;$F200+$H200+$J200+$L200+$N200+$P200+$R200+$T200,"El Total de Hombres Egresados del Programa NO puede ser distinto a la suma de Hombres por edad.","")</f>
        <v/>
      </c>
      <c r="BC200" s="29" t="str">
        <f>IF($E200&lt;&gt;$G200+$I200+$K200+$M200+$O200+$Q200+$S200+$U200,"El Total de Mujeres Egresadas del Programa NO puede ser distinto a la suma de Mujeres por edad.","")</f>
        <v/>
      </c>
      <c r="BD200" s="29" t="str">
        <f>IF(V200&lt;=E200,"","Las gestantes Egresadas del Programa NO DEBE ser mayor al Total de Mujeres Egresadas.")</f>
        <v/>
      </c>
      <c r="BE200" s="279" t="str">
        <f>IF(W200&lt;=C200,"","El Nº de TRANS Egresados del Programa NO DEBE ser mayor al Total de Egresos.")</f>
        <v/>
      </c>
      <c r="BF200" s="29" t="str">
        <f>IF(F200&lt;=F197,"","Los Egresos por Abandono del Programa de hombres Menores de 6 meses DEBEN estar contenidos en el Total de Egresos.")</f>
        <v/>
      </c>
      <c r="BG200" s="29" t="str">
        <f>IF(G200&lt;=G197,"","Los Egresos por Abandono del Programa de mujeres Menores de 6 meses DEBEN estar contenidos en el Total de Egresos.")</f>
        <v/>
      </c>
      <c r="BH200" s="29" t="str">
        <f>IF(H200&lt;=H197,"","Los Egresos por Abandono del Programa de hombres De 6 meses a 1 año DEBEN estar contenidos en el Total de Egresos.")</f>
        <v/>
      </c>
      <c r="BI200" s="29" t="str">
        <f>IF(I200&lt;=I197,"","Los Egresos por Abandono del Programa de mujeres De 6 meses a 1 año DEBEN estar contenidos en el Total de Egresos.")</f>
        <v/>
      </c>
      <c r="BJ200" s="29" t="str">
        <f>IF(J200&lt;=J197,"","Los Egresos por Abandono del Programa de hombres de 2 a 9 años DEBEN estar contenidos en el Total de Egresos.")</f>
        <v/>
      </c>
      <c r="BK200" s="29" t="str">
        <f>IF(K200&lt;=K197,"","Los Egresos por Abandono del Programa de mujeres de 2 a 9 años DEBEN estar contenidos en el Total de Egresos.")</f>
        <v/>
      </c>
      <c r="BL200" s="29" t="str">
        <f>IF(L200&lt;=L197,"","Los Egresos por Abandono del Programa de hombres de 10 a 14 años DEBEN estar contenidos en el Total de Egresos.")</f>
        <v/>
      </c>
      <c r="BM200" s="29" t="str">
        <f>IF(M200&lt;=M197,"","Los Egresos por Abandono del Programa de mujeres de 10 a 14 años DEBEN estar contenidos en el Total de Egresos.")</f>
        <v/>
      </c>
      <c r="BN200" s="29" t="str">
        <f>IF(N200&lt;=N197,"","Los Egresos por Abandono del Programa de hombres de 15 a 19 años DEBEN estar contenidos en el Total de Egresos.")</f>
        <v/>
      </c>
      <c r="BO200" s="29" t="str">
        <f>IF(O200&lt;=O197,"","Los Egresos por Abandono del Programa de mujeres de 15 a 19 años DEBEN estar contenidos en el Total de Egresos.")</f>
        <v/>
      </c>
      <c r="BP200" s="29" t="str">
        <f>IF(P$200&lt;=P$197,"","Los Egresos por Abandono del Programa de hombres de 20 a 24 años DEBEN estar contenidos en el Total de Egresos.")</f>
        <v/>
      </c>
      <c r="BQ200" s="29" t="str">
        <f>IF(Q$200&lt;=Q$197,"","Los Egresos por Abandono del Programa de mujeres de 20 a 24 años DEBEN estar contenidos en el Total de Egresos.")</f>
        <v/>
      </c>
      <c r="BR200" s="3"/>
      <c r="BS200" s="3"/>
      <c r="BT200" s="274">
        <f t="shared" si="65"/>
        <v>0</v>
      </c>
      <c r="BU200" s="285">
        <f t="shared" si="66"/>
        <v>0</v>
      </c>
      <c r="BV200" s="285">
        <f t="shared" si="67"/>
        <v>0</v>
      </c>
      <c r="BW200" s="285">
        <f t="shared" si="68"/>
        <v>0</v>
      </c>
      <c r="BX200" s="275">
        <f t="shared" si="69"/>
        <v>0</v>
      </c>
      <c r="BY200" s="274">
        <f>IF(F200&lt;=F197,0,1)</f>
        <v>0</v>
      </c>
      <c r="BZ200" s="275">
        <f>IF($G$200&lt;=$G$197,0,1)</f>
        <v>0</v>
      </c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</row>
    <row r="201" spans="1:112" s="23" customFormat="1" ht="10.5" x14ac:dyDescent="0.15">
      <c r="A201" s="1008" t="s">
        <v>213</v>
      </c>
      <c r="B201" s="1008"/>
      <c r="C201" s="80">
        <f t="shared" si="63"/>
        <v>0</v>
      </c>
      <c r="D201" s="80">
        <f t="shared" si="64"/>
        <v>0</v>
      </c>
      <c r="E201" s="80">
        <f t="shared" si="64"/>
        <v>0</v>
      </c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290"/>
      <c r="U201" s="291"/>
      <c r="V201" s="136"/>
      <c r="W201" s="49"/>
      <c r="X201" s="233" t="str">
        <f>$BA201&amp;" "&amp;$BB201&amp;""&amp;$BC201&amp;""&amp;$BD201&amp;""&amp;$BE201&amp;""&amp;$BF201&amp;""&amp;$BG201&amp;""&amp;$BH201&amp;""&amp;$BI201&amp;""&amp;$BJ201&amp;""&amp;$BK201&amp;""&amp;$BL201&amp;""&amp;$BM201&amp;""&amp;$BN201&amp;""&amp;$BO201&amp;""&amp;$BP201&amp;""&amp;$BQ201&amp;""&amp;$BF201&amp;""&amp;$BE206&amp;""&amp;$BF206&amp;""&amp;$BG206&amp;""&amp;$BH206</f>
        <v xml:space="preserve"> </v>
      </c>
      <c r="Y201" s="229"/>
      <c r="Z201" s="229"/>
      <c r="AA201" s="229"/>
      <c r="AB201" s="229"/>
      <c r="AC201" s="229"/>
      <c r="AD201" s="229"/>
      <c r="AE201" s="229"/>
      <c r="AF201" s="229"/>
      <c r="AG201" s="229"/>
      <c r="AH201" s="229"/>
      <c r="AI201" s="229"/>
      <c r="AJ201" s="3"/>
      <c r="AK201" s="3"/>
      <c r="BA201" s="29" t="str">
        <f>IF($C201&lt;&gt;SUM($F201:$U201),"El Total de los Egresos NO puede ser diferente a la suma de Hombres y Mujeres por edad.","")</f>
        <v/>
      </c>
      <c r="BB201" s="29" t="str">
        <f>IF($D201&lt;&gt;$F201+$H201+$J201+$L201+$N201+$P201+$R201+$T201,"El Total de Hombres Egresados del Programa NO puede ser distinto a la suma de Hombres por edad.","")</f>
        <v/>
      </c>
      <c r="BC201" s="29" t="str">
        <f>IF($E201&lt;&gt;$G201+$I201+$K201+$M201+$O201+$Q201+$S201+$U201,"El Total de Mujeres Egresadas del Programa NO puede ser distinto a la suma de Mujeres por edad.","")</f>
        <v/>
      </c>
      <c r="BD201" s="29" t="str">
        <f>IF(V201&lt;=E201,"","Las gestantes Egresadas del Programa NO DEBE ser mayor al Total de Mujeres Egresadas.")</f>
        <v/>
      </c>
      <c r="BE201" s="292" t="str">
        <f>IF(W201&lt;=C201,"","El Nº de TRANS Egresados del Programa NO DEBE ser mayor al Total de Egresos.")</f>
        <v/>
      </c>
      <c r="BF201" s="29" t="str">
        <f>IF(F201&lt;=F197,"","Los Egresos por Fallecimiento de hombres Menores de 6 meses DEBEN estar contenidos en el Total de Egresos.")</f>
        <v/>
      </c>
      <c r="BG201" s="29" t="str">
        <f>IF(G201&lt;=G197,"","Los Egresos por Fallecimiento de mujeres Menores de 6 meses DEBEN estar contenidos en el Total de Egresos.")</f>
        <v/>
      </c>
      <c r="BH201" s="29" t="str">
        <f>IF(H201&lt;=H197,"","Los Egresos por Fallecimiento de hombres De 6 meses a 1 año DEBEN estar contenidos en el Total de Egresos.")</f>
        <v/>
      </c>
      <c r="BI201" s="29" t="str">
        <f>IF(I201&lt;=I197,"","Los Egresos por Fallecimiento de mujeres De 6 meses a 1 año DEBEN estar contenidos en el Total de Egresos.")</f>
        <v/>
      </c>
      <c r="BJ201" s="29" t="str">
        <f>IF(J201&lt;=J197,"","Los Egresos por Fallecimiento de hombres de 2 a 9 años DEBEN estar contenidos en el Total de Egresos.")</f>
        <v/>
      </c>
      <c r="BK201" s="29" t="str">
        <f>IF(K201&lt;=K197,"","Los Egresos por Fallecimiento de mujeres de 2 a 9 años DEBEN estar contenidos en el Total de Egresos.")</f>
        <v/>
      </c>
      <c r="BL201" s="29" t="str">
        <f>IF(L201&lt;=L197,"","Los Egresos por Fallecimiento de hombres de 10 a 14 años DEBEN estar contenidos en el Total de Egresos.")</f>
        <v/>
      </c>
      <c r="BM201" s="29" t="str">
        <f>IF(M201&lt;=M197,"","Los Egresos por Fallecimiento de mujeres de 10 a 14 años DEBEN estar contenidos en el Total de Egresos.")</f>
        <v/>
      </c>
      <c r="BN201" s="29" t="str">
        <f>IF(N201&lt;=N197,"","Los Egresos por Fallecimiento de hombres de 15 a 19 años DEBEN estar contenidos en el Total de Egresos.")</f>
        <v/>
      </c>
      <c r="BO201" s="29" t="str">
        <f>IF(O201&lt;=O197,"","Los Egresos por Fallecimiento de mujeres de 15 a 19 años DEBEN estar contenidos en el Total de Egresos.")</f>
        <v/>
      </c>
      <c r="BP201" s="29" t="str">
        <f>IF(P$201&lt;=P$197,"","Los Egresos por Fallecimiento de hombres de 20 a 24 años DEBEN estar contenidos en el Total de Egresos.")</f>
        <v/>
      </c>
      <c r="BQ201" s="29" t="str">
        <f>IF(Q$201&lt;=Q$197,"","Los Egresos por Fallecimiento de mujeres de 20 a 24 años DEBEN estar contenidos en el Total de Egresos.")</f>
        <v/>
      </c>
      <c r="BR201" s="3"/>
      <c r="BS201" s="3"/>
      <c r="BT201" s="281">
        <f t="shared" si="65"/>
        <v>0</v>
      </c>
      <c r="BU201" s="293">
        <f t="shared" si="66"/>
        <v>0</v>
      </c>
      <c r="BV201" s="293">
        <f t="shared" si="67"/>
        <v>0</v>
      </c>
      <c r="BW201" s="293">
        <f t="shared" si="68"/>
        <v>0</v>
      </c>
      <c r="BX201" s="282">
        <f t="shared" si="69"/>
        <v>0</v>
      </c>
      <c r="BY201" s="281">
        <f>IF(F201&lt;=F197,0,1)</f>
        <v>0</v>
      </c>
      <c r="BZ201" s="282">
        <f>IF($G$201&lt;=$G$197,0,1)</f>
        <v>0</v>
      </c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22"/>
      <c r="CM201" s="22"/>
      <c r="CN201" s="22"/>
      <c r="CO201" s="22"/>
      <c r="CP201" s="22"/>
      <c r="CQ201" s="22"/>
      <c r="CR201" s="22"/>
      <c r="CS201" s="22"/>
      <c r="CT201" s="22"/>
      <c r="CU201" s="22"/>
      <c r="CV201" s="22"/>
      <c r="CW201" s="22"/>
      <c r="CX201" s="22"/>
      <c r="CY201" s="22"/>
      <c r="CZ201" s="22"/>
      <c r="DA201" s="22"/>
      <c r="DB201" s="22"/>
      <c r="DC201" s="22"/>
      <c r="DD201" s="22"/>
      <c r="DE201" s="22"/>
      <c r="DF201" s="22"/>
      <c r="DG201" s="22"/>
      <c r="DH201" s="22"/>
    </row>
    <row r="202" spans="1:112" s="9" customFormat="1" ht="14.25" x14ac:dyDescent="0.2">
      <c r="A202" s="40" t="s">
        <v>214</v>
      </c>
      <c r="B202" s="224"/>
      <c r="C202" s="225"/>
      <c r="D202" s="226"/>
      <c r="E202" s="226"/>
      <c r="F202" s="226"/>
      <c r="G202" s="227"/>
      <c r="H202" s="227"/>
      <c r="I202" s="227"/>
      <c r="J202" s="227"/>
      <c r="K202" s="227"/>
      <c r="L202" s="227"/>
      <c r="M202" s="227"/>
      <c r="N202" s="227"/>
      <c r="O202" s="227"/>
      <c r="P202" s="227"/>
      <c r="Q202" s="227"/>
      <c r="R202" s="227"/>
      <c r="S202" s="227"/>
      <c r="T202" s="228"/>
      <c r="U202" s="229"/>
      <c r="V202" s="229"/>
      <c r="W202" s="229"/>
      <c r="BE202" s="29" t="str">
        <f>IF(R$197&gt;=SUM(R$198:R$201),"","El Total de Egresos hombres de 25 a 64 años DEBE ser mayor o igual a la suma de los Egresos por Alta, Abandono de Tratamiento, Abandono de Programa y Fallecimiento.")</f>
        <v/>
      </c>
      <c r="BF202" s="29" t="str">
        <f>IF(S$197&gt;=SUM(S$198:S$201),"","El Total de Egresos mujeres de 25 a 64 años DEBE ser mayor o igual a la suma de los Egresos por Alta, Abandono de Tratamiento, Abandono de Programa y Fallecimiento.")</f>
        <v/>
      </c>
      <c r="BG202" s="29" t="str">
        <f>IF(T$197&gt;=SUM(T$198:T$201),"","El Total de Egresos hombres de 65 y más años DEBE ser mayor o igual a la suma de los Egresos por Alta, Abandono de Tratamiento, Abandono de Programa y Fallecimiento.")</f>
        <v/>
      </c>
      <c r="BH202" s="29" t="str">
        <f>IF(U$197&gt;=SUM(U$198:U$201),"","El Total de Egresos mujeres de 65 y más años DEBE ser mayor o igual a la suma de los Egresos por Alta, Abandono de Tratamiento, Abandono de Programa y Fallecimiento.")</f>
        <v/>
      </c>
      <c r="BX202" s="272">
        <f>IF($J$197&gt;=SUM($J$198:$J$201),0,1)</f>
        <v>0</v>
      </c>
      <c r="BY202" s="273">
        <f>IF($K$197&gt;=SUM($K$198:$K$201),0,1)</f>
        <v>0</v>
      </c>
      <c r="BZ202" s="30">
        <f>IF($L$197&gt;=SUM($L$198:$L$201),0,1)</f>
        <v>0</v>
      </c>
    </row>
    <row r="203" spans="1:112" s="22" customFormat="1" ht="10.5" x14ac:dyDescent="0.15">
      <c r="A203" s="1009" t="s">
        <v>45</v>
      </c>
      <c r="B203" s="1010"/>
      <c r="C203" s="1015" t="s">
        <v>189</v>
      </c>
      <c r="D203" s="1015"/>
      <c r="E203" s="1015"/>
      <c r="F203" s="1016" t="s">
        <v>56</v>
      </c>
      <c r="G203" s="1017"/>
      <c r="H203" s="1017"/>
      <c r="I203" s="1017"/>
      <c r="J203" s="1017"/>
      <c r="K203" s="1017"/>
      <c r="L203" s="1017"/>
      <c r="M203" s="1022"/>
      <c r="N203" s="1023" t="s">
        <v>191</v>
      </c>
      <c r="O203" s="228"/>
      <c r="P203" s="229"/>
      <c r="Q203" s="229"/>
      <c r="R203" s="229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BA203" s="3"/>
      <c r="BB203" s="3"/>
      <c r="BC203" s="3"/>
      <c r="BD203" s="3"/>
      <c r="BE203" s="29" t="str">
        <f>IF(R$198&lt;=R$197,"","Los Egresos por Alta de hombres de 25 a 64 años DEBEN estar contenidos en el Total de Egresos.")</f>
        <v/>
      </c>
      <c r="BF203" s="29" t="str">
        <f>IF(S$198&lt;=S$197,"","Los Egresos por Alta de mujeres de 25 a 64 años DEBEN estar contenidos en el Total de Egresos.")</f>
        <v/>
      </c>
      <c r="BG203" s="29" t="str">
        <f>IF(T$198&lt;=T$197,"","Los Egresos por Alta de hombres de 65 y más años DEBEN estar contenidos en el Total de Egresos.")</f>
        <v/>
      </c>
      <c r="BH203" s="29" t="str">
        <f>IF(U$198&lt;=U$197,"","Los Egresos por Alta de mujeres de 65 y más años DEBEN estar contenidos en el Total de Egresos.")</f>
        <v/>
      </c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274">
        <f>IF($J$198&lt;=$J$197,0,1)</f>
        <v>0</v>
      </c>
      <c r="BY203" s="275">
        <f>IF($K$198&lt;=$K$197,0,1)</f>
        <v>0</v>
      </c>
      <c r="BZ203" s="30">
        <f>IF($L$198&lt;=$L$197,0,1)</f>
        <v>0</v>
      </c>
      <c r="CA203" s="3"/>
      <c r="CB203" s="3"/>
      <c r="CC203" s="3"/>
    </row>
    <row r="204" spans="1:112" s="22" customFormat="1" ht="10.5" x14ac:dyDescent="0.15">
      <c r="A204" s="1011"/>
      <c r="B204" s="1012"/>
      <c r="C204" s="1015"/>
      <c r="D204" s="1015"/>
      <c r="E204" s="1015"/>
      <c r="F204" s="1026" t="s">
        <v>70</v>
      </c>
      <c r="G204" s="1027"/>
      <c r="H204" s="1028" t="s">
        <v>8</v>
      </c>
      <c r="I204" s="1028"/>
      <c r="J204" s="1026" t="s">
        <v>180</v>
      </c>
      <c r="K204" s="1027"/>
      <c r="L204" s="1028" t="s">
        <v>181</v>
      </c>
      <c r="M204" s="1029"/>
      <c r="N204" s="1024"/>
      <c r="O204" s="228"/>
      <c r="P204" s="229"/>
      <c r="Q204" s="229"/>
      <c r="R204" s="229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BA204" s="3"/>
      <c r="BB204" s="3"/>
      <c r="BC204" s="3"/>
      <c r="BD204" s="3"/>
      <c r="BE204" s="29" t="str">
        <f>IF(R$199&lt;=R$197,"","Los Egresos por Abandono de Tratamiento de hombres de 25 a 64 años DEBEN estar contenidos en el Total de Egresos.")</f>
        <v/>
      </c>
      <c r="BF204" s="29" t="str">
        <f>IF(S$199&lt;=S$197,"","Los Egresos por Abandono de Tratamiento de mujeres de 25 a 64 años DEBEN estar contenidos en el Total de Egresos.")</f>
        <v/>
      </c>
      <c r="BG204" s="29" t="str">
        <f>IF(T$199&lt;=T$197,"","Los Egresos por Abandono de Tratamiento de hombres de 65 y más años DEBEN estar contenidos en el Total de Egresos.")</f>
        <v/>
      </c>
      <c r="BH204" s="29" t="str">
        <f>IF(U$199&lt;=U$197,"","Los Egresos por Abandono de Tratamiento de mujeres de 65 y más años DEBEN estar contenidos en el Total de Egresos.")</f>
        <v/>
      </c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274">
        <f>IF($J$199&lt;=$J$197,0,1)</f>
        <v>0</v>
      </c>
      <c r="BY204" s="275">
        <f>IF($K$199&lt;=$K$197,0,1)</f>
        <v>0</v>
      </c>
      <c r="BZ204" s="30">
        <f>IF($L$199&lt;=$L$197,0,1)</f>
        <v>0</v>
      </c>
      <c r="CA204" s="3"/>
      <c r="CB204" s="3"/>
      <c r="CC204" s="3"/>
    </row>
    <row r="205" spans="1:112" s="23" customFormat="1" ht="21" x14ac:dyDescent="0.15">
      <c r="A205" s="1013"/>
      <c r="B205" s="1014"/>
      <c r="C205" s="231" t="s">
        <v>167</v>
      </c>
      <c r="D205" s="231" t="s">
        <v>43</v>
      </c>
      <c r="E205" s="248" t="s">
        <v>64</v>
      </c>
      <c r="F205" s="96" t="s">
        <v>182</v>
      </c>
      <c r="G205" s="99" t="s">
        <v>64</v>
      </c>
      <c r="H205" s="96" t="s">
        <v>182</v>
      </c>
      <c r="I205" s="99" t="s">
        <v>64</v>
      </c>
      <c r="J205" s="96" t="s">
        <v>182</v>
      </c>
      <c r="K205" s="99" t="s">
        <v>64</v>
      </c>
      <c r="L205" s="96" t="s">
        <v>182</v>
      </c>
      <c r="M205" s="294" t="s">
        <v>64</v>
      </c>
      <c r="N205" s="1025"/>
      <c r="O205" s="229"/>
      <c r="P205" s="229"/>
      <c r="Q205" s="229"/>
      <c r="R205" s="229"/>
      <c r="S205" s="229"/>
      <c r="T205" s="229"/>
      <c r="U205" s="229"/>
      <c r="V205" s="229"/>
      <c r="W205" s="228"/>
      <c r="X205" s="229"/>
      <c r="Y205" s="229"/>
      <c r="Z205" s="229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BA205" s="3"/>
      <c r="BB205" s="3"/>
      <c r="BC205" s="3"/>
      <c r="BD205" s="3"/>
      <c r="BE205" s="29" t="str">
        <f>IF(R$200&lt;=R$197,"","Los Egresos por Abandono del Programa de hombres de 25 a 64 años DEBEN estar contenidos en el Total de Egresos.")</f>
        <v/>
      </c>
      <c r="BF205" s="29" t="str">
        <f>IF(S$200&lt;=S$197,"","Los Egresos por Abandono del Programa de mujeres de 25 a 64 años DEBEN estar contenidos en el Total de Egresos.")</f>
        <v/>
      </c>
      <c r="BG205" s="29" t="str">
        <f>IF(T$200&lt;=T$197,"","Los Egresos por Abandono del Programa de hombres de 65 y más años DEBEN estar contenidos en el Total de Egresos.")</f>
        <v/>
      </c>
      <c r="BH205" s="29" t="str">
        <f>IF(U$200&lt;=U$197,"","Los Egresos por Abandono del Programa de mujeres de 65 y más años DEBEN estar contenidos en el Total de Egresos.")</f>
        <v/>
      </c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274">
        <f>IF($J$200&lt;=$J$197,0,1)</f>
        <v>0</v>
      </c>
      <c r="BY205" s="275">
        <f>IF($K$200&lt;=$K$197,0,1)</f>
        <v>0</v>
      </c>
      <c r="BZ205" s="30">
        <f>IF($L$200&lt;=$L$197,0,1)</f>
        <v>0</v>
      </c>
      <c r="CA205" s="3"/>
      <c r="CB205" s="3"/>
      <c r="CC205" s="3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</row>
    <row r="206" spans="1:112" s="23" customFormat="1" ht="11.25" thickBot="1" x14ac:dyDescent="0.2">
      <c r="A206" s="1006" t="s">
        <v>126</v>
      </c>
      <c r="B206" s="1006"/>
      <c r="C206" s="295">
        <f>SUM(D206:E206)</f>
        <v>0</v>
      </c>
      <c r="D206" s="295">
        <f t="shared" ref="D206:E208" si="70">F206+H206+J206+L206</f>
        <v>0</v>
      </c>
      <c r="E206" s="168">
        <f t="shared" si="70"/>
        <v>0</v>
      </c>
      <c r="F206" s="171"/>
      <c r="G206" s="175"/>
      <c r="H206" s="175"/>
      <c r="I206" s="296"/>
      <c r="J206" s="171"/>
      <c r="K206" s="175"/>
      <c r="L206" s="296"/>
      <c r="M206" s="174"/>
      <c r="N206" s="175"/>
      <c r="O206" s="233" t="str">
        <f>$BA206&amp;" "&amp;$BB206&amp;""&amp;$BC206&amp;""&amp;$BD206</f>
        <v xml:space="preserve"> </v>
      </c>
      <c r="P206" s="229"/>
      <c r="Q206" s="229"/>
      <c r="R206" s="229"/>
      <c r="S206" s="229"/>
      <c r="T206" s="229"/>
      <c r="U206" s="229"/>
      <c r="V206" s="229"/>
      <c r="W206" s="228"/>
      <c r="X206" s="229"/>
      <c r="Y206" s="229"/>
      <c r="Z206" s="229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BA206" s="29" t="str">
        <f>IF($C206&lt;&gt;SUM($F206:$M206),"El Total de Ingresos NO puede ser diferente a la suma de Hombres y Mujeres por edad.","")</f>
        <v/>
      </c>
      <c r="BB206" s="29" t="str">
        <f>IF($D206&lt;&gt;$F206+$H206+$J206+$L206,"El Total de Hombres Ingresados al Programa NO puede ser distinto a la suma de Hombres por edad.","")</f>
        <v/>
      </c>
      <c r="BC206" s="29" t="str">
        <f>IF($E206&lt;&gt;$G206+$I206+$K206+$M206,"El Total de Mujeres Ingresadas al Programa NO puede ser distinto a la suma de Mujeres por edad.","")</f>
        <v/>
      </c>
      <c r="BD206" s="29" t="str">
        <f>IF(N206&lt;=C206,"","El Nº de TRANS Ingresados al Programa NO DEBE ser mayor al Total de Ingresos.")</f>
        <v/>
      </c>
      <c r="BE206" s="29" t="str">
        <f>IF(R$201&lt;=R$197,"","Los Egresos por Fallecimiento de hombres de 25 a 64 años DEBEN estar contenidos en el Total de Egresos.")</f>
        <v/>
      </c>
      <c r="BF206" s="29" t="str">
        <f>IF(S$201&lt;=S$197,"","Los Egresos por Fallecimiento de mujeres de 25 a 64 años DEBEN estar contenidos en el Total de Egresos.")</f>
        <v/>
      </c>
      <c r="BG206" s="29" t="str">
        <f>IF(T$201&lt;=T$197,"","Los Egresos por Fallecimiento de hombres de 65 y más años DEBEN estar contenidos en el Total de Egresos.")</f>
        <v/>
      </c>
      <c r="BH206" s="29" t="str">
        <f>IF(U$201&lt;=U$197,"","Los Egresos por Fallecimiento de mujeres de 65 y más años DEBEN estar contenidos en el Total de Egresos.")</f>
        <v/>
      </c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0">
        <f>IF($C206&lt;&gt;SUM($F206:$M206),1,0)</f>
        <v>0</v>
      </c>
      <c r="BU206" s="30">
        <f>IF($D206&lt;&gt;$F206+$H206+$J206+$L206,1,0)</f>
        <v>0</v>
      </c>
      <c r="BV206" s="30">
        <f>IF($E206&lt;&gt;$G206+$I206+$K206+$M206,1,0)</f>
        <v>0</v>
      </c>
      <c r="BW206" s="30">
        <f>IF(N206&lt;=C206,0,1)</f>
        <v>0</v>
      </c>
      <c r="BX206" s="281">
        <f>IF($J$201&lt;=$J$197,0,1)</f>
        <v>0</v>
      </c>
      <c r="BY206" s="282">
        <f>IF($K$201&lt;=$K$197,0,1)</f>
        <v>0</v>
      </c>
      <c r="BZ206" s="30">
        <f>IF($L$201&lt;=$L$197,0,1)</f>
        <v>0</v>
      </c>
      <c r="CA206" s="3"/>
      <c r="CB206" s="3"/>
      <c r="CC206" s="3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</row>
    <row r="207" spans="1:112" s="23" customFormat="1" ht="11.25" thickTop="1" x14ac:dyDescent="0.15">
      <c r="A207" s="1007" t="s">
        <v>103</v>
      </c>
      <c r="B207" s="1007"/>
      <c r="C207" s="286">
        <f>SUM(D207:E207)</f>
        <v>0</v>
      </c>
      <c r="D207" s="286">
        <f t="shared" si="70"/>
        <v>0</v>
      </c>
      <c r="E207" s="297">
        <f t="shared" si="70"/>
        <v>0</v>
      </c>
      <c r="F207" s="287"/>
      <c r="G207" s="298"/>
      <c r="H207" s="298"/>
      <c r="I207" s="299"/>
      <c r="J207" s="287"/>
      <c r="K207" s="298"/>
      <c r="L207" s="299"/>
      <c r="M207" s="300"/>
      <c r="N207" s="298"/>
      <c r="O207" s="233" t="str">
        <f>$BA207&amp;" "&amp;$BB207&amp;""&amp;$BC207&amp;""&amp;$BD207</f>
        <v xml:space="preserve"> </v>
      </c>
      <c r="P207" s="229"/>
      <c r="Q207" s="229"/>
      <c r="R207" s="229"/>
      <c r="S207" s="229"/>
      <c r="T207" s="229"/>
      <c r="U207" s="229"/>
      <c r="V207" s="229"/>
      <c r="W207" s="228"/>
      <c r="X207" s="229"/>
      <c r="Y207" s="229"/>
      <c r="Z207" s="229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BA207" s="29" t="str">
        <f>IF($C207&lt;&gt;SUM($F207:$M207),"El Total de Egresos NO puede ser diferente a la suma de Hombres y Mujeres por edad.","")</f>
        <v/>
      </c>
      <c r="BB207" s="29" t="str">
        <f>IF($D207&lt;&gt;$F207+$H207+$J207+$L207,"El Total de Hombres Egresados del Programa NO puede ser distinto a la suma de Hombres por edad.","")</f>
        <v/>
      </c>
      <c r="BC207" s="29" t="str">
        <f>IF($E207&lt;&gt;$G207+$I207+$K207+$M207,"El Total de Mujeres Egresadas del Programa NO puede ser distinto a la suma de Mujeres por edad.","")</f>
        <v/>
      </c>
      <c r="BD207" s="29" t="str">
        <f>IF(N207&lt;=C207,"","El Nº de TRANS Egresados del Programa NO DEBE ser mayor al Total de Ingresos.")</f>
        <v/>
      </c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0">
        <f>IF($C207&lt;&gt;SUM($F207:$M207),1,0)</f>
        <v>0</v>
      </c>
      <c r="BU207" s="30">
        <f>IF($D207&lt;&gt;$F207+$H207+$J207+$L207,1,0)</f>
        <v>0</v>
      </c>
      <c r="BV207" s="30">
        <f>IF($E207&lt;&gt;$G207+$I207+$K207+$M207,1,0)</f>
        <v>0</v>
      </c>
      <c r="BW207" s="30">
        <f>IF(N207&lt;=C207,0,1)</f>
        <v>0</v>
      </c>
      <c r="BX207" s="3"/>
      <c r="BY207" s="3"/>
      <c r="BZ207" s="3"/>
      <c r="CA207" s="3"/>
      <c r="CB207" s="3"/>
      <c r="CC207" s="3"/>
      <c r="CD207" s="22"/>
      <c r="CE207" s="22"/>
      <c r="CF207" s="22"/>
      <c r="CG207" s="22"/>
      <c r="CH207" s="22"/>
      <c r="CI207" s="22"/>
      <c r="CJ207" s="22"/>
      <c r="CK207" s="22"/>
      <c r="CL207" s="22"/>
      <c r="CM207" s="22"/>
      <c r="CN207" s="22"/>
      <c r="CO207" s="22"/>
      <c r="CP207" s="22"/>
      <c r="CQ207" s="22"/>
      <c r="CR207" s="22"/>
      <c r="CS207" s="22"/>
      <c r="CT207" s="22"/>
      <c r="CU207" s="22"/>
      <c r="CV207" s="22"/>
      <c r="CW207" s="22"/>
      <c r="CX207" s="22"/>
      <c r="CY207" s="22"/>
    </row>
    <row r="208" spans="1:112" s="23" customFormat="1" ht="10.5" x14ac:dyDescent="0.15">
      <c r="A208" s="1008" t="s">
        <v>164</v>
      </c>
      <c r="B208" s="1008"/>
      <c r="C208" s="80">
        <f>SUM(D208:E208)</f>
        <v>0</v>
      </c>
      <c r="D208" s="80">
        <f t="shared" si="70"/>
        <v>0</v>
      </c>
      <c r="E208" s="301">
        <f t="shared" si="70"/>
        <v>0</v>
      </c>
      <c r="F208" s="37"/>
      <c r="G208" s="136"/>
      <c r="H208" s="136"/>
      <c r="I208" s="302"/>
      <c r="J208" s="37"/>
      <c r="K208" s="136"/>
      <c r="L208" s="302"/>
      <c r="M208" s="135"/>
      <c r="N208" s="136"/>
      <c r="O208" s="233" t="str">
        <f>$BA208&amp;" "&amp;$BB208&amp;""&amp;$BC208&amp;""&amp;$BD208&amp;""&amp;$BE208&amp;""&amp;$BF208&amp;""&amp;$BA209&amp;""&amp;$BB209&amp;""&amp;$BC209&amp;""&amp;$BD209&amp;""&amp;$BE209&amp;""&amp;$BF209</f>
        <v xml:space="preserve"> </v>
      </c>
      <c r="P208" s="229"/>
      <c r="Q208" s="229"/>
      <c r="R208" s="229"/>
      <c r="S208" s="229"/>
      <c r="T208" s="229"/>
      <c r="U208" s="229"/>
      <c r="V208" s="229"/>
      <c r="W208" s="228"/>
      <c r="X208" s="229"/>
      <c r="Y208" s="229"/>
      <c r="Z208" s="229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BA208" s="29" t="str">
        <f>IF($C208&lt;&gt;SUM($F208:$M208),"El Total de Egresos NO puede ser diferente a la suma de Hombres y Mujeres por edad.","")</f>
        <v/>
      </c>
      <c r="BB208" s="29" t="str">
        <f>IF($D208&lt;&gt;$F208+$H208+$J208+$L208,"El Total de Hombres Egresados del Programa NO puede ser distinto a la suma de Hombres por edad.","")</f>
        <v/>
      </c>
      <c r="BC208" s="29" t="str">
        <f>IF($E208&lt;&gt;$G208+$I208+$K208+$M208,"El Total de Mujeres Egresadas del Programa NO puede ser distinto a la suma de Mujeres por edad.","")</f>
        <v/>
      </c>
      <c r="BD208" s="29" t="str">
        <f>IF(N208&lt;=C208,"","El Nº de TRANS Egresados del Programa NO DEBE ser mayor al Total de Ingresos.")</f>
        <v/>
      </c>
      <c r="BE208" s="29" t="str">
        <f>IF(J208&lt;=J207,"","Los Egresos por abandono hombres de 25 a 64 años DEBEN estar incluidos en el Total de Egresos.")</f>
        <v/>
      </c>
      <c r="BF208" s="29" t="str">
        <f>IF(L208&lt;=L207,"","Los Egresos por abandono hombres de 65 y más años DEBEN estar incluidos en el Total de Egresos.")</f>
        <v/>
      </c>
      <c r="BG208" s="22"/>
      <c r="BH208" s="22"/>
      <c r="BM208" s="3"/>
      <c r="BN208" s="3"/>
      <c r="BO208" s="3"/>
      <c r="BP208" s="3"/>
      <c r="BQ208" s="3"/>
      <c r="BR208" s="3"/>
      <c r="BS208" s="3"/>
      <c r="BT208" s="30">
        <f>IF($C208&lt;&gt;SUM($F208:$M208),1,0)</f>
        <v>0</v>
      </c>
      <c r="BU208" s="30">
        <f>IF($D208&lt;&gt;$F208+$H208+$J208+$L208,1,0)</f>
        <v>0</v>
      </c>
      <c r="BV208" s="30">
        <f>IF($E208&lt;&gt;$G208+$I208+$K208+$M208,1,0)</f>
        <v>0</v>
      </c>
      <c r="BW208" s="30">
        <f>IF(N208&lt;=C208,0,1)</f>
        <v>0</v>
      </c>
      <c r="BX208" s="30">
        <f>IF(F208&lt;=F207,0,1)</f>
        <v>0</v>
      </c>
      <c r="BY208" s="30">
        <f>IF(G208&lt;=G207,0,1)</f>
        <v>0</v>
      </c>
      <c r="BZ208" s="30">
        <f>IF(H208&lt;=H207,0,1)</f>
        <v>0</v>
      </c>
      <c r="CA208" s="3"/>
      <c r="CB208" s="3"/>
      <c r="CC208" s="3"/>
      <c r="CD208" s="22"/>
      <c r="CE208" s="22"/>
      <c r="CF208" s="22"/>
      <c r="CG208" s="22"/>
      <c r="CH208" s="22"/>
      <c r="CI208" s="22"/>
      <c r="CJ208" s="22"/>
      <c r="CK208" s="22"/>
      <c r="CL208" s="22"/>
      <c r="CM208" s="22"/>
      <c r="CN208" s="22"/>
      <c r="CO208" s="22"/>
      <c r="CP208" s="22"/>
      <c r="CQ208" s="22"/>
      <c r="CR208" s="22"/>
      <c r="CS208" s="22"/>
      <c r="CT208" s="22"/>
      <c r="CU208" s="22"/>
      <c r="CV208" s="22"/>
      <c r="CW208" s="22"/>
      <c r="CX208" s="22"/>
      <c r="CY208" s="22"/>
    </row>
    <row r="209" spans="1:118" s="9" customFormat="1" ht="30" customHeight="1" x14ac:dyDescent="0.2">
      <c r="A209" s="40" t="s">
        <v>215</v>
      </c>
      <c r="B209" s="224"/>
      <c r="C209" s="225"/>
      <c r="D209" s="226"/>
      <c r="E209" s="226"/>
      <c r="F209" s="226"/>
      <c r="G209" s="227"/>
      <c r="H209" s="227"/>
      <c r="I209" s="227"/>
      <c r="J209" s="227"/>
      <c r="K209" s="227"/>
      <c r="L209" s="227"/>
      <c r="M209" s="227"/>
      <c r="N209" s="227"/>
      <c r="O209" s="227"/>
      <c r="P209" s="227"/>
      <c r="Q209" s="227"/>
      <c r="R209" s="227"/>
      <c r="S209" s="227"/>
      <c r="T209" s="228"/>
      <c r="U209" s="229"/>
      <c r="V209" s="229"/>
      <c r="W209" s="229"/>
      <c r="BA209" s="29" t="str">
        <f>IF(F208&lt;=F207,"","Los Egresos por abandono hombres de 15 a 19 años DEBEN estar incluidos en el Total de Egresos.")</f>
        <v/>
      </c>
      <c r="BB209" s="29" t="str">
        <f>IF(G208&lt;=G207,"","Los Egresos por abandono mujeres de 15 a 19 años DEBEN estar incluidos en el Total de Egresos.")</f>
        <v/>
      </c>
      <c r="BC209" s="29" t="str">
        <f>IF(H208&lt;=H207,"","Los Egresos por abandono hombres de 20 a 24 años DEBEN estar incluidos en el Total de Egresos.")</f>
        <v/>
      </c>
      <c r="BD209" s="29" t="str">
        <f>IF(I208&lt;=I207,"","Los Egresos por abandono mujeres de 20 a 24 años DEBEN estar incluidos en el Total de Egresos.")</f>
        <v/>
      </c>
      <c r="BE209" s="29" t="str">
        <f>IF(K208&lt;=K207,"","Los Egresos por abandono mujeres de 25 a 64 años DEBEN estar incluidos en el Total de Egresos.")</f>
        <v/>
      </c>
      <c r="BF209" s="29" t="str">
        <f>IF(M208&lt;=M207,"","Los Egresos por abandono mujeres de 65 y más años DEBEN estar incluidos en el Total de Egresos.")</f>
        <v/>
      </c>
      <c r="BT209" s="30">
        <f>IF(I208&lt;=I207,0,1)</f>
        <v>0</v>
      </c>
      <c r="BU209" s="30">
        <f>IF(J208&lt;=J207,0,1)</f>
        <v>0</v>
      </c>
      <c r="BV209" s="30">
        <f>IF(K208&lt;=K207,0,1)</f>
        <v>0</v>
      </c>
      <c r="BW209" s="30">
        <f>IF(L208&lt;=L207,0,1)</f>
        <v>0</v>
      </c>
      <c r="BX209" s="30"/>
      <c r="BY209" s="9">
        <f>IF(M208&lt;=M207,0,1)</f>
        <v>0</v>
      </c>
    </row>
    <row r="210" spans="1:118" s="3" customFormat="1" ht="10.5" x14ac:dyDescent="0.15">
      <c r="A210" s="1009" t="s">
        <v>45</v>
      </c>
      <c r="B210" s="1010"/>
      <c r="C210" s="1015" t="s">
        <v>189</v>
      </c>
      <c r="D210" s="1015"/>
      <c r="E210" s="1015"/>
      <c r="F210" s="1016" t="s">
        <v>56</v>
      </c>
      <c r="G210" s="1017"/>
      <c r="H210" s="1017"/>
      <c r="I210" s="1017"/>
      <c r="J210" s="1017"/>
      <c r="K210" s="1017"/>
      <c r="L210" s="1017"/>
      <c r="M210" s="1018"/>
    </row>
    <row r="211" spans="1:118" s="3" customFormat="1" ht="10.5" x14ac:dyDescent="0.15">
      <c r="A211" s="1011"/>
      <c r="B211" s="1012"/>
      <c r="C211" s="1015"/>
      <c r="D211" s="1015"/>
      <c r="E211" s="1015"/>
      <c r="F211" s="1019" t="s">
        <v>216</v>
      </c>
      <c r="G211" s="1020"/>
      <c r="H211" s="1019" t="s">
        <v>217</v>
      </c>
      <c r="I211" s="1020"/>
      <c r="J211" s="1019" t="s">
        <v>218</v>
      </c>
      <c r="K211" s="1020"/>
      <c r="L211" s="1021" t="s">
        <v>219</v>
      </c>
      <c r="M211" s="1020"/>
    </row>
    <row r="212" spans="1:118" s="3" customFormat="1" ht="21" x14ac:dyDescent="0.15">
      <c r="A212" s="1013"/>
      <c r="B212" s="1014"/>
      <c r="C212" s="231" t="s">
        <v>167</v>
      </c>
      <c r="D212" s="231" t="s">
        <v>43</v>
      </c>
      <c r="E212" s="248" t="s">
        <v>64</v>
      </c>
      <c r="F212" s="276" t="s">
        <v>182</v>
      </c>
      <c r="G212" s="276" t="s">
        <v>64</v>
      </c>
      <c r="H212" s="276" t="s">
        <v>182</v>
      </c>
      <c r="I212" s="276" t="s">
        <v>64</v>
      </c>
      <c r="J212" s="276" t="s">
        <v>182</v>
      </c>
      <c r="K212" s="276" t="s">
        <v>64</v>
      </c>
      <c r="L212" s="249" t="s">
        <v>182</v>
      </c>
      <c r="M212" s="276" t="s">
        <v>64</v>
      </c>
      <c r="BT212" s="22"/>
      <c r="BU212" s="22"/>
      <c r="BV212" s="22"/>
    </row>
    <row r="213" spans="1:118" s="3" customFormat="1" ht="15" customHeight="1" x14ac:dyDescent="0.15">
      <c r="A213" s="1000" t="s">
        <v>126</v>
      </c>
      <c r="B213" s="1001"/>
      <c r="C213" s="303"/>
      <c r="D213" s="303"/>
      <c r="E213" s="304"/>
      <c r="F213" s="305"/>
      <c r="G213" s="306"/>
      <c r="H213" s="305"/>
      <c r="I213" s="306"/>
      <c r="J213" s="305"/>
      <c r="K213" s="306"/>
      <c r="L213" s="307"/>
      <c r="M213" s="306"/>
      <c r="N213" s="233"/>
      <c r="BA213" s="22"/>
      <c r="BB213" s="22"/>
      <c r="BC213" s="22"/>
      <c r="BT213" s="22"/>
      <c r="BU213" s="22"/>
      <c r="BV213" s="22"/>
    </row>
    <row r="214" spans="1:118" s="3" customFormat="1" ht="15" customHeight="1" thickBot="1" x14ac:dyDescent="0.2">
      <c r="A214" s="1000" t="s">
        <v>220</v>
      </c>
      <c r="B214" s="1001"/>
      <c r="C214" s="303"/>
      <c r="D214" s="303"/>
      <c r="E214" s="304"/>
      <c r="F214" s="308"/>
      <c r="G214" s="309"/>
      <c r="H214" s="308"/>
      <c r="I214" s="309"/>
      <c r="J214" s="308"/>
      <c r="K214" s="309"/>
      <c r="L214" s="310"/>
      <c r="M214" s="309"/>
      <c r="N214" s="233"/>
      <c r="BA214" s="22"/>
      <c r="BB214" s="22"/>
      <c r="BC214" s="22"/>
      <c r="BT214" s="22"/>
      <c r="BU214" s="22"/>
      <c r="BV214" s="22"/>
    </row>
    <row r="215" spans="1:118" s="3" customFormat="1" ht="15" customHeight="1" thickTop="1" x14ac:dyDescent="0.15">
      <c r="A215" s="1002" t="s">
        <v>221</v>
      </c>
      <c r="B215" s="1003"/>
      <c r="C215" s="311"/>
      <c r="D215" s="311"/>
      <c r="E215" s="312"/>
      <c r="F215" s="313"/>
      <c r="G215" s="314"/>
      <c r="H215" s="315"/>
      <c r="I215" s="314"/>
      <c r="J215" s="315"/>
      <c r="K215" s="314"/>
      <c r="L215" s="316"/>
      <c r="M215" s="314"/>
      <c r="N215" s="233"/>
      <c r="BA215" s="22"/>
      <c r="BB215" s="22"/>
      <c r="BC215" s="22"/>
      <c r="BD215" s="22"/>
      <c r="BE215" s="22"/>
      <c r="BF215" s="22"/>
      <c r="BG215" s="22"/>
      <c r="BH215" s="22"/>
      <c r="BI215" s="22"/>
      <c r="BT215" s="22"/>
      <c r="BU215" s="22"/>
      <c r="BV215" s="22"/>
      <c r="BW215" s="22"/>
      <c r="BX215" s="22"/>
      <c r="BY215" s="22"/>
      <c r="BZ215" s="22"/>
      <c r="CA215" s="22"/>
      <c r="CB215" s="22"/>
    </row>
    <row r="216" spans="1:118" s="3" customFormat="1" ht="15" customHeight="1" x14ac:dyDescent="0.15">
      <c r="A216" s="1004" t="s">
        <v>222</v>
      </c>
      <c r="B216" s="1005"/>
      <c r="C216" s="317"/>
      <c r="D216" s="317"/>
      <c r="E216" s="318"/>
      <c r="F216" s="319"/>
      <c r="G216" s="320"/>
      <c r="H216" s="319"/>
      <c r="I216" s="321"/>
      <c r="J216" s="319"/>
      <c r="K216" s="321"/>
      <c r="L216" s="322"/>
      <c r="M216" s="321"/>
      <c r="N216" s="233"/>
      <c r="BA216" s="22"/>
      <c r="BB216" s="22"/>
      <c r="BC216" s="22"/>
      <c r="BD216" s="22"/>
      <c r="BE216" s="22"/>
      <c r="BF216" s="22"/>
      <c r="BG216" s="22"/>
      <c r="BH216" s="22"/>
      <c r="BT216" s="22"/>
      <c r="BU216" s="22"/>
      <c r="BV216" s="22"/>
      <c r="BW216" s="22"/>
      <c r="BX216" s="22"/>
      <c r="BY216" s="22"/>
      <c r="BZ216" s="22"/>
    </row>
    <row r="217" spans="1:118" s="9" customFormat="1" x14ac:dyDescent="0.2">
      <c r="A217" s="32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</row>
    <row r="218" spans="1:118" s="9" customFormat="1" x14ac:dyDescent="0.2">
      <c r="A218" s="32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</row>
    <row r="219" spans="1:118" s="9" customFormat="1" x14ac:dyDescent="0.2">
      <c r="A219" s="32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</row>
    <row r="220" spans="1:118" s="9" customFormat="1" x14ac:dyDescent="0.2">
      <c r="A220" s="32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0">
        <f>IF($M$197&gt;=SUM($M$198:$M$201),0,1)</f>
        <v>0</v>
      </c>
      <c r="BU220" s="272">
        <f>IF($N$197&gt;=SUM($N$198:$N$201),0,1)</f>
        <v>0</v>
      </c>
      <c r="BV220" s="273">
        <f>IF($O$197&gt;=SUM($O$198:$O$201),0,1)</f>
        <v>0</v>
      </c>
      <c r="BW220" s="272">
        <f>IF($P$197&gt;=SUM($P$198:$P$201),0,1)</f>
        <v>0</v>
      </c>
      <c r="BX220" s="273">
        <f>IF($Q$197&gt;=SUM($Q$198:$Q$201),0,1)</f>
        <v>0</v>
      </c>
      <c r="BY220" s="272">
        <f>IF($R$197&gt;=SUM($R$198:$R$201),0,1)</f>
        <v>0</v>
      </c>
      <c r="BZ220" s="273">
        <f>IF($S$197&gt;=SUM($S$198:$S$201),0,1)</f>
        <v>0</v>
      </c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</row>
    <row r="221" spans="1:118" s="9" customFormat="1" x14ac:dyDescent="0.2">
      <c r="A221" s="32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0">
        <f>IF($M$198&lt;=$M$197,0,1)</f>
        <v>0</v>
      </c>
      <c r="BU221" s="274">
        <f>IF($N$198&lt;=$N$197,0,1)</f>
        <v>0</v>
      </c>
      <c r="BV221" s="275">
        <f>IF($O$198&lt;=$O$197,0,1)</f>
        <v>0</v>
      </c>
      <c r="BW221" s="274">
        <f>IF($P$198&lt;=$P$197,0,1)</f>
        <v>0</v>
      </c>
      <c r="BX221" s="275">
        <f>IF($Q$198&lt;=$Q$197,0,1)</f>
        <v>0</v>
      </c>
      <c r="BY221" s="274">
        <f>IF($R$198&lt;=$R$197,0,1)</f>
        <v>0</v>
      </c>
      <c r="BZ221" s="275">
        <f>IF($S$198&lt;=$S$197,0,1)</f>
        <v>0</v>
      </c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</row>
    <row r="222" spans="1:118" s="9" customFormat="1" x14ac:dyDescent="0.2">
      <c r="A222" s="32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0">
        <f>IF($M$199&lt;=$M$197,0,1)</f>
        <v>0</v>
      </c>
      <c r="BU222" s="274">
        <f>IF($N$199&lt;=$N$197,0,1)</f>
        <v>0</v>
      </c>
      <c r="BV222" s="275">
        <f>IF($O$199&lt;=$O$197,0,1)</f>
        <v>0</v>
      </c>
      <c r="BW222" s="274">
        <f>IF($P$199&lt;=$P$197,0,1)</f>
        <v>0</v>
      </c>
      <c r="BX222" s="275">
        <f>IF($Q$199&lt;=$Q$197,0,1)</f>
        <v>0</v>
      </c>
      <c r="BY222" s="274">
        <f>IF($R$199&lt;=$R$197,0,1)</f>
        <v>0</v>
      </c>
      <c r="BZ222" s="275">
        <f>IF($S$199&lt;=$S$197,0,1)</f>
        <v>0</v>
      </c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</row>
    <row r="223" spans="1:118" s="9" customFormat="1" x14ac:dyDescent="0.2">
      <c r="A223" s="32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0">
        <f>IF($M$200&lt;=$M$197,0,1)</f>
        <v>0</v>
      </c>
      <c r="BU223" s="274">
        <f>IF($N$200&lt;=$N$197,0,1)</f>
        <v>0</v>
      </c>
      <c r="BV223" s="275">
        <f>IF($O$200&lt;=$O$197,0,1)</f>
        <v>0</v>
      </c>
      <c r="BW223" s="274">
        <f>IF($P$200&lt;=$P$197,0,1)</f>
        <v>0</v>
      </c>
      <c r="BX223" s="275">
        <f>IF($Q$200&lt;=$Q$197,0,1)</f>
        <v>0</v>
      </c>
      <c r="BY223" s="274">
        <f>IF($R$200&lt;=$R$197,0,1)</f>
        <v>0</v>
      </c>
      <c r="BZ223" s="275">
        <f>IF($S$200&lt;=$S$197,0,1)</f>
        <v>0</v>
      </c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</row>
    <row r="224" spans="1:118" s="9" customFormat="1" x14ac:dyDescent="0.2">
      <c r="A224" s="32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0">
        <f>IF($M$201&lt;=$M$197,0,1)</f>
        <v>0</v>
      </c>
      <c r="BU224" s="274">
        <f>IF($N$201&lt;=$N$197,0,1)</f>
        <v>0</v>
      </c>
      <c r="BV224" s="282">
        <f>IF($O$201&lt;=$O$197,0,1)</f>
        <v>0</v>
      </c>
      <c r="BW224" s="281">
        <f>IF($P$201&lt;=$P$197,0,1)</f>
        <v>0</v>
      </c>
      <c r="BX224" s="282">
        <f>IF($Q$201&lt;=$Q$197,0,1)</f>
        <v>0</v>
      </c>
      <c r="BY224" s="281">
        <f>IF($R$201&lt;=$R$197,0,1)</f>
        <v>0</v>
      </c>
      <c r="BZ224" s="282">
        <f>IF($S$201&lt;=$S$197,0,1)</f>
        <v>0</v>
      </c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</row>
    <row r="225" spans="1:118" s="9" customFormat="1" x14ac:dyDescent="0.2">
      <c r="A225" s="32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272">
        <f>IF($T$197&gt;=SUM($T$198:$T$201),0,1)</f>
        <v>0</v>
      </c>
      <c r="BU225" s="273">
        <f>IF($U$197&gt;=SUM($U$198:$U$201),0,1)</f>
        <v>0</v>
      </c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</row>
    <row r="226" spans="1:118" s="9" customFormat="1" x14ac:dyDescent="0.2">
      <c r="A226" s="32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274">
        <f>IF($T$198&lt;=$T$197,0,1)</f>
        <v>0</v>
      </c>
      <c r="BU226" s="275">
        <f>IF($U$198&lt;=$U$197,0,1)</f>
        <v>0</v>
      </c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</row>
    <row r="227" spans="1:118" s="9" customFormat="1" x14ac:dyDescent="0.2">
      <c r="A227" s="32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274">
        <f>IF($T$199&lt;=$T$197,0,1)</f>
        <v>0</v>
      </c>
      <c r="BU227" s="275">
        <f>IF($U$199&lt;=$U$197,0,1)</f>
        <v>0</v>
      </c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</row>
    <row r="228" spans="1:118" s="9" customFormat="1" x14ac:dyDescent="0.2">
      <c r="A228" s="32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274">
        <f>IF($T$200&lt;=$T$197,0,1)</f>
        <v>0</v>
      </c>
      <c r="BU228" s="275">
        <f>IF($U$200&lt;=$U$197,0,1)</f>
        <v>0</v>
      </c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</row>
    <row r="229" spans="1:118" s="9" customFormat="1" x14ac:dyDescent="0.2">
      <c r="A229" s="32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281">
        <f>IF($T$201&lt;=$T$197,0,1)</f>
        <v>0</v>
      </c>
      <c r="BU229" s="282">
        <f>IF($U$201&lt;=$U$197,0,1)</f>
        <v>0</v>
      </c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</row>
    <row r="230" spans="1:118" s="9" customFormat="1" x14ac:dyDescent="0.2">
      <c r="A230" s="32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</row>
    <row r="231" spans="1:118" s="9" customFormat="1" x14ac:dyDescent="0.2">
      <c r="A231" s="32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</row>
    <row r="232" spans="1:118" s="9" customFormat="1" x14ac:dyDescent="0.2">
      <c r="A232" s="32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</row>
    <row r="233" spans="1:118" s="9" customFormat="1" x14ac:dyDescent="0.2">
      <c r="A233" s="32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</row>
    <row r="234" spans="1:118" s="9" customFormat="1" x14ac:dyDescent="0.2">
      <c r="A234" s="32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</row>
    <row r="235" spans="1:118" s="9" customFormat="1" x14ac:dyDescent="0.2">
      <c r="A235" s="32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</row>
    <row r="236" spans="1:118" s="9" customFormat="1" x14ac:dyDescent="0.2">
      <c r="A236" s="32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</row>
    <row r="237" spans="1:118" s="9" customFormat="1" x14ac:dyDescent="0.2">
      <c r="A237" s="32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</row>
    <row r="238" spans="1:118" s="9" customFormat="1" x14ac:dyDescent="0.2">
      <c r="A238" s="32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</row>
    <row r="239" spans="1:118" s="9" customFormat="1" x14ac:dyDescent="0.2">
      <c r="A239" s="32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</row>
    <row r="240" spans="1:118" s="9" customFormat="1" x14ac:dyDescent="0.2">
      <c r="A240" s="32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</row>
    <row r="241" spans="1:118" s="9" customFormat="1" x14ac:dyDescent="0.2">
      <c r="A241" s="32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</row>
    <row r="242" spans="1:118" s="9" customFormat="1" x14ac:dyDescent="0.2">
      <c r="A242" s="32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</row>
    <row r="243" spans="1:118" s="9" customFormat="1" x14ac:dyDescent="0.2">
      <c r="A243" s="32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</row>
    <row r="244" spans="1:118" s="9" customFormat="1" x14ac:dyDescent="0.2">
      <c r="A244" s="32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</row>
    <row r="245" spans="1:118" s="9" customFormat="1" x14ac:dyDescent="0.2">
      <c r="A245" s="32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</row>
    <row r="246" spans="1:118" s="9" customFormat="1" x14ac:dyDescent="0.2">
      <c r="A246" s="32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</row>
    <row r="247" spans="1:118" s="9" customFormat="1" x14ac:dyDescent="0.2">
      <c r="A247" s="324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</row>
    <row r="248" spans="1:118" s="9" customFormat="1" x14ac:dyDescent="0.2">
      <c r="A248" s="32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</row>
    <row r="249" spans="1:118" s="9" customFormat="1" x14ac:dyDescent="0.2">
      <c r="A249" s="32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</row>
    <row r="250" spans="1:118" s="9" customFormat="1" x14ac:dyDescent="0.2">
      <c r="A250" s="32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</row>
    <row r="251" spans="1:118" s="9" customFormat="1" x14ac:dyDescent="0.2">
      <c r="A251" s="32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</row>
    <row r="252" spans="1:118" s="9" customFormat="1" x14ac:dyDescent="0.2">
      <c r="A252" s="32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</row>
    <row r="253" spans="1:118" s="9" customFormat="1" x14ac:dyDescent="0.2">
      <c r="A253" s="32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2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</row>
    <row r="254" spans="1:118" s="17" customFormat="1" x14ac:dyDescent="0.2">
      <c r="A254" s="325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2"/>
      <c r="W254" s="22"/>
      <c r="X254" s="22"/>
      <c r="Y254" s="22"/>
      <c r="Z254" s="22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2"/>
      <c r="AL254" s="22"/>
      <c r="AM254" s="22"/>
      <c r="AN254" s="22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</row>
    <row r="255" spans="1:118" s="17" customFormat="1" x14ac:dyDescent="0.2">
      <c r="A255" s="325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2"/>
      <c r="W255" s="22"/>
      <c r="X255" s="22"/>
      <c r="Y255" s="22"/>
      <c r="Z255" s="22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2"/>
      <c r="AL255" s="22"/>
      <c r="AM255" s="22"/>
      <c r="AN255" s="22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</row>
    <row r="256" spans="1:118" s="17" customFormat="1" x14ac:dyDescent="0.2">
      <c r="A256" s="325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2"/>
      <c r="W256" s="22"/>
      <c r="X256" s="22"/>
      <c r="Y256" s="22"/>
      <c r="Z256" s="22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2"/>
      <c r="AL256" s="22"/>
      <c r="AM256" s="22"/>
      <c r="AN256" s="22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</row>
    <row r="257" spans="1:118" s="17" customFormat="1" x14ac:dyDescent="0.2">
      <c r="A257" s="325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2"/>
      <c r="W257" s="22"/>
      <c r="X257" s="22"/>
      <c r="Y257" s="22"/>
      <c r="Z257" s="22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2"/>
      <c r="AL257" s="22"/>
      <c r="AM257" s="22"/>
      <c r="AN257" s="22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</row>
    <row r="258" spans="1:118" s="17" customFormat="1" x14ac:dyDescent="0.2">
      <c r="A258" s="325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2"/>
      <c r="W258" s="22"/>
      <c r="X258" s="22"/>
      <c r="Y258" s="22"/>
      <c r="Z258" s="22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2"/>
      <c r="AL258" s="22"/>
      <c r="AM258" s="22"/>
      <c r="AN258" s="22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</row>
    <row r="259" spans="1:118" s="17" customFormat="1" x14ac:dyDescent="0.2">
      <c r="A259" s="325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2"/>
      <c r="W259" s="22"/>
      <c r="X259" s="22"/>
      <c r="Y259" s="22"/>
      <c r="Z259" s="22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2"/>
      <c r="AL259" s="22"/>
      <c r="AM259" s="22"/>
      <c r="AN259" s="22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</row>
    <row r="260" spans="1:118" s="17" customFormat="1" x14ac:dyDescent="0.2">
      <c r="A260" s="325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2"/>
      <c r="W260" s="22"/>
      <c r="X260" s="22"/>
      <c r="Y260" s="22"/>
      <c r="Z260" s="22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2"/>
      <c r="AL260" s="22"/>
      <c r="AM260" s="22"/>
      <c r="AN260" s="22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</row>
    <row r="300" spans="1:72" s="330" customFormat="1" x14ac:dyDescent="0.2">
      <c r="A300" s="326">
        <f>SUM(A7:X216)</f>
        <v>10</v>
      </c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327"/>
      <c r="V300" s="328"/>
      <c r="W300" s="328"/>
      <c r="X300" s="328"/>
      <c r="Y300" s="328"/>
      <c r="Z300" s="328"/>
      <c r="AA300" s="327"/>
      <c r="AB300" s="327"/>
      <c r="AC300" s="327"/>
      <c r="AD300" s="327"/>
      <c r="AE300" s="327"/>
      <c r="AF300" s="327"/>
      <c r="AG300" s="327"/>
      <c r="AH300" s="327"/>
      <c r="AI300" s="327"/>
      <c r="AJ300" s="327"/>
      <c r="AK300" s="328"/>
      <c r="AL300" s="328"/>
      <c r="AM300" s="328"/>
      <c r="AN300" s="328"/>
      <c r="AO300" s="327"/>
      <c r="AP300" s="327"/>
      <c r="AQ300" s="327"/>
      <c r="AR300" s="327"/>
      <c r="AS300" s="327"/>
      <c r="AT300" s="327"/>
      <c r="AU300" s="327"/>
      <c r="AV300" s="327"/>
      <c r="AW300" s="327"/>
      <c r="AX300" s="327"/>
      <c r="AY300" s="327"/>
      <c r="AZ300" s="327"/>
      <c r="BA300" s="327"/>
      <c r="BB300" s="327"/>
      <c r="BC300" s="327"/>
      <c r="BD300" s="327"/>
      <c r="BE300" s="327"/>
      <c r="BF300" s="327"/>
      <c r="BG300" s="327"/>
      <c r="BH300" s="327"/>
      <c r="BI300" s="327"/>
      <c r="BJ300" s="327"/>
      <c r="BK300" s="327"/>
      <c r="BL300" s="327"/>
      <c r="BM300" s="327"/>
      <c r="BN300" s="327"/>
      <c r="BO300" s="327"/>
      <c r="BP300" s="327"/>
      <c r="BQ300" s="327"/>
      <c r="BR300" s="327"/>
      <c r="BS300" s="327"/>
      <c r="BT300" s="329">
        <v>0</v>
      </c>
    </row>
  </sheetData>
  <mergeCells count="276">
    <mergeCell ref="A213:B213"/>
    <mergeCell ref="A214:B214"/>
    <mergeCell ref="A215:B215"/>
    <mergeCell ref="A216:B216"/>
    <mergeCell ref="A206:B206"/>
    <mergeCell ref="A207:B207"/>
    <mergeCell ref="A208:B208"/>
    <mergeCell ref="A210:B212"/>
    <mergeCell ref="C210:E211"/>
    <mergeCell ref="F210:M210"/>
    <mergeCell ref="F211:G211"/>
    <mergeCell ref="H211:I211"/>
    <mergeCell ref="J211:K211"/>
    <mergeCell ref="L211:M211"/>
    <mergeCell ref="A203:B205"/>
    <mergeCell ref="C203:E204"/>
    <mergeCell ref="F203:M203"/>
    <mergeCell ref="N203:N205"/>
    <mergeCell ref="F204:G204"/>
    <mergeCell ref="H204:I204"/>
    <mergeCell ref="J204:K204"/>
    <mergeCell ref="L204:M204"/>
    <mergeCell ref="T194:U194"/>
    <mergeCell ref="A196:B196"/>
    <mergeCell ref="A197:B197"/>
    <mergeCell ref="A198:B198"/>
    <mergeCell ref="A200:B200"/>
    <mergeCell ref="A201:B201"/>
    <mergeCell ref="F193:U193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A188:B188"/>
    <mergeCell ref="A189:B189"/>
    <mergeCell ref="A190:B190"/>
    <mergeCell ref="A191:B191"/>
    <mergeCell ref="A193:B195"/>
    <mergeCell ref="C193:E194"/>
    <mergeCell ref="A181:B181"/>
    <mergeCell ref="A182:A183"/>
    <mergeCell ref="A184:B184"/>
    <mergeCell ref="A185:B185"/>
    <mergeCell ref="A186:B186"/>
    <mergeCell ref="A187:B187"/>
    <mergeCell ref="T178:T180"/>
    <mergeCell ref="U178:U180"/>
    <mergeCell ref="F179:G179"/>
    <mergeCell ref="H179:I179"/>
    <mergeCell ref="J179:K179"/>
    <mergeCell ref="L179:M179"/>
    <mergeCell ref="N179:O179"/>
    <mergeCell ref="P179:Q179"/>
    <mergeCell ref="A175:A176"/>
    <mergeCell ref="A178:B180"/>
    <mergeCell ref="C178:E179"/>
    <mergeCell ref="F178:Q178"/>
    <mergeCell ref="R178:R180"/>
    <mergeCell ref="S178:S180"/>
    <mergeCell ref="A171:B172"/>
    <mergeCell ref="C171:C172"/>
    <mergeCell ref="D171:I171"/>
    <mergeCell ref="J171:K171"/>
    <mergeCell ref="L171:L172"/>
    <mergeCell ref="A173:A174"/>
    <mergeCell ref="N165:O165"/>
    <mergeCell ref="P165:Q165"/>
    <mergeCell ref="R165:R166"/>
    <mergeCell ref="A167:B167"/>
    <mergeCell ref="A168:B168"/>
    <mergeCell ref="A169:B169"/>
    <mergeCell ref="A165:B166"/>
    <mergeCell ref="C165:E165"/>
    <mergeCell ref="F165:G165"/>
    <mergeCell ref="H165:I165"/>
    <mergeCell ref="J165:K165"/>
    <mergeCell ref="L165:M165"/>
    <mergeCell ref="L159:M159"/>
    <mergeCell ref="N159:O159"/>
    <mergeCell ref="P159:Q159"/>
    <mergeCell ref="A161:B161"/>
    <mergeCell ref="A162:B162"/>
    <mergeCell ref="A163:B163"/>
    <mergeCell ref="A157:C157"/>
    <mergeCell ref="A159:B160"/>
    <mergeCell ref="C159:E159"/>
    <mergeCell ref="F159:G159"/>
    <mergeCell ref="H159:I159"/>
    <mergeCell ref="J159:K159"/>
    <mergeCell ref="A151:C151"/>
    <mergeCell ref="A152:C152"/>
    <mergeCell ref="A153:C153"/>
    <mergeCell ref="A154:C154"/>
    <mergeCell ref="A155:C155"/>
    <mergeCell ref="A156:C156"/>
    <mergeCell ref="A145:A147"/>
    <mergeCell ref="B146:C146"/>
    <mergeCell ref="B147:C147"/>
    <mergeCell ref="A148:C148"/>
    <mergeCell ref="A149:C149"/>
    <mergeCell ref="A150:C150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32:C132"/>
    <mergeCell ref="A133:C133"/>
    <mergeCell ref="A134:C134"/>
    <mergeCell ref="A135:A136"/>
    <mergeCell ref="B135:C135"/>
    <mergeCell ref="B136:C13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A124:C124"/>
    <mergeCell ref="A126:C127"/>
    <mergeCell ref="D126:F126"/>
    <mergeCell ref="G126:H126"/>
    <mergeCell ref="I126:J126"/>
    <mergeCell ref="K126:L126"/>
    <mergeCell ref="A118:C118"/>
    <mergeCell ref="A119:C119"/>
    <mergeCell ref="A120:C120"/>
    <mergeCell ref="A121:C121"/>
    <mergeCell ref="A122:C122"/>
    <mergeCell ref="A123:C123"/>
    <mergeCell ref="A112:A114"/>
    <mergeCell ref="B113:C113"/>
    <mergeCell ref="B114:C114"/>
    <mergeCell ref="A115:C115"/>
    <mergeCell ref="A116:C116"/>
    <mergeCell ref="A117:C117"/>
    <mergeCell ref="A107:A111"/>
    <mergeCell ref="B107:C107"/>
    <mergeCell ref="B108:C108"/>
    <mergeCell ref="B109:C109"/>
    <mergeCell ref="B110:C110"/>
    <mergeCell ref="B111:C111"/>
    <mergeCell ref="A102:A103"/>
    <mergeCell ref="B102:C102"/>
    <mergeCell ref="B103:C103"/>
    <mergeCell ref="B104:C104"/>
    <mergeCell ref="A105:C105"/>
    <mergeCell ref="A106:C106"/>
    <mergeCell ref="A97:A98"/>
    <mergeCell ref="B97:C97"/>
    <mergeCell ref="B98:C98"/>
    <mergeCell ref="A99:C99"/>
    <mergeCell ref="A100:C100"/>
    <mergeCell ref="A101:C101"/>
    <mergeCell ref="O93:P93"/>
    <mergeCell ref="Q93:R93"/>
    <mergeCell ref="S93:S94"/>
    <mergeCell ref="T93:T94"/>
    <mergeCell ref="U93:V93"/>
    <mergeCell ref="A96:C96"/>
    <mergeCell ref="A93:C94"/>
    <mergeCell ref="D93:F93"/>
    <mergeCell ref="G93:H93"/>
    <mergeCell ref="I93:J93"/>
    <mergeCell ref="K93:L93"/>
    <mergeCell ref="M93:N93"/>
    <mergeCell ref="A86:B86"/>
    <mergeCell ref="A87:B87"/>
    <mergeCell ref="A88:B88"/>
    <mergeCell ref="A89:B89"/>
    <mergeCell ref="A90:B90"/>
    <mergeCell ref="A91:B91"/>
    <mergeCell ref="D80:D81"/>
    <mergeCell ref="E80:E81"/>
    <mergeCell ref="A82:B82"/>
    <mergeCell ref="A83:B83"/>
    <mergeCell ref="A84:B84"/>
    <mergeCell ref="A85:B85"/>
    <mergeCell ref="A74:B74"/>
    <mergeCell ref="A75:B75"/>
    <mergeCell ref="A76:A77"/>
    <mergeCell ref="A78:B78"/>
    <mergeCell ref="A80:B81"/>
    <mergeCell ref="C80:C81"/>
    <mergeCell ref="X64:X65"/>
    <mergeCell ref="A66:B66"/>
    <mergeCell ref="A67:A69"/>
    <mergeCell ref="A71:B73"/>
    <mergeCell ref="C71:C73"/>
    <mergeCell ref="D71:I71"/>
    <mergeCell ref="J71:J73"/>
    <mergeCell ref="D72:E72"/>
    <mergeCell ref="F72:G72"/>
    <mergeCell ref="H72:I72"/>
    <mergeCell ref="N64:O64"/>
    <mergeCell ref="P64:Q64"/>
    <mergeCell ref="R64:S64"/>
    <mergeCell ref="T64:U64"/>
    <mergeCell ref="V64:V65"/>
    <mergeCell ref="W64:W65"/>
    <mergeCell ref="A58:B58"/>
    <mergeCell ref="A59:A61"/>
    <mergeCell ref="A63:B65"/>
    <mergeCell ref="C63:E64"/>
    <mergeCell ref="F63:U63"/>
    <mergeCell ref="V63:X63"/>
    <mergeCell ref="F64:G64"/>
    <mergeCell ref="H64:I64"/>
    <mergeCell ref="J64:K64"/>
    <mergeCell ref="L64:M64"/>
    <mergeCell ref="A50:B50"/>
    <mergeCell ref="A51:B51"/>
    <mergeCell ref="A52:B52"/>
    <mergeCell ref="A53:B53"/>
    <mergeCell ref="A55:B57"/>
    <mergeCell ref="C55:E56"/>
    <mergeCell ref="A45:B45"/>
    <mergeCell ref="A46:B46"/>
    <mergeCell ref="A48:B49"/>
    <mergeCell ref="C48:C49"/>
    <mergeCell ref="D48:I48"/>
    <mergeCell ref="F55:U55"/>
    <mergeCell ref="F56:G56"/>
    <mergeCell ref="H56:I56"/>
    <mergeCell ref="J56:K56"/>
    <mergeCell ref="L56:M56"/>
    <mergeCell ref="N56:O56"/>
    <mergeCell ref="P56:Q56"/>
    <mergeCell ref="R56:S56"/>
    <mergeCell ref="T56:U56"/>
    <mergeCell ref="J48:K48"/>
    <mergeCell ref="C30:C31"/>
    <mergeCell ref="D30:I30"/>
    <mergeCell ref="K30:L30"/>
    <mergeCell ref="A32:B32"/>
    <mergeCell ref="A34:A38"/>
    <mergeCell ref="A39:A40"/>
    <mergeCell ref="A24:B24"/>
    <mergeCell ref="A25:B25"/>
    <mergeCell ref="A26:B26"/>
    <mergeCell ref="A27:B27"/>
    <mergeCell ref="A28:B28"/>
    <mergeCell ref="A30:B31"/>
    <mergeCell ref="A20:B20"/>
    <mergeCell ref="A21:B21"/>
    <mergeCell ref="A22:B22"/>
    <mergeCell ref="A23:B23"/>
    <mergeCell ref="A11:B11"/>
    <mergeCell ref="A12:B12"/>
    <mergeCell ref="A13:B13"/>
    <mergeCell ref="A14:B14"/>
    <mergeCell ref="A16:B17"/>
    <mergeCell ref="C16:C17"/>
    <mergeCell ref="A6:P6"/>
    <mergeCell ref="A8:B9"/>
    <mergeCell ref="C8:C9"/>
    <mergeCell ref="D8:I8"/>
    <mergeCell ref="J8:K8"/>
    <mergeCell ref="A10:B10"/>
    <mergeCell ref="A18:B18"/>
    <mergeCell ref="A19:B1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CONSOLIDADO </vt:lpstr>
      <vt:lpstr>ENERO</vt:lpstr>
      <vt:lpstr>FEBRERO</vt:lpstr>
      <vt:lpstr>MARZO</vt:lpstr>
      <vt:lpstr>ABRIL</vt:lpstr>
      <vt:lpstr>MAYO</vt:lpstr>
      <vt:lpstr>JUNIO</vt:lpstr>
      <vt:lpstr>JULIO</vt:lpstr>
      <vt:lpstr>AGOSTO</vt:lpstr>
      <vt:lpstr>SEPTIEMBRE</vt:lpstr>
      <vt:lpstr>OCTUBRE</vt:lpstr>
      <vt:lpstr>NOVIEMBRE</vt:lpstr>
      <vt:lpstr>DICIEMBRE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2013-06-24T13:19:46Z</dcterms:modified>
</cp:coreProperties>
</file>