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4385" yWindow="-15" windowWidth="14430" windowHeight="12615"/>
  </bookViews>
  <sheets>
    <sheet name="Indicadores intrahospitalarios " sheetId="1" r:id="rId1"/>
  </sheets>
  <externalReferences>
    <externalReference r:id="rId2"/>
  </externalReferences>
  <calcPr calcId="145621"/>
</workbook>
</file>

<file path=xl/calcChain.xml><?xml version="1.0" encoding="utf-8"?>
<calcChain xmlns="http://schemas.openxmlformats.org/spreadsheetml/2006/main">
  <c r="K285" i="1" l="1"/>
  <c r="M285" i="1"/>
  <c r="R285" i="1"/>
  <c r="T285" i="1"/>
  <c r="T242" i="1"/>
  <c r="R242" i="1"/>
  <c r="K242" i="1"/>
  <c r="K225" i="1"/>
  <c r="M225" i="1"/>
  <c r="R225" i="1"/>
  <c r="T225" i="1"/>
  <c r="T201" i="1"/>
  <c r="R201" i="1"/>
  <c r="K201" i="1"/>
  <c r="K178" i="1"/>
  <c r="M178" i="1"/>
  <c r="R178" i="1"/>
  <c r="T178" i="1"/>
  <c r="T155" i="1"/>
  <c r="R155" i="1"/>
  <c r="K155" i="1"/>
  <c r="M132" i="1"/>
  <c r="K132" i="1"/>
  <c r="R132" i="1"/>
  <c r="T132" i="1"/>
  <c r="T110" i="1"/>
  <c r="R110" i="1"/>
  <c r="K110" i="1"/>
  <c r="K88" i="1"/>
  <c r="M88" i="1"/>
  <c r="N88" i="1"/>
  <c r="R88" i="1"/>
  <c r="T88" i="1"/>
  <c r="T66" i="1"/>
  <c r="R66" i="1"/>
  <c r="K66" i="1"/>
  <c r="K44" i="1"/>
  <c r="M44" i="1"/>
  <c r="T44" i="1"/>
  <c r="R44" i="1"/>
  <c r="T22" i="1"/>
  <c r="R22" i="1"/>
  <c r="K22" i="1"/>
  <c r="R194" i="1"/>
  <c r="AP25" i="1" l="1"/>
  <c r="AN25" i="1"/>
  <c r="AL25" i="1"/>
  <c r="AT25" i="1"/>
  <c r="AS25" i="1"/>
  <c r="W274" i="1" l="1"/>
  <c r="W275" i="1"/>
  <c r="W276" i="1"/>
  <c r="W279" i="1"/>
  <c r="W280" i="1"/>
  <c r="W281" i="1"/>
  <c r="W282" i="1"/>
  <c r="W283" i="1"/>
  <c r="W284" i="1"/>
  <c r="W273" i="1"/>
  <c r="B217" i="1" l="1"/>
  <c r="B218" i="1"/>
  <c r="B219" i="1"/>
  <c r="E219" i="1" s="1"/>
  <c r="E220" i="1"/>
  <c r="E221" i="1"/>
  <c r="E222" i="1"/>
  <c r="E223" i="1"/>
  <c r="E224" i="1"/>
  <c r="J285" i="1"/>
  <c r="J274" i="1"/>
  <c r="J275" i="1"/>
  <c r="J276" i="1"/>
  <c r="J277" i="1"/>
  <c r="J278" i="1"/>
  <c r="J279" i="1"/>
  <c r="J280" i="1"/>
  <c r="J281" i="1"/>
  <c r="J282" i="1"/>
  <c r="J283" i="1"/>
  <c r="J284" i="1"/>
  <c r="J273" i="1"/>
  <c r="T274" i="1"/>
  <c r="AA240" i="1" l="1"/>
  <c r="AA241" i="1"/>
  <c r="X234" i="1"/>
  <c r="X235" i="1"/>
  <c r="X236" i="1"/>
  <c r="X237" i="1"/>
  <c r="X238" i="1"/>
  <c r="X239" i="1"/>
  <c r="X240" i="1"/>
  <c r="X241" i="1"/>
  <c r="V234" i="1"/>
  <c r="V235" i="1"/>
  <c r="V236" i="1"/>
  <c r="V237" i="1"/>
  <c r="V238" i="1"/>
  <c r="V239" i="1"/>
  <c r="V240" i="1"/>
  <c r="V241" i="1"/>
  <c r="U234" i="1"/>
  <c r="U235" i="1"/>
  <c r="U236" i="1"/>
  <c r="U237" i="1"/>
  <c r="U238" i="1"/>
  <c r="U239" i="1"/>
  <c r="U240" i="1"/>
  <c r="U241" i="1"/>
  <c r="T231" i="1"/>
  <c r="T214" i="1"/>
  <c r="T190" i="1"/>
  <c r="R190" i="1"/>
  <c r="T167" i="1"/>
  <c r="R167" i="1"/>
  <c r="T144" i="1"/>
  <c r="R144" i="1"/>
  <c r="T121" i="1"/>
  <c r="R121" i="1"/>
  <c r="T99" i="1"/>
  <c r="R99" i="1"/>
  <c r="R100" i="1"/>
  <c r="T77" i="1"/>
  <c r="R77" i="1"/>
  <c r="T55" i="1"/>
  <c r="R55" i="1"/>
  <c r="T33" i="1"/>
  <c r="R33" i="1"/>
  <c r="T11" i="1"/>
  <c r="R11" i="1"/>
  <c r="B252" i="1"/>
  <c r="B263" i="1"/>
  <c r="B262" i="1"/>
  <c r="B261" i="1"/>
  <c r="B284" i="1"/>
  <c r="B283" i="1"/>
  <c r="B282" i="1"/>
  <c r="B281" i="1"/>
  <c r="B280" i="1"/>
  <c r="B279" i="1"/>
  <c r="B278" i="1"/>
  <c r="B277" i="1"/>
  <c r="B276" i="1"/>
  <c r="B275" i="1"/>
  <c r="B274" i="1"/>
  <c r="B273" i="1"/>
  <c r="B241" i="1"/>
  <c r="B240" i="1"/>
  <c r="B239" i="1"/>
  <c r="B238" i="1"/>
  <c r="B237" i="1"/>
  <c r="B236" i="1"/>
  <c r="B235" i="1"/>
  <c r="B234" i="1"/>
  <c r="B233" i="1"/>
  <c r="B232" i="1"/>
  <c r="B231" i="1"/>
  <c r="B230" i="1"/>
  <c r="B224" i="1"/>
  <c r="B223" i="1"/>
  <c r="B222" i="1"/>
  <c r="B221" i="1"/>
  <c r="B220" i="1"/>
  <c r="B216" i="1"/>
  <c r="B215" i="1"/>
  <c r="B214" i="1"/>
  <c r="B213" i="1"/>
  <c r="V214" i="1" l="1"/>
  <c r="V215" i="1"/>
  <c r="V216" i="1"/>
  <c r="V217" i="1"/>
  <c r="V218" i="1"/>
  <c r="V219" i="1"/>
  <c r="V220" i="1"/>
  <c r="V221" i="1"/>
  <c r="V222" i="1"/>
  <c r="V223" i="1"/>
  <c r="V224"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X284" i="1"/>
  <c r="X283" i="1"/>
  <c r="X282" i="1"/>
  <c r="X281" i="1"/>
  <c r="X280" i="1"/>
  <c r="X279" i="1"/>
  <c r="X278" i="1"/>
  <c r="X277" i="1"/>
  <c r="X276" i="1"/>
  <c r="X275" i="1"/>
  <c r="X274" i="1"/>
  <c r="X273" i="1"/>
  <c r="V284" i="1"/>
  <c r="U284" i="1"/>
  <c r="V283" i="1"/>
  <c r="U283" i="1"/>
  <c r="V282" i="1"/>
  <c r="U282" i="1"/>
  <c r="V281" i="1"/>
  <c r="U281" i="1"/>
  <c r="V280" i="1"/>
  <c r="U280" i="1"/>
  <c r="V279" i="1"/>
  <c r="U279" i="1"/>
  <c r="V278" i="1"/>
  <c r="U278" i="1"/>
  <c r="V277" i="1"/>
  <c r="U277" i="1"/>
  <c r="V276" i="1"/>
  <c r="U276" i="1"/>
  <c r="V275" i="1"/>
  <c r="U275" i="1"/>
  <c r="V274" i="1"/>
  <c r="U274" i="1"/>
  <c r="V273" i="1"/>
  <c r="U273" i="1"/>
  <c r="S284" i="1"/>
  <c r="S283" i="1"/>
  <c r="S282" i="1"/>
  <c r="S281" i="1"/>
  <c r="S280" i="1"/>
  <c r="S279" i="1"/>
  <c r="S278" i="1"/>
  <c r="S277" i="1"/>
  <c r="S276" i="1"/>
  <c r="S275" i="1"/>
  <c r="S274" i="1"/>
  <c r="S273" i="1"/>
  <c r="Q274" i="1"/>
  <c r="R274" i="1" s="1"/>
  <c r="Q275" i="1"/>
  <c r="Q276" i="1"/>
  <c r="Q277" i="1"/>
  <c r="Q278" i="1"/>
  <c r="Q279" i="1"/>
  <c r="Q280" i="1"/>
  <c r="Q281" i="1"/>
  <c r="Q282" i="1"/>
  <c r="Q283" i="1"/>
  <c r="Q284" i="1"/>
  <c r="Q273" i="1"/>
  <c r="Z241" i="1"/>
  <c r="Z240" i="1"/>
  <c r="AA239" i="1"/>
  <c r="Z239" i="1"/>
  <c r="AA238" i="1"/>
  <c r="Z238" i="1"/>
  <c r="AA237" i="1"/>
  <c r="Z237" i="1"/>
  <c r="AA236" i="1"/>
  <c r="Z236" i="1"/>
  <c r="AA235" i="1"/>
  <c r="Z235" i="1"/>
  <c r="AA234" i="1"/>
  <c r="Z234" i="1"/>
  <c r="AA233" i="1"/>
  <c r="Z233" i="1"/>
  <c r="AA232" i="1"/>
  <c r="Z232" i="1"/>
  <c r="AA231" i="1"/>
  <c r="Z231" i="1"/>
  <c r="AA230" i="1"/>
  <c r="Z230" i="1"/>
  <c r="X233" i="1"/>
  <c r="X232" i="1"/>
  <c r="X231" i="1"/>
  <c r="X230" i="1"/>
  <c r="V233" i="1"/>
  <c r="U233" i="1"/>
  <c r="V232" i="1"/>
  <c r="U232" i="1"/>
  <c r="V231" i="1"/>
  <c r="U231" i="1"/>
  <c r="V230" i="1"/>
  <c r="U230" i="1"/>
  <c r="S241" i="1"/>
  <c r="S240" i="1"/>
  <c r="S239" i="1"/>
  <c r="S238" i="1"/>
  <c r="S237" i="1"/>
  <c r="S236" i="1"/>
  <c r="S235" i="1"/>
  <c r="S234" i="1"/>
  <c r="S233" i="1"/>
  <c r="S232" i="1"/>
  <c r="S231" i="1"/>
  <c r="S230" i="1"/>
  <c r="Q231" i="1"/>
  <c r="R231" i="1" s="1"/>
  <c r="Q232" i="1"/>
  <c r="Q233" i="1"/>
  <c r="Q234" i="1"/>
  <c r="Q235" i="1"/>
  <c r="Q236" i="1"/>
  <c r="Q237" i="1"/>
  <c r="Q238" i="1"/>
  <c r="Q239" i="1"/>
  <c r="Q240" i="1"/>
  <c r="Q241" i="1"/>
  <c r="Q230" i="1"/>
  <c r="AA214" i="1"/>
  <c r="AA215" i="1"/>
  <c r="AA216" i="1"/>
  <c r="AA217" i="1"/>
  <c r="AA218" i="1"/>
  <c r="AA219" i="1"/>
  <c r="AA220" i="1"/>
  <c r="AA221" i="1"/>
  <c r="AA222" i="1"/>
  <c r="AA223" i="1"/>
  <c r="AA224" i="1"/>
  <c r="Z214" i="1"/>
  <c r="Z215" i="1"/>
  <c r="Z216" i="1"/>
  <c r="Z217" i="1"/>
  <c r="Z218" i="1"/>
  <c r="Z219" i="1"/>
  <c r="Z220" i="1"/>
  <c r="Z221" i="1"/>
  <c r="Z222" i="1"/>
  <c r="Z223" i="1"/>
  <c r="Z224" i="1"/>
  <c r="X214" i="1"/>
  <c r="X215" i="1"/>
  <c r="X216" i="1"/>
  <c r="X217" i="1"/>
  <c r="X218" i="1"/>
  <c r="X219" i="1"/>
  <c r="X220" i="1"/>
  <c r="X221" i="1"/>
  <c r="X222" i="1"/>
  <c r="X223" i="1"/>
  <c r="X224" i="1"/>
  <c r="AA213" i="1"/>
  <c r="Z213" i="1"/>
  <c r="X213" i="1"/>
  <c r="U214" i="1"/>
  <c r="U215" i="1"/>
  <c r="U216" i="1"/>
  <c r="U217" i="1"/>
  <c r="U218" i="1"/>
  <c r="U219" i="1"/>
  <c r="U220" i="1"/>
  <c r="U221" i="1"/>
  <c r="U222" i="1"/>
  <c r="U223" i="1"/>
  <c r="U224" i="1"/>
  <c r="V213" i="1"/>
  <c r="U213" i="1"/>
  <c r="Q224" i="1"/>
  <c r="S214" i="1"/>
  <c r="S215" i="1"/>
  <c r="S216" i="1"/>
  <c r="S217" i="1"/>
  <c r="S218" i="1"/>
  <c r="S219" i="1"/>
  <c r="S220" i="1"/>
  <c r="S221" i="1"/>
  <c r="S222" i="1"/>
  <c r="S223" i="1"/>
  <c r="S224" i="1"/>
  <c r="S213" i="1"/>
  <c r="Q214" i="1"/>
  <c r="R214" i="1" s="1"/>
  <c r="Q215" i="1"/>
  <c r="Q216" i="1"/>
  <c r="Q217" i="1"/>
  <c r="Q218" i="1"/>
  <c r="Q219" i="1"/>
  <c r="Q220" i="1"/>
  <c r="Q221" i="1"/>
  <c r="Q222" i="1"/>
  <c r="Q223" i="1"/>
  <c r="Q213" i="1"/>
  <c r="W278" i="1" l="1"/>
  <c r="W277" i="1"/>
  <c r="T284" i="1"/>
  <c r="R284" i="1"/>
  <c r="G284" i="1"/>
  <c r="I283" i="1"/>
  <c r="G283" i="1"/>
  <c r="T283" i="1"/>
  <c r="R283" i="1"/>
  <c r="F283" i="1" s="1"/>
  <c r="T282" i="1"/>
  <c r="R282" i="1"/>
  <c r="G282" i="1"/>
  <c r="G281" i="1"/>
  <c r="R281" i="1"/>
  <c r="F281" i="1" s="1"/>
  <c r="T280" i="1"/>
  <c r="R280" i="1"/>
  <c r="G280" i="1"/>
  <c r="G279" i="1"/>
  <c r="T279" i="1"/>
  <c r="T278" i="1"/>
  <c r="G277" i="1"/>
  <c r="R276" i="1"/>
  <c r="G275" i="1"/>
  <c r="R275" i="1"/>
  <c r="G274" i="1"/>
  <c r="H261" i="1"/>
  <c r="F261" i="1"/>
  <c r="B260" i="1"/>
  <c r="B259" i="1"/>
  <c r="B258" i="1"/>
  <c r="B257" i="1"/>
  <c r="B256" i="1"/>
  <c r="B255" i="1"/>
  <c r="B254" i="1"/>
  <c r="B253" i="1"/>
  <c r="J242" i="1"/>
  <c r="J241" i="1"/>
  <c r="J240" i="1"/>
  <c r="J239" i="1"/>
  <c r="J238" i="1"/>
  <c r="J237" i="1"/>
  <c r="J236" i="1"/>
  <c r="J235" i="1"/>
  <c r="J234" i="1"/>
  <c r="J233" i="1"/>
  <c r="J232" i="1"/>
  <c r="J231" i="1"/>
  <c r="J230" i="1"/>
  <c r="J225" i="1"/>
  <c r="J224" i="1"/>
  <c r="J223" i="1"/>
  <c r="J221" i="1"/>
  <c r="J219" i="1"/>
  <c r="J217" i="1"/>
  <c r="J216" i="1"/>
  <c r="J215" i="1"/>
  <c r="J214" i="1"/>
  <c r="J213" i="1"/>
  <c r="AA201" i="1"/>
  <c r="Z201" i="1"/>
  <c r="X201" i="1"/>
  <c r="V201" i="1"/>
  <c r="U201" i="1"/>
  <c r="S201" i="1"/>
  <c r="Q201" i="1"/>
  <c r="J201" i="1"/>
  <c r="W200" i="1"/>
  <c r="O200" i="1" s="1"/>
  <c r="T200" i="1"/>
  <c r="R200" i="1"/>
  <c r="F200" i="1" s="1"/>
  <c r="M200" i="1" s="1"/>
  <c r="L200" i="1"/>
  <c r="J200" i="1"/>
  <c r="I200" i="1"/>
  <c r="H200" i="1"/>
  <c r="G200" i="1"/>
  <c r="W199" i="1"/>
  <c r="T199" i="1"/>
  <c r="R199" i="1"/>
  <c r="F199" i="1" s="1"/>
  <c r="M199" i="1" s="1"/>
  <c r="J199" i="1"/>
  <c r="I199" i="1"/>
  <c r="H199" i="1"/>
  <c r="G199" i="1"/>
  <c r="W198" i="1"/>
  <c r="O198" i="1" s="1"/>
  <c r="T198" i="1"/>
  <c r="R198" i="1"/>
  <c r="F198" i="1" s="1"/>
  <c r="J198" i="1"/>
  <c r="I198" i="1"/>
  <c r="H198" i="1"/>
  <c r="G198" i="1"/>
  <c r="W197" i="1"/>
  <c r="T197" i="1"/>
  <c r="R197" i="1"/>
  <c r="F197" i="1" s="1"/>
  <c r="J197" i="1"/>
  <c r="I197" i="1"/>
  <c r="H197" i="1"/>
  <c r="G197" i="1"/>
  <c r="W196" i="1"/>
  <c r="O196" i="1" s="1"/>
  <c r="T196" i="1"/>
  <c r="R196" i="1"/>
  <c r="F196" i="1" s="1"/>
  <c r="J196" i="1"/>
  <c r="I196" i="1"/>
  <c r="H196" i="1"/>
  <c r="G196" i="1"/>
  <c r="W195" i="1"/>
  <c r="N195" i="1" s="1"/>
  <c r="T195" i="1"/>
  <c r="R195" i="1"/>
  <c r="F195" i="1" s="1"/>
  <c r="J195" i="1"/>
  <c r="I195" i="1"/>
  <c r="H195" i="1"/>
  <c r="G195" i="1"/>
  <c r="W194" i="1"/>
  <c r="O194" i="1" s="1"/>
  <c r="T194" i="1"/>
  <c r="F194" i="1"/>
  <c r="J194" i="1"/>
  <c r="I194" i="1"/>
  <c r="H194" i="1"/>
  <c r="G194" i="1"/>
  <c r="W193" i="1"/>
  <c r="N193" i="1" s="1"/>
  <c r="T193" i="1"/>
  <c r="R193" i="1"/>
  <c r="F193" i="1" s="1"/>
  <c r="J193" i="1"/>
  <c r="I193" i="1"/>
  <c r="H193" i="1"/>
  <c r="G193" i="1"/>
  <c r="W192" i="1"/>
  <c r="O192" i="1" s="1"/>
  <c r="T192" i="1"/>
  <c r="R192" i="1"/>
  <c r="D192" i="1" s="1"/>
  <c r="E192" i="1" s="1"/>
  <c r="J192" i="1"/>
  <c r="I192" i="1"/>
  <c r="H192" i="1"/>
  <c r="G192" i="1"/>
  <c r="W191" i="1"/>
  <c r="M191" i="1" s="1"/>
  <c r="T191" i="1"/>
  <c r="R191" i="1"/>
  <c r="D191" i="1" s="1"/>
  <c r="J191" i="1"/>
  <c r="I191" i="1"/>
  <c r="H191" i="1"/>
  <c r="G191" i="1"/>
  <c r="W190" i="1"/>
  <c r="D190" i="1"/>
  <c r="J190" i="1"/>
  <c r="I190" i="1"/>
  <c r="H190" i="1"/>
  <c r="G190" i="1"/>
  <c r="W189" i="1"/>
  <c r="N189" i="1" s="1"/>
  <c r="T189" i="1"/>
  <c r="R189" i="1"/>
  <c r="D189" i="1" s="1"/>
  <c r="J189" i="1"/>
  <c r="I189" i="1"/>
  <c r="H189" i="1"/>
  <c r="G189" i="1"/>
  <c r="AA178" i="1"/>
  <c r="Z178" i="1"/>
  <c r="X178" i="1"/>
  <c r="V178" i="1"/>
  <c r="U178" i="1"/>
  <c r="S178" i="1"/>
  <c r="Q178" i="1"/>
  <c r="J178" i="1"/>
  <c r="W177" i="1"/>
  <c r="L177" i="1" s="1"/>
  <c r="T177" i="1"/>
  <c r="R177" i="1"/>
  <c r="J177" i="1"/>
  <c r="I177" i="1"/>
  <c r="H177" i="1"/>
  <c r="G177" i="1"/>
  <c r="W176" i="1"/>
  <c r="O176" i="1" s="1"/>
  <c r="T176" i="1"/>
  <c r="R176" i="1"/>
  <c r="F176" i="1" s="1"/>
  <c r="J176" i="1"/>
  <c r="I176" i="1"/>
  <c r="H176" i="1"/>
  <c r="G176" i="1"/>
  <c r="W175" i="1"/>
  <c r="O175" i="1" s="1"/>
  <c r="T175" i="1"/>
  <c r="R175" i="1"/>
  <c r="L175" i="1"/>
  <c r="K175" i="1"/>
  <c r="J175" i="1"/>
  <c r="I175" i="1"/>
  <c r="H175" i="1"/>
  <c r="G175" i="1"/>
  <c r="W174" i="1"/>
  <c r="O174" i="1" s="1"/>
  <c r="T174" i="1"/>
  <c r="R174" i="1"/>
  <c r="N174" i="1"/>
  <c r="L174" i="1"/>
  <c r="J174" i="1"/>
  <c r="I174" i="1"/>
  <c r="H174" i="1"/>
  <c r="G174" i="1"/>
  <c r="W173" i="1"/>
  <c r="O173" i="1" s="1"/>
  <c r="T173" i="1"/>
  <c r="R173" i="1"/>
  <c r="K173" i="1"/>
  <c r="J173" i="1"/>
  <c r="I173" i="1"/>
  <c r="H173" i="1"/>
  <c r="G173" i="1"/>
  <c r="W172" i="1"/>
  <c r="L172" i="1" s="1"/>
  <c r="T172" i="1"/>
  <c r="R172" i="1"/>
  <c r="F172" i="1" s="1"/>
  <c r="J172" i="1"/>
  <c r="I172" i="1"/>
  <c r="H172" i="1"/>
  <c r="G172" i="1"/>
  <c r="W171" i="1"/>
  <c r="O171" i="1" s="1"/>
  <c r="T171" i="1"/>
  <c r="R171" i="1"/>
  <c r="F171" i="1" s="1"/>
  <c r="J171" i="1"/>
  <c r="I171" i="1"/>
  <c r="H171" i="1"/>
  <c r="G171" i="1"/>
  <c r="W170" i="1"/>
  <c r="K170" i="1" s="1"/>
  <c r="T170" i="1"/>
  <c r="R170" i="1"/>
  <c r="F170" i="1" s="1"/>
  <c r="J170" i="1"/>
  <c r="I170" i="1"/>
  <c r="H170" i="1"/>
  <c r="G170" i="1"/>
  <c r="W169" i="1"/>
  <c r="K169" i="1" s="1"/>
  <c r="T169" i="1"/>
  <c r="R169" i="1"/>
  <c r="L169" i="1"/>
  <c r="J169" i="1"/>
  <c r="I169" i="1"/>
  <c r="H169" i="1"/>
  <c r="G169" i="1"/>
  <c r="W168" i="1"/>
  <c r="N168" i="1" s="1"/>
  <c r="T168" i="1"/>
  <c r="R168" i="1"/>
  <c r="F168" i="1" s="1"/>
  <c r="J168" i="1"/>
  <c r="I168" i="1"/>
  <c r="H168" i="1"/>
  <c r="G168" i="1"/>
  <c r="W167" i="1"/>
  <c r="L167" i="1" s="1"/>
  <c r="F167" i="1"/>
  <c r="J167" i="1"/>
  <c r="I167" i="1"/>
  <c r="H167" i="1"/>
  <c r="G167" i="1"/>
  <c r="W166" i="1"/>
  <c r="N166" i="1" s="1"/>
  <c r="T166" i="1"/>
  <c r="R166" i="1"/>
  <c r="F166" i="1" s="1"/>
  <c r="J166" i="1"/>
  <c r="I166" i="1"/>
  <c r="H166" i="1"/>
  <c r="G166" i="1"/>
  <c r="AA155" i="1"/>
  <c r="Z155" i="1"/>
  <c r="X155" i="1"/>
  <c r="V155" i="1"/>
  <c r="U155" i="1"/>
  <c r="S155" i="1"/>
  <c r="Q155" i="1"/>
  <c r="J155" i="1"/>
  <c r="W154" i="1"/>
  <c r="O154" i="1" s="1"/>
  <c r="T154" i="1"/>
  <c r="R154" i="1"/>
  <c r="D154" i="1" s="1"/>
  <c r="J154" i="1"/>
  <c r="I154" i="1"/>
  <c r="H154" i="1"/>
  <c r="G154" i="1"/>
  <c r="W153" i="1"/>
  <c r="T153" i="1"/>
  <c r="R153" i="1"/>
  <c r="D153" i="1" s="1"/>
  <c r="J153" i="1"/>
  <c r="I153" i="1"/>
  <c r="H153" i="1"/>
  <c r="G153" i="1"/>
  <c r="W152" i="1"/>
  <c r="N152" i="1" s="1"/>
  <c r="T152" i="1"/>
  <c r="R152" i="1"/>
  <c r="J152" i="1"/>
  <c r="I152" i="1"/>
  <c r="H152" i="1"/>
  <c r="G152" i="1"/>
  <c r="W151" i="1"/>
  <c r="K151" i="1" s="1"/>
  <c r="T151" i="1"/>
  <c r="R151" i="1"/>
  <c r="F151" i="1" s="1"/>
  <c r="O151" i="1"/>
  <c r="N151" i="1"/>
  <c r="J151" i="1"/>
  <c r="I151" i="1"/>
  <c r="H151" i="1"/>
  <c r="G151" i="1"/>
  <c r="W150" i="1"/>
  <c r="O150" i="1" s="1"/>
  <c r="T150" i="1"/>
  <c r="R150" i="1"/>
  <c r="D150" i="1" s="1"/>
  <c r="N150" i="1"/>
  <c r="K150" i="1"/>
  <c r="J150" i="1"/>
  <c r="I150" i="1"/>
  <c r="H150" i="1"/>
  <c r="G150" i="1"/>
  <c r="W149" i="1"/>
  <c r="K149" i="1" s="1"/>
  <c r="T149" i="1"/>
  <c r="R149" i="1"/>
  <c r="J149" i="1"/>
  <c r="I149" i="1"/>
  <c r="H149" i="1"/>
  <c r="G149" i="1"/>
  <c r="W148" i="1"/>
  <c r="T148" i="1"/>
  <c r="R148" i="1"/>
  <c r="D148" i="1" s="1"/>
  <c r="J148" i="1"/>
  <c r="I148" i="1"/>
  <c r="H148" i="1"/>
  <c r="G148" i="1"/>
  <c r="W147" i="1"/>
  <c r="T147" i="1"/>
  <c r="R147" i="1"/>
  <c r="F147" i="1" s="1"/>
  <c r="J147" i="1"/>
  <c r="I147" i="1"/>
  <c r="H147" i="1"/>
  <c r="G147" i="1"/>
  <c r="W146" i="1"/>
  <c r="O146" i="1" s="1"/>
  <c r="T146" i="1"/>
  <c r="R146" i="1"/>
  <c r="F146" i="1" s="1"/>
  <c r="J146" i="1"/>
  <c r="I146" i="1"/>
  <c r="H146" i="1"/>
  <c r="G146" i="1"/>
  <c r="W145" i="1"/>
  <c r="K145" i="1" s="1"/>
  <c r="T145" i="1"/>
  <c r="R145" i="1"/>
  <c r="D145" i="1" s="1"/>
  <c r="J145" i="1"/>
  <c r="I145" i="1"/>
  <c r="H145" i="1"/>
  <c r="G145" i="1"/>
  <c r="W144" i="1"/>
  <c r="N144" i="1" s="1"/>
  <c r="D144" i="1"/>
  <c r="J144" i="1"/>
  <c r="I144" i="1"/>
  <c r="H144" i="1"/>
  <c r="G144" i="1"/>
  <c r="W143" i="1"/>
  <c r="K143" i="1" s="1"/>
  <c r="T143" i="1"/>
  <c r="R143" i="1"/>
  <c r="D143" i="1" s="1"/>
  <c r="J143" i="1"/>
  <c r="I143" i="1"/>
  <c r="H143" i="1"/>
  <c r="G143" i="1"/>
  <c r="AA132" i="1"/>
  <c r="Z132" i="1"/>
  <c r="X132" i="1"/>
  <c r="V132" i="1"/>
  <c r="U132" i="1"/>
  <c r="S132" i="1"/>
  <c r="Q132" i="1"/>
  <c r="J132" i="1"/>
  <c r="W131" i="1"/>
  <c r="N131" i="1" s="1"/>
  <c r="T131" i="1"/>
  <c r="R131" i="1"/>
  <c r="J131" i="1"/>
  <c r="I131" i="1"/>
  <c r="H131" i="1"/>
  <c r="G131" i="1"/>
  <c r="W130" i="1"/>
  <c r="N130" i="1" s="1"/>
  <c r="T130" i="1"/>
  <c r="R130" i="1"/>
  <c r="F130" i="1" s="1"/>
  <c r="M130" i="1" s="1"/>
  <c r="J130" i="1"/>
  <c r="I130" i="1"/>
  <c r="H130" i="1"/>
  <c r="G130" i="1"/>
  <c r="W129" i="1"/>
  <c r="N129" i="1" s="1"/>
  <c r="T129" i="1"/>
  <c r="R129" i="1"/>
  <c r="F129" i="1" s="1"/>
  <c r="J129" i="1"/>
  <c r="I129" i="1"/>
  <c r="H129" i="1"/>
  <c r="G129" i="1"/>
  <c r="W128" i="1"/>
  <c r="T128" i="1"/>
  <c r="R128" i="1"/>
  <c r="J128" i="1"/>
  <c r="I128" i="1"/>
  <c r="H128" i="1"/>
  <c r="G128" i="1"/>
  <c r="W127" i="1"/>
  <c r="N127" i="1" s="1"/>
  <c r="T127" i="1"/>
  <c r="R127" i="1"/>
  <c r="F127" i="1" s="1"/>
  <c r="J127" i="1"/>
  <c r="I127" i="1"/>
  <c r="H127" i="1"/>
  <c r="G127" i="1"/>
  <c r="W126" i="1"/>
  <c r="N126" i="1" s="1"/>
  <c r="T126" i="1"/>
  <c r="R126" i="1"/>
  <c r="J126" i="1"/>
  <c r="I126" i="1"/>
  <c r="H126" i="1"/>
  <c r="G126" i="1"/>
  <c r="W125" i="1"/>
  <c r="T125" i="1"/>
  <c r="R125" i="1"/>
  <c r="F125" i="1" s="1"/>
  <c r="J125" i="1"/>
  <c r="I125" i="1"/>
  <c r="H125" i="1"/>
  <c r="G125" i="1"/>
  <c r="W124" i="1"/>
  <c r="T124" i="1"/>
  <c r="R124" i="1"/>
  <c r="F124" i="1" s="1"/>
  <c r="J124" i="1"/>
  <c r="I124" i="1"/>
  <c r="H124" i="1"/>
  <c r="G124" i="1"/>
  <c r="W123" i="1"/>
  <c r="N123" i="1" s="1"/>
  <c r="T123" i="1"/>
  <c r="R123" i="1"/>
  <c r="J123" i="1"/>
  <c r="I123" i="1"/>
  <c r="H123" i="1"/>
  <c r="G123" i="1"/>
  <c r="W122" i="1"/>
  <c r="N122" i="1" s="1"/>
  <c r="T122" i="1"/>
  <c r="R122" i="1"/>
  <c r="F122" i="1" s="1"/>
  <c r="J122" i="1"/>
  <c r="I122" i="1"/>
  <c r="H122" i="1"/>
  <c r="G122" i="1"/>
  <c r="W121" i="1"/>
  <c r="F121" i="1"/>
  <c r="J121" i="1"/>
  <c r="I121" i="1"/>
  <c r="H121" i="1"/>
  <c r="G121" i="1"/>
  <c r="W120" i="1"/>
  <c r="T120" i="1"/>
  <c r="R120" i="1"/>
  <c r="J120" i="1"/>
  <c r="I120" i="1"/>
  <c r="H120" i="1"/>
  <c r="G120" i="1"/>
  <c r="AA110" i="1"/>
  <c r="Z110" i="1"/>
  <c r="X110" i="1"/>
  <c r="V110" i="1"/>
  <c r="U110" i="1"/>
  <c r="G110" i="1" s="1"/>
  <c r="C256" i="1" s="1"/>
  <c r="S110" i="1"/>
  <c r="Q110" i="1"/>
  <c r="J110" i="1"/>
  <c r="W109" i="1"/>
  <c r="O109" i="1" s="1"/>
  <c r="T109" i="1"/>
  <c r="R109" i="1"/>
  <c r="F109" i="1" s="1"/>
  <c r="M109" i="1" s="1"/>
  <c r="L109" i="1"/>
  <c r="J109" i="1"/>
  <c r="I109" i="1"/>
  <c r="H109" i="1"/>
  <c r="G109" i="1"/>
  <c r="W108" i="1"/>
  <c r="O108" i="1" s="1"/>
  <c r="T108" i="1"/>
  <c r="R108" i="1"/>
  <c r="F108" i="1" s="1"/>
  <c r="M108" i="1" s="1"/>
  <c r="L108" i="1"/>
  <c r="J108" i="1"/>
  <c r="I108" i="1"/>
  <c r="H108" i="1"/>
  <c r="G108" i="1"/>
  <c r="W107" i="1"/>
  <c r="T107" i="1"/>
  <c r="R107" i="1"/>
  <c r="F107" i="1" s="1"/>
  <c r="J107" i="1"/>
  <c r="I107" i="1"/>
  <c r="H107" i="1"/>
  <c r="G107" i="1"/>
  <c r="D107" i="1"/>
  <c r="C107" i="1" s="1"/>
  <c r="W106" i="1"/>
  <c r="T106" i="1"/>
  <c r="R106" i="1"/>
  <c r="F106" i="1" s="1"/>
  <c r="J106" i="1"/>
  <c r="I106" i="1"/>
  <c r="H106" i="1"/>
  <c r="G106" i="1"/>
  <c r="D106" i="1"/>
  <c r="C106" i="1" s="1"/>
  <c r="W105" i="1"/>
  <c r="O105" i="1" s="1"/>
  <c r="T105" i="1"/>
  <c r="R105" i="1"/>
  <c r="F105" i="1" s="1"/>
  <c r="M105" i="1" s="1"/>
  <c r="L105" i="1"/>
  <c r="J105" i="1"/>
  <c r="I105" i="1"/>
  <c r="H105" i="1"/>
  <c r="G105" i="1"/>
  <c r="W104" i="1"/>
  <c r="O104" i="1" s="1"/>
  <c r="T104" i="1"/>
  <c r="R104" i="1"/>
  <c r="F104" i="1" s="1"/>
  <c r="L104" i="1"/>
  <c r="J104" i="1"/>
  <c r="I104" i="1"/>
  <c r="H104" i="1"/>
  <c r="G104" i="1"/>
  <c r="W103" i="1"/>
  <c r="N103" i="1" s="1"/>
  <c r="T103" i="1"/>
  <c r="R103" i="1"/>
  <c r="F103" i="1" s="1"/>
  <c r="M103" i="1" s="1"/>
  <c r="J103" i="1"/>
  <c r="I103" i="1"/>
  <c r="H103" i="1"/>
  <c r="G103" i="1"/>
  <c r="W102" i="1"/>
  <c r="T102" i="1"/>
  <c r="R102" i="1"/>
  <c r="J102" i="1"/>
  <c r="I102" i="1"/>
  <c r="H102" i="1"/>
  <c r="G102" i="1"/>
  <c r="W101" i="1"/>
  <c r="N101" i="1" s="1"/>
  <c r="T101" i="1"/>
  <c r="R101" i="1"/>
  <c r="D101" i="1" s="1"/>
  <c r="J101" i="1"/>
  <c r="I101" i="1"/>
  <c r="H101" i="1"/>
  <c r="G101" i="1"/>
  <c r="W100" i="1"/>
  <c r="N100" i="1" s="1"/>
  <c r="T100" i="1"/>
  <c r="F100" i="1"/>
  <c r="J100" i="1"/>
  <c r="I100" i="1"/>
  <c r="H100" i="1"/>
  <c r="G100" i="1"/>
  <c r="W99" i="1"/>
  <c r="O99" i="1" s="1"/>
  <c r="J99" i="1"/>
  <c r="I99" i="1"/>
  <c r="H99" i="1"/>
  <c r="G99" i="1"/>
  <c r="W98" i="1"/>
  <c r="N98" i="1" s="1"/>
  <c r="T98" i="1"/>
  <c r="R98" i="1"/>
  <c r="F98" i="1" s="1"/>
  <c r="J98" i="1"/>
  <c r="I98" i="1"/>
  <c r="H98" i="1"/>
  <c r="G98" i="1"/>
  <c r="AA88" i="1"/>
  <c r="Z88" i="1"/>
  <c r="X88" i="1"/>
  <c r="V88" i="1"/>
  <c r="U88" i="1"/>
  <c r="G88" i="1" s="1"/>
  <c r="C255" i="1" s="1"/>
  <c r="S88" i="1"/>
  <c r="Q88" i="1"/>
  <c r="J88" i="1"/>
  <c r="W87" i="1"/>
  <c r="T87" i="1"/>
  <c r="R87" i="1"/>
  <c r="F87" i="1" s="1"/>
  <c r="J87" i="1"/>
  <c r="I87" i="1"/>
  <c r="H87" i="1"/>
  <c r="G87" i="1"/>
  <c r="D87" i="1"/>
  <c r="W86" i="1"/>
  <c r="K86" i="1" s="1"/>
  <c r="T86" i="1"/>
  <c r="R86" i="1"/>
  <c r="N86" i="1"/>
  <c r="J86" i="1"/>
  <c r="I86" i="1"/>
  <c r="H86" i="1"/>
  <c r="G86" i="1"/>
  <c r="W85" i="1"/>
  <c r="K85" i="1" s="1"/>
  <c r="T85" i="1"/>
  <c r="R85" i="1"/>
  <c r="F85" i="1" s="1"/>
  <c r="N85" i="1"/>
  <c r="J85" i="1"/>
  <c r="I85" i="1"/>
  <c r="H85" i="1"/>
  <c r="G85" i="1"/>
  <c r="W84" i="1"/>
  <c r="K84" i="1" s="1"/>
  <c r="T84" i="1"/>
  <c r="R84" i="1"/>
  <c r="F84" i="1" s="1"/>
  <c r="J84" i="1"/>
  <c r="I84" i="1"/>
  <c r="H84" i="1"/>
  <c r="G84" i="1"/>
  <c r="W83" i="1"/>
  <c r="N83" i="1" s="1"/>
  <c r="T83" i="1"/>
  <c r="R83" i="1"/>
  <c r="D83" i="1" s="1"/>
  <c r="E83" i="1" s="1"/>
  <c r="J83" i="1"/>
  <c r="I83" i="1"/>
  <c r="H83" i="1"/>
  <c r="G83" i="1"/>
  <c r="W82" i="1"/>
  <c r="K82" i="1" s="1"/>
  <c r="T82" i="1"/>
  <c r="R82" i="1"/>
  <c r="J82" i="1"/>
  <c r="I82" i="1"/>
  <c r="H82" i="1"/>
  <c r="G82" i="1"/>
  <c r="F82" i="1"/>
  <c r="D82" i="1"/>
  <c r="E82" i="1" s="1"/>
  <c r="W81" i="1"/>
  <c r="K81" i="1" s="1"/>
  <c r="T81" i="1"/>
  <c r="R81" i="1"/>
  <c r="F81" i="1" s="1"/>
  <c r="J81" i="1"/>
  <c r="I81" i="1"/>
  <c r="H81" i="1"/>
  <c r="G81" i="1"/>
  <c r="W80" i="1"/>
  <c r="N80" i="1" s="1"/>
  <c r="T80" i="1"/>
  <c r="R80" i="1"/>
  <c r="J80" i="1"/>
  <c r="I80" i="1"/>
  <c r="H80" i="1"/>
  <c r="G80" i="1"/>
  <c r="W79" i="1"/>
  <c r="N79" i="1" s="1"/>
  <c r="T79" i="1"/>
  <c r="R79" i="1"/>
  <c r="D79" i="1" s="1"/>
  <c r="E79" i="1" s="1"/>
  <c r="J79" i="1"/>
  <c r="I79" i="1"/>
  <c r="H79" i="1"/>
  <c r="G79" i="1"/>
  <c r="W78" i="1"/>
  <c r="K78" i="1" s="1"/>
  <c r="T78" i="1"/>
  <c r="R78" i="1"/>
  <c r="D78" i="1" s="1"/>
  <c r="J78" i="1"/>
  <c r="I78" i="1"/>
  <c r="H78" i="1"/>
  <c r="G78" i="1"/>
  <c r="W77" i="1"/>
  <c r="O77" i="1" s="1"/>
  <c r="F77" i="1"/>
  <c r="J77" i="1"/>
  <c r="I77" i="1"/>
  <c r="H77" i="1"/>
  <c r="G77" i="1"/>
  <c r="D77" i="1"/>
  <c r="E77" i="1" s="1"/>
  <c r="W76" i="1"/>
  <c r="N76" i="1" s="1"/>
  <c r="T76" i="1"/>
  <c r="R76" i="1"/>
  <c r="F76" i="1" s="1"/>
  <c r="J76" i="1"/>
  <c r="I76" i="1"/>
  <c r="H76" i="1"/>
  <c r="G76" i="1"/>
  <c r="AA66" i="1"/>
  <c r="Z66" i="1"/>
  <c r="X66" i="1"/>
  <c r="V66" i="1"/>
  <c r="U66" i="1"/>
  <c r="G66" i="1" s="1"/>
  <c r="C254" i="1" s="1"/>
  <c r="S66" i="1"/>
  <c r="Q66" i="1"/>
  <c r="J66" i="1"/>
  <c r="W65" i="1"/>
  <c r="T65" i="1"/>
  <c r="R65" i="1"/>
  <c r="J65" i="1"/>
  <c r="I65" i="1"/>
  <c r="H65" i="1"/>
  <c r="G65" i="1"/>
  <c r="W64" i="1"/>
  <c r="N64" i="1" s="1"/>
  <c r="T64" i="1"/>
  <c r="R64" i="1"/>
  <c r="F64" i="1" s="1"/>
  <c r="J64" i="1"/>
  <c r="I64" i="1"/>
  <c r="H64" i="1"/>
  <c r="G64" i="1"/>
  <c r="D64" i="1"/>
  <c r="C64" i="1" s="1"/>
  <c r="W63" i="1"/>
  <c r="N63" i="1" s="1"/>
  <c r="T63" i="1"/>
  <c r="R63" i="1"/>
  <c r="J63" i="1"/>
  <c r="I63" i="1"/>
  <c r="H63" i="1"/>
  <c r="G63" i="1"/>
  <c r="W62" i="1"/>
  <c r="N62" i="1" s="1"/>
  <c r="T62" i="1"/>
  <c r="R62" i="1"/>
  <c r="D62" i="1" s="1"/>
  <c r="J62" i="1"/>
  <c r="I62" i="1"/>
  <c r="H62" i="1"/>
  <c r="G62" i="1"/>
  <c r="F62" i="1"/>
  <c r="W61" i="1"/>
  <c r="T61" i="1"/>
  <c r="R61" i="1"/>
  <c r="J61" i="1"/>
  <c r="I61" i="1"/>
  <c r="H61" i="1"/>
  <c r="G61" i="1"/>
  <c r="W60" i="1"/>
  <c r="N60" i="1" s="1"/>
  <c r="T60" i="1"/>
  <c r="R60" i="1"/>
  <c r="D60" i="1" s="1"/>
  <c r="C60" i="1" s="1"/>
  <c r="J60" i="1"/>
  <c r="I60" i="1"/>
  <c r="H60" i="1"/>
  <c r="G60" i="1"/>
  <c r="W59" i="1"/>
  <c r="N59" i="1" s="1"/>
  <c r="T59" i="1"/>
  <c r="R59" i="1"/>
  <c r="F59" i="1" s="1"/>
  <c r="J59" i="1"/>
  <c r="I59" i="1"/>
  <c r="H59" i="1"/>
  <c r="G59" i="1"/>
  <c r="W58" i="1"/>
  <c r="T58" i="1"/>
  <c r="R58" i="1"/>
  <c r="F58" i="1" s="1"/>
  <c r="J58" i="1"/>
  <c r="I58" i="1"/>
  <c r="H58" i="1"/>
  <c r="G58" i="1"/>
  <c r="W57" i="1"/>
  <c r="T57" i="1"/>
  <c r="R57" i="1"/>
  <c r="F57" i="1" s="1"/>
  <c r="J57" i="1"/>
  <c r="I57" i="1"/>
  <c r="H57" i="1"/>
  <c r="G57" i="1"/>
  <c r="W56" i="1"/>
  <c r="N56" i="1" s="1"/>
  <c r="T56" i="1"/>
  <c r="R56" i="1"/>
  <c r="J56" i="1"/>
  <c r="I56" i="1"/>
  <c r="H56" i="1"/>
  <c r="G56" i="1"/>
  <c r="W55" i="1"/>
  <c r="N55" i="1" s="1"/>
  <c r="F55" i="1"/>
  <c r="J55" i="1"/>
  <c r="I55" i="1"/>
  <c r="H55" i="1"/>
  <c r="G55" i="1"/>
  <c r="W54" i="1"/>
  <c r="AD10" i="1" s="1"/>
  <c r="T54" i="1"/>
  <c r="R54" i="1"/>
  <c r="F54" i="1" s="1"/>
  <c r="J54" i="1"/>
  <c r="I54" i="1"/>
  <c r="H54" i="1"/>
  <c r="G54" i="1"/>
  <c r="AD45" i="1"/>
  <c r="AF45" i="1" s="1"/>
  <c r="AD44" i="1"/>
  <c r="AF44" i="1" s="1"/>
  <c r="AA44" i="1"/>
  <c r="Z44" i="1"/>
  <c r="X44" i="1"/>
  <c r="V44" i="1"/>
  <c r="U44" i="1"/>
  <c r="G44" i="1" s="1"/>
  <c r="C253" i="1" s="1"/>
  <c r="S44" i="1"/>
  <c r="Q44" i="1"/>
  <c r="J44" i="1"/>
  <c r="AD43" i="1"/>
  <c r="AF43" i="1" s="1"/>
  <c r="W43" i="1"/>
  <c r="L43" i="1" s="1"/>
  <c r="T43" i="1"/>
  <c r="R43" i="1"/>
  <c r="K43" i="1"/>
  <c r="J43" i="1"/>
  <c r="I43" i="1"/>
  <c r="H43" i="1"/>
  <c r="G43" i="1"/>
  <c r="AD42" i="1"/>
  <c r="AF42" i="1" s="1"/>
  <c r="W42" i="1"/>
  <c r="K42" i="1" s="1"/>
  <c r="T42" i="1"/>
  <c r="R42" i="1"/>
  <c r="F42" i="1" s="1"/>
  <c r="N42" i="1"/>
  <c r="J42" i="1"/>
  <c r="I42" i="1"/>
  <c r="H42" i="1"/>
  <c r="G42" i="1"/>
  <c r="W41" i="1"/>
  <c r="T41" i="1"/>
  <c r="R41" i="1"/>
  <c r="J41" i="1"/>
  <c r="I41" i="1"/>
  <c r="H41" i="1"/>
  <c r="G41" i="1"/>
  <c r="W40" i="1"/>
  <c r="L40" i="1" s="1"/>
  <c r="T40" i="1"/>
  <c r="R40" i="1"/>
  <c r="D40" i="1" s="1"/>
  <c r="N40" i="1"/>
  <c r="J40" i="1"/>
  <c r="I40" i="1"/>
  <c r="H40" i="1"/>
  <c r="G40" i="1"/>
  <c r="W39" i="1"/>
  <c r="T39" i="1"/>
  <c r="R39" i="1"/>
  <c r="F39" i="1" s="1"/>
  <c r="L39" i="1"/>
  <c r="J39" i="1"/>
  <c r="I39" i="1"/>
  <c r="H39" i="1"/>
  <c r="G39" i="1"/>
  <c r="W38" i="1"/>
  <c r="O38" i="1" s="1"/>
  <c r="T38" i="1"/>
  <c r="R38" i="1"/>
  <c r="F38" i="1" s="1"/>
  <c r="J38" i="1"/>
  <c r="I38" i="1"/>
  <c r="H38" i="1"/>
  <c r="G38" i="1"/>
  <c r="W37" i="1"/>
  <c r="N37" i="1" s="1"/>
  <c r="T37" i="1"/>
  <c r="R37" i="1"/>
  <c r="J37" i="1"/>
  <c r="I37" i="1"/>
  <c r="H37" i="1"/>
  <c r="G37" i="1"/>
  <c r="W36" i="1"/>
  <c r="N36" i="1" s="1"/>
  <c r="T36" i="1"/>
  <c r="R36" i="1"/>
  <c r="D36" i="1" s="1"/>
  <c r="J36" i="1"/>
  <c r="I36" i="1"/>
  <c r="H36" i="1"/>
  <c r="G36" i="1"/>
  <c r="W35" i="1"/>
  <c r="T35" i="1"/>
  <c r="R35" i="1"/>
  <c r="F35" i="1" s="1"/>
  <c r="J35" i="1"/>
  <c r="I35" i="1"/>
  <c r="H35" i="1"/>
  <c r="G35" i="1"/>
  <c r="W34" i="1"/>
  <c r="T34" i="1"/>
  <c r="R34" i="1"/>
  <c r="D34" i="1" s="1"/>
  <c r="E34" i="1" s="1"/>
  <c r="J34" i="1"/>
  <c r="I34" i="1"/>
  <c r="H34" i="1"/>
  <c r="G34" i="1"/>
  <c r="W33" i="1"/>
  <c r="J33" i="1"/>
  <c r="I33" i="1"/>
  <c r="H33" i="1"/>
  <c r="G33" i="1"/>
  <c r="W32" i="1"/>
  <c r="O32" i="1" s="1"/>
  <c r="T32" i="1"/>
  <c r="R32" i="1"/>
  <c r="F32" i="1" s="1"/>
  <c r="J32" i="1"/>
  <c r="I32" i="1"/>
  <c r="H32" i="1"/>
  <c r="G32" i="1"/>
  <c r="AY25" i="1"/>
  <c r="AW25" i="1"/>
  <c r="AX25" i="1" s="1"/>
  <c r="AU25" i="1"/>
  <c r="AQ25" i="1"/>
  <c r="AO25" i="1"/>
  <c r="AM25" i="1"/>
  <c r="AK25" i="1"/>
  <c r="AI25" i="1"/>
  <c r="BF24" i="1"/>
  <c r="BI24" i="1" s="1"/>
  <c r="BC24" i="1"/>
  <c r="BA24" i="1"/>
  <c r="BB24" i="1" s="1"/>
  <c r="AZ24" i="1"/>
  <c r="AX24" i="1"/>
  <c r="AV24" i="1"/>
  <c r="AT24" i="1"/>
  <c r="AR24" i="1"/>
  <c r="AP24" i="1"/>
  <c r="AN24" i="1"/>
  <c r="AL24" i="1"/>
  <c r="BF23" i="1"/>
  <c r="BI23" i="1" s="1"/>
  <c r="BC23" i="1"/>
  <c r="BA23" i="1"/>
  <c r="BB23" i="1" s="1"/>
  <c r="AZ23" i="1"/>
  <c r="AX23" i="1"/>
  <c r="AV23" i="1"/>
  <c r="AT23" i="1"/>
  <c r="AR23" i="1"/>
  <c r="AP23" i="1"/>
  <c r="AN23" i="1"/>
  <c r="AL23" i="1"/>
  <c r="BF22" i="1"/>
  <c r="BI22" i="1" s="1"/>
  <c r="BC22" i="1"/>
  <c r="BA22" i="1"/>
  <c r="AZ22" i="1"/>
  <c r="AX22" i="1"/>
  <c r="AV22" i="1"/>
  <c r="AT22" i="1"/>
  <c r="AR22" i="1"/>
  <c r="AP22" i="1"/>
  <c r="AN22" i="1"/>
  <c r="AL22" i="1"/>
  <c r="AA22" i="1"/>
  <c r="Z22" i="1"/>
  <c r="X22" i="1"/>
  <c r="V22" i="1"/>
  <c r="U22" i="1"/>
  <c r="S22" i="1"/>
  <c r="Q22" i="1"/>
  <c r="J22" i="1"/>
  <c r="BF21" i="1"/>
  <c r="BI21" i="1" s="1"/>
  <c r="BC21" i="1"/>
  <c r="BA21" i="1"/>
  <c r="BB21" i="1" s="1"/>
  <c r="AZ21" i="1"/>
  <c r="AX21" i="1"/>
  <c r="AV21" i="1"/>
  <c r="AT21" i="1"/>
  <c r="AR21" i="1"/>
  <c r="AP21" i="1"/>
  <c r="AN21" i="1"/>
  <c r="AL21" i="1"/>
  <c r="W21" i="1"/>
  <c r="T21" i="1"/>
  <c r="R21" i="1"/>
  <c r="P21" i="1"/>
  <c r="J21" i="1"/>
  <c r="I21" i="1"/>
  <c r="H21" i="1"/>
  <c r="G21" i="1"/>
  <c r="BF20" i="1"/>
  <c r="BI20" i="1" s="1"/>
  <c r="BC20" i="1"/>
  <c r="BA20" i="1"/>
  <c r="AZ20" i="1"/>
  <c r="AX20" i="1"/>
  <c r="AV20" i="1"/>
  <c r="AT20" i="1"/>
  <c r="AR20" i="1"/>
  <c r="AP20" i="1"/>
  <c r="AN20" i="1"/>
  <c r="AL20" i="1"/>
  <c r="W20" i="1"/>
  <c r="W223" i="1" s="1"/>
  <c r="T20" i="1"/>
  <c r="R20" i="1"/>
  <c r="F20" i="1" s="1"/>
  <c r="J20" i="1"/>
  <c r="I20" i="1"/>
  <c r="H20" i="1"/>
  <c r="G20" i="1"/>
  <c r="BF19" i="1"/>
  <c r="BI19" i="1" s="1"/>
  <c r="BC19" i="1"/>
  <c r="BA19" i="1"/>
  <c r="BB19" i="1" s="1"/>
  <c r="AZ19" i="1"/>
  <c r="AX19" i="1"/>
  <c r="AV19" i="1"/>
  <c r="AT19" i="1"/>
  <c r="AR19" i="1"/>
  <c r="AP19" i="1"/>
  <c r="AN19" i="1"/>
  <c r="AL19" i="1"/>
  <c r="W19" i="1"/>
  <c r="T19" i="1"/>
  <c r="R19" i="1"/>
  <c r="D19" i="1" s="1"/>
  <c r="C19" i="1" s="1"/>
  <c r="J19" i="1"/>
  <c r="I19" i="1"/>
  <c r="H19" i="1"/>
  <c r="G19" i="1"/>
  <c r="F19" i="1"/>
  <c r="BF18" i="1"/>
  <c r="BI18" i="1" s="1"/>
  <c r="BC18" i="1"/>
  <c r="BA18" i="1"/>
  <c r="AZ18" i="1"/>
  <c r="AX18" i="1"/>
  <c r="AV18" i="1"/>
  <c r="AT18" i="1"/>
  <c r="AR18" i="1"/>
  <c r="AP18" i="1"/>
  <c r="AN18" i="1"/>
  <c r="AL18" i="1"/>
  <c r="W18" i="1"/>
  <c r="T18" i="1"/>
  <c r="R18" i="1"/>
  <c r="F18" i="1" s="1"/>
  <c r="J18" i="1"/>
  <c r="I18" i="1"/>
  <c r="H18" i="1"/>
  <c r="G18" i="1"/>
  <c r="BF17" i="1"/>
  <c r="BI17" i="1" s="1"/>
  <c r="BC17" i="1"/>
  <c r="BA17" i="1"/>
  <c r="BB17" i="1" s="1"/>
  <c r="AZ17" i="1"/>
  <c r="AX17" i="1"/>
  <c r="AV17" i="1"/>
  <c r="AT17" i="1"/>
  <c r="AR17" i="1"/>
  <c r="AP17" i="1"/>
  <c r="AN17" i="1"/>
  <c r="AL17" i="1"/>
  <c r="W17" i="1"/>
  <c r="T17" i="1"/>
  <c r="R17" i="1"/>
  <c r="F17" i="1" s="1"/>
  <c r="J17" i="1"/>
  <c r="I17" i="1"/>
  <c r="H17" i="1"/>
  <c r="G17" i="1"/>
  <c r="BF16" i="1"/>
  <c r="BI16" i="1" s="1"/>
  <c r="BC16" i="1"/>
  <c r="BA16" i="1"/>
  <c r="AZ16" i="1"/>
  <c r="AX16" i="1"/>
  <c r="AV16" i="1"/>
  <c r="AT16" i="1"/>
  <c r="AR16" i="1"/>
  <c r="AP16" i="1"/>
  <c r="AN16" i="1"/>
  <c r="AL16" i="1"/>
  <c r="W16" i="1"/>
  <c r="T16" i="1"/>
  <c r="R16" i="1"/>
  <c r="F16" i="1" s="1"/>
  <c r="J16" i="1"/>
  <c r="I16" i="1"/>
  <c r="H16" i="1"/>
  <c r="G16" i="1"/>
  <c r="D16" i="1"/>
  <c r="E16" i="1" s="1"/>
  <c r="BF15" i="1"/>
  <c r="BI15" i="1" s="1"/>
  <c r="BC15" i="1"/>
  <c r="BA15" i="1"/>
  <c r="BB15" i="1" s="1"/>
  <c r="AZ15" i="1"/>
  <c r="AX15" i="1"/>
  <c r="AV15" i="1"/>
  <c r="AT15" i="1"/>
  <c r="AP15" i="1"/>
  <c r="AL15" i="1"/>
  <c r="AD15" i="1"/>
  <c r="W15" i="1"/>
  <c r="T15" i="1"/>
  <c r="R15" i="1"/>
  <c r="D15" i="1" s="1"/>
  <c r="C15" i="1" s="1"/>
  <c r="J15" i="1"/>
  <c r="I15" i="1"/>
  <c r="H15" i="1"/>
  <c r="G15" i="1"/>
  <c r="BF14" i="1"/>
  <c r="BI14" i="1" s="1"/>
  <c r="BC14" i="1"/>
  <c r="BA14" i="1"/>
  <c r="AZ14" i="1"/>
  <c r="AX14" i="1"/>
  <c r="AV14" i="1"/>
  <c r="AT14" i="1"/>
  <c r="AP14" i="1"/>
  <c r="AL14" i="1"/>
  <c r="AH14" i="1"/>
  <c r="AH15" i="1" s="1"/>
  <c r="AH16" i="1" s="1"/>
  <c r="AH17" i="1" s="1"/>
  <c r="AH18" i="1" s="1"/>
  <c r="AH19" i="1" s="1"/>
  <c r="AH20" i="1" s="1"/>
  <c r="AH21" i="1" s="1"/>
  <c r="AH22" i="1" s="1"/>
  <c r="AH23" i="1" s="1"/>
  <c r="AH24" i="1" s="1"/>
  <c r="W14" i="1"/>
  <c r="N14" i="1" s="1"/>
  <c r="T14" i="1"/>
  <c r="R14" i="1"/>
  <c r="F14" i="1" s="1"/>
  <c r="J14" i="1"/>
  <c r="I14" i="1"/>
  <c r="H14" i="1"/>
  <c r="G14" i="1"/>
  <c r="BF13" i="1"/>
  <c r="BI13" i="1" s="1"/>
  <c r="BC13" i="1"/>
  <c r="BA13" i="1"/>
  <c r="BB13" i="1" s="1"/>
  <c r="AZ13" i="1"/>
  <c r="AX13" i="1"/>
  <c r="AV13" i="1"/>
  <c r="AT13" i="1"/>
  <c r="AP13" i="1"/>
  <c r="AL13" i="1"/>
  <c r="W13" i="1"/>
  <c r="T13" i="1"/>
  <c r="R13" i="1"/>
  <c r="F13" i="1" s="1"/>
  <c r="J13" i="1"/>
  <c r="I13" i="1"/>
  <c r="H13" i="1"/>
  <c r="G13" i="1"/>
  <c r="W12" i="1"/>
  <c r="T12" i="1"/>
  <c r="R12" i="1"/>
  <c r="J12" i="1"/>
  <c r="I12" i="1"/>
  <c r="H12" i="1"/>
  <c r="G12" i="1"/>
  <c r="W11" i="1"/>
  <c r="D11" i="1"/>
  <c r="C11" i="1" s="1"/>
  <c r="J11" i="1"/>
  <c r="I11" i="1"/>
  <c r="H11" i="1"/>
  <c r="G11" i="1"/>
  <c r="W10" i="1"/>
  <c r="N10" i="1" s="1"/>
  <c r="T10" i="1"/>
  <c r="R10" i="1"/>
  <c r="F10" i="1" s="1"/>
  <c r="J10" i="1"/>
  <c r="I10" i="1"/>
  <c r="H10" i="1"/>
  <c r="G10" i="1"/>
  <c r="N81" i="1" l="1"/>
  <c r="F15" i="1"/>
  <c r="M15" i="1" s="1"/>
  <c r="F178" i="1"/>
  <c r="X242" i="1"/>
  <c r="M124" i="1"/>
  <c r="D132" i="1"/>
  <c r="C132" i="1" s="1"/>
  <c r="Z242" i="1"/>
  <c r="D66" i="1"/>
  <c r="AA242" i="1"/>
  <c r="V242" i="1"/>
  <c r="U242" i="1"/>
  <c r="D44" i="1"/>
  <c r="L14" i="1"/>
  <c r="N11" i="1"/>
  <c r="W214" i="1"/>
  <c r="N21" i="1"/>
  <c r="W224" i="1"/>
  <c r="W221" i="1"/>
  <c r="AD19" i="1"/>
  <c r="L20" i="1"/>
  <c r="D81" i="1"/>
  <c r="E81" i="1" s="1"/>
  <c r="F150" i="1"/>
  <c r="M150" i="1" s="1"/>
  <c r="O172" i="1"/>
  <c r="L198" i="1"/>
  <c r="K14" i="1"/>
  <c r="W217" i="1"/>
  <c r="BI25" i="1"/>
  <c r="O17" i="1"/>
  <c r="W220" i="1"/>
  <c r="L18" i="1"/>
  <c r="F36" i="1"/>
  <c r="M36" i="1" s="1"/>
  <c r="D38" i="1"/>
  <c r="D59" i="1"/>
  <c r="C59" i="1" s="1"/>
  <c r="N82" i="1"/>
  <c r="C83" i="1"/>
  <c r="K146" i="1"/>
  <c r="D147" i="1"/>
  <c r="E147" i="1" s="1"/>
  <c r="D167" i="1"/>
  <c r="E167" i="1" s="1"/>
  <c r="N169" i="1"/>
  <c r="L170" i="1"/>
  <c r="N171" i="1"/>
  <c r="K172" i="1"/>
  <c r="M172" i="1"/>
  <c r="L173" i="1"/>
  <c r="K174" i="1"/>
  <c r="N175" i="1"/>
  <c r="L176" i="1"/>
  <c r="L194" i="1"/>
  <c r="L196" i="1"/>
  <c r="M198" i="1"/>
  <c r="O19" i="1"/>
  <c r="W222" i="1"/>
  <c r="O21" i="1"/>
  <c r="N172" i="1"/>
  <c r="W213" i="1"/>
  <c r="M10" i="1"/>
  <c r="N15" i="1"/>
  <c r="W218" i="1"/>
  <c r="K16" i="1"/>
  <c r="W219" i="1"/>
  <c r="D17" i="1"/>
  <c r="C17" i="1" s="1"/>
  <c r="F40" i="1"/>
  <c r="C82" i="1"/>
  <c r="F83" i="1"/>
  <c r="D85" i="1"/>
  <c r="D104" i="1"/>
  <c r="C104" i="1" s="1"/>
  <c r="M106" i="1"/>
  <c r="M107" i="1"/>
  <c r="M127" i="1"/>
  <c r="F143" i="1"/>
  <c r="F144" i="1"/>
  <c r="M144" i="1" s="1"/>
  <c r="F153" i="1"/>
  <c r="F154" i="1"/>
  <c r="M193" i="1"/>
  <c r="M194" i="1"/>
  <c r="M195" i="1"/>
  <c r="M196" i="1"/>
  <c r="AV25" i="1"/>
  <c r="AR25" i="1"/>
  <c r="BD15" i="1"/>
  <c r="D146" i="1"/>
  <c r="E146" i="1" s="1"/>
  <c r="L13" i="1"/>
  <c r="W216" i="1"/>
  <c r="I132" i="1"/>
  <c r="E257" i="1" s="1"/>
  <c r="I110" i="1"/>
  <c r="AD37" i="1" s="1"/>
  <c r="AF37" i="1" s="1"/>
  <c r="L12" i="1"/>
  <c r="W215" i="1"/>
  <c r="F11" i="1"/>
  <c r="M11" i="1" s="1"/>
  <c r="O191" i="1"/>
  <c r="L191" i="1"/>
  <c r="N191" i="1"/>
  <c r="K191" i="1"/>
  <c r="L192" i="1"/>
  <c r="N170" i="1"/>
  <c r="D170" i="1"/>
  <c r="E170" i="1" s="1"/>
  <c r="D178" i="1"/>
  <c r="E178" i="1" s="1"/>
  <c r="W155" i="1"/>
  <c r="M122" i="1"/>
  <c r="L99" i="1"/>
  <c r="M100" i="1"/>
  <c r="F78" i="1"/>
  <c r="D55" i="1"/>
  <c r="C55" i="1" s="1"/>
  <c r="N32" i="1"/>
  <c r="F34" i="1"/>
  <c r="E78" i="1"/>
  <c r="C78" i="1"/>
  <c r="D14" i="1"/>
  <c r="E14" i="1" s="1"/>
  <c r="BE20" i="1"/>
  <c r="BH20" i="1" s="1"/>
  <c r="BJ20" i="1" s="1"/>
  <c r="L41" i="1"/>
  <c r="N43" i="1"/>
  <c r="W44" i="1"/>
  <c r="N78" i="1"/>
  <c r="K80" i="1"/>
  <c r="O82" i="1"/>
  <c r="O85" i="1"/>
  <c r="K154" i="1"/>
  <c r="BD17" i="1"/>
  <c r="BD19" i="1"/>
  <c r="N39" i="1"/>
  <c r="O43" i="1"/>
  <c r="I44" i="1"/>
  <c r="E253" i="1" s="1"/>
  <c r="K77" i="1"/>
  <c r="O86" i="1"/>
  <c r="N99" i="1"/>
  <c r="D100" i="1"/>
  <c r="C100" i="1" s="1"/>
  <c r="D103" i="1"/>
  <c r="C103" i="1" s="1"/>
  <c r="N104" i="1"/>
  <c r="D105" i="1"/>
  <c r="C105" i="1" s="1"/>
  <c r="D127" i="1"/>
  <c r="F145" i="1"/>
  <c r="M145" i="1" s="1"/>
  <c r="D151" i="1"/>
  <c r="N154" i="1"/>
  <c r="O169" i="1"/>
  <c r="O170" i="1"/>
  <c r="N173" i="1"/>
  <c r="M176" i="1"/>
  <c r="M192" i="1"/>
  <c r="L106" i="1"/>
  <c r="N12" i="1"/>
  <c r="N13" i="1"/>
  <c r="O40" i="1"/>
  <c r="D42" i="1"/>
  <c r="C42" i="1" s="1"/>
  <c r="O81" i="1"/>
  <c r="N143" i="1"/>
  <c r="N176" i="1"/>
  <c r="W22" i="1"/>
  <c r="C34" i="1"/>
  <c r="K40" i="1"/>
  <c r="O42" i="1"/>
  <c r="D76" i="1"/>
  <c r="E76" i="1" s="1"/>
  <c r="C77" i="1"/>
  <c r="F101" i="1"/>
  <c r="M101" i="1" s="1"/>
  <c r="M104" i="1"/>
  <c r="N108" i="1"/>
  <c r="D109" i="1"/>
  <c r="C109" i="1" s="1"/>
  <c r="D121" i="1"/>
  <c r="E121" i="1" s="1"/>
  <c r="D122" i="1"/>
  <c r="E122" i="1" s="1"/>
  <c r="D124" i="1"/>
  <c r="D129" i="1"/>
  <c r="D130" i="1"/>
  <c r="E130" i="1" s="1"/>
  <c r="W132" i="1"/>
  <c r="C146" i="1"/>
  <c r="N146" i="1"/>
  <c r="D166" i="1"/>
  <c r="C166" i="1" s="1"/>
  <c r="M170" i="1"/>
  <c r="D171" i="1"/>
  <c r="K176" i="1"/>
  <c r="F12" i="1"/>
  <c r="M12" i="1" s="1"/>
  <c r="D12" i="1"/>
  <c r="O20" i="1"/>
  <c r="K20" i="1"/>
  <c r="O34" i="1"/>
  <c r="AD12" i="1"/>
  <c r="N34" i="1"/>
  <c r="F56" i="1"/>
  <c r="M56" i="1" s="1"/>
  <c r="D56" i="1"/>
  <c r="C56" i="1" s="1"/>
  <c r="F86" i="1"/>
  <c r="M86" i="1" s="1"/>
  <c r="D86" i="1"/>
  <c r="E145" i="1"/>
  <c r="C145" i="1"/>
  <c r="F152" i="1"/>
  <c r="M152" i="1" s="1"/>
  <c r="D152" i="1"/>
  <c r="G276" i="1"/>
  <c r="I276" i="1"/>
  <c r="K281" i="1"/>
  <c r="O18" i="1"/>
  <c r="K18" i="1"/>
  <c r="N20" i="1"/>
  <c r="L33" i="1"/>
  <c r="N33" i="1"/>
  <c r="K34" i="1"/>
  <c r="E38" i="1"/>
  <c r="C38" i="1"/>
  <c r="E62" i="1"/>
  <c r="C62" i="1"/>
  <c r="D10" i="1"/>
  <c r="M19" i="1"/>
  <c r="K35" i="1"/>
  <c r="L35" i="1"/>
  <c r="E40" i="1"/>
  <c r="C40" i="1"/>
  <c r="F63" i="1"/>
  <c r="M63" i="1" s="1"/>
  <c r="D63" i="1"/>
  <c r="C63" i="1" s="1"/>
  <c r="M64" i="1"/>
  <c r="D65" i="1"/>
  <c r="F65" i="1"/>
  <c r="M65" i="1" s="1"/>
  <c r="F80" i="1"/>
  <c r="M80" i="1" s="1"/>
  <c r="D80" i="1"/>
  <c r="E87" i="1"/>
  <c r="C87" i="1"/>
  <c r="W88" i="1"/>
  <c r="F120" i="1"/>
  <c r="M120" i="1" s="1"/>
  <c r="D120" i="1"/>
  <c r="F123" i="1"/>
  <c r="M123" i="1" s="1"/>
  <c r="D123" i="1"/>
  <c r="F128" i="1"/>
  <c r="M128" i="1" s="1"/>
  <c r="D128" i="1"/>
  <c r="F131" i="1"/>
  <c r="M131" i="1" s="1"/>
  <c r="D131" i="1"/>
  <c r="E150" i="1"/>
  <c r="C150" i="1"/>
  <c r="D155" i="1"/>
  <c r="F155" i="1"/>
  <c r="M155" i="1" s="1"/>
  <c r="K102" i="1"/>
  <c r="O102" i="1"/>
  <c r="N102" i="1"/>
  <c r="F149" i="1"/>
  <c r="M149" i="1" s="1"/>
  <c r="D149" i="1"/>
  <c r="K167" i="1"/>
  <c r="O167" i="1"/>
  <c r="N167" i="1"/>
  <c r="O16" i="1"/>
  <c r="N16" i="1"/>
  <c r="D22" i="1"/>
  <c r="C22" i="1" s="1"/>
  <c r="F22" i="1"/>
  <c r="M22" i="1" s="1"/>
  <c r="C36" i="1"/>
  <c r="E36" i="1"/>
  <c r="F99" i="1"/>
  <c r="M99" i="1" s="1"/>
  <c r="D99" i="1"/>
  <c r="E99" i="1" s="1"/>
  <c r="L102" i="1"/>
  <c r="F175" i="1"/>
  <c r="M175" i="1" s="1"/>
  <c r="D175" i="1"/>
  <c r="O197" i="1"/>
  <c r="L197" i="1"/>
  <c r="N197" i="1"/>
  <c r="L16" i="1"/>
  <c r="N18" i="1"/>
  <c r="AZ25" i="1"/>
  <c r="K32" i="1"/>
  <c r="L32" i="1"/>
  <c r="F37" i="1"/>
  <c r="M37" i="1" s="1"/>
  <c r="D37" i="1"/>
  <c r="F61" i="1"/>
  <c r="M61" i="1" s="1"/>
  <c r="D61" i="1"/>
  <c r="K76" i="1"/>
  <c r="K98" i="1"/>
  <c r="O98" i="1"/>
  <c r="L98" i="1"/>
  <c r="E101" i="1"/>
  <c r="C101" i="1"/>
  <c r="E124" i="1"/>
  <c r="C124" i="1"/>
  <c r="F126" i="1"/>
  <c r="M126" i="1" s="1"/>
  <c r="D126" i="1"/>
  <c r="E129" i="1"/>
  <c r="C129" i="1"/>
  <c r="F132" i="1"/>
  <c r="E151" i="1"/>
  <c r="C151" i="1"/>
  <c r="F174" i="1"/>
  <c r="M174" i="1" s="1"/>
  <c r="D174" i="1"/>
  <c r="C174" i="1" s="1"/>
  <c r="M197" i="1"/>
  <c r="N77" i="1"/>
  <c r="E191" i="1"/>
  <c r="C191" i="1"/>
  <c r="O199" i="1"/>
  <c r="L199" i="1"/>
  <c r="I22" i="1"/>
  <c r="E252" i="1" s="1"/>
  <c r="K39" i="1"/>
  <c r="M39" i="1"/>
  <c r="M55" i="1"/>
  <c r="M57" i="1"/>
  <c r="M59" i="1"/>
  <c r="F60" i="1"/>
  <c r="M60" i="1" s="1"/>
  <c r="I66" i="1"/>
  <c r="E254" i="1" s="1"/>
  <c r="F79" i="1"/>
  <c r="D84" i="1"/>
  <c r="O106" i="1"/>
  <c r="N106" i="1"/>
  <c r="G132" i="1"/>
  <c r="C257" i="1" s="1"/>
  <c r="E143" i="1"/>
  <c r="C143" i="1"/>
  <c r="E148" i="1"/>
  <c r="C148" i="1"/>
  <c r="E153" i="1"/>
  <c r="C153" i="1"/>
  <c r="O153" i="1"/>
  <c r="K153" i="1"/>
  <c r="E154" i="1"/>
  <c r="C154" i="1"/>
  <c r="L171" i="1"/>
  <c r="K171" i="1"/>
  <c r="O195" i="1"/>
  <c r="L195" i="1"/>
  <c r="O107" i="1"/>
  <c r="L107" i="1"/>
  <c r="E144" i="1"/>
  <c r="C144" i="1"/>
  <c r="K147" i="1"/>
  <c r="O147" i="1"/>
  <c r="L166" i="1"/>
  <c r="K166" i="1"/>
  <c r="L168" i="1"/>
  <c r="K168" i="1"/>
  <c r="K177" i="1"/>
  <c r="O177" i="1"/>
  <c r="C190" i="1"/>
  <c r="E190" i="1"/>
  <c r="C16" i="1"/>
  <c r="D18" i="1"/>
  <c r="E18" i="1" s="1"/>
  <c r="AD18" i="1"/>
  <c r="D20" i="1"/>
  <c r="AD20" i="1"/>
  <c r="M32" i="1"/>
  <c r="D39" i="1"/>
  <c r="C39" i="1" s="1"/>
  <c r="O39" i="1"/>
  <c r="M40" i="1"/>
  <c r="W66" i="1"/>
  <c r="C76" i="1"/>
  <c r="O78" i="1"/>
  <c r="C79" i="1"/>
  <c r="O103" i="1"/>
  <c r="L103" i="1"/>
  <c r="N107" i="1"/>
  <c r="D108" i="1"/>
  <c r="C108" i="1" s="1"/>
  <c r="D125" i="1"/>
  <c r="N147" i="1"/>
  <c r="F148" i="1"/>
  <c r="M148" i="1" s="1"/>
  <c r="O166" i="1"/>
  <c r="O168" i="1"/>
  <c r="N177" i="1"/>
  <c r="G201" i="1"/>
  <c r="C260" i="1" s="1"/>
  <c r="C189" i="1"/>
  <c r="E189" i="1"/>
  <c r="O193" i="1"/>
  <c r="L193" i="1"/>
  <c r="N199" i="1"/>
  <c r="M166" i="1"/>
  <c r="M168" i="1"/>
  <c r="M171" i="1"/>
  <c r="W178" i="1"/>
  <c r="I275" i="1"/>
  <c r="I282" i="1"/>
  <c r="I88" i="1"/>
  <c r="M98" i="1"/>
  <c r="N105" i="1"/>
  <c r="N109" i="1"/>
  <c r="O143" i="1"/>
  <c r="M167" i="1"/>
  <c r="N192" i="1"/>
  <c r="N194" i="1"/>
  <c r="N196" i="1"/>
  <c r="N198" i="1"/>
  <c r="N200" i="1"/>
  <c r="H201" i="1"/>
  <c r="D260" i="1" s="1"/>
  <c r="I201" i="1"/>
  <c r="E260" i="1" s="1"/>
  <c r="H279" i="1"/>
  <c r="D284" i="1"/>
  <c r="E284" i="1" s="1"/>
  <c r="F284" i="1"/>
  <c r="O12" i="1"/>
  <c r="E15" i="1"/>
  <c r="E17" i="1"/>
  <c r="O33" i="1"/>
  <c r="N35" i="1"/>
  <c r="K37" i="1"/>
  <c r="O37" i="1"/>
  <c r="N41" i="1"/>
  <c r="D54" i="1"/>
  <c r="E60" i="1"/>
  <c r="I277" i="1"/>
  <c r="K12" i="1"/>
  <c r="K13" i="1"/>
  <c r="M13" i="1"/>
  <c r="O14" i="1"/>
  <c r="AD14" i="1"/>
  <c r="E19" i="1"/>
  <c r="M20" i="1"/>
  <c r="L21" i="1"/>
  <c r="BD23" i="1"/>
  <c r="BD24" i="1"/>
  <c r="K33" i="1"/>
  <c r="O35" i="1"/>
  <c r="L37" i="1"/>
  <c r="N38" i="1"/>
  <c r="O41" i="1"/>
  <c r="I274" i="1"/>
  <c r="I279" i="1"/>
  <c r="H282" i="1"/>
  <c r="E11" i="1"/>
  <c r="O13" i="1"/>
  <c r="N19" i="1"/>
  <c r="K21" i="1"/>
  <c r="M38" i="1"/>
  <c r="E56" i="1"/>
  <c r="D57" i="1"/>
  <c r="D58" i="1"/>
  <c r="E64" i="1"/>
  <c r="G22" i="1"/>
  <c r="C252" i="1" s="1"/>
  <c r="AD11" i="1"/>
  <c r="AD16" i="1"/>
  <c r="M17" i="1"/>
  <c r="BD21" i="1"/>
  <c r="M35" i="1"/>
  <c r="K41" i="1"/>
  <c r="T215" i="1"/>
  <c r="T277" i="1"/>
  <c r="H277" i="1"/>
  <c r="R213" i="1"/>
  <c r="D283" i="1"/>
  <c r="E283" i="1" s="1"/>
  <c r="G213" i="1"/>
  <c r="T275" i="1"/>
  <c r="H275" i="1"/>
  <c r="D281" i="1"/>
  <c r="C281" i="1" s="1"/>
  <c r="H283" i="1"/>
  <c r="BC25" i="1"/>
  <c r="BD13" i="1"/>
  <c r="M87" i="1"/>
  <c r="L87" i="1"/>
  <c r="K87" i="1"/>
  <c r="O87" i="1"/>
  <c r="D88" i="1"/>
  <c r="F88" i="1"/>
  <c r="F102" i="1"/>
  <c r="M102" i="1" s="1"/>
  <c r="D102" i="1"/>
  <c r="F169" i="1"/>
  <c r="M169" i="1" s="1"/>
  <c r="D169" i="1"/>
  <c r="K274" i="1"/>
  <c r="O11" i="1"/>
  <c r="K11" i="1"/>
  <c r="L11" i="1"/>
  <c r="D13" i="1"/>
  <c r="BD16" i="1"/>
  <c r="BB16" i="1"/>
  <c r="BD18" i="1"/>
  <c r="BB18" i="1"/>
  <c r="BF25" i="1"/>
  <c r="H22" i="1"/>
  <c r="D252" i="1" s="1"/>
  <c r="BD22" i="1"/>
  <c r="BB22" i="1"/>
  <c r="F33" i="1"/>
  <c r="M33" i="1" s="1"/>
  <c r="D33" i="1"/>
  <c r="E39" i="1"/>
  <c r="F43" i="1"/>
  <c r="M43" i="1" s="1"/>
  <c r="D43" i="1"/>
  <c r="L57" i="1"/>
  <c r="O57" i="1"/>
  <c r="K57" i="1"/>
  <c r="AD13" i="1"/>
  <c r="N57" i="1"/>
  <c r="L61" i="1"/>
  <c r="O61" i="1"/>
  <c r="K61" i="1"/>
  <c r="AD17" i="1"/>
  <c r="N61" i="1"/>
  <c r="L65" i="1"/>
  <c r="O65" i="1"/>
  <c r="K65" i="1"/>
  <c r="AD21" i="1"/>
  <c r="N65" i="1"/>
  <c r="M79" i="1"/>
  <c r="L79" i="1"/>
  <c r="K79" i="1"/>
  <c r="O79" i="1"/>
  <c r="M83" i="1"/>
  <c r="L83" i="1"/>
  <c r="K83" i="1"/>
  <c r="O83" i="1"/>
  <c r="N87" i="1"/>
  <c r="E256" i="1"/>
  <c r="L120" i="1"/>
  <c r="O120" i="1"/>
  <c r="K120" i="1"/>
  <c r="N120" i="1"/>
  <c r="L124" i="1"/>
  <c r="O124" i="1"/>
  <c r="K124" i="1"/>
  <c r="N124" i="1"/>
  <c r="L128" i="1"/>
  <c r="O128" i="1"/>
  <c r="K128" i="1"/>
  <c r="N128" i="1"/>
  <c r="L152" i="1"/>
  <c r="K152" i="1"/>
  <c r="O152" i="1"/>
  <c r="I155" i="1"/>
  <c r="G178" i="1"/>
  <c r="C259" i="1" s="1"/>
  <c r="BD14" i="1"/>
  <c r="BB14" i="1"/>
  <c r="BA25" i="1"/>
  <c r="BB25" i="1" s="1"/>
  <c r="M34" i="1"/>
  <c r="F41" i="1"/>
  <c r="M41" i="1" s="1"/>
  <c r="D41" i="1"/>
  <c r="H132" i="1"/>
  <c r="D257" i="1" s="1"/>
  <c r="L148" i="1"/>
  <c r="K148" i="1"/>
  <c r="O148" i="1"/>
  <c r="F177" i="1"/>
  <c r="M177" i="1" s="1"/>
  <c r="D177" i="1"/>
  <c r="I178" i="1"/>
  <c r="M190" i="1"/>
  <c r="L190" i="1"/>
  <c r="K190" i="1"/>
  <c r="O190" i="1"/>
  <c r="I220" i="1"/>
  <c r="M14" i="1"/>
  <c r="M16" i="1"/>
  <c r="M281" i="1"/>
  <c r="BD20" i="1"/>
  <c r="BB20" i="1"/>
  <c r="D21" i="1"/>
  <c r="F21" i="1"/>
  <c r="M21" i="1" s="1"/>
  <c r="L36" i="1"/>
  <c r="O36" i="1"/>
  <c r="K36" i="1"/>
  <c r="M42" i="1"/>
  <c r="L101" i="1"/>
  <c r="K101" i="1"/>
  <c r="O101" i="1"/>
  <c r="H110" i="1"/>
  <c r="D256" i="1" s="1"/>
  <c r="L144" i="1"/>
  <c r="K144" i="1"/>
  <c r="O144" i="1"/>
  <c r="G155" i="1"/>
  <c r="C258" i="1" s="1"/>
  <c r="N148" i="1"/>
  <c r="C170" i="1"/>
  <c r="F173" i="1"/>
  <c r="M173" i="1" s="1"/>
  <c r="D173" i="1"/>
  <c r="N190" i="1"/>
  <c r="H220" i="1"/>
  <c r="R217" i="1"/>
  <c r="K273" i="1"/>
  <c r="K278" i="1"/>
  <c r="N17" i="1"/>
  <c r="L54" i="1"/>
  <c r="O54" i="1"/>
  <c r="K54" i="1"/>
  <c r="L58" i="1"/>
  <c r="O58" i="1"/>
  <c r="K58" i="1"/>
  <c r="M62" i="1"/>
  <c r="M76" i="1"/>
  <c r="L76" i="1"/>
  <c r="L80" i="1"/>
  <c r="M84" i="1"/>
  <c r="L84" i="1"/>
  <c r="H88" i="1"/>
  <c r="D255" i="1" s="1"/>
  <c r="L121" i="1"/>
  <c r="O121" i="1"/>
  <c r="K121" i="1"/>
  <c r="L125" i="1"/>
  <c r="O125" i="1"/>
  <c r="K125" i="1"/>
  <c r="M129" i="1"/>
  <c r="L145" i="1"/>
  <c r="L149" i="1"/>
  <c r="N153" i="1"/>
  <c r="M189" i="1"/>
  <c r="W201" i="1"/>
  <c r="K10" i="1"/>
  <c r="O10" i="1"/>
  <c r="K15" i="1"/>
  <c r="O15" i="1"/>
  <c r="K17" i="1"/>
  <c r="M18" i="1"/>
  <c r="K19" i="1"/>
  <c r="D32" i="1"/>
  <c r="D35" i="1"/>
  <c r="F44" i="1"/>
  <c r="H44" i="1"/>
  <c r="D253" i="1" s="1"/>
  <c r="N54" i="1"/>
  <c r="L55" i="1"/>
  <c r="O55" i="1"/>
  <c r="K55" i="1"/>
  <c r="N58" i="1"/>
  <c r="L59" i="1"/>
  <c r="O59" i="1"/>
  <c r="K59" i="1"/>
  <c r="L63" i="1"/>
  <c r="O63" i="1"/>
  <c r="K63" i="1"/>
  <c r="F66" i="1"/>
  <c r="M66" i="1" s="1"/>
  <c r="H66" i="1"/>
  <c r="D254" i="1" s="1"/>
  <c r="O76" i="1"/>
  <c r="M77" i="1"/>
  <c r="L77" i="1"/>
  <c r="O80" i="1"/>
  <c r="M81" i="1"/>
  <c r="L81" i="1"/>
  <c r="O84" i="1"/>
  <c r="M85" i="1"/>
  <c r="L85" i="1"/>
  <c r="D98" i="1"/>
  <c r="L100" i="1"/>
  <c r="O100" i="1"/>
  <c r="K100" i="1"/>
  <c r="E104" i="1"/>
  <c r="E106" i="1"/>
  <c r="E107" i="1"/>
  <c r="E108" i="1"/>
  <c r="N121" i="1"/>
  <c r="L122" i="1"/>
  <c r="O122" i="1"/>
  <c r="K122" i="1"/>
  <c r="N125" i="1"/>
  <c r="L126" i="1"/>
  <c r="O126" i="1"/>
  <c r="K126" i="1"/>
  <c r="L130" i="1"/>
  <c r="O130" i="1"/>
  <c r="K130" i="1"/>
  <c r="O145" i="1"/>
  <c r="M146" i="1"/>
  <c r="L146" i="1"/>
  <c r="O149" i="1"/>
  <c r="L150" i="1"/>
  <c r="M154" i="1"/>
  <c r="L154" i="1"/>
  <c r="D168" i="1"/>
  <c r="D172" i="1"/>
  <c r="D176" i="1"/>
  <c r="H178" i="1"/>
  <c r="D259" i="1" s="1"/>
  <c r="C192" i="1"/>
  <c r="D193" i="1"/>
  <c r="D194" i="1"/>
  <c r="D195" i="1"/>
  <c r="D196" i="1"/>
  <c r="D197" i="1"/>
  <c r="D198" i="1"/>
  <c r="D199" i="1"/>
  <c r="D200" i="1"/>
  <c r="I221" i="1"/>
  <c r="T237" i="1"/>
  <c r="J222" i="1"/>
  <c r="K280" i="1"/>
  <c r="K282" i="1"/>
  <c r="L38" i="1"/>
  <c r="M54" i="1"/>
  <c r="M58" i="1"/>
  <c r="L62" i="1"/>
  <c r="O62" i="1"/>
  <c r="K62" i="1"/>
  <c r="N84" i="1"/>
  <c r="M121" i="1"/>
  <c r="M125" i="1"/>
  <c r="L129" i="1"/>
  <c r="O129" i="1"/>
  <c r="K129" i="1"/>
  <c r="N145" i="1"/>
  <c r="N149" i="1"/>
  <c r="M153" i="1"/>
  <c r="L153" i="1"/>
  <c r="L189" i="1"/>
  <c r="O189" i="1"/>
  <c r="K189" i="1"/>
  <c r="T220" i="1"/>
  <c r="R238" i="1"/>
  <c r="H274" i="1"/>
  <c r="I284" i="1"/>
  <c r="L10" i="1"/>
  <c r="K277" i="1"/>
  <c r="L15" i="1"/>
  <c r="K279" i="1"/>
  <c r="L17" i="1"/>
  <c r="L19" i="1"/>
  <c r="L34" i="1"/>
  <c r="K38" i="1"/>
  <c r="L42" i="1"/>
  <c r="L56" i="1"/>
  <c r="O56" i="1"/>
  <c r="K56" i="1"/>
  <c r="L60" i="1"/>
  <c r="O60" i="1"/>
  <c r="K60" i="1"/>
  <c r="L64" i="1"/>
  <c r="O64" i="1"/>
  <c r="K64" i="1"/>
  <c r="M78" i="1"/>
  <c r="L78" i="1"/>
  <c r="M82" i="1"/>
  <c r="L82" i="1"/>
  <c r="L86" i="1"/>
  <c r="L123" i="1"/>
  <c r="O123" i="1"/>
  <c r="K123" i="1"/>
  <c r="L127" i="1"/>
  <c r="O127" i="1"/>
  <c r="K127" i="1"/>
  <c r="L131" i="1"/>
  <c r="O131" i="1"/>
  <c r="K131" i="1"/>
  <c r="M143" i="1"/>
  <c r="L143" i="1"/>
  <c r="M147" i="1"/>
  <c r="L147" i="1"/>
  <c r="M151" i="1"/>
  <c r="L151" i="1"/>
  <c r="H155" i="1"/>
  <c r="D258" i="1" s="1"/>
  <c r="R221" i="1"/>
  <c r="I278" i="1"/>
  <c r="G278" i="1"/>
  <c r="I280" i="1"/>
  <c r="X285" i="1"/>
  <c r="W110" i="1"/>
  <c r="I222" i="1"/>
  <c r="J220" i="1"/>
  <c r="S285" i="1"/>
  <c r="T273" i="1"/>
  <c r="H273" i="1"/>
  <c r="Z285" i="1"/>
  <c r="D275" i="1"/>
  <c r="F275" i="1"/>
  <c r="F276" i="1"/>
  <c r="D276" i="1"/>
  <c r="C276" i="1" s="1"/>
  <c r="F282" i="1"/>
  <c r="D282" i="1"/>
  <c r="K99" i="1"/>
  <c r="K103" i="1"/>
  <c r="K104" i="1"/>
  <c r="K105" i="1"/>
  <c r="K106" i="1"/>
  <c r="K107" i="1"/>
  <c r="K108" i="1"/>
  <c r="K109" i="1"/>
  <c r="K192" i="1"/>
  <c r="K193" i="1"/>
  <c r="K194" i="1"/>
  <c r="K195" i="1"/>
  <c r="K196" i="1"/>
  <c r="K197" i="1"/>
  <c r="K198" i="1"/>
  <c r="K199" i="1"/>
  <c r="K200" i="1"/>
  <c r="J218" i="1"/>
  <c r="U285" i="1"/>
  <c r="G285" i="1" s="1"/>
  <c r="C263" i="1" s="1"/>
  <c r="G273" i="1"/>
  <c r="I273" i="1"/>
  <c r="AA285" i="1"/>
  <c r="T276" i="1"/>
  <c r="H276" i="1"/>
  <c r="V285" i="1"/>
  <c r="R277" i="1"/>
  <c r="R278" i="1"/>
  <c r="H278" i="1"/>
  <c r="T281" i="1"/>
  <c r="H281" i="1"/>
  <c r="Q285" i="1"/>
  <c r="R273" i="1"/>
  <c r="R279" i="1"/>
  <c r="D280" i="1"/>
  <c r="F280" i="1"/>
  <c r="E281" i="1"/>
  <c r="H284" i="1"/>
  <c r="H280" i="1"/>
  <c r="I281" i="1"/>
  <c r="G258" i="1" l="1"/>
  <c r="G257" i="1"/>
  <c r="C81" i="1"/>
  <c r="G252" i="1"/>
  <c r="E132" i="1"/>
  <c r="N201" i="1"/>
  <c r="H260" i="1" s="1"/>
  <c r="G259" i="1"/>
  <c r="N155" i="1"/>
  <c r="H258" i="1" s="1"/>
  <c r="C147" i="1"/>
  <c r="L132" i="1"/>
  <c r="F257" i="1" s="1"/>
  <c r="L110" i="1"/>
  <c r="F256" i="1" s="1"/>
  <c r="O88" i="1"/>
  <c r="G255" i="1"/>
  <c r="E66" i="1"/>
  <c r="C66" i="1"/>
  <c r="O44" i="1"/>
  <c r="G253" i="1"/>
  <c r="C44" i="1"/>
  <c r="E44" i="1"/>
  <c r="O22" i="1"/>
  <c r="N281" i="1"/>
  <c r="AE20" i="1"/>
  <c r="K283" i="1"/>
  <c r="AE12" i="1"/>
  <c r="K275" i="1"/>
  <c r="AE13" i="1"/>
  <c r="AF13" i="1" s="1"/>
  <c r="K276" i="1"/>
  <c r="AE21" i="1"/>
  <c r="AF21" i="1" s="1"/>
  <c r="K284" i="1"/>
  <c r="N282" i="1"/>
  <c r="AE19" i="1"/>
  <c r="AF19" i="1" s="1"/>
  <c r="L284" i="1"/>
  <c r="L279" i="1"/>
  <c r="AE16" i="1"/>
  <c r="AF16" i="1" s="1"/>
  <c r="L274" i="1"/>
  <c r="AE11" i="1"/>
  <c r="AF11" i="1" s="1"/>
  <c r="E59" i="1"/>
  <c r="O284" i="1"/>
  <c r="N273" i="1"/>
  <c r="AE10" i="1"/>
  <c r="AF10" i="1" s="1"/>
  <c r="C122" i="1"/>
  <c r="C167" i="1"/>
  <c r="E85" i="1"/>
  <c r="C85" i="1"/>
  <c r="L280" i="1"/>
  <c r="AE17" i="1"/>
  <c r="AF17" i="1" s="1"/>
  <c r="N278" i="1"/>
  <c r="AE15" i="1"/>
  <c r="AF15" i="1" s="1"/>
  <c r="L277" i="1"/>
  <c r="AE14" i="1"/>
  <c r="AF14" i="1" s="1"/>
  <c r="E109" i="1"/>
  <c r="E105" i="1"/>
  <c r="C18" i="1"/>
  <c r="C130" i="1"/>
  <c r="C121" i="1"/>
  <c r="L281" i="1"/>
  <c r="AE18" i="1"/>
  <c r="AF18" i="1" s="1"/>
  <c r="L88" i="1"/>
  <c r="F255" i="1" s="1"/>
  <c r="AD38" i="1"/>
  <c r="AF38" i="1" s="1"/>
  <c r="O155" i="1"/>
  <c r="L155" i="1"/>
  <c r="F258" i="1" s="1"/>
  <c r="O66" i="1"/>
  <c r="N44" i="1"/>
  <c r="H253" i="1" s="1"/>
  <c r="BG20" i="1"/>
  <c r="E166" i="1"/>
  <c r="C178" i="1"/>
  <c r="E100" i="1"/>
  <c r="L273" i="1"/>
  <c r="L66" i="1"/>
  <c r="F254" i="1" s="1"/>
  <c r="G254" i="1"/>
  <c r="N66" i="1"/>
  <c r="H254" i="1" s="1"/>
  <c r="AD35" i="1"/>
  <c r="AF35" i="1" s="1"/>
  <c r="E55" i="1"/>
  <c r="AD34" i="1"/>
  <c r="AF34" i="1" s="1"/>
  <c r="R230" i="1"/>
  <c r="AD33" i="1"/>
  <c r="AF33" i="1" s="1"/>
  <c r="H215" i="1"/>
  <c r="E103" i="1"/>
  <c r="O178" i="1"/>
  <c r="L22" i="1"/>
  <c r="F252" i="1" s="1"/>
  <c r="N178" i="1"/>
  <c r="H259" i="1" s="1"/>
  <c r="C99" i="1"/>
  <c r="N132" i="1"/>
  <c r="H257" i="1" s="1"/>
  <c r="E42" i="1"/>
  <c r="E171" i="1"/>
  <c r="C171" i="1"/>
  <c r="C127" i="1"/>
  <c r="E127" i="1"/>
  <c r="O132" i="1"/>
  <c r="O220" i="1"/>
  <c r="L44" i="1"/>
  <c r="F253" i="1" s="1"/>
  <c r="N22" i="1"/>
  <c r="H252" i="1" s="1"/>
  <c r="C14" i="1"/>
  <c r="E80" i="1"/>
  <c r="C80" i="1"/>
  <c r="E152" i="1"/>
  <c r="C152" i="1"/>
  <c r="E86" i="1"/>
  <c r="C86" i="1"/>
  <c r="AD41" i="1"/>
  <c r="AF41" i="1" s="1"/>
  <c r="AF20" i="1"/>
  <c r="R224" i="1"/>
  <c r="O281" i="1"/>
  <c r="E174" i="1"/>
  <c r="E22" i="1"/>
  <c r="L178" i="1"/>
  <c r="F259" i="1" s="1"/>
  <c r="E149" i="1"/>
  <c r="C149" i="1"/>
  <c r="E128" i="1"/>
  <c r="C128" i="1"/>
  <c r="E120" i="1"/>
  <c r="C120" i="1"/>
  <c r="E65" i="1"/>
  <c r="C65" i="1"/>
  <c r="E255" i="1"/>
  <c r="AD36" i="1"/>
  <c r="AF36" i="1" s="1"/>
  <c r="E84" i="1"/>
  <c r="C84" i="1"/>
  <c r="E20" i="1"/>
  <c r="C20" i="1"/>
  <c r="E175" i="1"/>
  <c r="C175" i="1"/>
  <c r="E155" i="1"/>
  <c r="C155" i="1"/>
  <c r="C131" i="1"/>
  <c r="E131" i="1"/>
  <c r="C123" i="1"/>
  <c r="E123" i="1"/>
  <c r="H255" i="1"/>
  <c r="E12" i="1"/>
  <c r="C12" i="1"/>
  <c r="I224" i="1"/>
  <c r="F214" i="1"/>
  <c r="C284" i="1"/>
  <c r="E63" i="1"/>
  <c r="E125" i="1"/>
  <c r="C125" i="1"/>
  <c r="C126" i="1"/>
  <c r="E126" i="1"/>
  <c r="E61" i="1"/>
  <c r="C61" i="1"/>
  <c r="C37" i="1"/>
  <c r="E37" i="1"/>
  <c r="C10" i="1"/>
  <c r="E10" i="1"/>
  <c r="C58" i="1"/>
  <c r="E58" i="1"/>
  <c r="BE15" i="1"/>
  <c r="BH15" i="1" s="1"/>
  <c r="BJ15" i="1" s="1"/>
  <c r="O278" i="1"/>
  <c r="C283" i="1"/>
  <c r="C57" i="1"/>
  <c r="E57" i="1"/>
  <c r="I213" i="1"/>
  <c r="I216" i="1"/>
  <c r="C54" i="1"/>
  <c r="E54" i="1"/>
  <c r="L278" i="1"/>
  <c r="U225" i="1"/>
  <c r="G225" i="1" s="1"/>
  <c r="C261" i="1" s="1"/>
  <c r="G230" i="1"/>
  <c r="O280" i="1"/>
  <c r="K214" i="1"/>
  <c r="I217" i="1"/>
  <c r="N213" i="1"/>
  <c r="K216" i="1"/>
  <c r="O216" i="1"/>
  <c r="N216" i="1"/>
  <c r="C280" i="1"/>
  <c r="E280" i="1"/>
  <c r="F213" i="1"/>
  <c r="D213" i="1"/>
  <c r="G235" i="1"/>
  <c r="G218" i="1"/>
  <c r="R223" i="1"/>
  <c r="L223" i="1"/>
  <c r="K223" i="1"/>
  <c r="R241" i="1"/>
  <c r="K222" i="1"/>
  <c r="I215" i="1"/>
  <c r="C199" i="1"/>
  <c r="E199" i="1"/>
  <c r="D217" i="1"/>
  <c r="E217" i="1" s="1"/>
  <c r="F217" i="1"/>
  <c r="AA225" i="1"/>
  <c r="G237" i="1"/>
  <c r="G220" i="1"/>
  <c r="F273" i="1"/>
  <c r="M273" i="1" s="1"/>
  <c r="D273" i="1"/>
  <c r="T232" i="1"/>
  <c r="C275" i="1"/>
  <c r="E275" i="1"/>
  <c r="R218" i="1"/>
  <c r="L218" i="1"/>
  <c r="N222" i="1"/>
  <c r="F221" i="1"/>
  <c r="D221" i="1"/>
  <c r="T221" i="1"/>
  <c r="H221" i="1"/>
  <c r="H214" i="1"/>
  <c r="I238" i="1"/>
  <c r="G221" i="1"/>
  <c r="C194" i="1"/>
  <c r="E194" i="1"/>
  <c r="E35" i="1"/>
  <c r="C35" i="1"/>
  <c r="K218" i="1"/>
  <c r="N218" i="1"/>
  <c r="E259" i="1"/>
  <c r="AD40" i="1"/>
  <c r="AF40" i="1" s="1"/>
  <c r="G215" i="1"/>
  <c r="E169" i="1"/>
  <c r="C169" i="1"/>
  <c r="E102" i="1"/>
  <c r="C102" i="1"/>
  <c r="F279" i="1"/>
  <c r="M279" i="1" s="1"/>
  <c r="D279" i="1"/>
  <c r="W285" i="1"/>
  <c r="Q225" i="1"/>
  <c r="E276" i="1"/>
  <c r="H285" i="1"/>
  <c r="D263" i="1" s="1"/>
  <c r="Z225" i="1"/>
  <c r="G222" i="1"/>
  <c r="G239" i="1"/>
  <c r="O110" i="1"/>
  <c r="N223" i="1"/>
  <c r="O275" i="1"/>
  <c r="N275" i="1"/>
  <c r="M275" i="1"/>
  <c r="L275" i="1"/>
  <c r="D274" i="1"/>
  <c r="F274" i="1"/>
  <c r="M274" i="1" s="1"/>
  <c r="D238" i="1"/>
  <c r="F238" i="1"/>
  <c r="G223" i="1"/>
  <c r="I223" i="1"/>
  <c r="O223" i="1"/>
  <c r="I219" i="1"/>
  <c r="T216" i="1"/>
  <c r="H216" i="1"/>
  <c r="I214" i="1"/>
  <c r="F201" i="1"/>
  <c r="M201" i="1" s="1"/>
  <c r="D201" i="1"/>
  <c r="C197" i="1"/>
  <c r="E197" i="1"/>
  <c r="C193" i="1"/>
  <c r="E193" i="1"/>
  <c r="E172" i="1"/>
  <c r="C172" i="1"/>
  <c r="M284" i="1"/>
  <c r="N284" i="1"/>
  <c r="O201" i="1"/>
  <c r="R234" i="1"/>
  <c r="R220" i="1"/>
  <c r="L220" i="1"/>
  <c r="E173" i="1"/>
  <c r="C173" i="1"/>
  <c r="E177" i="1"/>
  <c r="C177" i="1"/>
  <c r="E258" i="1"/>
  <c r="AD39" i="1"/>
  <c r="AF39" i="1" s="1"/>
  <c r="O274" i="1"/>
  <c r="N274" i="1"/>
  <c r="G236" i="1"/>
  <c r="G219" i="1"/>
  <c r="V225" i="1"/>
  <c r="BD25" i="1"/>
  <c r="E282" i="1"/>
  <c r="C282" i="1"/>
  <c r="O277" i="1"/>
  <c r="N277" i="1"/>
  <c r="G217" i="1"/>
  <c r="T217" i="1"/>
  <c r="H217" i="1"/>
  <c r="N280" i="1"/>
  <c r="M280" i="1"/>
  <c r="T218" i="1"/>
  <c r="H218" i="1"/>
  <c r="I218" i="1"/>
  <c r="O218" i="1"/>
  <c r="H213" i="1"/>
  <c r="T213" i="1"/>
  <c r="S225" i="1"/>
  <c r="C195" i="1"/>
  <c r="E195" i="1"/>
  <c r="AD22" i="1"/>
  <c r="E41" i="1"/>
  <c r="C41" i="1"/>
  <c r="AF12" i="1"/>
  <c r="E88" i="1"/>
  <c r="C88" i="1"/>
  <c r="F277" i="1"/>
  <c r="M277" i="1" s="1"/>
  <c r="D277" i="1"/>
  <c r="G214" i="1"/>
  <c r="T222" i="1"/>
  <c r="H222" i="1"/>
  <c r="M282" i="1"/>
  <c r="L282" i="1"/>
  <c r="O282" i="1"/>
  <c r="C198" i="1"/>
  <c r="E198" i="1"/>
  <c r="E176" i="1"/>
  <c r="C176" i="1"/>
  <c r="O276" i="1"/>
  <c r="N276" i="1"/>
  <c r="M276" i="1"/>
  <c r="L276" i="1"/>
  <c r="O273" i="1"/>
  <c r="F224" i="1"/>
  <c r="D224" i="1"/>
  <c r="F110" i="1"/>
  <c r="M110" i="1" s="1"/>
  <c r="D110" i="1"/>
  <c r="C21" i="1"/>
  <c r="E21" i="1"/>
  <c r="F278" i="1"/>
  <c r="M278" i="1" s="1"/>
  <c r="D278" i="1"/>
  <c r="T223" i="1"/>
  <c r="H223" i="1"/>
  <c r="T219" i="1"/>
  <c r="H219" i="1"/>
  <c r="R222" i="1"/>
  <c r="L222" i="1"/>
  <c r="I285" i="1"/>
  <c r="E263" i="1" s="1"/>
  <c r="N220" i="1"/>
  <c r="O283" i="1"/>
  <c r="M283" i="1"/>
  <c r="N283" i="1"/>
  <c r="L283" i="1"/>
  <c r="O279" i="1"/>
  <c r="N279" i="1"/>
  <c r="L217" i="1"/>
  <c r="L215" i="1"/>
  <c r="R219" i="1"/>
  <c r="K220" i="1"/>
  <c r="X225" i="1"/>
  <c r="G224" i="1"/>
  <c r="G241" i="1"/>
  <c r="T224" i="1"/>
  <c r="H224" i="1"/>
  <c r="C200" i="1"/>
  <c r="E200" i="1"/>
  <c r="C196" i="1"/>
  <c r="E196" i="1"/>
  <c r="E168" i="1"/>
  <c r="C168" i="1"/>
  <c r="N110" i="1"/>
  <c r="H256" i="1" s="1"/>
  <c r="E98" i="1"/>
  <c r="C98" i="1"/>
  <c r="E32" i="1"/>
  <c r="C32" i="1"/>
  <c r="R215" i="1"/>
  <c r="O222" i="1"/>
  <c r="G233" i="1"/>
  <c r="G216" i="1"/>
  <c r="L201" i="1"/>
  <c r="F260" i="1" s="1"/>
  <c r="E43" i="1"/>
  <c r="C43" i="1"/>
  <c r="E33" i="1"/>
  <c r="C33" i="1"/>
  <c r="C13" i="1"/>
  <c r="E13" i="1"/>
  <c r="L219" i="1"/>
  <c r="R216" i="1"/>
  <c r="L216" i="1"/>
  <c r="D225" i="1" l="1"/>
  <c r="E225" i="1" s="1"/>
  <c r="G260" i="1"/>
  <c r="G256" i="1"/>
  <c r="O285" i="1"/>
  <c r="K213" i="1"/>
  <c r="N214" i="1"/>
  <c r="O214" i="1"/>
  <c r="H232" i="1"/>
  <c r="L214" i="1"/>
  <c r="M214" i="1"/>
  <c r="D214" i="1"/>
  <c r="C214" i="1" s="1"/>
  <c r="W241" i="1"/>
  <c r="N241" i="1" s="1"/>
  <c r="W235" i="1"/>
  <c r="N235" i="1" s="1"/>
  <c r="O213" i="1"/>
  <c r="M213" i="1"/>
  <c r="I241" i="1"/>
  <c r="L213" i="1"/>
  <c r="W237" i="1"/>
  <c r="O237" i="1" s="1"/>
  <c r="I237" i="1"/>
  <c r="W230" i="1"/>
  <c r="O230" i="1" s="1"/>
  <c r="I230" i="1"/>
  <c r="F222" i="1"/>
  <c r="M222" i="1" s="1"/>
  <c r="D222" i="1"/>
  <c r="E278" i="1"/>
  <c r="C278" i="1"/>
  <c r="C224" i="1"/>
  <c r="S242" i="1"/>
  <c r="H230" i="1"/>
  <c r="BE13" i="1"/>
  <c r="BH13" i="1" s="1"/>
  <c r="BJ13" i="1" s="1"/>
  <c r="T230" i="1"/>
  <c r="T235" i="1"/>
  <c r="H235" i="1"/>
  <c r="BE18" i="1"/>
  <c r="BH18" i="1" s="1"/>
  <c r="BJ18" i="1" s="1"/>
  <c r="F220" i="1"/>
  <c r="M220" i="1" s="1"/>
  <c r="D220" i="1"/>
  <c r="T233" i="1"/>
  <c r="H233" i="1"/>
  <c r="BE16" i="1"/>
  <c r="BH16" i="1" s="1"/>
  <c r="BJ16" i="1" s="1"/>
  <c r="I240" i="1"/>
  <c r="C221" i="1"/>
  <c r="R235" i="1"/>
  <c r="D241" i="1"/>
  <c r="F241" i="1"/>
  <c r="R233" i="1"/>
  <c r="AB225" i="1"/>
  <c r="I225" i="1"/>
  <c r="E261" i="1" s="1"/>
  <c r="W236" i="1"/>
  <c r="O236" i="1" s="1"/>
  <c r="D230" i="1"/>
  <c r="F230" i="1"/>
  <c r="C110" i="1"/>
  <c r="E110" i="1"/>
  <c r="H225" i="1"/>
  <c r="D261" i="1" s="1"/>
  <c r="R237" i="1"/>
  <c r="H237" i="1"/>
  <c r="C274" i="1"/>
  <c r="E274" i="1"/>
  <c r="G232" i="1"/>
  <c r="W232" i="1"/>
  <c r="L232" i="1" s="1"/>
  <c r="I233" i="1"/>
  <c r="BG15" i="1"/>
  <c r="I232" i="1"/>
  <c r="F223" i="1"/>
  <c r="M223" i="1" s="1"/>
  <c r="D223" i="1"/>
  <c r="F216" i="1"/>
  <c r="M216" i="1" s="1"/>
  <c r="D216" i="1"/>
  <c r="T241" i="1"/>
  <c r="H241" i="1"/>
  <c r="BE24" i="1"/>
  <c r="BH24" i="1" s="1"/>
  <c r="BJ24" i="1" s="1"/>
  <c r="K215" i="1"/>
  <c r="T236" i="1"/>
  <c r="H236" i="1"/>
  <c r="BE19" i="1"/>
  <c r="BH19" i="1" s="1"/>
  <c r="BJ19" i="1" s="1"/>
  <c r="K224" i="1"/>
  <c r="M224" i="1"/>
  <c r="N224" i="1"/>
  <c r="L224" i="1"/>
  <c r="O224" i="1"/>
  <c r="H239" i="1"/>
  <c r="T239" i="1"/>
  <c r="BE22" i="1"/>
  <c r="BH22" i="1" s="1"/>
  <c r="BJ22" i="1" s="1"/>
  <c r="G231" i="1"/>
  <c r="W231" i="1"/>
  <c r="F231" i="1"/>
  <c r="D231" i="1"/>
  <c r="G240" i="1"/>
  <c r="W240" i="1"/>
  <c r="O240" i="1" s="1"/>
  <c r="L285" i="1"/>
  <c r="F263" i="1" s="1"/>
  <c r="G238" i="1"/>
  <c r="W238" i="1"/>
  <c r="H238" i="1"/>
  <c r="T238" i="1"/>
  <c r="BE21" i="1"/>
  <c r="BH21" i="1" s="1"/>
  <c r="BJ21" i="1" s="1"/>
  <c r="L238" i="1"/>
  <c r="N215" i="1"/>
  <c r="F218" i="1"/>
  <c r="M218" i="1" s="1"/>
  <c r="D218" i="1"/>
  <c r="E218" i="1" s="1"/>
  <c r="C273" i="1"/>
  <c r="E273" i="1"/>
  <c r="C217" i="1"/>
  <c r="R240" i="1"/>
  <c r="K219" i="1"/>
  <c r="D215" i="1"/>
  <c r="F215" i="1"/>
  <c r="M215" i="1" s="1"/>
  <c r="N219" i="1"/>
  <c r="C277" i="1"/>
  <c r="E277" i="1"/>
  <c r="T234" i="1"/>
  <c r="H234" i="1"/>
  <c r="BE17" i="1"/>
  <c r="BH17" i="1" s="1"/>
  <c r="BJ17" i="1" s="1"/>
  <c r="G234" i="1"/>
  <c r="W234" i="1"/>
  <c r="F225" i="1"/>
  <c r="C279" i="1"/>
  <c r="E279" i="1"/>
  <c r="I239" i="1"/>
  <c r="R236" i="1"/>
  <c r="I235" i="1"/>
  <c r="I231" i="1"/>
  <c r="I236" i="1"/>
  <c r="R232" i="1"/>
  <c r="F219" i="1"/>
  <c r="M219" i="1" s="1"/>
  <c r="D219" i="1"/>
  <c r="M217" i="1"/>
  <c r="K217" i="1"/>
  <c r="N217" i="1"/>
  <c r="O217" i="1"/>
  <c r="I234" i="1"/>
  <c r="R239" i="1"/>
  <c r="N285" i="1"/>
  <c r="H263" i="1" s="1"/>
  <c r="Q242" i="1"/>
  <c r="T240" i="1"/>
  <c r="H240" i="1"/>
  <c r="BE23" i="1"/>
  <c r="BH23" i="1" s="1"/>
  <c r="BJ23" i="1" s="1"/>
  <c r="W239" i="1"/>
  <c r="W225" i="1"/>
  <c r="D234" i="1"/>
  <c r="F234" i="1"/>
  <c r="C201" i="1"/>
  <c r="E201" i="1"/>
  <c r="O219" i="1"/>
  <c r="W233" i="1"/>
  <c r="E238" i="1"/>
  <c r="C238" i="1"/>
  <c r="F285" i="1"/>
  <c r="D285" i="1"/>
  <c r="H231" i="1"/>
  <c r="BE14" i="1"/>
  <c r="BH14" i="1" s="1"/>
  <c r="M221" i="1"/>
  <c r="O221" i="1"/>
  <c r="K221" i="1"/>
  <c r="L221" i="1"/>
  <c r="N221" i="1"/>
  <c r="O215" i="1"/>
  <c r="E213" i="1"/>
  <c r="C213" i="1"/>
  <c r="AE22" i="1"/>
  <c r="AF22" i="1" s="1"/>
  <c r="G261" i="1" l="1"/>
  <c r="O225" i="1"/>
  <c r="G263" i="1"/>
  <c r="L241" i="1"/>
  <c r="O241" i="1"/>
  <c r="BH25" i="1"/>
  <c r="BJ25" i="1" s="1"/>
  <c r="BJ14" i="1"/>
  <c r="M241" i="1"/>
  <c r="E214" i="1"/>
  <c r="N230" i="1"/>
  <c r="K237" i="1"/>
  <c r="N225" i="1"/>
  <c r="K235" i="1"/>
  <c r="O235" i="1"/>
  <c r="L240" i="1"/>
  <c r="O232" i="1"/>
  <c r="L235" i="1"/>
  <c r="K241" i="1"/>
  <c r="L237" i="1"/>
  <c r="L225" i="1"/>
  <c r="L236" i="1"/>
  <c r="K230" i="1"/>
  <c r="N232" i="1"/>
  <c r="N236" i="1"/>
  <c r="L230" i="1"/>
  <c r="M230" i="1"/>
  <c r="N237" i="1"/>
  <c r="C219" i="1"/>
  <c r="I242" i="1"/>
  <c r="E262" i="1" s="1"/>
  <c r="F233" i="1"/>
  <c r="M233" i="1" s="1"/>
  <c r="D233" i="1"/>
  <c r="E231" i="1"/>
  <c r="C231" i="1"/>
  <c r="M231" i="1"/>
  <c r="K231" i="1"/>
  <c r="L231" i="1"/>
  <c r="BG24" i="1"/>
  <c r="W242" i="1"/>
  <c r="C230" i="1"/>
  <c r="E230" i="1"/>
  <c r="C220" i="1"/>
  <c r="H242" i="1"/>
  <c r="D262" i="1" s="1"/>
  <c r="BE25" i="1"/>
  <c r="BG25" i="1" s="1"/>
  <c r="C222" i="1"/>
  <c r="BG14" i="1"/>
  <c r="C234" i="1"/>
  <c r="E234" i="1"/>
  <c r="O231" i="1"/>
  <c r="N231" i="1"/>
  <c r="K234" i="1"/>
  <c r="M234" i="1"/>
  <c r="N234" i="1"/>
  <c r="O234" i="1"/>
  <c r="D240" i="1"/>
  <c r="F240" i="1"/>
  <c r="M240" i="1" s="1"/>
  <c r="M238" i="1"/>
  <c r="K238" i="1"/>
  <c r="O238" i="1"/>
  <c r="N238" i="1"/>
  <c r="G242" i="1"/>
  <c r="C262" i="1" s="1"/>
  <c r="BG19" i="1"/>
  <c r="E216" i="1"/>
  <c r="C216" i="1"/>
  <c r="C223" i="1"/>
  <c r="K236" i="1"/>
  <c r="C241" i="1"/>
  <c r="E241" i="1"/>
  <c r="F235" i="1"/>
  <c r="M235" i="1" s="1"/>
  <c r="D235" i="1"/>
  <c r="BG16" i="1"/>
  <c r="K239" i="1"/>
  <c r="O239" i="1"/>
  <c r="N239" i="1"/>
  <c r="L239" i="1"/>
  <c r="BG17" i="1"/>
  <c r="E285" i="1"/>
  <c r="C285" i="1"/>
  <c r="F239" i="1"/>
  <c r="M239" i="1" s="1"/>
  <c r="D239" i="1"/>
  <c r="D236" i="1"/>
  <c r="F236" i="1"/>
  <c r="M236" i="1" s="1"/>
  <c r="K240" i="1"/>
  <c r="K233" i="1"/>
  <c r="N233" i="1"/>
  <c r="O233" i="1"/>
  <c r="BG23" i="1"/>
  <c r="F232" i="1"/>
  <c r="M232" i="1" s="1"/>
  <c r="D232" i="1"/>
  <c r="C215" i="1"/>
  <c r="E215" i="1"/>
  <c r="C218" i="1"/>
  <c r="BG21" i="1"/>
  <c r="BG22" i="1"/>
  <c r="K232" i="1"/>
  <c r="N240" i="1"/>
  <c r="D237" i="1"/>
  <c r="F237" i="1"/>
  <c r="M237" i="1" s="1"/>
  <c r="C225" i="1"/>
  <c r="AD46" i="1"/>
  <c r="L233" i="1"/>
  <c r="BG18" i="1"/>
  <c r="BG13" i="1"/>
  <c r="L234" i="1"/>
  <c r="L242" i="1" l="1"/>
  <c r="F262" i="1" s="1"/>
  <c r="E235" i="1"/>
  <c r="C235" i="1"/>
  <c r="C232" i="1"/>
  <c r="E232" i="1"/>
  <c r="D242" i="1"/>
  <c r="F242" i="1"/>
  <c r="M242" i="1" s="1"/>
  <c r="C236" i="1"/>
  <c r="E236" i="1"/>
  <c r="C240" i="1"/>
  <c r="E240" i="1"/>
  <c r="C233" i="1"/>
  <c r="E233" i="1"/>
  <c r="C237" i="1"/>
  <c r="E237" i="1"/>
  <c r="C239" i="1"/>
  <c r="E239" i="1"/>
  <c r="O242" i="1"/>
  <c r="N242" i="1"/>
  <c r="H262" i="1" s="1"/>
  <c r="G262" i="1" l="1"/>
  <c r="E242" i="1"/>
  <c r="C242" i="1"/>
</calcChain>
</file>

<file path=xl/comments1.xml><?xml version="1.0" encoding="utf-8"?>
<comments xmlns="http://schemas.openxmlformats.org/spreadsheetml/2006/main">
  <authors>
    <author>Autor</author>
  </authors>
  <commentList>
    <comment ref="A1" authorId="0">
      <text>
        <r>
          <rPr>
            <b/>
            <sz val="8"/>
            <color indexed="81"/>
            <rFont val="Tahoma"/>
            <family val="2"/>
          </rPr>
          <t>mnunez: definiciones</t>
        </r>
        <r>
          <rPr>
            <sz val="8"/>
            <color indexed="81"/>
            <rFont val="Tahoma"/>
            <family val="2"/>
          </rPr>
          <t xml:space="preserve">
</t>
        </r>
        <r>
          <rPr>
            <sz val="8"/>
            <color indexed="12"/>
            <rFont val="Tahoma"/>
            <family val="2"/>
          </rPr>
          <t>CAMA HOSPITALARIA</t>
        </r>
        <r>
          <rPr>
            <sz val="8"/>
            <color indexed="81"/>
            <rFont val="Tahoma"/>
            <family val="2"/>
          </rPr>
          <t xml:space="preserve">: ES AQUELLA INSTALADA LAS 24 HRS. DEL DIA PARA LA ATENCIÓN DE PACIENTES QUE SE HOSPITALIZAN PARA TRATAMIENTO MEDICO Y/O DIAGNOSTICO. 
</t>
        </r>
        <r>
          <rPr>
            <sz val="8"/>
            <color indexed="12"/>
            <rFont val="Tahoma"/>
            <family val="2"/>
          </rPr>
          <t xml:space="preserve">DOTACIÓN DE CAMAS: </t>
        </r>
        <r>
          <rPr>
            <sz val="8"/>
            <color indexed="81"/>
            <rFont val="Tahoma"/>
            <family val="2"/>
          </rPr>
          <t xml:space="preserve">CORRESPONDE A LA CAPACIDAD INSTALADA DEL HOSPITAL EN CADA UNO DE LOS SERVICIOS CLÍNICOS, ESTABLECIDA POR UNA RESOLUCIÓN INTERNA DEL HOSPITAL Y RATIFICADA POR EL SERVICIO DE SALUD Y EL MINISTERIO DE SALUD.
</t>
        </r>
        <r>
          <rPr>
            <sz val="8"/>
            <color indexed="12"/>
            <rFont val="Tahoma"/>
            <family val="2"/>
          </rPr>
          <t>CAMA DISPONIBLE</t>
        </r>
        <r>
          <rPr>
            <sz val="8"/>
            <color indexed="81"/>
            <rFont val="Tahoma"/>
            <family val="2"/>
          </rPr>
          <t xml:space="preserve">: CORRESPONDE AL NUMERO DE CAMAS DISPONIBLES O EN TRABAJO A AQUELLAS QUE SE ENCUENTRAN OCUPADAS, MAS LAS DESOCUPADAS EN CONDICIONES DE SER OCUPADAS.
</t>
        </r>
        <r>
          <rPr>
            <sz val="8"/>
            <color indexed="12"/>
            <rFont val="Tahoma"/>
            <family val="2"/>
          </rPr>
          <t>CAMA OCUPADA</t>
        </r>
        <r>
          <rPr>
            <sz val="8"/>
            <color indexed="81"/>
            <rFont val="Tahoma"/>
            <family val="2"/>
          </rPr>
          <t xml:space="preserve">: CORRESPONDE AL NUMERO DE CAMAS OCUPADAS POR PACIENTE HOSPITALIZADO. 
</t>
        </r>
        <r>
          <rPr>
            <sz val="8"/>
            <color indexed="12"/>
            <rFont val="Tahoma"/>
            <family val="2"/>
          </rPr>
          <t>EGRESOS REALES</t>
        </r>
        <r>
          <rPr>
            <sz val="8"/>
            <color indexed="81"/>
            <rFont val="Tahoma"/>
            <family val="2"/>
          </rPr>
          <t xml:space="preserve">: TOTAL DE EGRESOS DEL SERVICIO, MENOS LOS TRASLADOS A OTROS SERVICIOS.
</t>
        </r>
        <r>
          <rPr>
            <sz val="8"/>
            <color indexed="12"/>
            <rFont val="Tahoma"/>
            <family val="2"/>
          </rPr>
          <t>INTERVALO DE SUSTITUCIÓN:</t>
        </r>
        <r>
          <rPr>
            <sz val="8"/>
            <color indexed="81"/>
            <rFont val="Tahoma"/>
            <family val="2"/>
          </rPr>
          <t xml:space="preserve"> TIEMPO PROMEDIO QUE PERMANECEN OCUPADAS LAS CAMAS, ENTRE EL EGRESO DE UN PACIENTE Y EL INGRESO DE OTRO.
</t>
        </r>
        <r>
          <rPr>
            <sz val="8"/>
            <color indexed="12"/>
            <rFont val="Tahoma"/>
            <family val="2"/>
          </rPr>
          <t>ÍNDICE DE ROTACION</t>
        </r>
        <r>
          <rPr>
            <sz val="8"/>
            <color indexed="81"/>
            <rFont val="Tahoma"/>
            <family val="2"/>
          </rPr>
          <t>ES LA CANTIDAD DE PACIENTES QUE EN PROMEDIO OCUPAN UNA CAMA DISPONIBLE EN EL PERIODO.</t>
        </r>
      </text>
    </comment>
    <comment ref="A3" authorId="0">
      <text>
        <r>
          <rPr>
            <b/>
            <sz val="8"/>
            <color indexed="12"/>
            <rFont val="Tahoma"/>
            <family val="2"/>
          </rPr>
          <t xml:space="preserve">Nota = al final de esta  nota se encuentra ultima Resolucion aprobada . 
recepcionadas UGC 25 Junio 2013 actualizadas.
</t>
        </r>
        <r>
          <rPr>
            <b/>
            <sz val="8"/>
            <color indexed="81"/>
            <rFont val="Tahoma"/>
            <family val="2"/>
          </rPr>
          <t xml:space="preserve">
mnunez:RESOLUCION Nª 1401, 29 Diciembre 2008 modifica la dotacion de CAMAS del 
Hospital Base de Linares:         RESOLUCION Nª 20 08/ENERO/2010.
SERVICIO   MEDICINA                                                   93
20-110        MEDICINA                         85
20-321      UTI MEDICINA                      8
SERVICIO DE CIRUGIA                                                  75
20-020    CIRUGIA                                75
SERVICIO GINECOLIGIA Y OBSTETRICIA                  50
20-161   OBSTETRICIA                       40 
20-162   GINECOLOGIA                       10     
SERVICIO PEDIATRIA Y NEONATOLOGIA                  78
20-150    PEDIATRIA                            52
NEONATOLOGIA                                 
20-151    INCUBADORA                        10
20-152    CUNA                                       10
20-323    UTI INFANTIL                          6
CR. ATENCION PRIVADA  
20-330    PENSIONADO                                                 42
PENSIONADO GENERAL                        21
PENSIONADO OBSTETRICO                 21
TOTAL CAMAS HOSPITAL DE LINARES                     338
mnunez:RESOLUCION Nº 935, 06 de Julio 2012  modifica la dotacion de CAMAS del Hospital Base de Linares:         RESOLUCION Nª 20 08/ENERO/2010.
CR. MEDICO                                                                   87
20-110        MEDICINA                         73
20-321      UCP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10
PENSIONADO OBSTETRICO                 16
TOTAL CAMAS HOSPITAL DE LINARES                     294
</t>
        </r>
        <r>
          <rPr>
            <b/>
            <sz val="8"/>
            <color indexed="12"/>
            <rFont val="Tahoma"/>
            <family val="2"/>
          </rPr>
          <t>mnunez:RESOLUCION Nº 1006,Agosto del 2012  modifica la dotacion de CAMAS del Hospital de Linares:       ( cambia la palabra UCP por UTI adulto )</t>
        </r>
        <r>
          <rPr>
            <b/>
            <sz val="8"/>
            <color indexed="81"/>
            <rFont val="Tahoma"/>
            <family val="2"/>
          </rPr>
          <t xml:space="preserve">
C</t>
        </r>
        <r>
          <rPr>
            <b/>
            <sz val="8"/>
            <color indexed="12"/>
            <rFont val="Tahoma"/>
            <family val="2"/>
          </rPr>
          <t>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26
PENSIONADO GENERAL                        16
PENSIONADO OBSTETRICO                 10
TOTAL CAMAS HOSPITAL DE LINARES                    294
Beneficiarios                                                                268       
mnunez:RESOLUCION Nº 1532 , DICIEMBRE  del 2012  modifica la dotacion de CAMAS del Hospital de Linares          Por tabajos modifica camas 13 NOv al 31 Dic.
CR. MEDICO                                                                   51
20-110        MEDICINA                         43
20-321      UTI MEDICINA                      4
20-312      UCI MEDICINA                      4
CR. QUIRURGICO                                                         50
20-020    CIRUGIA                                35
20-125    CIRUGIA AGUDO                  15
CR. GINECOLOGIA Y OBSTETRICIA                            31
20-161   OBSTETRICIA                       21
20-162   GINECOLOGIA                       10    
CR. PEDIATRIA Y NEONATOLOGIA                            41
20-150    PEDIATRIA                            15
NEONATOLOGIA                                 
20-151    INCUBADORA                        10
20-152    CUNA                                       10
20-323    UTI PEDIATRICA                     6
CR. ATENCION PRIVADA  
20-330    PENSIONADO                                                 26
PENSIONADO GENERAL                        16
PENSIONADO OBSTETRICO                 10
TOTAL CAMAS HOSPITAL DE LINARES                     199
Beneficiarios                                                                 173
mnunez:RESOLUCION Nº 222 , 7 de Marzo   del 2013  modifica la dotacion de CAMAS del Hospital de Linares Por tabajos modifica camas 17 Enero  al 15 Feb 2013
CR.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16
PENSIONADO GENERAL                        10
PENSIONADO OBSTETRICO                 6
TOTAL CAMAS HOSPITAL DE LINARES                     256
Beneficiarios                                                                 240
mnunez:RESOLUCION Nº 523 , 2 de Mayo   del 2013  modifica la dotacion de CAMAS del Hospital de Linares   Modifica a contar 1º de Marzo 2013
CR. MEDICO                                                                   85
20-110        MEDICINA                         71
20-321      UTI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16
PENSIONADO OBSTETRICO                 10
TOTAL CAMAS HOSPITAL DE LINARES                     292
Beneficiarios                                                                266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t>
        </r>
      </text>
    </comment>
  </commentList>
</comments>
</file>

<file path=xl/sharedStrings.xml><?xml version="1.0" encoding="utf-8"?>
<sst xmlns="http://schemas.openxmlformats.org/spreadsheetml/2006/main" count="701" uniqueCount="159">
  <si>
    <t xml:space="preserve">DEFINICIONES </t>
  </si>
  <si>
    <t>ESTADISTICA</t>
  </si>
  <si>
    <t xml:space="preserve"> </t>
  </si>
  <si>
    <t xml:space="preserve">nota: considerar camas y no dias camas </t>
  </si>
  <si>
    <t>dividir por dias del mes.</t>
  </si>
  <si>
    <t>HOSPITAL DE LINARES 2014</t>
  </si>
  <si>
    <t>HOSPITALIZACION ABREVIADA</t>
  </si>
  <si>
    <t>%</t>
  </si>
  <si>
    <t xml:space="preserve">   C   A  M  A  S</t>
  </si>
  <si>
    <t>CIRUGIA</t>
  </si>
  <si>
    <t>PEDIATRIA</t>
  </si>
  <si>
    <t xml:space="preserve">TOTAL </t>
  </si>
  <si>
    <t xml:space="preserve">    DOTACION   Y    DISPONIBILIDAD </t>
  </si>
  <si>
    <t>INDICADORES     INTRAHOSPITALARIOS</t>
  </si>
  <si>
    <t>PORCENTAJE DE EGRESOS DE PACIENTES CAMA CRITICA  adulto</t>
  </si>
  <si>
    <t>Nº camas dotación según Resolución HBL.</t>
  </si>
  <si>
    <t>Disponibilidad de camas en dotación</t>
  </si>
  <si>
    <t xml:space="preserve">N° de camas disponibles </t>
  </si>
  <si>
    <t xml:space="preserve">N° de camas No disponibles </t>
  </si>
  <si>
    <t xml:space="preserve">N° de camas reales </t>
  </si>
  <si>
    <t xml:space="preserve">Egresos Reales efectuados en el periodo(sin traslados) </t>
  </si>
  <si>
    <t xml:space="preserve">Indice ocupacional </t>
  </si>
  <si>
    <t xml:space="preserve">Promedio dias de estada </t>
  </si>
  <si>
    <t>Indice por 1000 habitantes                     camas          egresos</t>
  </si>
  <si>
    <t>Intervalo de sustitución (Tiempo promedio que permanecen desocupadas las camas)</t>
  </si>
  <si>
    <t>Indice de rotación (paciente que en promedio ocupan una cama en el periodo)</t>
  </si>
  <si>
    <t xml:space="preserve">Taza de Letalidad * 100 Egresos totales </t>
  </si>
  <si>
    <t xml:space="preserve">Promedio de dias de estada calculado con egresos totales </t>
  </si>
  <si>
    <t xml:space="preserve">Días camas disponibles </t>
  </si>
  <si>
    <t xml:space="preserve">Promedio mensual de camas disponibles en el servicio </t>
  </si>
  <si>
    <t xml:space="preserve">Días camas ocupados </t>
  </si>
  <si>
    <t xml:space="preserve">Promedio mensual de camas ocupadas en el servicio </t>
  </si>
  <si>
    <t xml:space="preserve">Egresos sin traslados </t>
  </si>
  <si>
    <t xml:space="preserve">Traslados </t>
  </si>
  <si>
    <t xml:space="preserve">Egresos totales </t>
  </si>
  <si>
    <t xml:space="preserve">Total días de Estada </t>
  </si>
  <si>
    <t xml:space="preserve">Total Población Beneficiaria (INE)según area de atracción &gt;15 años </t>
  </si>
  <si>
    <t xml:space="preserve">Fallecidos </t>
  </si>
  <si>
    <t>Total días de Estada Beneficiarios</t>
  </si>
  <si>
    <t>PERIODO</t>
  </si>
  <si>
    <t xml:space="preserve">N° egreso corta esdía </t>
  </si>
  <si>
    <t xml:space="preserve">Promedio camas disponibles en el mes </t>
  </si>
  <si>
    <t xml:space="preserve">Total días estada de egresos corta estadía </t>
  </si>
  <si>
    <t xml:space="preserve">Promedio días estada de corta estadía </t>
  </si>
  <si>
    <t>Total camas en trabajo de beneficiario &gt; o = a 3 días</t>
  </si>
  <si>
    <t xml:space="preserve">Total de camas en trabajo &gt; o = a 3 días con dispensación de medicamentos por dosis unitaria </t>
  </si>
  <si>
    <t xml:space="preserve">% de camas en trabajo por dispensación de medicamentos por dosis unitaria </t>
  </si>
  <si>
    <t xml:space="preserve">  ENERO</t>
  </si>
  <si>
    <t xml:space="preserve">ENERO </t>
  </si>
  <si>
    <t xml:space="preserve">  FEBRERO</t>
  </si>
  <si>
    <t>FEBRERO</t>
  </si>
  <si>
    <t xml:space="preserve">  MARZO</t>
  </si>
  <si>
    <t>MARZO</t>
  </si>
  <si>
    <t xml:space="preserve">  ABRIL</t>
  </si>
  <si>
    <t>ABRIL</t>
  </si>
  <si>
    <t xml:space="preserve">  MAYO</t>
  </si>
  <si>
    <t>MAYO</t>
  </si>
  <si>
    <t xml:space="preserve">  JUNIO</t>
  </si>
  <si>
    <t>JUNIO</t>
  </si>
  <si>
    <t xml:space="preserve">  JULIO</t>
  </si>
  <si>
    <t>JULIO</t>
  </si>
  <si>
    <t xml:space="preserve">  AGOSTO</t>
  </si>
  <si>
    <t>AGOSTO</t>
  </si>
  <si>
    <t xml:space="preserve">  SEPTIEM</t>
  </si>
  <si>
    <t>SEPTIEMBRE</t>
  </si>
  <si>
    <t xml:space="preserve">  OCTUBRE</t>
  </si>
  <si>
    <t>OCTUBRE</t>
  </si>
  <si>
    <t xml:space="preserve"> NOVIEMBRE</t>
  </si>
  <si>
    <t>NOVIEMBRE</t>
  </si>
  <si>
    <t xml:space="preserve">  DICIEMBRE</t>
  </si>
  <si>
    <t>DICIEMBRE</t>
  </si>
  <si>
    <t xml:space="preserve"> TOTAL</t>
  </si>
  <si>
    <t>TOTAL</t>
  </si>
  <si>
    <t>.</t>
  </si>
  <si>
    <t>UTI ADULTO</t>
  </si>
  <si>
    <t>URGENCIA Y FLUJO DE PACIENTES  ( PROMEDIO DIAS DE ESTADA EN SERVICIOS CLINICOS</t>
  </si>
  <si>
    <t>Total Población Provincia de Linares &gt; 15 años</t>
  </si>
  <si>
    <t>SERVICIOS</t>
  </si>
  <si>
    <t>PROMEDIO DIAS DE ESTADA AL MES DE JULIO</t>
  </si>
  <si>
    <t>PROMEDIO DIAS DE ESTADA ESPERADO POR SERVICIO CLINICO DATOS MINSAL 2012</t>
  </si>
  <si>
    <t xml:space="preserve">DIFERENCIA </t>
  </si>
  <si>
    <t xml:space="preserve">MEDICINA </t>
  </si>
  <si>
    <t xml:space="preserve">UTI MEDICINA </t>
  </si>
  <si>
    <t xml:space="preserve">UCI ADULTO </t>
  </si>
  <si>
    <t xml:space="preserve">CIRUGIA AGUDO </t>
  </si>
  <si>
    <t xml:space="preserve">PEDIATRIA </t>
  </si>
  <si>
    <t xml:space="preserve">INCUBADORA </t>
  </si>
  <si>
    <t xml:space="preserve">CUNA </t>
  </si>
  <si>
    <t xml:space="preserve">UTI PEDIATRICA </t>
  </si>
  <si>
    <t xml:space="preserve">GINEGOLOGIA </t>
  </si>
  <si>
    <t xml:space="preserve">OBSTETRICIA </t>
  </si>
  <si>
    <t xml:space="preserve">PDO. GENERAL </t>
  </si>
  <si>
    <t>PDO GINE-OBST</t>
  </si>
  <si>
    <t xml:space="preserve">HOSPITAL </t>
  </si>
  <si>
    <t>INFORMACION AÑO 212</t>
  </si>
  <si>
    <t xml:space="preserve">ESTANDAR MINISTERIAL DE INDICE OCUPACIONAL  HOSPITALES DE ALTA COMPLEJIDAD  = 80% </t>
  </si>
  <si>
    <t>ESTANDAR DE PROMEDIO DIAS DE ESTADA POR SERVICIO :</t>
  </si>
  <si>
    <t xml:space="preserve">CIRUGIA </t>
  </si>
  <si>
    <t xml:space="preserve">NEUROLOGIA </t>
  </si>
  <si>
    <t xml:space="preserve">TRAUMATOLOGIA </t>
  </si>
  <si>
    <t xml:space="preserve">UROLOGIA </t>
  </si>
  <si>
    <t xml:space="preserve">PSIQUIATRIA </t>
  </si>
  <si>
    <t>UCI ADUL</t>
  </si>
  <si>
    <t xml:space="preserve">GINECOLOGIA </t>
  </si>
  <si>
    <t xml:space="preserve">OBSTERICIA </t>
  </si>
  <si>
    <t xml:space="preserve">NEUROCIRUGIA </t>
  </si>
  <si>
    <t xml:space="preserve">OFTALMOLOGIA </t>
  </si>
  <si>
    <t>OTORRINO</t>
  </si>
  <si>
    <t xml:space="preserve">PENSIONADO </t>
  </si>
  <si>
    <t xml:space="preserve">UTI INFANTIL </t>
  </si>
  <si>
    <t xml:space="preserve">UTI PEDIATRIA </t>
  </si>
  <si>
    <t xml:space="preserve">NEO - INCUBADORA </t>
  </si>
  <si>
    <t xml:space="preserve">NEO - CUNA </t>
  </si>
  <si>
    <t>FUENTE: MINSAL-DIGERA (CAMAS CRITICAS ) UNIDAD PROYECTOS HBL.</t>
  </si>
  <si>
    <t>Total Población Beneficiaria  Area de atraccion  de Linares &gt; 15 años</t>
  </si>
  <si>
    <t xml:space="preserve">E S T A D I S T I C A </t>
  </si>
  <si>
    <t xml:space="preserve">Total Recién Nacidos Provincia de Linares </t>
  </si>
  <si>
    <t xml:space="preserve">Total Población Infantil Provincia de Linares &lt; de 15 años </t>
  </si>
  <si>
    <t>PENSIONADO</t>
  </si>
  <si>
    <t xml:space="preserve">Total Poblacion de la Provincia de Linares </t>
  </si>
  <si>
    <t>HOSPITAL</t>
  </si>
  <si>
    <t>Total Población según area de atracción</t>
  </si>
  <si>
    <t xml:space="preserve">BENEFICIARIOS </t>
  </si>
  <si>
    <t xml:space="preserve">NUMERO </t>
  </si>
  <si>
    <t xml:space="preserve">EGRESOS </t>
  </si>
  <si>
    <t xml:space="preserve">INDICE </t>
  </si>
  <si>
    <t xml:space="preserve">PROMEDIO </t>
  </si>
  <si>
    <t xml:space="preserve">INTEVALO </t>
  </si>
  <si>
    <t>LETALIDAD</t>
  </si>
  <si>
    <t xml:space="preserve">OCUPACION </t>
  </si>
  <si>
    <t xml:space="preserve">DIAS </t>
  </si>
  <si>
    <t xml:space="preserve">SUSTITUCION </t>
  </si>
  <si>
    <t xml:space="preserve">ROTACION </t>
  </si>
  <si>
    <t>ESTADA</t>
  </si>
  <si>
    <t xml:space="preserve">UTI ADULTO </t>
  </si>
  <si>
    <t xml:space="preserve">CUADRO DE MANDO  </t>
  </si>
  <si>
    <t xml:space="preserve">AREA MEDICO QUIRURGICO ADULTO CUIDADOS BASICOS </t>
  </si>
  <si>
    <t xml:space="preserve">BASICO </t>
  </si>
  <si>
    <t xml:space="preserve">AREA MEDICO QUIRURGICO ADULTO CUIDADOS MEDIOS </t>
  </si>
  <si>
    <t xml:space="preserve">MEDIOS </t>
  </si>
  <si>
    <t xml:space="preserve">AREA DE CUIDADO INTERMEDIO ADULTO </t>
  </si>
  <si>
    <t xml:space="preserve">AREA DE CUIDADO INTENSIVO  ADULTO </t>
  </si>
  <si>
    <t xml:space="preserve">AREA MEDICO QUIRURGICO PEDIATRICO CUIDADOS BASICOS </t>
  </si>
  <si>
    <t xml:space="preserve">AREA DE CUIDADO INTERMEDIO PEDIATRICO </t>
  </si>
  <si>
    <t xml:space="preserve">AREA NEONATOLOGIA  CUIDADOS BASICOS </t>
  </si>
  <si>
    <t xml:space="preserve">NEONATOLOGIA </t>
  </si>
  <si>
    <t xml:space="preserve">AREA OBSTETRICA </t>
  </si>
  <si>
    <t xml:space="preserve">AREA PENSIONADO </t>
  </si>
  <si>
    <t>DIAGRAMA  DE  UTILIZACION  DE  CAMAS  POR  AREAS</t>
  </si>
  <si>
    <t xml:space="preserve">INFORME AREA ADULTO BASICO - MEDIO - OBSTETRICIA  - PENSIONADO </t>
  </si>
  <si>
    <t xml:space="preserve">MEDIO </t>
  </si>
  <si>
    <t>Egresos Totales de UTI - UCI aduto</t>
  </si>
  <si>
    <t>Egresos totales  reales area adulto</t>
  </si>
  <si>
    <t xml:space="preserve">Porcentaje de egresos cama crítica adulto </t>
  </si>
  <si>
    <t>BASICO</t>
  </si>
  <si>
    <t xml:space="preserve">IUTI PEDIATRIA </t>
  </si>
  <si>
    <t xml:space="preserve">TOTAL HOSPITAL </t>
  </si>
  <si>
    <t xml:space="preserve">INDICADORES POR AREAS </t>
  </si>
  <si>
    <t xml:space="preserve">CUADRO DE MANDO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</si>
</sst>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_)"/>
    <numFmt numFmtId="165" formatCode="0_)"/>
    <numFmt numFmtId="166" formatCode="0.00_)"/>
    <numFmt numFmtId="167" formatCode="0.0"/>
    <numFmt numFmtId="168" formatCode="_-* #,##0\ _P_t_s_-;\-* #,##0\ _P_t_s_-;_-* &quot;-&quot;\ _P_t_s_-;_-@_-"/>
  </numFmts>
  <fonts count="17" x14ac:knownFonts="1">
    <font>
      <sz val="11"/>
      <color theme="1"/>
      <name val="Calibri"/>
      <family val="2"/>
      <scheme val="minor"/>
    </font>
    <font>
      <sz val="9"/>
      <color indexed="12"/>
      <name val="Arial"/>
      <family val="2"/>
    </font>
    <font>
      <b/>
      <sz val="9"/>
      <color indexed="12"/>
      <name val="Arial"/>
      <family val="2"/>
    </font>
    <font>
      <u/>
      <sz val="9"/>
      <color indexed="12"/>
      <name val="Arial"/>
      <family val="2"/>
    </font>
    <font>
      <b/>
      <sz val="11"/>
      <color indexed="12"/>
      <name val="Arial"/>
      <family val="2"/>
    </font>
    <font>
      <sz val="8"/>
      <color indexed="12"/>
      <name val="Arial"/>
      <family val="2"/>
    </font>
    <font>
      <sz val="8"/>
      <color indexed="20"/>
      <name val="Arial"/>
      <family val="2"/>
    </font>
    <font>
      <b/>
      <sz val="11"/>
      <color indexed="20"/>
      <name val="Arial"/>
      <family val="2"/>
    </font>
    <font>
      <b/>
      <sz val="9"/>
      <color indexed="20"/>
      <name val="Arial"/>
      <family val="2"/>
    </font>
    <font>
      <b/>
      <sz val="8"/>
      <color indexed="12"/>
      <name val="Arial"/>
      <family val="2"/>
    </font>
    <font>
      <b/>
      <sz val="9"/>
      <name val="Arial"/>
      <family val="2"/>
    </font>
    <font>
      <sz val="10"/>
      <color indexed="12"/>
      <name val="Arial"/>
      <family val="2"/>
    </font>
    <font>
      <sz val="6"/>
      <color indexed="12"/>
      <name val="Arial"/>
      <family val="2"/>
    </font>
    <font>
      <b/>
      <sz val="8"/>
      <color indexed="81"/>
      <name val="Tahoma"/>
      <family val="2"/>
    </font>
    <font>
      <sz val="8"/>
      <color indexed="81"/>
      <name val="Tahoma"/>
      <family val="2"/>
    </font>
    <font>
      <sz val="8"/>
      <color indexed="12"/>
      <name val="Tahoma"/>
      <family val="2"/>
    </font>
    <font>
      <b/>
      <sz val="8"/>
      <color indexed="12"/>
      <name val="Tahoma"/>
      <family val="2"/>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indexed="13"/>
        <bgColor indexed="64"/>
      </patternFill>
    </fill>
    <fill>
      <patternFill patternType="solid">
        <fgColor indexed="1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528">
    <xf numFmtId="0" fontId="0" fillId="0" borderId="0" xfId="0"/>
    <xf numFmtId="0" fontId="1" fillId="0" borderId="0" xfId="0" applyFont="1" applyFill="1"/>
    <xf numFmtId="0" fontId="1" fillId="0" borderId="0" xfId="0" applyFont="1" applyFill="1" applyAlignment="1">
      <alignment horizontal="center"/>
    </xf>
    <xf numFmtId="164" fontId="1" fillId="0" borderId="0" xfId="0" applyNumberFormat="1" applyFont="1" applyFill="1" applyAlignment="1">
      <alignment horizontal="center"/>
    </xf>
    <xf numFmtId="165" fontId="1" fillId="0" borderId="0" xfId="0" applyNumberFormat="1" applyFont="1" applyFill="1" applyAlignment="1">
      <alignment horizontal="center"/>
    </xf>
    <xf numFmtId="0" fontId="1" fillId="0" borderId="0" xfId="0" applyFont="1" applyFill="1" applyAlignment="1" applyProtection="1">
      <alignment horizontal="center"/>
    </xf>
    <xf numFmtId="0" fontId="1" fillId="0" borderId="0" xfId="0" applyFont="1" applyFill="1" applyAlignment="1" applyProtection="1"/>
    <xf numFmtId="164" fontId="1" fillId="0" borderId="0" xfId="0" applyNumberFormat="1" applyFont="1" applyFill="1" applyAlignment="1"/>
    <xf numFmtId="0" fontId="2" fillId="0" borderId="0" xfId="0" applyFont="1" applyFill="1"/>
    <xf numFmtId="0" fontId="2" fillId="0" borderId="0" xfId="0" applyFont="1" applyFill="1" applyAlignment="1">
      <alignment horizontal="center"/>
    </xf>
    <xf numFmtId="0" fontId="1" fillId="0" borderId="0" xfId="0" applyFont="1" applyFill="1" applyBorder="1"/>
    <xf numFmtId="164" fontId="3" fillId="0" borderId="0" xfId="0" applyNumberFormat="1" applyFont="1" applyFill="1" applyAlignment="1"/>
    <xf numFmtId="0" fontId="1" fillId="0" borderId="0" xfId="0" applyFont="1" applyFill="1" applyBorder="1" applyAlignment="1">
      <alignment horizontal="center"/>
    </xf>
    <xf numFmtId="0" fontId="2" fillId="0" borderId="0" xfId="0" applyFont="1" applyFill="1" applyAlignment="1" applyProtection="1">
      <alignment horizontal="left"/>
    </xf>
    <xf numFmtId="0" fontId="1" fillId="0" borderId="0" xfId="0" applyFont="1" applyFill="1" applyBorder="1" applyProtection="1"/>
    <xf numFmtId="0" fontId="1" fillId="0" borderId="0" xfId="0" applyFont="1" applyFill="1" applyProtection="1"/>
    <xf numFmtId="0" fontId="1" fillId="3" borderId="1" xfId="0" applyFont="1" applyFill="1" applyBorder="1"/>
    <xf numFmtId="0" fontId="1" fillId="3" borderId="1" xfId="0" applyFont="1" applyFill="1" applyBorder="1" applyAlignment="1">
      <alignment horizontal="center"/>
    </xf>
    <xf numFmtId="0" fontId="1" fillId="0" borderId="5" xfId="0" applyFont="1" applyFill="1" applyBorder="1" applyAlignment="1">
      <alignment horizontal="center"/>
    </xf>
    <xf numFmtId="164" fontId="1" fillId="0" borderId="6" xfId="0" applyNumberFormat="1" applyFont="1" applyFill="1" applyBorder="1" applyAlignment="1" applyProtection="1">
      <alignment horizontal="center"/>
    </xf>
    <xf numFmtId="165" fontId="1" fillId="0" borderId="6" xfId="0" applyNumberFormat="1" applyFont="1" applyFill="1" applyBorder="1" applyAlignment="1" applyProtection="1">
      <alignment horizontal="center"/>
    </xf>
    <xf numFmtId="165" fontId="1" fillId="0" borderId="5"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2" borderId="5" xfId="0" applyFont="1" applyFill="1" applyBorder="1" applyAlignment="1">
      <alignment horizontal="center"/>
    </xf>
    <xf numFmtId="0" fontId="1" fillId="5" borderId="5" xfId="0" applyFont="1" applyFill="1" applyBorder="1" applyAlignment="1">
      <alignment horizontal="center"/>
    </xf>
    <xf numFmtId="0" fontId="1" fillId="6" borderId="5" xfId="0" applyFont="1" applyFill="1" applyBorder="1" applyAlignment="1">
      <alignment horizontal="center"/>
    </xf>
    <xf numFmtId="0" fontId="1" fillId="4" borderId="5" xfId="0" applyFont="1" applyFill="1" applyBorder="1" applyAlignment="1">
      <alignment horizontal="center"/>
    </xf>
    <xf numFmtId="0" fontId="1" fillId="3" borderId="5" xfId="0" applyFont="1" applyFill="1" applyBorder="1" applyAlignment="1">
      <alignment horizontal="center"/>
    </xf>
    <xf numFmtId="165" fontId="1" fillId="0" borderId="8" xfId="0" applyNumberFormat="1" applyFont="1" applyFill="1" applyBorder="1" applyAlignment="1">
      <alignment horizontal="center"/>
    </xf>
    <xf numFmtId="0" fontId="1" fillId="0" borderId="9" xfId="0" applyFont="1" applyFill="1" applyBorder="1" applyAlignment="1">
      <alignment horizontal="center"/>
    </xf>
    <xf numFmtId="166" fontId="1" fillId="0" borderId="9" xfId="0" applyNumberFormat="1" applyFont="1" applyFill="1" applyBorder="1" applyAlignment="1" applyProtection="1">
      <alignment horizontal="center"/>
    </xf>
    <xf numFmtId="0" fontId="1" fillId="0" borderId="10" xfId="0" applyFont="1" applyFill="1" applyBorder="1" applyAlignment="1">
      <alignment horizontal="center"/>
    </xf>
    <xf numFmtId="0" fontId="2" fillId="4" borderId="0" xfId="0" applyFont="1" applyFill="1"/>
    <xf numFmtId="0" fontId="1" fillId="4" borderId="0" xfId="0" applyFont="1" applyFill="1"/>
    <xf numFmtId="0" fontId="1" fillId="0" borderId="5" xfId="0" applyFont="1" applyFill="1" applyBorder="1" applyAlignment="1" applyProtection="1">
      <alignment horizontal="center"/>
    </xf>
    <xf numFmtId="0" fontId="1" fillId="0" borderId="11" xfId="0" applyFont="1" applyFill="1" applyBorder="1" applyAlignment="1" applyProtection="1">
      <alignment horizontal="center"/>
    </xf>
    <xf numFmtId="166" fontId="1" fillId="0" borderId="11" xfId="0" applyNumberFormat="1" applyFont="1" applyFill="1" applyBorder="1" applyAlignment="1" applyProtection="1">
      <alignment horizontal="center"/>
    </xf>
    <xf numFmtId="166" fontId="1" fillId="0" borderId="7" xfId="0" applyNumberFormat="1" applyFont="1" applyFill="1" applyBorder="1" applyAlignment="1" applyProtection="1">
      <alignment horizontal="center"/>
    </xf>
    <xf numFmtId="166" fontId="1" fillId="0" borderId="6" xfId="0" applyNumberFormat="1" applyFont="1" applyFill="1" applyBorder="1" applyAlignment="1" applyProtection="1">
      <alignment horizontal="center"/>
    </xf>
    <xf numFmtId="0" fontId="1" fillId="0" borderId="12" xfId="0" applyFont="1" applyFill="1" applyBorder="1"/>
    <xf numFmtId="0" fontId="1" fillId="0" borderId="1" xfId="0" applyFont="1" applyFill="1" applyBorder="1" applyAlignment="1">
      <alignment horizontal="center"/>
    </xf>
    <xf numFmtId="0" fontId="1" fillId="0" borderId="2" xfId="0" applyFont="1" applyFill="1" applyBorder="1" applyAlignment="1" applyProtection="1">
      <alignment horizontal="center" wrapText="1"/>
    </xf>
    <xf numFmtId="164" fontId="1" fillId="0" borderId="13" xfId="0" applyNumberFormat="1" applyFont="1" applyFill="1" applyBorder="1" applyAlignment="1" applyProtection="1">
      <alignment horizontal="center" wrapText="1"/>
    </xf>
    <xf numFmtId="165" fontId="1" fillId="0" borderId="13" xfId="0" applyNumberFormat="1" applyFont="1" applyFill="1" applyBorder="1" applyAlignment="1" applyProtection="1">
      <alignment horizontal="center" wrapText="1"/>
    </xf>
    <xf numFmtId="165" fontId="1" fillId="0" borderId="2" xfId="0" applyNumberFormat="1" applyFont="1" applyFill="1" applyBorder="1" applyAlignment="1" applyProtection="1">
      <alignment horizontal="center" wrapText="1"/>
    </xf>
    <xf numFmtId="165" fontId="1" fillId="0" borderId="8" xfId="0" applyNumberFormat="1" applyFont="1" applyFill="1" applyBorder="1" applyAlignment="1" applyProtection="1">
      <alignment horizontal="center" wrapText="1"/>
    </xf>
    <xf numFmtId="0" fontId="1" fillId="0" borderId="14" xfId="0" applyFont="1" applyFill="1" applyBorder="1" applyAlignment="1" applyProtection="1">
      <alignment horizontal="center" wrapText="1"/>
    </xf>
    <xf numFmtId="0" fontId="1" fillId="0" borderId="9" xfId="0" applyFont="1" applyFill="1" applyBorder="1" applyAlignment="1" applyProtection="1">
      <alignment horizontal="center" wrapText="1"/>
    </xf>
    <xf numFmtId="0" fontId="1" fillId="0" borderId="17" xfId="0" applyFont="1" applyFill="1" applyBorder="1" applyAlignment="1" applyProtection="1">
      <alignment horizontal="center" wrapText="1"/>
    </xf>
    <xf numFmtId="0" fontId="1" fillId="0" borderId="7" xfId="0" applyFont="1" applyFill="1" applyBorder="1" applyAlignment="1" applyProtection="1">
      <alignment horizontal="center" wrapText="1"/>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19" xfId="0" applyFont="1" applyFill="1" applyBorder="1" applyAlignment="1" applyProtection="1">
      <alignment wrapText="1"/>
    </xf>
    <xf numFmtId="0" fontId="1" fillId="0" borderId="20" xfId="0" applyFont="1" applyFill="1" applyBorder="1" applyAlignment="1" applyProtection="1">
      <alignment wrapText="1"/>
    </xf>
    <xf numFmtId="0" fontId="1" fillId="0" borderId="21" xfId="0" applyFont="1" applyFill="1" applyBorder="1" applyProtection="1"/>
    <xf numFmtId="0" fontId="1" fillId="0" borderId="21" xfId="0" applyFont="1" applyFill="1" applyBorder="1" applyAlignment="1">
      <alignment horizontal="center" wrapText="1"/>
    </xf>
    <xf numFmtId="0" fontId="1" fillId="0" borderId="21" xfId="0" applyFont="1" applyFill="1" applyBorder="1" applyAlignment="1">
      <alignment wrapText="1"/>
    </xf>
    <xf numFmtId="0" fontId="1" fillId="0" borderId="22" xfId="0" applyFont="1" applyFill="1" applyBorder="1" applyAlignment="1" applyProtection="1">
      <alignment horizontal="center"/>
    </xf>
    <xf numFmtId="0" fontId="1" fillId="0" borderId="22" xfId="0" applyFont="1" applyFill="1" applyBorder="1" applyAlignment="1" applyProtection="1">
      <alignment horizontal="center" wrapText="1"/>
    </xf>
    <xf numFmtId="0" fontId="1" fillId="0" borderId="12" xfId="0" applyFont="1" applyFill="1" applyBorder="1" applyAlignment="1" applyProtection="1">
      <alignment horizontal="center" wrapText="1"/>
    </xf>
    <xf numFmtId="166" fontId="1" fillId="0" borderId="12" xfId="0" applyNumberFormat="1" applyFont="1" applyFill="1" applyBorder="1" applyAlignment="1" applyProtection="1">
      <alignment horizontal="center" wrapText="1"/>
    </xf>
    <xf numFmtId="166" fontId="1" fillId="0" borderId="23" xfId="0" applyNumberFormat="1" applyFont="1" applyFill="1" applyBorder="1" applyAlignment="1" applyProtection="1">
      <alignment horizontal="center" wrapText="1"/>
    </xf>
    <xf numFmtId="0" fontId="1" fillId="0" borderId="12" xfId="0" applyFont="1" applyFill="1" applyBorder="1" applyAlignment="1">
      <alignment wrapText="1"/>
    </xf>
    <xf numFmtId="0" fontId="1" fillId="0" borderId="12" xfId="0" applyFont="1" applyFill="1" applyBorder="1" applyAlignment="1" applyProtection="1">
      <alignment horizontal="center"/>
    </xf>
    <xf numFmtId="0" fontId="1" fillId="0" borderId="0" xfId="0" applyFont="1" applyFill="1" applyBorder="1" applyAlignment="1" applyProtection="1">
      <alignment horizontal="center"/>
    </xf>
    <xf numFmtId="164" fontId="1" fillId="0" borderId="24" xfId="0" applyNumberFormat="1" applyFont="1" applyFill="1" applyBorder="1" applyAlignment="1" applyProtection="1">
      <alignment horizontal="center"/>
    </xf>
    <xf numFmtId="165" fontId="1" fillId="0" borderId="24" xfId="0" applyNumberFormat="1" applyFont="1" applyFill="1" applyBorder="1" applyAlignment="1" applyProtection="1">
      <alignment horizontal="center"/>
    </xf>
    <xf numFmtId="165" fontId="1" fillId="0" borderId="0" xfId="0" applyNumberFormat="1" applyFont="1" applyFill="1" applyBorder="1" applyAlignment="1" applyProtection="1">
      <alignment horizontal="center"/>
    </xf>
    <xf numFmtId="165" fontId="1" fillId="0" borderId="22" xfId="0" applyNumberFormat="1" applyFont="1" applyFill="1" applyBorder="1" applyAlignment="1" applyProtection="1">
      <alignment horizontal="center"/>
    </xf>
    <xf numFmtId="0" fontId="1" fillId="0" borderId="24" xfId="0" applyFont="1" applyFill="1" applyBorder="1" applyAlignment="1" applyProtection="1">
      <alignment horizontal="center"/>
    </xf>
    <xf numFmtId="166" fontId="1" fillId="0" borderId="24"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xf>
    <xf numFmtId="166" fontId="1" fillId="0" borderId="25" xfId="0" applyNumberFormat="1" applyFont="1" applyFill="1" applyBorder="1" applyAlignment="1" applyProtection="1">
      <alignment horizontal="center"/>
    </xf>
    <xf numFmtId="166" fontId="1" fillId="0" borderId="26" xfId="0" applyNumberFormat="1" applyFont="1" applyFill="1" applyBorder="1" applyAlignment="1" applyProtection="1">
      <alignment horizontal="center"/>
    </xf>
    <xf numFmtId="0" fontId="1" fillId="0" borderId="27" xfId="0" applyFont="1" applyFill="1" applyBorder="1" applyProtection="1"/>
    <xf numFmtId="166" fontId="1" fillId="0" borderId="21" xfId="0" applyNumberFormat="1" applyFont="1" applyFill="1" applyBorder="1" applyProtection="1"/>
    <xf numFmtId="0" fontId="1" fillId="0" borderId="21" xfId="0" applyFont="1" applyFill="1" applyBorder="1"/>
    <xf numFmtId="0" fontId="1" fillId="0" borderId="28" xfId="0" applyFont="1" applyFill="1" applyBorder="1" applyAlignment="1">
      <alignment horizontal="center"/>
    </xf>
    <xf numFmtId="0" fontId="1" fillId="0" borderId="21" xfId="0" applyFont="1" applyFill="1" applyBorder="1" applyAlignment="1" applyProtection="1">
      <alignment horizontal="left"/>
    </xf>
    <xf numFmtId="0" fontId="1" fillId="0" borderId="21" xfId="0" applyFont="1" applyFill="1" applyBorder="1" applyAlignment="1" applyProtection="1">
      <alignment horizontal="center"/>
    </xf>
    <xf numFmtId="2" fontId="1" fillId="0" borderId="21" xfId="0" applyNumberFormat="1" applyFont="1" applyFill="1" applyBorder="1" applyAlignment="1" applyProtection="1">
      <alignment horizontal="center"/>
    </xf>
    <xf numFmtId="0" fontId="1" fillId="0" borderId="22" xfId="0" applyFont="1" applyFill="1" applyBorder="1" applyAlignment="1">
      <alignment horizontal="center"/>
    </xf>
    <xf numFmtId="166" fontId="1" fillId="0" borderId="12" xfId="0" applyNumberFormat="1" applyFont="1" applyFill="1" applyBorder="1" applyAlignment="1" applyProtection="1">
      <alignment horizontal="center"/>
    </xf>
    <xf numFmtId="166" fontId="1" fillId="0" borderId="23" xfId="0" applyNumberFormat="1" applyFont="1" applyFill="1" applyBorder="1" applyAlignment="1" applyProtection="1">
      <alignment horizontal="center"/>
    </xf>
    <xf numFmtId="0" fontId="1" fillId="0" borderId="27" xfId="0" applyFont="1" applyFill="1" applyBorder="1"/>
    <xf numFmtId="0" fontId="1" fillId="0" borderId="8" xfId="0" applyFont="1" applyFill="1" applyBorder="1" applyAlignment="1">
      <alignment horizontal="center"/>
    </xf>
    <xf numFmtId="0" fontId="1" fillId="0" borderId="29" xfId="0" applyFont="1" applyFill="1" applyBorder="1" applyAlignment="1" applyProtection="1">
      <alignment horizontal="center"/>
    </xf>
    <xf numFmtId="166" fontId="1" fillId="0" borderId="29" xfId="0" applyNumberFormat="1" applyFont="1" applyFill="1" applyBorder="1" applyAlignment="1" applyProtection="1">
      <alignment horizontal="center"/>
    </xf>
    <xf numFmtId="166" fontId="1" fillId="0" borderId="10" xfId="0" applyNumberFormat="1" applyFont="1" applyFill="1" applyBorder="1" applyAlignment="1" applyProtection="1">
      <alignment horizontal="center"/>
    </xf>
    <xf numFmtId="0" fontId="1" fillId="0" borderId="29" xfId="0" applyFont="1" applyFill="1" applyBorder="1"/>
    <xf numFmtId="0" fontId="1" fillId="7" borderId="0" xfId="0" applyFont="1" applyFill="1"/>
    <xf numFmtId="0" fontId="1" fillId="7" borderId="0" xfId="0" applyFont="1" applyFill="1" applyBorder="1" applyAlignment="1">
      <alignment horizontal="center"/>
    </xf>
    <xf numFmtId="164" fontId="1" fillId="0" borderId="12" xfId="0" applyNumberFormat="1" applyFont="1" applyFill="1" applyBorder="1" applyAlignment="1" applyProtection="1">
      <alignment horizontal="center"/>
    </xf>
    <xf numFmtId="165" fontId="1" fillId="0" borderId="11" xfId="0" applyNumberFormat="1" applyFont="1" applyFill="1" applyBorder="1"/>
    <xf numFmtId="165" fontId="1" fillId="0" borderId="12" xfId="0" applyNumberFormat="1" applyFont="1" applyFill="1" applyBorder="1"/>
    <xf numFmtId="2" fontId="2" fillId="0" borderId="22" xfId="0" applyNumberFormat="1" applyFont="1" applyFill="1" applyBorder="1" applyAlignment="1">
      <alignment horizontal="center"/>
    </xf>
    <xf numFmtId="1" fontId="1" fillId="0" borderId="22" xfId="0" applyNumberFormat="1" applyFont="1" applyFill="1" applyBorder="1" applyAlignment="1">
      <alignment horizontal="center"/>
    </xf>
    <xf numFmtId="167" fontId="1" fillId="0" borderId="22" xfId="0" applyNumberFormat="1" applyFont="1" applyFill="1" applyBorder="1" applyAlignment="1">
      <alignment horizontal="center"/>
    </xf>
    <xf numFmtId="2" fontId="2" fillId="0" borderId="12" xfId="0" applyNumberFormat="1" applyFont="1" applyFill="1" applyBorder="1" applyAlignment="1">
      <alignment horizontal="center"/>
    </xf>
    <xf numFmtId="0" fontId="2" fillId="2" borderId="2" xfId="0" applyFont="1" applyFill="1" applyBorder="1" applyAlignment="1">
      <alignment horizontal="center"/>
    </xf>
    <xf numFmtId="0" fontId="2" fillId="7" borderId="0" xfId="0" applyFont="1" applyFill="1"/>
    <xf numFmtId="165" fontId="2" fillId="2" borderId="4" xfId="0" applyNumberFormat="1" applyFont="1" applyFill="1" applyBorder="1" applyAlignment="1" applyProtection="1">
      <alignment horizontal="center"/>
    </xf>
    <xf numFmtId="0" fontId="2" fillId="4" borderId="21" xfId="0" applyFont="1" applyFill="1" applyBorder="1"/>
    <xf numFmtId="0" fontId="2" fillId="4" borderId="21" xfId="0" applyFont="1" applyFill="1" applyBorder="1" applyAlignment="1" applyProtection="1">
      <alignment horizontal="center"/>
    </xf>
    <xf numFmtId="2" fontId="2" fillId="4" borderId="21" xfId="0" applyNumberFormat="1" applyFont="1" applyFill="1" applyBorder="1" applyAlignment="1" applyProtection="1">
      <alignment horizontal="center"/>
    </xf>
    <xf numFmtId="0" fontId="2" fillId="7" borderId="0" xfId="0" applyFont="1" applyFill="1" applyBorder="1" applyAlignment="1">
      <alignment horizontal="center"/>
    </xf>
    <xf numFmtId="0" fontId="2" fillId="0" borderId="22" xfId="0" applyFont="1" applyFill="1" applyBorder="1" applyAlignment="1" applyProtection="1">
      <alignment horizontal="center"/>
    </xf>
    <xf numFmtId="164" fontId="2" fillId="0" borderId="12" xfId="0" applyNumberFormat="1" applyFont="1" applyFill="1" applyBorder="1" applyAlignment="1" applyProtection="1">
      <alignment horizontal="center"/>
    </xf>
    <xf numFmtId="165" fontId="2" fillId="0" borderId="22" xfId="0" applyNumberFormat="1" applyFont="1" applyFill="1" applyBorder="1" applyAlignment="1" applyProtection="1">
      <alignment horizontal="center"/>
    </xf>
    <xf numFmtId="166" fontId="2" fillId="0" borderId="12" xfId="0" applyNumberFormat="1" applyFont="1" applyFill="1" applyBorder="1" applyAlignment="1" applyProtection="1">
      <alignment horizontal="center"/>
    </xf>
    <xf numFmtId="165" fontId="2" fillId="0" borderId="12" xfId="0" applyNumberFormat="1" applyFont="1" applyFill="1" applyBorder="1"/>
    <xf numFmtId="1" fontId="2" fillId="0" borderId="22" xfId="0" applyNumberFormat="1" applyFont="1" applyFill="1" applyBorder="1" applyAlignment="1">
      <alignment horizontal="center"/>
    </xf>
    <xf numFmtId="167" fontId="2" fillId="0" borderId="22" xfId="0" applyNumberFormat="1" applyFont="1" applyFill="1" applyBorder="1" applyAlignment="1">
      <alignment horizontal="center"/>
    </xf>
    <xf numFmtId="164" fontId="1" fillId="0" borderId="0" xfId="0" applyNumberFormat="1" applyFont="1" applyFill="1" applyAlignment="1" applyProtection="1">
      <alignment horizontal="center"/>
    </xf>
    <xf numFmtId="165" fontId="1" fillId="0" borderId="0" xfId="0" applyNumberFormat="1" applyFont="1" applyFill="1" applyAlignment="1" applyProtection="1">
      <alignment horizontal="center"/>
    </xf>
    <xf numFmtId="0" fontId="2" fillId="0" borderId="0" xfId="0" applyFont="1" applyFill="1" applyBorder="1" applyAlignment="1">
      <alignment horizontal="center"/>
    </xf>
    <xf numFmtId="0" fontId="2" fillId="0" borderId="0" xfId="0" applyFont="1" applyFill="1" applyAlignment="1"/>
    <xf numFmtId="0" fontId="2" fillId="0" borderId="4" xfId="0" applyFont="1" applyFill="1" applyBorder="1" applyAlignment="1" applyProtection="1">
      <alignment horizontal="center"/>
    </xf>
    <xf numFmtId="0" fontId="2" fillId="2" borderId="4" xfId="0" applyFont="1" applyFill="1" applyBorder="1" applyAlignment="1" applyProtection="1">
      <alignment horizontal="center"/>
    </xf>
    <xf numFmtId="164" fontId="2" fillId="2" borderId="1" xfId="0" applyNumberFormat="1" applyFont="1" applyFill="1" applyBorder="1" applyAlignment="1" applyProtection="1">
      <alignment horizontal="center"/>
    </xf>
    <xf numFmtId="166" fontId="2" fillId="2" borderId="1" xfId="0" applyNumberFormat="1" applyFont="1" applyFill="1" applyBorder="1" applyAlignment="1" applyProtection="1">
      <alignment horizontal="center"/>
    </xf>
    <xf numFmtId="0" fontId="2" fillId="5" borderId="4" xfId="0" applyFont="1" applyFill="1" applyBorder="1" applyAlignment="1" applyProtection="1">
      <alignment horizontal="center"/>
    </xf>
    <xf numFmtId="164" fontId="2" fillId="5" borderId="1" xfId="0" applyNumberFormat="1" applyFont="1" applyFill="1" applyBorder="1" applyAlignment="1" applyProtection="1">
      <alignment horizontal="center"/>
    </xf>
    <xf numFmtId="165" fontId="2" fillId="5" borderId="4" xfId="0" applyNumberFormat="1" applyFont="1" applyFill="1" applyBorder="1" applyAlignment="1" applyProtection="1">
      <alignment horizontal="center"/>
    </xf>
    <xf numFmtId="166" fontId="2" fillId="5" borderId="1" xfId="0" applyNumberFormat="1" applyFont="1" applyFill="1" applyBorder="1" applyAlignment="1" applyProtection="1">
      <alignment horizontal="center"/>
    </xf>
    <xf numFmtId="0" fontId="2" fillId="6" borderId="4" xfId="0" applyFont="1" applyFill="1" applyBorder="1" applyAlignment="1" applyProtection="1">
      <alignment horizontal="center"/>
    </xf>
    <xf numFmtId="164" fontId="2" fillId="6" borderId="1" xfId="0" applyNumberFormat="1" applyFont="1" applyFill="1" applyBorder="1" applyAlignment="1" applyProtection="1">
      <alignment horizontal="center"/>
    </xf>
    <xf numFmtId="165" fontId="2" fillId="6" borderId="4" xfId="0" applyNumberFormat="1" applyFont="1" applyFill="1" applyBorder="1" applyAlignment="1" applyProtection="1">
      <alignment horizontal="center"/>
    </xf>
    <xf numFmtId="166" fontId="2" fillId="6" borderId="1" xfId="0" applyNumberFormat="1" applyFont="1" applyFill="1" applyBorder="1" applyAlignment="1" applyProtection="1">
      <alignment horizontal="center"/>
    </xf>
    <xf numFmtId="0" fontId="2" fillId="4" borderId="4" xfId="0" applyFont="1" applyFill="1" applyBorder="1" applyAlignment="1" applyProtection="1">
      <alignment horizontal="center"/>
    </xf>
    <xf numFmtId="164" fontId="2" fillId="4" borderId="1" xfId="0" applyNumberFormat="1" applyFont="1" applyFill="1" applyBorder="1" applyAlignment="1" applyProtection="1">
      <alignment horizontal="center"/>
    </xf>
    <xf numFmtId="165" fontId="2" fillId="4" borderId="4" xfId="0" applyNumberFormat="1" applyFont="1" applyFill="1" applyBorder="1" applyAlignment="1" applyProtection="1">
      <alignment horizontal="center"/>
    </xf>
    <xf numFmtId="166" fontId="2" fillId="4" borderId="1" xfId="0" applyNumberFormat="1" applyFont="1" applyFill="1" applyBorder="1" applyAlignment="1" applyProtection="1">
      <alignment horizontal="center"/>
    </xf>
    <xf numFmtId="0" fontId="2" fillId="3" borderId="4" xfId="0" applyFont="1" applyFill="1" applyBorder="1" applyAlignment="1" applyProtection="1">
      <alignment horizontal="center"/>
    </xf>
    <xf numFmtId="164" fontId="2" fillId="3" borderId="1" xfId="0" applyNumberFormat="1" applyFont="1" applyFill="1" applyBorder="1" applyAlignment="1" applyProtection="1">
      <alignment horizontal="center"/>
    </xf>
    <xf numFmtId="165" fontId="2" fillId="3" borderId="4" xfId="0" applyNumberFormat="1" applyFont="1" applyFill="1" applyBorder="1" applyAlignment="1" applyProtection="1">
      <alignment horizontal="center"/>
    </xf>
    <xf numFmtId="166" fontId="2" fillId="3" borderId="1" xfId="0" applyNumberFormat="1" applyFont="1" applyFill="1" applyBorder="1" applyAlignment="1" applyProtection="1">
      <alignment horizontal="center"/>
    </xf>
    <xf numFmtId="165" fontId="2" fillId="0" borderId="1" xfId="0" applyNumberFormat="1" applyFont="1" applyFill="1" applyBorder="1"/>
    <xf numFmtId="2" fontId="2" fillId="0" borderId="1" xfId="0" applyNumberFormat="1" applyFont="1" applyFill="1" applyBorder="1" applyAlignment="1">
      <alignment horizontal="center"/>
    </xf>
    <xf numFmtId="0" fontId="1" fillId="0" borderId="0" xfId="0" applyFont="1" applyFill="1" applyAlignment="1"/>
    <xf numFmtId="166" fontId="1" fillId="0" borderId="0" xfId="0" applyNumberFormat="1" applyFont="1" applyFill="1" applyAlignment="1" applyProtection="1">
      <alignment horizontal="center"/>
    </xf>
    <xf numFmtId="165" fontId="1" fillId="0" borderId="7" xfId="0" applyNumberFormat="1" applyFont="1" applyFill="1" applyBorder="1" applyAlignment="1" applyProtection="1">
      <alignment horizontal="center"/>
    </xf>
    <xf numFmtId="164" fontId="1" fillId="0" borderId="0" xfId="0" applyNumberFormat="1" applyFont="1" applyFill="1"/>
    <xf numFmtId="165" fontId="1" fillId="0" borderId="22" xfId="0" applyNumberFormat="1" applyFont="1" applyFill="1" applyBorder="1" applyAlignment="1">
      <alignment horizontal="center"/>
    </xf>
    <xf numFmtId="0" fontId="1" fillId="0" borderId="23" xfId="0" applyFont="1" applyFill="1" applyBorder="1" applyAlignment="1">
      <alignment horizontal="center"/>
    </xf>
    <xf numFmtId="0" fontId="1" fillId="0" borderId="33" xfId="0" applyFont="1" applyFill="1" applyBorder="1" applyAlignment="1">
      <alignment horizontal="center"/>
    </xf>
    <xf numFmtId="164" fontId="1" fillId="0" borderId="17" xfId="0" applyNumberFormat="1" applyFont="1" applyFill="1" applyBorder="1" applyAlignment="1" applyProtection="1">
      <alignment horizontal="center" wrapText="1"/>
    </xf>
    <xf numFmtId="165" fontId="1" fillId="0" borderId="17" xfId="0" applyNumberFormat="1" applyFont="1" applyFill="1" applyBorder="1" applyAlignment="1" applyProtection="1">
      <alignment horizontal="center" wrapText="1"/>
    </xf>
    <xf numFmtId="0" fontId="1" fillId="0" borderId="34" xfId="0" applyFont="1" applyFill="1" applyBorder="1" applyAlignment="1" applyProtection="1">
      <alignment horizontal="center" wrapText="1"/>
    </xf>
    <xf numFmtId="0" fontId="1" fillId="0" borderId="33" xfId="0" applyFont="1" applyFill="1" applyBorder="1" applyAlignment="1">
      <alignment wrapText="1"/>
    </xf>
    <xf numFmtId="0" fontId="1" fillId="0" borderId="17" xfId="0" applyFont="1" applyFill="1" applyBorder="1" applyAlignment="1">
      <alignment wrapText="1"/>
    </xf>
    <xf numFmtId="0" fontId="1" fillId="0" borderId="17" xfId="0" applyFont="1" applyFill="1" applyBorder="1" applyAlignment="1" applyProtection="1">
      <alignment wrapText="1"/>
    </xf>
    <xf numFmtId="0" fontId="1" fillId="0" borderId="34" xfId="0" applyFont="1" applyFill="1" applyBorder="1" applyAlignment="1" applyProtection="1">
      <alignment wrapText="1"/>
    </xf>
    <xf numFmtId="0" fontId="2" fillId="4" borderId="26" xfId="0" applyFont="1" applyFill="1" applyBorder="1"/>
    <xf numFmtId="0" fontId="5" fillId="4" borderId="26" xfId="0" applyFont="1" applyFill="1" applyBorder="1" applyAlignment="1">
      <alignment horizontal="center" wrapText="1"/>
    </xf>
    <xf numFmtId="0" fontId="6" fillId="4" borderId="26" xfId="0" applyFont="1" applyFill="1" applyBorder="1" applyAlignment="1">
      <alignment horizontal="center" wrapText="1"/>
    </xf>
    <xf numFmtId="0" fontId="5" fillId="4" borderId="26" xfId="0" applyFont="1" applyFill="1" applyBorder="1" applyAlignment="1">
      <alignment horizontal="center"/>
    </xf>
    <xf numFmtId="165" fontId="1" fillId="0" borderId="25" xfId="0" applyNumberFormat="1" applyFont="1" applyFill="1" applyBorder="1" applyAlignment="1" applyProtection="1">
      <alignment horizontal="center"/>
    </xf>
    <xf numFmtId="165" fontId="1" fillId="0" borderId="35" xfId="0" applyNumberFormat="1" applyFont="1" applyFill="1" applyBorder="1" applyAlignment="1" applyProtection="1">
      <alignment horizontal="center"/>
    </xf>
    <xf numFmtId="0" fontId="1" fillId="0" borderId="36" xfId="0" applyFont="1" applyFill="1" applyBorder="1" applyAlignment="1">
      <alignment horizontal="center"/>
    </xf>
    <xf numFmtId="166" fontId="1" fillId="0" borderId="35" xfId="0" applyNumberFormat="1" applyFont="1" applyFill="1" applyBorder="1" applyAlignment="1" applyProtection="1">
      <alignment horizontal="center"/>
    </xf>
    <xf numFmtId="0" fontId="1" fillId="0" borderId="5" xfId="0" applyFont="1" applyFill="1" applyBorder="1" applyProtection="1"/>
    <xf numFmtId="166" fontId="1" fillId="0" borderId="37" xfId="0" applyNumberFormat="1" applyFont="1" applyFill="1" applyBorder="1" applyProtection="1"/>
    <xf numFmtId="0" fontId="1" fillId="0" borderId="37" xfId="0" applyFont="1" applyFill="1" applyBorder="1" applyProtection="1"/>
    <xf numFmtId="0" fontId="1" fillId="0" borderId="11" xfId="0" applyFont="1" applyFill="1" applyBorder="1" applyProtection="1"/>
    <xf numFmtId="0" fontId="1" fillId="0" borderId="6" xfId="0" applyFont="1" applyFill="1" applyBorder="1" applyProtection="1"/>
    <xf numFmtId="0" fontId="1" fillId="0" borderId="25" xfId="0" applyFont="1" applyFill="1" applyBorder="1"/>
    <xf numFmtId="0" fontId="1" fillId="0" borderId="12" xfId="0" applyFont="1" applyFill="1" applyBorder="1" applyAlignment="1">
      <alignment horizontal="center"/>
    </xf>
    <xf numFmtId="0" fontId="2" fillId="4" borderId="38" xfId="0" applyFont="1" applyFill="1" applyBorder="1"/>
    <xf numFmtId="0" fontId="2" fillId="4" borderId="38" xfId="0" applyFont="1" applyFill="1" applyBorder="1" applyAlignment="1">
      <alignment horizontal="center"/>
    </xf>
    <xf numFmtId="0" fontId="1" fillId="4" borderId="38" xfId="0" applyFont="1" applyFill="1" applyBorder="1" applyAlignment="1">
      <alignment horizontal="center"/>
    </xf>
    <xf numFmtId="0" fontId="1" fillId="0" borderId="24" xfId="0" applyFont="1" applyFill="1" applyBorder="1" applyAlignment="1">
      <alignment horizontal="center"/>
    </xf>
    <xf numFmtId="0" fontId="1" fillId="0" borderId="22" xfId="0" applyFont="1" applyFill="1" applyBorder="1" applyProtection="1"/>
    <xf numFmtId="166" fontId="1" fillId="0" borderId="25" xfId="0" applyNumberFormat="1" applyFont="1" applyFill="1" applyBorder="1" applyProtection="1"/>
    <xf numFmtId="0" fontId="1" fillId="0" borderId="25" xfId="0" applyFont="1" applyFill="1" applyBorder="1" applyProtection="1"/>
    <xf numFmtId="0" fontId="1" fillId="0" borderId="12" xfId="0" applyFont="1" applyFill="1" applyBorder="1" applyProtection="1"/>
    <xf numFmtId="0" fontId="1" fillId="0" borderId="26" xfId="0" applyFont="1" applyFill="1" applyBorder="1"/>
    <xf numFmtId="166" fontId="2" fillId="0" borderId="26" xfId="0" applyNumberFormat="1" applyFont="1" applyFill="1" applyBorder="1" applyAlignment="1">
      <alignment horizontal="center"/>
    </xf>
    <xf numFmtId="0" fontId="7" fillId="0" borderId="26" xfId="0" applyFont="1" applyFill="1" applyBorder="1" applyAlignment="1">
      <alignment horizontal="center"/>
    </xf>
    <xf numFmtId="2" fontId="2" fillId="0" borderId="26" xfId="0" applyNumberFormat="1" applyFont="1" applyFill="1" applyBorder="1" applyAlignment="1">
      <alignment horizontal="center"/>
    </xf>
    <xf numFmtId="0" fontId="1" fillId="0" borderId="22" xfId="0" applyFont="1" applyFill="1" applyBorder="1"/>
    <xf numFmtId="0" fontId="1" fillId="0" borderId="24" xfId="0" applyFont="1" applyFill="1" applyBorder="1"/>
    <xf numFmtId="166" fontId="2" fillId="0" borderId="24" xfId="0" applyNumberFormat="1" applyFont="1" applyFill="1" applyBorder="1" applyAlignment="1">
      <alignment horizontal="center"/>
    </xf>
    <xf numFmtId="0" fontId="7" fillId="0" borderId="24" xfId="0" applyFont="1" applyFill="1" applyBorder="1" applyAlignment="1">
      <alignment horizontal="center"/>
    </xf>
    <xf numFmtId="2" fontId="2" fillId="0" borderId="24" xfId="0" applyNumberFormat="1" applyFont="1" applyFill="1" applyBorder="1" applyAlignment="1">
      <alignment horizontal="center"/>
    </xf>
    <xf numFmtId="164" fontId="1" fillId="0" borderId="0" xfId="0" applyNumberFormat="1" applyFont="1" applyFill="1" applyBorder="1" applyAlignment="1" applyProtection="1">
      <alignment horizontal="center"/>
    </xf>
    <xf numFmtId="0" fontId="1" fillId="0" borderId="38" xfId="0" applyFont="1" applyFill="1" applyBorder="1"/>
    <xf numFmtId="166" fontId="2" fillId="0" borderId="38" xfId="0" applyNumberFormat="1" applyFont="1" applyFill="1" applyBorder="1" applyAlignment="1">
      <alignment horizontal="center"/>
    </xf>
    <xf numFmtId="0" fontId="7" fillId="0" borderId="38" xfId="0" applyFont="1" applyFill="1" applyBorder="1" applyAlignment="1">
      <alignment horizontal="center"/>
    </xf>
    <xf numFmtId="2" fontId="2" fillId="0" borderId="38" xfId="0" applyNumberFormat="1" applyFont="1" applyFill="1" applyBorder="1" applyAlignment="1">
      <alignment horizontal="center"/>
    </xf>
    <xf numFmtId="166" fontId="2" fillId="4" borderId="38" xfId="0" applyNumberFormat="1" applyFont="1" applyFill="1" applyBorder="1" applyAlignment="1">
      <alignment horizontal="center"/>
    </xf>
    <xf numFmtId="0" fontId="8" fillId="4" borderId="38" xfId="0" applyFont="1" applyFill="1" applyBorder="1" applyAlignment="1">
      <alignment horizontal="center"/>
    </xf>
    <xf numFmtId="2" fontId="2" fillId="4" borderId="38" xfId="0" applyNumberFormat="1" applyFont="1" applyFill="1" applyBorder="1" applyAlignment="1">
      <alignment horizontal="center"/>
    </xf>
    <xf numFmtId="0" fontId="2" fillId="3" borderId="41" xfId="0" applyFont="1" applyFill="1" applyBorder="1"/>
    <xf numFmtId="0" fontId="2" fillId="3" borderId="25" xfId="0" applyFont="1" applyFill="1" applyBorder="1"/>
    <xf numFmtId="166" fontId="1" fillId="3" borderId="42" xfId="0" applyNumberFormat="1" applyFont="1" applyFill="1" applyBorder="1"/>
    <xf numFmtId="0" fontId="1" fillId="3" borderId="43" xfId="0" applyFont="1" applyFill="1" applyBorder="1"/>
    <xf numFmtId="0" fontId="1" fillId="3" borderId="0" xfId="0" applyFont="1" applyFill="1" applyBorder="1"/>
    <xf numFmtId="0" fontId="1" fillId="3" borderId="16" xfId="0" applyFont="1" applyFill="1" applyBorder="1"/>
    <xf numFmtId="166" fontId="1" fillId="3" borderId="25" xfId="0" applyNumberFormat="1" applyFont="1" applyFill="1" applyBorder="1"/>
    <xf numFmtId="0" fontId="2" fillId="3" borderId="42" xfId="0" applyFont="1" applyFill="1" applyBorder="1"/>
    <xf numFmtId="0" fontId="1" fillId="3" borderId="44" xfId="0" applyFont="1" applyFill="1" applyBorder="1"/>
    <xf numFmtId="0" fontId="2" fillId="3" borderId="16" xfId="0" applyFont="1" applyFill="1" applyBorder="1"/>
    <xf numFmtId="0" fontId="2" fillId="3" borderId="0" xfId="0" applyFont="1" applyFill="1" applyBorder="1"/>
    <xf numFmtId="0" fontId="10" fillId="2" borderId="4" xfId="0" applyFont="1" applyFill="1" applyBorder="1" applyProtection="1"/>
    <xf numFmtId="166" fontId="10" fillId="2" borderId="39" xfId="0" applyNumberFormat="1" applyFont="1" applyFill="1" applyBorder="1" applyProtection="1"/>
    <xf numFmtId="0" fontId="10" fillId="2" borderId="39" xfId="0" applyFont="1" applyFill="1" applyBorder="1" applyProtection="1"/>
    <xf numFmtId="0" fontId="10" fillId="2" borderId="1" xfId="0" applyFont="1" applyFill="1" applyBorder="1" applyProtection="1"/>
    <xf numFmtId="0" fontId="10" fillId="2" borderId="2" xfId="0" applyFont="1" applyFill="1" applyBorder="1" applyProtection="1"/>
    <xf numFmtId="0" fontId="1" fillId="2" borderId="21" xfId="0" applyFont="1" applyFill="1" applyBorder="1"/>
    <xf numFmtId="0" fontId="10" fillId="2" borderId="1" xfId="0" applyFont="1" applyFill="1" applyBorder="1" applyAlignment="1" applyProtection="1">
      <alignment horizontal="center"/>
    </xf>
    <xf numFmtId="0" fontId="10" fillId="0" borderId="0" xfId="0" applyFont="1" applyFill="1"/>
    <xf numFmtId="0" fontId="2" fillId="3" borderId="45" xfId="0" applyFont="1" applyFill="1" applyBorder="1"/>
    <xf numFmtId="0" fontId="1" fillId="3" borderId="46" xfId="0" applyFont="1" applyFill="1" applyBorder="1"/>
    <xf numFmtId="0" fontId="1" fillId="3" borderId="47" xfId="0" applyFont="1" applyFill="1" applyBorder="1"/>
    <xf numFmtId="0" fontId="1" fillId="0" borderId="47" xfId="0" applyFont="1" applyFill="1" applyBorder="1"/>
    <xf numFmtId="0" fontId="1" fillId="0" borderId="45" xfId="0" applyFont="1" applyFill="1" applyBorder="1"/>
    <xf numFmtId="0" fontId="1" fillId="8" borderId="22" xfId="0" applyFont="1" applyFill="1" applyBorder="1" applyAlignment="1" applyProtection="1">
      <alignment horizontal="center"/>
    </xf>
    <xf numFmtId="164" fontId="1" fillId="0" borderId="0" xfId="0" applyNumberFormat="1" applyFont="1" applyFill="1" applyProtection="1"/>
    <xf numFmtId="16" fontId="1" fillId="0" borderId="0" xfId="0" applyNumberFormat="1" applyFont="1" applyFill="1"/>
    <xf numFmtId="0" fontId="1" fillId="0" borderId="22" xfId="0" applyFont="1" applyFill="1" applyBorder="1" applyAlignment="1" applyProtection="1"/>
    <xf numFmtId="0" fontId="1" fillId="0" borderId="25" xfId="0" applyFont="1" applyFill="1" applyBorder="1" applyAlignment="1" applyProtection="1">
      <alignment horizontal="center"/>
    </xf>
    <xf numFmtId="164" fontId="1" fillId="0" borderId="25" xfId="0" applyNumberFormat="1" applyFont="1" applyFill="1" applyBorder="1" applyProtection="1"/>
    <xf numFmtId="166" fontId="1" fillId="0" borderId="16" xfId="0" applyNumberFormat="1" applyFont="1" applyFill="1" applyBorder="1" applyAlignment="1" applyProtection="1">
      <alignment horizontal="center"/>
    </xf>
    <xf numFmtId="0" fontId="1" fillId="0" borderId="37" xfId="0" applyFont="1" applyFill="1" applyBorder="1"/>
    <xf numFmtId="164" fontId="1" fillId="0" borderId="0" xfId="0" applyNumberFormat="1" applyFont="1" applyFill="1" applyBorder="1" applyProtection="1"/>
    <xf numFmtId="0" fontId="1" fillId="0" borderId="0" xfId="0" applyFont="1" applyFill="1" applyBorder="1" applyAlignment="1" applyProtection="1"/>
    <xf numFmtId="168" fontId="11" fillId="0" borderId="0" xfId="0" applyNumberFormat="1" applyFont="1"/>
    <xf numFmtId="0" fontId="1" fillId="0" borderId="49" xfId="0" applyFont="1" applyFill="1" applyBorder="1" applyAlignment="1">
      <alignment wrapText="1"/>
    </xf>
    <xf numFmtId="0" fontId="1" fillId="0" borderId="36" xfId="0" applyFont="1" applyFill="1" applyBorder="1" applyAlignment="1">
      <alignment wrapText="1"/>
    </xf>
    <xf numFmtId="0" fontId="1" fillId="0" borderId="36" xfId="0" applyFont="1" applyFill="1" applyBorder="1" applyAlignment="1" applyProtection="1">
      <alignment wrapText="1"/>
    </xf>
    <xf numFmtId="0" fontId="1" fillId="0" borderId="50" xfId="0" applyFont="1" applyFill="1" applyBorder="1" applyAlignment="1" applyProtection="1">
      <alignment wrapText="1"/>
    </xf>
    <xf numFmtId="0" fontId="1" fillId="0" borderId="25" xfId="0" applyFont="1" applyFill="1" applyBorder="1" applyAlignment="1">
      <alignment horizontal="center"/>
    </xf>
    <xf numFmtId="0" fontId="1" fillId="0" borderId="21" xfId="0" applyFont="1" applyFill="1" applyBorder="1" applyAlignment="1">
      <alignment horizontal="center"/>
    </xf>
    <xf numFmtId="0" fontId="2" fillId="3" borderId="21" xfId="0" applyFont="1" applyFill="1" applyBorder="1" applyAlignment="1" applyProtection="1"/>
    <xf numFmtId="0" fontId="2" fillId="3" borderId="21" xfId="0" applyFont="1" applyFill="1" applyBorder="1" applyAlignment="1" applyProtection="1">
      <alignment horizontal="center"/>
    </xf>
    <xf numFmtId="164" fontId="2" fillId="3" borderId="21" xfId="0" applyNumberFormat="1" applyFont="1" applyFill="1" applyBorder="1" applyProtection="1"/>
    <xf numFmtId="1" fontId="2" fillId="3" borderId="21" xfId="0" applyNumberFormat="1" applyFont="1" applyFill="1" applyBorder="1" applyProtection="1"/>
    <xf numFmtId="0" fontId="2" fillId="3" borderId="21" xfId="0" applyFont="1" applyFill="1" applyBorder="1" applyProtection="1"/>
    <xf numFmtId="165" fontId="2" fillId="3" borderId="21" xfId="0" applyNumberFormat="1" applyFont="1" applyFill="1" applyBorder="1" applyAlignment="1" applyProtection="1">
      <alignment horizontal="center"/>
    </xf>
    <xf numFmtId="166" fontId="2" fillId="3" borderId="21" xfId="0" applyNumberFormat="1" applyFont="1" applyFill="1" applyBorder="1" applyAlignment="1" applyProtection="1">
      <alignment horizontal="center"/>
    </xf>
    <xf numFmtId="166" fontId="2" fillId="3" borderId="21" xfId="0" applyNumberFormat="1" applyFont="1" applyFill="1" applyBorder="1" applyProtection="1"/>
    <xf numFmtId="166" fontId="1" fillId="0" borderId="0" xfId="0" applyNumberFormat="1" applyFont="1" applyFill="1" applyBorder="1" applyProtection="1"/>
    <xf numFmtId="166" fontId="1" fillId="0" borderId="0" xfId="0" applyNumberFormat="1" applyFont="1" applyFill="1" applyBorder="1" applyAlignment="1">
      <alignment horizontal="center"/>
    </xf>
    <xf numFmtId="165" fontId="1" fillId="0" borderId="51" xfId="0" applyNumberFormat="1" applyFont="1" applyFill="1" applyBorder="1" applyProtection="1"/>
    <xf numFmtId="165" fontId="1" fillId="0" borderId="36" xfId="0" applyNumberFormat="1" applyFont="1" applyFill="1" applyBorder="1" applyProtection="1"/>
    <xf numFmtId="0" fontId="1" fillId="0" borderId="24" xfId="0" applyFont="1" applyFill="1" applyBorder="1" applyProtection="1"/>
    <xf numFmtId="165" fontId="1" fillId="0" borderId="16" xfId="0" applyNumberFormat="1" applyFont="1" applyFill="1" applyBorder="1" applyProtection="1"/>
    <xf numFmtId="165" fontId="1" fillId="0" borderId="24" xfId="0" applyNumberFormat="1" applyFont="1" applyFill="1" applyBorder="1" applyProtection="1"/>
    <xf numFmtId="165" fontId="1" fillId="0" borderId="0" xfId="0" applyNumberFormat="1" applyFont="1" applyFill="1"/>
    <xf numFmtId="2" fontId="1" fillId="0" borderId="21" xfId="0" applyNumberFormat="1" applyFont="1" applyFill="1" applyBorder="1" applyAlignment="1">
      <alignment horizontal="center"/>
    </xf>
    <xf numFmtId="167" fontId="1" fillId="0" borderId="21" xfId="0" applyNumberFormat="1" applyFont="1" applyFill="1" applyBorder="1" applyAlignment="1">
      <alignment horizontal="center"/>
    </xf>
    <xf numFmtId="165" fontId="1" fillId="0" borderId="21" xfId="0" applyNumberFormat="1" applyFont="1" applyFill="1" applyBorder="1" applyAlignment="1">
      <alignment horizontal="center"/>
    </xf>
    <xf numFmtId="165" fontId="1" fillId="9" borderId="15" xfId="0" applyNumberFormat="1" applyFont="1" applyFill="1" applyBorder="1" applyProtection="1"/>
    <xf numFmtId="166" fontId="1" fillId="9" borderId="15" xfId="0" applyNumberFormat="1" applyFont="1" applyFill="1" applyBorder="1" applyProtection="1"/>
    <xf numFmtId="0" fontId="1" fillId="9" borderId="15" xfId="0" applyFont="1" applyFill="1" applyBorder="1" applyProtection="1"/>
    <xf numFmtId="0" fontId="1" fillId="9" borderId="29" xfId="0" applyFont="1" applyFill="1" applyBorder="1" applyProtection="1"/>
    <xf numFmtId="0" fontId="1" fillId="9" borderId="9" xfId="0" applyFont="1" applyFill="1" applyBorder="1" applyProtection="1"/>
    <xf numFmtId="0" fontId="1" fillId="9" borderId="29" xfId="0" applyFont="1" applyFill="1" applyBorder="1" applyAlignment="1" applyProtection="1">
      <alignment horizontal="center"/>
    </xf>
    <xf numFmtId="0" fontId="1" fillId="0" borderId="49" xfId="0" applyFont="1" applyFill="1" applyBorder="1" applyAlignment="1">
      <alignment horizontal="center"/>
    </xf>
    <xf numFmtId="164" fontId="1" fillId="0" borderId="36" xfId="0" applyNumberFormat="1" applyFont="1" applyFill="1" applyBorder="1" applyAlignment="1" applyProtection="1">
      <alignment horizontal="center" wrapText="1"/>
    </xf>
    <xf numFmtId="165" fontId="1" fillId="0" borderId="36" xfId="0" applyNumberFormat="1" applyFont="1" applyFill="1" applyBorder="1" applyAlignment="1" applyProtection="1">
      <alignment horizontal="center" wrapText="1"/>
    </xf>
    <xf numFmtId="0" fontId="1" fillId="0" borderId="36" xfId="0" applyFont="1" applyFill="1" applyBorder="1" applyAlignment="1" applyProtection="1">
      <alignment horizontal="center" wrapText="1"/>
    </xf>
    <xf numFmtId="0" fontId="1" fillId="0" borderId="50" xfId="0" applyFont="1" applyFill="1" applyBorder="1" applyAlignment="1" applyProtection="1">
      <alignment horizontal="center" wrapText="1"/>
    </xf>
    <xf numFmtId="0" fontId="2" fillId="10" borderId="0" xfId="0" applyFont="1" applyFill="1"/>
    <xf numFmtId="0" fontId="1" fillId="11" borderId="0" xfId="0" applyFont="1" applyFill="1"/>
    <xf numFmtId="0" fontId="10" fillId="11" borderId="4" xfId="0" applyFont="1" applyFill="1" applyBorder="1" applyAlignment="1" applyProtection="1">
      <alignment horizontal="center"/>
    </xf>
    <xf numFmtId="164" fontId="10" fillId="11" borderId="17" xfId="0" applyNumberFormat="1" applyFont="1" applyFill="1" applyBorder="1" applyAlignment="1" applyProtection="1">
      <alignment horizontal="center"/>
    </xf>
    <xf numFmtId="165" fontId="10" fillId="11" borderId="39" xfId="0" applyNumberFormat="1" applyFont="1" applyFill="1" applyBorder="1" applyAlignment="1" applyProtection="1">
      <alignment horizontal="center"/>
    </xf>
    <xf numFmtId="165" fontId="10" fillId="11" borderId="34" xfId="0" applyNumberFormat="1" applyFont="1" applyFill="1" applyBorder="1" applyAlignment="1" applyProtection="1">
      <alignment horizontal="center"/>
    </xf>
    <xf numFmtId="165" fontId="10" fillId="11" borderId="2" xfId="0" applyNumberFormat="1" applyFont="1" applyFill="1" applyBorder="1" applyAlignment="1" applyProtection="1">
      <alignment horizontal="center"/>
    </xf>
    <xf numFmtId="0" fontId="10" fillId="11" borderId="17" xfId="0" applyFont="1" applyFill="1" applyBorder="1" applyAlignment="1" applyProtection="1">
      <alignment horizontal="center"/>
    </xf>
    <xf numFmtId="166" fontId="10" fillId="11" borderId="2" xfId="0" applyNumberFormat="1" applyFont="1" applyFill="1" applyBorder="1" applyAlignment="1" applyProtection="1">
      <alignment horizontal="center"/>
    </xf>
    <xf numFmtId="166" fontId="10" fillId="11" borderId="17" xfId="0" applyNumberFormat="1" applyFont="1" applyFill="1" applyBorder="1" applyAlignment="1" applyProtection="1">
      <alignment horizontal="center"/>
    </xf>
    <xf numFmtId="166" fontId="10" fillId="11" borderId="39" xfId="0" applyNumberFormat="1" applyFont="1" applyFill="1" applyBorder="1" applyAlignment="1" applyProtection="1">
      <alignment horizontal="center"/>
    </xf>
    <xf numFmtId="166" fontId="10" fillId="11" borderId="34" xfId="0" applyNumberFormat="1" applyFont="1" applyFill="1" applyBorder="1" applyAlignment="1" applyProtection="1">
      <alignment horizontal="center"/>
    </xf>
    <xf numFmtId="166" fontId="10" fillId="11" borderId="1" xfId="0" applyNumberFormat="1" applyFont="1" applyFill="1" applyBorder="1" applyAlignment="1" applyProtection="1">
      <alignment horizontal="center"/>
    </xf>
    <xf numFmtId="0" fontId="10" fillId="11" borderId="4" xfId="0" applyFont="1" applyFill="1" applyBorder="1" applyProtection="1"/>
    <xf numFmtId="166" fontId="10" fillId="11" borderId="39" xfId="0" applyNumberFormat="1" applyFont="1" applyFill="1" applyBorder="1" applyProtection="1"/>
    <xf numFmtId="0" fontId="10" fillId="11" borderId="39" xfId="0" applyFont="1" applyFill="1" applyBorder="1" applyProtection="1"/>
    <xf numFmtId="0" fontId="10" fillId="11" borderId="1" xfId="0" applyFont="1" applyFill="1" applyBorder="1" applyProtection="1"/>
    <xf numFmtId="0" fontId="1" fillId="11" borderId="1" xfId="0" applyFont="1" applyFill="1" applyBorder="1"/>
    <xf numFmtId="0" fontId="2" fillId="11" borderId="0" xfId="0" applyFont="1" applyFill="1"/>
    <xf numFmtId="0" fontId="2" fillId="11" borderId="4" xfId="0" applyFont="1" applyFill="1" applyBorder="1" applyProtection="1"/>
    <xf numFmtId="166" fontId="2" fillId="11" borderId="39" xfId="0" applyNumberFormat="1" applyFont="1" applyFill="1" applyBorder="1" applyProtection="1"/>
    <xf numFmtId="0" fontId="2" fillId="11" borderId="39" xfId="0" applyFont="1" applyFill="1" applyBorder="1" applyProtection="1"/>
    <xf numFmtId="0" fontId="2" fillId="11" borderId="1" xfId="0" applyFont="1" applyFill="1" applyBorder="1" applyProtection="1"/>
    <xf numFmtId="0" fontId="2" fillId="11" borderId="2" xfId="0" applyFont="1" applyFill="1" applyBorder="1" applyProtection="1"/>
    <xf numFmtId="0" fontId="2" fillId="11" borderId="1" xfId="0" applyFont="1" applyFill="1" applyBorder="1" applyAlignment="1" applyProtection="1">
      <alignment horizontal="center"/>
    </xf>
    <xf numFmtId="0" fontId="2" fillId="12" borderId="4" xfId="0" applyFont="1" applyFill="1" applyBorder="1" applyAlignment="1" applyProtection="1"/>
    <xf numFmtId="0" fontId="2" fillId="12" borderId="39" xfId="0" applyFont="1" applyFill="1" applyBorder="1" applyAlignment="1" applyProtection="1">
      <alignment horizontal="center"/>
    </xf>
    <xf numFmtId="164" fontId="2" fillId="12" borderId="39" xfId="0" applyNumberFormat="1" applyFont="1" applyFill="1" applyBorder="1" applyProtection="1"/>
    <xf numFmtId="165" fontId="2" fillId="12" borderId="17" xfId="0" applyNumberFormat="1" applyFont="1" applyFill="1" applyBorder="1" applyAlignment="1" applyProtection="1">
      <alignment horizontal="center"/>
    </xf>
    <xf numFmtId="165" fontId="2" fillId="12" borderId="2" xfId="0" applyNumberFormat="1" applyFont="1" applyFill="1" applyBorder="1" applyAlignment="1" applyProtection="1">
      <alignment horizontal="center"/>
    </xf>
    <xf numFmtId="165" fontId="2" fillId="12" borderId="39" xfId="0" applyNumberFormat="1" applyFont="1" applyFill="1" applyBorder="1" applyAlignment="1" applyProtection="1">
      <alignment horizontal="center"/>
    </xf>
    <xf numFmtId="0" fontId="2" fillId="12" borderId="17" xfId="0" applyFont="1" applyFill="1" applyBorder="1" applyAlignment="1" applyProtection="1">
      <alignment horizontal="center"/>
    </xf>
    <xf numFmtId="166" fontId="2" fillId="12" borderId="17" xfId="0" applyNumberFormat="1" applyFont="1" applyFill="1" applyBorder="1" applyAlignment="1" applyProtection="1">
      <alignment horizontal="center"/>
    </xf>
    <xf numFmtId="164" fontId="2" fillId="12" borderId="2" xfId="0" applyNumberFormat="1" applyFont="1" applyFill="1" applyBorder="1" applyAlignment="1" applyProtection="1">
      <alignment horizontal="center"/>
    </xf>
    <xf numFmtId="166" fontId="2" fillId="12" borderId="2" xfId="0" applyNumberFormat="1" applyFont="1" applyFill="1" applyBorder="1" applyAlignment="1" applyProtection="1">
      <alignment horizontal="center"/>
    </xf>
    <xf numFmtId="166" fontId="2" fillId="12" borderId="34" xfId="0" applyNumberFormat="1" applyFont="1" applyFill="1" applyBorder="1" applyAlignment="1" applyProtection="1">
      <alignment horizontal="center"/>
    </xf>
    <xf numFmtId="166" fontId="2" fillId="12" borderId="1" xfId="0" applyNumberFormat="1" applyFont="1" applyFill="1" applyBorder="1" applyAlignment="1" applyProtection="1">
      <alignment horizontal="center"/>
    </xf>
    <xf numFmtId="0" fontId="2" fillId="12" borderId="4" xfId="0" applyFont="1" applyFill="1" applyBorder="1" applyProtection="1"/>
    <xf numFmtId="166" fontId="2" fillId="12" borderId="39" xfId="0" applyNumberFormat="1" applyFont="1" applyFill="1" applyBorder="1" applyProtection="1"/>
    <xf numFmtId="0" fontId="2" fillId="12" borderId="39" xfId="0" applyFont="1" applyFill="1" applyBorder="1" applyProtection="1"/>
    <xf numFmtId="0" fontId="2" fillId="12" borderId="1" xfId="0" applyFont="1" applyFill="1" applyBorder="1" applyProtection="1"/>
    <xf numFmtId="0" fontId="2" fillId="12" borderId="2" xfId="0" applyFont="1" applyFill="1" applyBorder="1" applyProtection="1"/>
    <xf numFmtId="0" fontId="2" fillId="12" borderId="1" xfId="0" applyFont="1" applyFill="1" applyBorder="1" applyAlignment="1" applyProtection="1">
      <alignment horizontal="center"/>
    </xf>
    <xf numFmtId="164" fontId="1" fillId="7" borderId="0" xfId="0" applyNumberFormat="1" applyFont="1" applyFill="1" applyAlignment="1" applyProtection="1"/>
    <xf numFmtId="0" fontId="1" fillId="7" borderId="0" xfId="0" applyFont="1" applyFill="1" applyAlignment="1"/>
    <xf numFmtId="0" fontId="1" fillId="13" borderId="0" xfId="0" applyFont="1" applyFill="1"/>
    <xf numFmtId="0" fontId="2" fillId="13" borderId="4" xfId="0" applyFont="1" applyFill="1" applyBorder="1" applyAlignment="1" applyProtection="1"/>
    <xf numFmtId="0" fontId="2" fillId="13" borderId="39" xfId="0" applyFont="1" applyFill="1" applyBorder="1" applyAlignment="1" applyProtection="1">
      <alignment horizontal="center"/>
    </xf>
    <xf numFmtId="164" fontId="2" fillId="13" borderId="39" xfId="0" applyNumberFormat="1" applyFont="1" applyFill="1" applyBorder="1" applyProtection="1"/>
    <xf numFmtId="165" fontId="2" fillId="13" borderId="17" xfId="0" applyNumberFormat="1" applyFont="1" applyFill="1" applyBorder="1" applyAlignment="1" applyProtection="1">
      <alignment horizontal="center"/>
    </xf>
    <xf numFmtId="165" fontId="2" fillId="13" borderId="2" xfId="0" applyNumberFormat="1" applyFont="1" applyFill="1" applyBorder="1" applyAlignment="1" applyProtection="1">
      <alignment horizontal="center"/>
    </xf>
    <xf numFmtId="165" fontId="2" fillId="13" borderId="39" xfId="0" applyNumberFormat="1" applyFont="1" applyFill="1" applyBorder="1" applyAlignment="1" applyProtection="1">
      <alignment horizontal="center"/>
    </xf>
    <xf numFmtId="166" fontId="2" fillId="13" borderId="17" xfId="0" applyNumberFormat="1" applyFont="1" applyFill="1" applyBorder="1" applyAlignment="1" applyProtection="1">
      <alignment horizontal="center"/>
    </xf>
    <xf numFmtId="166" fontId="2" fillId="13" borderId="2" xfId="0" applyNumberFormat="1" applyFont="1" applyFill="1" applyBorder="1" applyAlignment="1" applyProtection="1">
      <alignment horizontal="center"/>
    </xf>
    <xf numFmtId="166" fontId="2" fillId="13" borderId="34" xfId="0" applyNumberFormat="1" applyFont="1" applyFill="1" applyBorder="1" applyAlignment="1" applyProtection="1">
      <alignment horizontal="center"/>
    </xf>
    <xf numFmtId="166" fontId="2" fillId="13" borderId="1" xfId="0" applyNumberFormat="1" applyFont="1" applyFill="1" applyBorder="1" applyAlignment="1" applyProtection="1">
      <alignment horizontal="center"/>
    </xf>
    <xf numFmtId="0" fontId="2" fillId="13" borderId="4" xfId="0" applyFont="1" applyFill="1" applyBorder="1" applyProtection="1"/>
    <xf numFmtId="166" fontId="2" fillId="13" borderId="39" xfId="0" applyNumberFormat="1" applyFont="1" applyFill="1" applyBorder="1" applyProtection="1"/>
    <xf numFmtId="0" fontId="2" fillId="13" borderId="39" xfId="0" applyFont="1" applyFill="1" applyBorder="1" applyProtection="1"/>
    <xf numFmtId="0" fontId="2" fillId="13" borderId="1" xfId="0" applyFont="1" applyFill="1" applyBorder="1" applyProtection="1"/>
    <xf numFmtId="0" fontId="2" fillId="13" borderId="2" xfId="0" applyFont="1" applyFill="1" applyBorder="1" applyProtection="1"/>
    <xf numFmtId="0" fontId="2" fillId="13" borderId="1" xfId="0" applyFont="1" applyFill="1" applyBorder="1" applyAlignment="1" applyProtection="1">
      <alignment horizontal="center"/>
    </xf>
    <xf numFmtId="0" fontId="2" fillId="15" borderId="1" xfId="0" applyFont="1" applyFill="1" applyBorder="1" applyAlignment="1" applyProtection="1">
      <alignment horizontal="center"/>
    </xf>
    <xf numFmtId="0" fontId="2" fillId="15" borderId="2" xfId="0" applyFont="1" applyFill="1" applyBorder="1" applyAlignment="1" applyProtection="1">
      <alignment horizontal="center"/>
    </xf>
    <xf numFmtId="164" fontId="2" fillId="15" borderId="19" xfId="0" applyNumberFormat="1" applyFont="1" applyFill="1" applyBorder="1" applyAlignment="1" applyProtection="1">
      <alignment horizontal="center"/>
    </xf>
    <xf numFmtId="165" fontId="2" fillId="15" borderId="19" xfId="0" applyNumberFormat="1" applyFont="1" applyFill="1" applyBorder="1" applyAlignment="1" applyProtection="1">
      <alignment horizontal="center"/>
    </xf>
    <xf numFmtId="165" fontId="2" fillId="15" borderId="2" xfId="0" applyNumberFormat="1" applyFont="1" applyFill="1" applyBorder="1" applyAlignment="1" applyProtection="1">
      <alignment horizontal="center"/>
    </xf>
    <xf numFmtId="165" fontId="2" fillId="15" borderId="4" xfId="0" applyNumberFormat="1" applyFont="1" applyFill="1" applyBorder="1" applyAlignment="1" applyProtection="1">
      <alignment horizontal="center"/>
    </xf>
    <xf numFmtId="0" fontId="2" fillId="15" borderId="19" xfId="0" applyFont="1" applyFill="1" applyBorder="1" applyAlignment="1" applyProtection="1">
      <alignment horizontal="center"/>
    </xf>
    <xf numFmtId="166" fontId="2" fillId="15" borderId="19" xfId="0" applyNumberFormat="1" applyFont="1" applyFill="1" applyBorder="1" applyAlignment="1" applyProtection="1">
      <alignment horizontal="center"/>
    </xf>
    <xf numFmtId="166" fontId="2" fillId="15" borderId="2" xfId="0" applyNumberFormat="1" applyFont="1" applyFill="1" applyBorder="1" applyAlignment="1" applyProtection="1">
      <alignment horizontal="center"/>
    </xf>
    <xf numFmtId="166" fontId="2" fillId="15" borderId="30" xfId="0" applyNumberFormat="1" applyFont="1" applyFill="1" applyBorder="1" applyAlignment="1" applyProtection="1">
      <alignment horizontal="center"/>
    </xf>
    <xf numFmtId="166" fontId="2" fillId="15" borderId="3" xfId="0" applyNumberFormat="1" applyFont="1" applyFill="1" applyBorder="1" applyAlignment="1" applyProtection="1">
      <alignment horizontal="center"/>
    </xf>
    <xf numFmtId="0" fontId="2" fillId="15" borderId="31" xfId="0" applyFont="1" applyFill="1" applyBorder="1" applyProtection="1"/>
    <xf numFmtId="166" fontId="2" fillId="15" borderId="13" xfId="0" applyNumberFormat="1" applyFont="1" applyFill="1" applyBorder="1" applyProtection="1"/>
    <xf numFmtId="0" fontId="2" fillId="15" borderId="13" xfId="0" applyFont="1" applyFill="1" applyBorder="1" applyProtection="1"/>
    <xf numFmtId="0" fontId="2" fillId="15" borderId="32" xfId="0" applyFont="1" applyFill="1" applyBorder="1" applyAlignment="1" applyProtection="1">
      <alignment horizontal="center"/>
    </xf>
    <xf numFmtId="0" fontId="1" fillId="15" borderId="0" xfId="0" applyFont="1" applyFill="1" applyAlignment="1">
      <alignment horizontal="center"/>
    </xf>
    <xf numFmtId="165" fontId="1" fillId="15" borderId="0" xfId="0" applyNumberFormat="1" applyFont="1" applyFill="1" applyAlignment="1">
      <alignment horizontal="center"/>
    </xf>
    <xf numFmtId="0" fontId="2" fillId="15" borderId="4" xfId="0" applyFont="1" applyFill="1" applyBorder="1" applyAlignment="1" applyProtection="1">
      <alignment horizontal="center"/>
    </xf>
    <xf numFmtId="164" fontId="2" fillId="15" borderId="17" xfId="0" applyNumberFormat="1" applyFont="1" applyFill="1" applyBorder="1" applyAlignment="1" applyProtection="1">
      <alignment horizontal="center"/>
    </xf>
    <xf numFmtId="165" fontId="2" fillId="15" borderId="39" xfId="0" applyNumberFormat="1" applyFont="1" applyFill="1" applyBorder="1" applyAlignment="1" applyProtection="1">
      <alignment horizontal="center"/>
    </xf>
    <xf numFmtId="165" fontId="2" fillId="15" borderId="34" xfId="0" applyNumberFormat="1" applyFont="1" applyFill="1" applyBorder="1" applyAlignment="1" applyProtection="1">
      <alignment horizontal="center"/>
    </xf>
    <xf numFmtId="0" fontId="2" fillId="15" borderId="17" xfId="0" applyFont="1" applyFill="1" applyBorder="1" applyAlignment="1" applyProtection="1">
      <alignment horizontal="center"/>
    </xf>
    <xf numFmtId="166" fontId="2" fillId="15" borderId="17" xfId="0" applyNumberFormat="1" applyFont="1" applyFill="1" applyBorder="1" applyAlignment="1" applyProtection="1">
      <alignment horizontal="center"/>
    </xf>
    <xf numFmtId="166" fontId="2" fillId="15" borderId="39" xfId="0" applyNumberFormat="1" applyFont="1" applyFill="1" applyBorder="1" applyAlignment="1" applyProtection="1">
      <alignment horizontal="center"/>
    </xf>
    <xf numFmtId="166" fontId="2" fillId="15" borderId="34" xfId="0" applyNumberFormat="1" applyFont="1" applyFill="1" applyBorder="1" applyAlignment="1" applyProtection="1">
      <alignment horizontal="center"/>
    </xf>
    <xf numFmtId="166" fontId="2" fillId="15" borderId="1" xfId="0" applyNumberFormat="1" applyFont="1" applyFill="1" applyBorder="1" applyAlignment="1" applyProtection="1">
      <alignment horizontal="center"/>
    </xf>
    <xf numFmtId="0" fontId="2" fillId="15" borderId="4" xfId="0" applyFont="1" applyFill="1" applyBorder="1" applyProtection="1"/>
    <xf numFmtId="166" fontId="2" fillId="15" borderId="39" xfId="0" applyNumberFormat="1" applyFont="1" applyFill="1" applyBorder="1" applyProtection="1"/>
    <xf numFmtId="0" fontId="2" fillId="15" borderId="39" xfId="0" applyFont="1" applyFill="1" applyBorder="1" applyProtection="1"/>
    <xf numFmtId="0" fontId="2" fillId="15" borderId="1" xfId="0" applyFont="1" applyFill="1" applyBorder="1" applyProtection="1"/>
    <xf numFmtId="0" fontId="2" fillId="15" borderId="2" xfId="0" applyFont="1" applyFill="1" applyBorder="1" applyProtection="1"/>
    <xf numFmtId="0" fontId="1" fillId="15" borderId="1" xfId="0" applyFont="1" applyFill="1" applyBorder="1"/>
    <xf numFmtId="0" fontId="10" fillId="15" borderId="4" xfId="0" applyFont="1" applyFill="1" applyBorder="1" applyAlignment="1" applyProtection="1">
      <alignment horizontal="center"/>
    </xf>
    <xf numFmtId="164" fontId="10" fillId="15" borderId="17" xfId="0" applyNumberFormat="1" applyFont="1" applyFill="1" applyBorder="1" applyAlignment="1" applyProtection="1">
      <alignment horizontal="center"/>
    </xf>
    <xf numFmtId="165" fontId="10" fillId="15" borderId="39" xfId="0" applyNumberFormat="1" applyFont="1" applyFill="1" applyBorder="1" applyAlignment="1" applyProtection="1">
      <alignment horizontal="center"/>
    </xf>
    <xf numFmtId="165" fontId="10" fillId="15" borderId="34" xfId="0" applyNumberFormat="1" applyFont="1" applyFill="1" applyBorder="1" applyAlignment="1" applyProtection="1">
      <alignment horizontal="center"/>
    </xf>
    <xf numFmtId="165" fontId="10" fillId="15" borderId="2" xfId="0" applyNumberFormat="1" applyFont="1" applyFill="1" applyBorder="1" applyAlignment="1" applyProtection="1">
      <alignment horizontal="center"/>
    </xf>
    <xf numFmtId="0" fontId="10" fillId="15" borderId="17" xfId="0" applyFont="1" applyFill="1" applyBorder="1" applyAlignment="1" applyProtection="1">
      <alignment horizontal="center"/>
    </xf>
    <xf numFmtId="166" fontId="10" fillId="15" borderId="2" xfId="0" applyNumberFormat="1" applyFont="1" applyFill="1" applyBorder="1" applyAlignment="1" applyProtection="1">
      <alignment horizontal="center"/>
    </xf>
    <xf numFmtId="166" fontId="10" fillId="15" borderId="17" xfId="0" applyNumberFormat="1" applyFont="1" applyFill="1" applyBorder="1" applyAlignment="1" applyProtection="1">
      <alignment horizontal="center"/>
    </xf>
    <xf numFmtId="166" fontId="10" fillId="15" borderId="39" xfId="0" applyNumberFormat="1" applyFont="1" applyFill="1" applyBorder="1" applyAlignment="1" applyProtection="1">
      <alignment horizontal="center"/>
    </xf>
    <xf numFmtId="166" fontId="10" fillId="15" borderId="34" xfId="0" applyNumberFormat="1" applyFont="1" applyFill="1" applyBorder="1" applyAlignment="1" applyProtection="1">
      <alignment horizontal="center"/>
    </xf>
    <xf numFmtId="166" fontId="10" fillId="15" borderId="1" xfId="0" applyNumberFormat="1" applyFont="1" applyFill="1" applyBorder="1" applyAlignment="1" applyProtection="1">
      <alignment horizontal="center"/>
    </xf>
    <xf numFmtId="0" fontId="10" fillId="15" borderId="4" xfId="0" applyFont="1" applyFill="1" applyBorder="1" applyProtection="1"/>
    <xf numFmtId="166" fontId="10" fillId="15" borderId="39" xfId="0" applyNumberFormat="1" applyFont="1" applyFill="1" applyBorder="1" applyProtection="1"/>
    <xf numFmtId="0" fontId="10" fillId="15" borderId="39" xfId="0" applyFont="1" applyFill="1" applyBorder="1" applyProtection="1"/>
    <xf numFmtId="0" fontId="10" fillId="15" borderId="1" xfId="0" applyFont="1" applyFill="1" applyBorder="1" applyProtection="1"/>
    <xf numFmtId="0" fontId="10" fillId="15" borderId="2" xfId="0" applyFont="1" applyFill="1" applyBorder="1" applyProtection="1"/>
    <xf numFmtId="0" fontId="1" fillId="15" borderId="21" xfId="0" applyFont="1" applyFill="1" applyBorder="1"/>
    <xf numFmtId="0" fontId="10" fillId="15" borderId="1" xfId="0" applyFont="1" applyFill="1" applyBorder="1" applyAlignment="1" applyProtection="1">
      <alignment horizontal="center"/>
    </xf>
    <xf numFmtId="164" fontId="1" fillId="12" borderId="0" xfId="0" applyNumberFormat="1" applyFont="1" applyFill="1" applyAlignment="1"/>
    <xf numFmtId="0" fontId="1" fillId="12" borderId="0" xfId="0" applyFont="1" applyFill="1" applyAlignment="1">
      <alignment horizontal="center"/>
    </xf>
    <xf numFmtId="166" fontId="2" fillId="12" borderId="48" xfId="0" applyNumberFormat="1" applyFont="1" applyFill="1" applyBorder="1" applyAlignment="1" applyProtection="1">
      <alignment horizontal="center"/>
    </xf>
    <xf numFmtId="0" fontId="2" fillId="15" borderId="4" xfId="0" applyFont="1" applyFill="1" applyBorder="1" applyAlignment="1" applyProtection="1"/>
    <xf numFmtId="0" fontId="2" fillId="15" borderId="39" xfId="0" applyFont="1" applyFill="1" applyBorder="1" applyAlignment="1" applyProtection="1">
      <alignment horizontal="center"/>
    </xf>
    <xf numFmtId="164" fontId="2" fillId="15" borderId="39" xfId="0" applyNumberFormat="1" applyFont="1" applyFill="1" applyBorder="1" applyProtection="1"/>
    <xf numFmtId="165" fontId="2" fillId="15" borderId="17" xfId="0" applyNumberFormat="1" applyFont="1" applyFill="1" applyBorder="1" applyAlignment="1" applyProtection="1">
      <alignment horizontal="center"/>
    </xf>
    <xf numFmtId="0" fontId="1" fillId="15" borderId="0" xfId="0" applyFont="1" applyFill="1"/>
    <xf numFmtId="0" fontId="2" fillId="15" borderId="5" xfId="0" applyFont="1" applyFill="1" applyBorder="1"/>
    <xf numFmtId="0" fontId="2" fillId="15" borderId="2" xfId="0" applyFont="1" applyFill="1" applyBorder="1"/>
    <xf numFmtId="0" fontId="4" fillId="15" borderId="3" xfId="0" applyFont="1" applyFill="1" applyBorder="1" applyAlignment="1">
      <alignment horizontal="center"/>
    </xf>
    <xf numFmtId="0" fontId="1" fillId="15" borderId="1" xfId="0" applyFont="1" applyFill="1" applyBorder="1" applyAlignment="1">
      <alignment horizontal="center"/>
    </xf>
    <xf numFmtId="0" fontId="1" fillId="15" borderId="12" xfId="0" applyFont="1" applyFill="1" applyBorder="1"/>
    <xf numFmtId="0" fontId="1" fillId="15" borderId="12" xfId="0" applyFont="1" applyFill="1" applyBorder="1" applyAlignment="1">
      <alignment wrapText="1"/>
    </xf>
    <xf numFmtId="0" fontId="1" fillId="15" borderId="29" xfId="0" applyFont="1" applyFill="1" applyBorder="1"/>
    <xf numFmtId="1" fontId="2" fillId="15" borderId="1" xfId="0" applyNumberFormat="1" applyFont="1" applyFill="1" applyBorder="1" applyAlignment="1">
      <alignment horizontal="center"/>
    </xf>
    <xf numFmtId="2" fontId="2" fillId="15" borderId="1" xfId="0" applyNumberFormat="1" applyFont="1" applyFill="1" applyBorder="1" applyAlignment="1">
      <alignment horizontal="center"/>
    </xf>
    <xf numFmtId="165" fontId="1" fillId="7" borderId="0" xfId="0" applyNumberFormat="1" applyFont="1" applyFill="1" applyAlignment="1" applyProtection="1"/>
    <xf numFmtId="0" fontId="1" fillId="7" borderId="21" xfId="0" applyFont="1" applyFill="1" applyBorder="1"/>
    <xf numFmtId="0" fontId="1" fillId="7" borderId="21" xfId="0" applyFont="1" applyFill="1" applyBorder="1" applyAlignment="1">
      <alignment horizontal="center"/>
    </xf>
    <xf numFmtId="2" fontId="1" fillId="7" borderId="21" xfId="0" applyNumberFormat="1" applyFont="1" applyFill="1" applyBorder="1" applyAlignment="1">
      <alignment horizontal="center"/>
    </xf>
    <xf numFmtId="167" fontId="1" fillId="7" borderId="21" xfId="0" applyNumberFormat="1" applyFont="1" applyFill="1" applyBorder="1" applyAlignment="1">
      <alignment horizontal="center"/>
    </xf>
    <xf numFmtId="0" fontId="1" fillId="14" borderId="26" xfId="0" applyFont="1" applyFill="1" applyBorder="1"/>
    <xf numFmtId="0" fontId="12" fillId="14" borderId="26" xfId="0" applyFont="1" applyFill="1" applyBorder="1" applyAlignment="1">
      <alignment horizontal="center"/>
    </xf>
    <xf numFmtId="164" fontId="12" fillId="14" borderId="26" xfId="0" applyNumberFormat="1" applyFont="1" applyFill="1" applyBorder="1" applyProtection="1"/>
    <xf numFmtId="165" fontId="12" fillId="14" borderId="42" xfId="0" applyNumberFormat="1" applyFont="1" applyFill="1" applyBorder="1" applyAlignment="1">
      <alignment horizontal="center"/>
    </xf>
    <xf numFmtId="165" fontId="12" fillId="14" borderId="26" xfId="0" applyNumberFormat="1" applyFont="1" applyFill="1" applyBorder="1" applyAlignment="1">
      <alignment horizontal="center"/>
    </xf>
    <xf numFmtId="165" fontId="12" fillId="14" borderId="44" xfId="0" applyNumberFormat="1" applyFont="1" applyFill="1" applyBorder="1" applyAlignment="1">
      <alignment horizontal="center"/>
    </xf>
    <xf numFmtId="0" fontId="12" fillId="14" borderId="43" xfId="0" applyFont="1" applyFill="1" applyBorder="1" applyAlignment="1">
      <alignment horizontal="center"/>
    </xf>
    <xf numFmtId="0" fontId="1" fillId="14" borderId="24" xfId="0" applyFont="1" applyFill="1" applyBorder="1"/>
    <xf numFmtId="0" fontId="12" fillId="14" borderId="24" xfId="0" applyFont="1" applyFill="1" applyBorder="1" applyAlignment="1">
      <alignment horizontal="center"/>
    </xf>
    <xf numFmtId="164" fontId="12" fillId="14" borderId="24" xfId="0" applyNumberFormat="1" applyFont="1" applyFill="1" applyBorder="1" applyProtection="1"/>
    <xf numFmtId="165" fontId="12" fillId="14" borderId="25" xfId="0" applyNumberFormat="1" applyFont="1" applyFill="1" applyBorder="1" applyAlignment="1">
      <alignment horizontal="center"/>
    </xf>
    <xf numFmtId="165" fontId="12" fillId="14" borderId="24" xfId="0" applyNumberFormat="1" applyFont="1" applyFill="1" applyBorder="1" applyAlignment="1">
      <alignment horizontal="center"/>
    </xf>
    <xf numFmtId="165" fontId="12" fillId="14" borderId="0" xfId="0" applyNumberFormat="1" applyFont="1" applyFill="1" applyBorder="1" applyAlignment="1">
      <alignment horizontal="center"/>
    </xf>
    <xf numFmtId="0" fontId="12" fillId="14" borderId="16" xfId="0" applyFont="1" applyFill="1" applyBorder="1" applyAlignment="1">
      <alignment horizontal="center"/>
    </xf>
    <xf numFmtId="0" fontId="1" fillId="14" borderId="38" xfId="0" applyFont="1" applyFill="1" applyBorder="1"/>
    <xf numFmtId="0" fontId="12" fillId="14" borderId="38" xfId="0" applyFont="1" applyFill="1" applyBorder="1" applyAlignment="1">
      <alignment horizontal="center"/>
    </xf>
    <xf numFmtId="164" fontId="12" fillId="14" borderId="38" xfId="0" applyNumberFormat="1" applyFont="1" applyFill="1" applyBorder="1" applyProtection="1"/>
    <xf numFmtId="165" fontId="12" fillId="14" borderId="45" xfId="0" applyNumberFormat="1" applyFont="1" applyFill="1" applyBorder="1" applyAlignment="1">
      <alignment horizontal="center"/>
    </xf>
    <xf numFmtId="165" fontId="12" fillId="14" borderId="38" xfId="0" applyNumberFormat="1" applyFont="1" applyFill="1" applyBorder="1" applyAlignment="1">
      <alignment horizontal="center"/>
    </xf>
    <xf numFmtId="165" fontId="12" fillId="14" borderId="47" xfId="0" applyNumberFormat="1" applyFont="1" applyFill="1" applyBorder="1" applyAlignment="1">
      <alignment horizontal="center"/>
    </xf>
    <xf numFmtId="0" fontId="12" fillId="14" borderId="46" xfId="0" applyFont="1" applyFill="1" applyBorder="1" applyAlignment="1">
      <alignment horizontal="center"/>
    </xf>
    <xf numFmtId="164" fontId="2" fillId="16" borderId="21" xfId="0" applyNumberFormat="1" applyFont="1" applyFill="1" applyBorder="1" applyProtection="1"/>
    <xf numFmtId="0" fontId="1" fillId="9" borderId="15" xfId="0" applyFont="1" applyFill="1" applyBorder="1" applyAlignment="1" applyProtection="1">
      <alignment horizontal="center"/>
    </xf>
    <xf numFmtId="0" fontId="1" fillId="9" borderId="8" xfId="0" applyFont="1" applyFill="1" applyBorder="1" applyAlignment="1" applyProtection="1"/>
    <xf numFmtId="164" fontId="1" fillId="9" borderId="15" xfId="0" applyNumberFormat="1" applyFont="1" applyFill="1" applyBorder="1" applyProtection="1"/>
    <xf numFmtId="165" fontId="1" fillId="9" borderId="14" xfId="0" applyNumberFormat="1" applyFont="1" applyFill="1" applyBorder="1" applyAlignment="1" applyProtection="1">
      <alignment horizontal="center"/>
    </xf>
    <xf numFmtId="165" fontId="1" fillId="9" borderId="9" xfId="0" applyNumberFormat="1" applyFont="1" applyFill="1" applyBorder="1" applyAlignment="1" applyProtection="1">
      <alignment horizontal="center"/>
    </xf>
    <xf numFmtId="165" fontId="1" fillId="9" borderId="15" xfId="0" applyNumberFormat="1" applyFont="1" applyFill="1" applyBorder="1" applyAlignment="1" applyProtection="1">
      <alignment horizontal="center"/>
    </xf>
    <xf numFmtId="166" fontId="1" fillId="9" borderId="14" xfId="0" applyNumberFormat="1" applyFont="1" applyFill="1" applyBorder="1" applyAlignment="1" applyProtection="1">
      <alignment horizontal="center"/>
    </xf>
    <xf numFmtId="166" fontId="1" fillId="9" borderId="9" xfId="0" applyNumberFormat="1" applyFont="1" applyFill="1" applyBorder="1" applyAlignment="1" applyProtection="1">
      <alignment horizontal="center"/>
    </xf>
    <xf numFmtId="166" fontId="1" fillId="9" borderId="52" xfId="0" applyNumberFormat="1" applyFont="1" applyFill="1" applyBorder="1" applyAlignment="1" applyProtection="1">
      <alignment horizontal="center"/>
    </xf>
    <xf numFmtId="166" fontId="1" fillId="9" borderId="29" xfId="0" applyNumberFormat="1" applyFont="1" applyFill="1" applyBorder="1" applyAlignment="1" applyProtection="1">
      <alignment horizontal="center"/>
    </xf>
    <xf numFmtId="0" fontId="1" fillId="0" borderId="5" xfId="0" applyFont="1" applyFill="1" applyBorder="1" applyAlignment="1" applyProtection="1"/>
    <xf numFmtId="164" fontId="1" fillId="0" borderId="6" xfId="0" applyNumberFormat="1" applyFont="1" applyFill="1" applyBorder="1" applyProtection="1"/>
    <xf numFmtId="165" fontId="1" fillId="0" borderId="36" xfId="0" applyNumberFormat="1" applyFont="1" applyFill="1" applyBorder="1" applyAlignment="1" applyProtection="1">
      <alignment horizontal="center"/>
    </xf>
    <xf numFmtId="165" fontId="1" fillId="0" borderId="37" xfId="0" applyNumberFormat="1" applyFont="1" applyFill="1" applyBorder="1" applyAlignment="1" applyProtection="1">
      <alignment horizontal="center"/>
    </xf>
    <xf numFmtId="0" fontId="1" fillId="0" borderId="37" xfId="0" applyFont="1" applyFill="1" applyBorder="1" applyAlignment="1">
      <alignment horizontal="center"/>
    </xf>
    <xf numFmtId="166" fontId="1" fillId="0" borderId="36" xfId="0" applyNumberFormat="1" applyFont="1" applyFill="1" applyBorder="1" applyAlignment="1" applyProtection="1">
      <alignment horizontal="center"/>
    </xf>
    <xf numFmtId="166" fontId="1" fillId="0" borderId="50" xfId="0" applyNumberFormat="1" applyFont="1" applyFill="1" applyBorder="1" applyAlignment="1" applyProtection="1">
      <alignment horizontal="center"/>
    </xf>
    <xf numFmtId="0" fontId="1" fillId="0" borderId="8" xfId="0" applyFont="1" applyFill="1" applyBorder="1" applyAlignment="1" applyProtection="1"/>
    <xf numFmtId="0" fontId="1" fillId="0" borderId="9" xfId="0" applyFont="1" applyFill="1" applyBorder="1" applyProtection="1"/>
    <xf numFmtId="164" fontId="1" fillId="0" borderId="9" xfId="0" applyNumberFormat="1" applyFont="1" applyFill="1" applyBorder="1" applyProtection="1"/>
    <xf numFmtId="165" fontId="1" fillId="0" borderId="14" xfId="0" applyNumberFormat="1" applyFont="1" applyFill="1" applyBorder="1" applyAlignment="1" applyProtection="1">
      <alignment horizontal="center"/>
    </xf>
    <xf numFmtId="165" fontId="1" fillId="0" borderId="9" xfId="0" applyNumberFormat="1" applyFont="1" applyFill="1" applyBorder="1" applyAlignment="1" applyProtection="1">
      <alignment horizontal="center"/>
    </xf>
    <xf numFmtId="165" fontId="1" fillId="0" borderId="15" xfId="0" applyNumberFormat="1" applyFont="1" applyFill="1" applyBorder="1" applyAlignment="1" applyProtection="1">
      <alignment horizontal="center"/>
    </xf>
    <xf numFmtId="0" fontId="1" fillId="0" borderId="15" xfId="0" applyFont="1" applyFill="1" applyBorder="1" applyAlignment="1">
      <alignment horizontal="center"/>
    </xf>
    <xf numFmtId="166" fontId="1" fillId="0" borderId="14" xfId="0" applyNumberFormat="1" applyFont="1" applyFill="1" applyBorder="1" applyAlignment="1" applyProtection="1">
      <alignment horizontal="center"/>
    </xf>
    <xf numFmtId="166" fontId="1" fillId="0" borderId="52" xfId="0" applyNumberFormat="1" applyFont="1" applyFill="1" applyBorder="1" applyAlignment="1" applyProtection="1">
      <alignment horizontal="center"/>
    </xf>
    <xf numFmtId="166" fontId="1" fillId="0" borderId="37" xfId="0" applyNumberFormat="1" applyFont="1" applyFill="1" applyBorder="1" applyAlignment="1" applyProtection="1">
      <alignment horizontal="center"/>
    </xf>
    <xf numFmtId="166" fontId="1" fillId="0" borderId="15" xfId="0" applyNumberFormat="1" applyFont="1" applyFill="1" applyBorder="1" applyAlignment="1" applyProtection="1">
      <alignment horizontal="center"/>
    </xf>
    <xf numFmtId="166" fontId="1" fillId="0" borderId="51" xfId="0" applyNumberFormat="1" applyFont="1" applyFill="1" applyBorder="1" applyAlignment="1" applyProtection="1">
      <alignment horizontal="center"/>
    </xf>
    <xf numFmtId="166" fontId="1" fillId="0" borderId="53" xfId="0" applyNumberFormat="1" applyFont="1" applyFill="1" applyBorder="1" applyAlignment="1" applyProtection="1">
      <alignment horizontal="center"/>
    </xf>
    <xf numFmtId="0" fontId="1" fillId="7" borderId="0" xfId="0" applyFont="1" applyFill="1" applyAlignment="1" applyProtection="1"/>
    <xf numFmtId="0" fontId="1" fillId="16" borderId="21" xfId="0" applyFont="1" applyFill="1" applyBorder="1"/>
    <xf numFmtId="0" fontId="1" fillId="16" borderId="21" xfId="0" applyFont="1" applyFill="1" applyBorder="1" applyAlignment="1">
      <alignment horizontal="center"/>
    </xf>
    <xf numFmtId="2" fontId="1" fillId="16" borderId="21" xfId="0" applyNumberFormat="1" applyFont="1" applyFill="1" applyBorder="1" applyAlignment="1">
      <alignment horizontal="center"/>
    </xf>
    <xf numFmtId="167" fontId="1" fillId="16" borderId="21" xfId="0" applyNumberFormat="1" applyFont="1" applyFill="1" applyBorder="1" applyAlignment="1">
      <alignment horizontal="center"/>
    </xf>
    <xf numFmtId="0" fontId="2" fillId="16" borderId="21" xfId="0" applyFont="1" applyFill="1" applyBorder="1" applyAlignment="1" applyProtection="1"/>
    <xf numFmtId="0" fontId="2" fillId="16" borderId="21" xfId="0" applyFont="1" applyFill="1" applyBorder="1" applyAlignment="1" applyProtection="1">
      <alignment horizontal="center"/>
    </xf>
    <xf numFmtId="165" fontId="2" fillId="16" borderId="21" xfId="0" applyNumberFormat="1" applyFont="1" applyFill="1" applyBorder="1" applyAlignment="1" applyProtection="1">
      <alignment horizontal="center"/>
    </xf>
    <xf numFmtId="166" fontId="2" fillId="16" borderId="21" xfId="0" applyNumberFormat="1" applyFont="1" applyFill="1" applyBorder="1" applyAlignment="1" applyProtection="1">
      <alignment horizontal="center"/>
    </xf>
    <xf numFmtId="0" fontId="1" fillId="16" borderId="5" xfId="0" applyFont="1" applyFill="1" applyBorder="1" applyAlignment="1">
      <alignment horizontal="center"/>
    </xf>
    <xf numFmtId="164" fontId="1" fillId="16" borderId="6" xfId="0" applyNumberFormat="1" applyFont="1" applyFill="1" applyBorder="1" applyAlignment="1" applyProtection="1">
      <alignment horizontal="center"/>
    </xf>
    <xf numFmtId="165" fontId="1" fillId="16" borderId="6" xfId="0" applyNumberFormat="1" applyFont="1" applyFill="1" applyBorder="1" applyAlignment="1" applyProtection="1">
      <alignment horizontal="center"/>
    </xf>
    <xf numFmtId="165" fontId="1" fillId="16" borderId="7" xfId="0" applyNumberFormat="1" applyFont="1" applyFill="1" applyBorder="1" applyAlignment="1" applyProtection="1">
      <alignment horizontal="center"/>
    </xf>
    <xf numFmtId="165" fontId="1" fillId="16" borderId="5" xfId="0" applyNumberFormat="1" applyFont="1" applyFill="1" applyBorder="1" applyAlignment="1" applyProtection="1">
      <alignment horizontal="center"/>
    </xf>
    <xf numFmtId="0" fontId="1" fillId="16" borderId="6" xfId="0" applyFont="1" applyFill="1" applyBorder="1" applyAlignment="1">
      <alignment horizontal="center"/>
    </xf>
    <xf numFmtId="0" fontId="1" fillId="16" borderId="7" xfId="0" applyFont="1" applyFill="1" applyBorder="1" applyAlignment="1">
      <alignment horizontal="center"/>
    </xf>
    <xf numFmtId="165" fontId="1" fillId="16" borderId="22" xfId="0" applyNumberFormat="1" applyFont="1" applyFill="1" applyBorder="1" applyAlignment="1">
      <alignment horizontal="center"/>
    </xf>
    <xf numFmtId="0" fontId="1" fillId="16" borderId="0" xfId="0" applyFont="1" applyFill="1" applyBorder="1" applyAlignment="1">
      <alignment horizontal="center"/>
    </xf>
    <xf numFmtId="166" fontId="1" fillId="16" borderId="23" xfId="0" applyNumberFormat="1" applyFont="1" applyFill="1" applyBorder="1" applyAlignment="1" applyProtection="1">
      <alignment horizontal="center"/>
    </xf>
    <xf numFmtId="166" fontId="1" fillId="16" borderId="0" xfId="0" applyNumberFormat="1" applyFont="1" applyFill="1" applyBorder="1" applyAlignment="1" applyProtection="1">
      <alignment horizontal="center"/>
    </xf>
    <xf numFmtId="0" fontId="1" fillId="16" borderId="23" xfId="0" applyFont="1" applyFill="1" applyBorder="1" applyAlignment="1">
      <alignment horizontal="center"/>
    </xf>
    <xf numFmtId="0" fontId="1" fillId="16" borderId="0" xfId="0" applyFont="1" applyFill="1"/>
    <xf numFmtId="0" fontId="1" fillId="16" borderId="0" xfId="0" applyFont="1" applyFill="1" applyAlignment="1">
      <alignment horizontal="center"/>
    </xf>
    <xf numFmtId="0" fontId="2" fillId="14" borderId="21" xfId="0" applyFont="1" applyFill="1" applyBorder="1"/>
    <xf numFmtId="0" fontId="2" fillId="14" borderId="21" xfId="0" applyFont="1" applyFill="1" applyBorder="1" applyAlignment="1">
      <alignment horizontal="center"/>
    </xf>
    <xf numFmtId="2" fontId="2" fillId="14" borderId="21" xfId="0" applyNumberFormat="1" applyFont="1" applyFill="1" applyBorder="1" applyAlignment="1">
      <alignment horizontal="center"/>
    </xf>
    <xf numFmtId="167" fontId="2" fillId="14" borderId="21" xfId="0" applyNumberFormat="1" applyFont="1" applyFill="1" applyBorder="1" applyAlignment="1">
      <alignment horizontal="center"/>
    </xf>
    <xf numFmtId="0" fontId="2" fillId="2" borderId="0" xfId="0" applyFont="1" applyFill="1" applyAlignment="1" applyProtection="1"/>
    <xf numFmtId="0" fontId="2" fillId="16" borderId="54" xfId="0" applyFont="1" applyFill="1" applyBorder="1" applyProtection="1"/>
    <xf numFmtId="164" fontId="2" fillId="16" borderId="14" xfId="0" applyNumberFormat="1" applyFont="1" applyFill="1" applyBorder="1" applyProtection="1"/>
    <xf numFmtId="0" fontId="2" fillId="16" borderId="14" xfId="0" applyFont="1" applyFill="1" applyBorder="1" applyProtection="1"/>
    <xf numFmtId="0" fontId="1" fillId="16" borderId="14" xfId="0" applyFont="1" applyFill="1" applyBorder="1" applyProtection="1"/>
    <xf numFmtId="0" fontId="1" fillId="16" borderId="52" xfId="0" applyFont="1" applyFill="1" applyBorder="1" applyProtection="1"/>
    <xf numFmtId="0" fontId="1" fillId="0" borderId="36" xfId="0" applyFont="1" applyFill="1" applyBorder="1" applyProtection="1"/>
    <xf numFmtId="0" fontId="1" fillId="0" borderId="50" xfId="0" applyFont="1" applyFill="1" applyBorder="1" applyProtection="1"/>
    <xf numFmtId="0" fontId="1" fillId="0" borderId="35" xfId="0" applyFont="1" applyFill="1" applyBorder="1" applyProtection="1"/>
    <xf numFmtId="0" fontId="1" fillId="0" borderId="8" xfId="0" applyFont="1" applyFill="1" applyBorder="1" applyProtection="1"/>
    <xf numFmtId="165" fontId="1" fillId="0" borderId="53" xfId="0" applyNumberFormat="1" applyFont="1" applyFill="1" applyBorder="1" applyProtection="1"/>
    <xf numFmtId="0" fontId="1" fillId="0" borderId="14" xfId="0" applyFont="1" applyFill="1" applyBorder="1" applyProtection="1"/>
    <xf numFmtId="165" fontId="1" fillId="0" borderId="14" xfId="0" applyNumberFormat="1" applyFont="1" applyFill="1" applyBorder="1" applyProtection="1"/>
    <xf numFmtId="0" fontId="1" fillId="0" borderId="9" xfId="0" applyFont="1" applyFill="1" applyBorder="1"/>
    <xf numFmtId="0" fontId="1" fillId="0" borderId="52" xfId="0" applyFont="1" applyFill="1" applyBorder="1" applyProtection="1"/>
    <xf numFmtId="0" fontId="1" fillId="0" borderId="8"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36" xfId="0" applyFont="1" applyFill="1" applyBorder="1" applyAlignment="1" applyProtection="1">
      <alignment horizontal="center" wrapText="1"/>
    </xf>
    <xf numFmtId="0" fontId="1" fillId="0" borderId="36" xfId="0" applyFont="1" applyFill="1" applyBorder="1" applyAlignment="1">
      <alignment horizontal="center" wrapText="1"/>
    </xf>
    <xf numFmtId="0" fontId="1" fillId="0" borderId="17" xfId="0" applyFont="1" applyFill="1" applyBorder="1" applyAlignment="1" applyProtection="1">
      <alignment horizontal="center" wrapText="1"/>
    </xf>
    <xf numFmtId="0" fontId="1" fillId="0" borderId="17" xfId="0" applyFont="1" applyFill="1" applyBorder="1" applyAlignment="1">
      <alignment horizontal="center" wrapText="1"/>
    </xf>
    <xf numFmtId="0" fontId="12" fillId="14" borderId="26" xfId="0" applyFont="1" applyFill="1" applyBorder="1" applyAlignment="1">
      <alignment horizontal="center" wrapText="1"/>
    </xf>
    <xf numFmtId="0" fontId="0" fillId="0" borderId="24" xfId="0" applyBorder="1" applyAlignment="1">
      <alignment horizontal="center" wrapText="1"/>
    </xf>
    <xf numFmtId="0" fontId="0" fillId="0" borderId="38" xfId="0" applyBorder="1" applyAlignment="1">
      <alignment horizontal="center" wrapText="1"/>
    </xf>
    <xf numFmtId="0" fontId="2" fillId="9" borderId="0" xfId="0" applyFont="1" applyFill="1" applyAlignment="1">
      <alignment horizontal="center"/>
    </xf>
    <xf numFmtId="164" fontId="2" fillId="7" borderId="0" xfId="0" applyNumberFormat="1" applyFont="1" applyFill="1" applyAlignment="1" applyProtection="1">
      <alignment horizontal="center"/>
    </xf>
    <xf numFmtId="0" fontId="2" fillId="0" borderId="0" xfId="0" applyFont="1" applyFill="1" applyAlignment="1">
      <alignment horizontal="center"/>
    </xf>
    <xf numFmtId="0" fontId="2" fillId="7" borderId="0" xfId="0" applyFont="1" applyFill="1" applyAlignment="1">
      <alignment horizontal="center"/>
    </xf>
    <xf numFmtId="0" fontId="1" fillId="16" borderId="8" xfId="0" applyFont="1" applyFill="1" applyBorder="1" applyAlignment="1" applyProtection="1">
      <alignment horizontal="center"/>
    </xf>
    <xf numFmtId="0" fontId="1" fillId="16" borderId="9" xfId="0" applyFont="1" applyFill="1" applyBorder="1" applyAlignment="1" applyProtection="1">
      <alignment horizontal="center"/>
    </xf>
    <xf numFmtId="0" fontId="1" fillId="16" borderId="10" xfId="0" applyFont="1" applyFill="1" applyBorder="1" applyAlignment="1" applyProtection="1">
      <alignment horizontal="center"/>
    </xf>
    <xf numFmtId="164" fontId="2" fillId="15" borderId="0" xfId="0" applyNumberFormat="1" applyFont="1" applyFill="1" applyAlignment="1" applyProtection="1">
      <alignment horizontal="center"/>
    </xf>
    <xf numFmtId="0" fontId="2" fillId="15" borderId="0" xfId="0" applyFont="1" applyFill="1" applyAlignment="1" applyProtection="1">
      <alignment horizontal="center"/>
    </xf>
    <xf numFmtId="165" fontId="2" fillId="15" borderId="0" xfId="0" applyNumberFormat="1" applyFont="1" applyFill="1" applyAlignment="1" applyProtection="1">
      <alignment horizontal="center"/>
    </xf>
    <xf numFmtId="164" fontId="2" fillId="12" borderId="0" xfId="0" applyNumberFormat="1" applyFont="1" applyFill="1" applyAlignment="1" applyProtection="1">
      <alignment horizontal="center"/>
    </xf>
    <xf numFmtId="164" fontId="2" fillId="11" borderId="0" xfId="0" applyNumberFormat="1" applyFont="1" applyFill="1" applyAlignment="1" applyProtection="1">
      <alignment horizontal="center"/>
    </xf>
    <xf numFmtId="165" fontId="2" fillId="12" borderId="0" xfId="0" applyNumberFormat="1" applyFont="1" applyFill="1" applyAlignment="1" applyProtection="1">
      <alignment horizontal="center"/>
    </xf>
    <xf numFmtId="0" fontId="9" fillId="0" borderId="0" xfId="0" applyFont="1" applyFill="1" applyAlignment="1">
      <alignment horizontal="center"/>
    </xf>
    <xf numFmtId="164" fontId="2" fillId="13" borderId="0" xfId="0" applyNumberFormat="1" applyFont="1" applyFill="1" applyAlignment="1" applyProtection="1">
      <alignment horizontal="center"/>
    </xf>
    <xf numFmtId="0" fontId="1" fillId="0" borderId="0" xfId="0" applyFont="1" applyFill="1" applyAlignment="1" applyProtection="1">
      <alignment horizontal="left"/>
    </xf>
    <xf numFmtId="0" fontId="1" fillId="0" borderId="39" xfId="0" applyFont="1" applyFill="1" applyBorder="1" applyAlignment="1" applyProtection="1">
      <alignment horizontal="center" wrapText="1"/>
    </xf>
    <xf numFmtId="0" fontId="1" fillId="0" borderId="48" xfId="0" applyFont="1" applyFill="1" applyBorder="1" applyAlignment="1" applyProtection="1">
      <alignment horizontal="center" wrapText="1"/>
    </xf>
    <xf numFmtId="0" fontId="2" fillId="13" borderId="0" xfId="0" applyFont="1" applyFill="1" applyAlignment="1">
      <alignment horizontal="center"/>
    </xf>
    <xf numFmtId="0" fontId="2" fillId="15" borderId="0" xfId="0" applyFont="1" applyFill="1" applyAlignment="1">
      <alignment horizontal="center"/>
    </xf>
    <xf numFmtId="0" fontId="2" fillId="3" borderId="40" xfId="0" applyFont="1" applyFill="1" applyBorder="1" applyAlignment="1">
      <alignment horizontal="center"/>
    </xf>
    <xf numFmtId="0" fontId="2" fillId="3" borderId="41" xfId="0" applyFont="1" applyFill="1" applyBorder="1" applyAlignment="1">
      <alignment horizontal="center"/>
    </xf>
    <xf numFmtId="0" fontId="1" fillId="0" borderId="0" xfId="0" applyFont="1" applyFill="1" applyBorder="1" applyAlignment="1" applyProtection="1">
      <alignment horizontal="center"/>
    </xf>
    <xf numFmtId="0" fontId="1" fillId="0" borderId="15" xfId="0" applyFont="1" applyFill="1" applyBorder="1" applyAlignment="1" applyProtection="1">
      <alignment horizontal="center" wrapText="1"/>
    </xf>
    <xf numFmtId="0" fontId="1" fillId="0" borderId="16" xfId="0" applyFont="1" applyFill="1" applyBorder="1" applyAlignment="1">
      <alignment horizontal="center" wrapText="1"/>
    </xf>
  </cellXfs>
  <cellStyles count="1">
    <cellStyle name="Normal" xfId="0" builtinId="0"/>
  </cellStyles>
  <dxfs count="0"/>
  <tableStyles count="0" defaultTableStyle="TableStyleMedium2" defaultPivotStyle="PivotStyleMedium9"/>
  <colors>
    <mruColors>
      <color rgb="FF0BE5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es%20Intrahospitalario%20%20201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ntra. por Servicio Clínico"/>
      <sheetName val="neonatologia"/>
      <sheetName val="cirugia +traumat."/>
      <sheetName val="GINE-OBST"/>
      <sheetName val="Pensionado 2°y4° "/>
    </sheetNames>
    <sheetDataSet>
      <sheetData sheetId="0"/>
      <sheetData sheetId="1"/>
      <sheetData sheetId="2"/>
      <sheetData sheetId="3">
        <row r="23">
          <cell r="I23">
            <v>2.7011494252873565</v>
          </cell>
          <cell r="L23">
            <v>3.4124293785310735</v>
          </cell>
          <cell r="N23">
            <v>0</v>
          </cell>
        </row>
        <row r="48">
          <cell r="I48">
            <v>3.6362204724409448</v>
          </cell>
        </row>
      </sheetData>
      <sheetData sheetId="4">
        <row r="21">
          <cell r="I21">
            <v>1.9207650273224044</v>
          </cell>
        </row>
        <row r="45">
          <cell r="I45">
            <v>1.7127272727272727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345"/>
  <sheetViews>
    <sheetView tabSelected="1" topLeftCell="A207" workbookViewId="0">
      <selection activeCell="Z224" sqref="Z224"/>
    </sheetView>
  </sheetViews>
  <sheetFormatPr baseColWidth="10" defaultColWidth="11" defaultRowHeight="12" x14ac:dyDescent="0.2"/>
  <cols>
    <col min="1" max="1" width="17.85546875" style="1" bestFit="1" customWidth="1"/>
    <col min="2" max="2" width="10.85546875" style="2" customWidth="1"/>
    <col min="3" max="3" width="9.42578125" style="143" customWidth="1"/>
    <col min="4" max="4" width="7.85546875" style="4" customWidth="1"/>
    <col min="5" max="5" width="9" style="4" customWidth="1"/>
    <col min="6" max="6" width="9.140625" style="4" customWidth="1"/>
    <col min="7" max="7" width="8.7109375" style="2" customWidth="1"/>
    <col min="8" max="8" width="8.140625" style="2" customWidth="1"/>
    <col min="9" max="9" width="9.28515625" style="2" bestFit="1" customWidth="1"/>
    <col min="10" max="10" width="9.5703125" style="2" customWidth="1"/>
    <col min="11" max="11" width="7.42578125" style="2" bestFit="1" customWidth="1"/>
    <col min="12" max="12" width="9.7109375" style="2" customWidth="1"/>
    <col min="13" max="13" width="9.140625" style="2" customWidth="1"/>
    <col min="14" max="14" width="7.140625" style="2" customWidth="1"/>
    <col min="15" max="15" width="8" style="2" customWidth="1"/>
    <col min="16" max="16" width="5.28515625" style="1" bestFit="1" customWidth="1"/>
    <col min="17" max="17" width="11.140625" style="1" customWidth="1"/>
    <col min="18" max="18" width="8.7109375" style="1" bestFit="1" customWidth="1"/>
    <col min="19" max="19" width="9.85546875" style="1" customWidth="1"/>
    <col min="20" max="20" width="11.140625" style="1" customWidth="1"/>
    <col min="21" max="21" width="12.7109375" style="1" customWidth="1"/>
    <col min="22" max="22" width="9.5703125" style="1" customWidth="1"/>
    <col min="23" max="23" width="10.28515625" style="1" customWidth="1"/>
    <col min="24" max="24" width="11.28515625" style="1" customWidth="1"/>
    <col min="25" max="25" width="11.85546875" style="1" customWidth="1"/>
    <col min="26" max="26" width="9.7109375" style="1" customWidth="1"/>
    <col min="27" max="27" width="10.42578125" style="2" customWidth="1"/>
    <col min="28" max="28" width="12.7109375" style="1" customWidth="1"/>
    <col min="29" max="29" width="19.5703125" style="1" customWidth="1"/>
    <col min="30" max="30" width="12" style="1" customWidth="1"/>
    <col min="31" max="31" width="13.5703125" style="1" customWidth="1"/>
    <col min="32" max="32" width="19.140625" style="1" customWidth="1"/>
    <col min="33" max="33" width="6.85546875" style="1" customWidth="1"/>
    <col min="34" max="34" width="9.28515625" style="1" customWidth="1"/>
    <col min="35" max="35" width="11" style="1" customWidth="1"/>
    <col min="36" max="36" width="13" style="1" customWidth="1"/>
    <col min="37" max="44" width="11" style="1" customWidth="1"/>
    <col min="45" max="45" width="13" style="1" customWidth="1"/>
    <col min="46" max="46" width="15.85546875" style="1" customWidth="1"/>
    <col min="47" max="56" width="11" style="1" customWidth="1"/>
    <col min="57" max="57" width="10.42578125" style="1" customWidth="1"/>
    <col min="58" max="59" width="10.5703125" style="1" customWidth="1"/>
    <col min="60" max="60" width="11.7109375" style="1" customWidth="1"/>
    <col min="61" max="62" width="13.85546875" style="1" customWidth="1"/>
    <col min="63" max="209" width="11" style="1" customWidth="1"/>
    <col min="210" max="256" width="11" style="1"/>
    <col min="257" max="257" width="17.85546875" style="1" bestFit="1" customWidth="1"/>
    <col min="258" max="258" width="10.85546875" style="1" customWidth="1"/>
    <col min="259" max="259" width="9.42578125" style="1" customWidth="1"/>
    <col min="260" max="260" width="7.85546875" style="1" customWidth="1"/>
    <col min="261" max="261" width="9" style="1" customWidth="1"/>
    <col min="262" max="262" width="9.140625" style="1" customWidth="1"/>
    <col min="263" max="263" width="8.7109375" style="1" customWidth="1"/>
    <col min="264" max="264" width="8.140625" style="1" customWidth="1"/>
    <col min="265" max="265" width="9.28515625" style="1" bestFit="1" customWidth="1"/>
    <col min="266" max="266" width="9.5703125" style="1" customWidth="1"/>
    <col min="267" max="267" width="7.42578125" style="1" bestFit="1" customWidth="1"/>
    <col min="268" max="268" width="9.7109375" style="1" customWidth="1"/>
    <col min="269" max="269" width="9.140625" style="1" customWidth="1"/>
    <col min="270" max="270" width="7.140625" style="1" customWidth="1"/>
    <col min="271" max="271" width="8" style="1" customWidth="1"/>
    <col min="272" max="272" width="5.28515625" style="1" bestFit="1" customWidth="1"/>
    <col min="273" max="273" width="11.140625" style="1" customWidth="1"/>
    <col min="274" max="274" width="8.7109375" style="1" bestFit="1" customWidth="1"/>
    <col min="275" max="275" width="9.85546875" style="1" customWidth="1"/>
    <col min="276" max="276" width="11.140625" style="1" customWidth="1"/>
    <col min="277" max="277" width="12.7109375" style="1" customWidth="1"/>
    <col min="278" max="278" width="9.5703125" style="1" customWidth="1"/>
    <col min="279" max="279" width="10.28515625" style="1" customWidth="1"/>
    <col min="280" max="280" width="11.28515625" style="1" customWidth="1"/>
    <col min="281" max="281" width="15.140625" style="1" bestFit="1" customWidth="1"/>
    <col min="282" max="282" width="9.7109375" style="1" customWidth="1"/>
    <col min="283" max="283" width="10.42578125" style="1" customWidth="1"/>
    <col min="284" max="284" width="12.7109375" style="1" customWidth="1"/>
    <col min="285" max="285" width="19.5703125" style="1" customWidth="1"/>
    <col min="286" max="286" width="12" style="1" customWidth="1"/>
    <col min="287" max="287" width="13.5703125" style="1" customWidth="1"/>
    <col min="288" max="288" width="19.140625" style="1" customWidth="1"/>
    <col min="289" max="289" width="6.85546875" style="1" customWidth="1"/>
    <col min="290" max="290" width="9.28515625" style="1" customWidth="1"/>
    <col min="291" max="291" width="11" style="1" customWidth="1"/>
    <col min="292" max="292" width="13" style="1" customWidth="1"/>
    <col min="293" max="300" width="11" style="1" customWidth="1"/>
    <col min="301" max="301" width="13" style="1" customWidth="1"/>
    <col min="302" max="302" width="15.85546875" style="1" customWidth="1"/>
    <col min="303" max="312" width="11" style="1" customWidth="1"/>
    <col min="313" max="313" width="10.42578125" style="1" customWidth="1"/>
    <col min="314" max="315" width="10.5703125" style="1" customWidth="1"/>
    <col min="316" max="316" width="11.7109375" style="1" customWidth="1"/>
    <col min="317" max="318" width="13.85546875" style="1" customWidth="1"/>
    <col min="319" max="465" width="11" style="1" customWidth="1"/>
    <col min="466" max="512" width="11" style="1"/>
    <col min="513" max="513" width="17.85546875" style="1" bestFit="1" customWidth="1"/>
    <col min="514" max="514" width="10.85546875" style="1" customWidth="1"/>
    <col min="515" max="515" width="9.42578125" style="1" customWidth="1"/>
    <col min="516" max="516" width="7.85546875" style="1" customWidth="1"/>
    <col min="517" max="517" width="9" style="1" customWidth="1"/>
    <col min="518" max="518" width="9.140625" style="1" customWidth="1"/>
    <col min="519" max="519" width="8.7109375" style="1" customWidth="1"/>
    <col min="520" max="520" width="8.140625" style="1" customWidth="1"/>
    <col min="521" max="521" width="9.28515625" style="1" bestFit="1" customWidth="1"/>
    <col min="522" max="522" width="9.5703125" style="1" customWidth="1"/>
    <col min="523" max="523" width="7.42578125" style="1" bestFit="1" customWidth="1"/>
    <col min="524" max="524" width="9.7109375" style="1" customWidth="1"/>
    <col min="525" max="525" width="9.140625" style="1" customWidth="1"/>
    <col min="526" max="526" width="7.140625" style="1" customWidth="1"/>
    <col min="527" max="527" width="8" style="1" customWidth="1"/>
    <col min="528" max="528" width="5.28515625" style="1" bestFit="1" customWidth="1"/>
    <col min="529" max="529" width="11.140625" style="1" customWidth="1"/>
    <col min="530" max="530" width="8.7109375" style="1" bestFit="1" customWidth="1"/>
    <col min="531" max="531" width="9.85546875" style="1" customWidth="1"/>
    <col min="532" max="532" width="11.140625" style="1" customWidth="1"/>
    <col min="533" max="533" width="12.7109375" style="1" customWidth="1"/>
    <col min="534" max="534" width="9.5703125" style="1" customWidth="1"/>
    <col min="535" max="535" width="10.28515625" style="1" customWidth="1"/>
    <col min="536" max="536" width="11.28515625" style="1" customWidth="1"/>
    <col min="537" max="537" width="15.140625" style="1" bestFit="1" customWidth="1"/>
    <col min="538" max="538" width="9.7109375" style="1" customWidth="1"/>
    <col min="539" max="539" width="10.42578125" style="1" customWidth="1"/>
    <col min="540" max="540" width="12.7109375" style="1" customWidth="1"/>
    <col min="541" max="541" width="19.5703125" style="1" customWidth="1"/>
    <col min="542" max="542" width="12" style="1" customWidth="1"/>
    <col min="543" max="543" width="13.5703125" style="1" customWidth="1"/>
    <col min="544" max="544" width="19.140625" style="1" customWidth="1"/>
    <col min="545" max="545" width="6.85546875" style="1" customWidth="1"/>
    <col min="546" max="546" width="9.28515625" style="1" customWidth="1"/>
    <col min="547" max="547" width="11" style="1" customWidth="1"/>
    <col min="548" max="548" width="13" style="1" customWidth="1"/>
    <col min="549" max="556" width="11" style="1" customWidth="1"/>
    <col min="557" max="557" width="13" style="1" customWidth="1"/>
    <col min="558" max="558" width="15.85546875" style="1" customWidth="1"/>
    <col min="559" max="568" width="11" style="1" customWidth="1"/>
    <col min="569" max="569" width="10.42578125" style="1" customWidth="1"/>
    <col min="570" max="571" width="10.5703125" style="1" customWidth="1"/>
    <col min="572" max="572" width="11.7109375" style="1" customWidth="1"/>
    <col min="573" max="574" width="13.85546875" style="1" customWidth="1"/>
    <col min="575" max="721" width="11" style="1" customWidth="1"/>
    <col min="722" max="768" width="11" style="1"/>
    <col min="769" max="769" width="17.85546875" style="1" bestFit="1" customWidth="1"/>
    <col min="770" max="770" width="10.85546875" style="1" customWidth="1"/>
    <col min="771" max="771" width="9.42578125" style="1" customWidth="1"/>
    <col min="772" max="772" width="7.85546875" style="1" customWidth="1"/>
    <col min="773" max="773" width="9" style="1" customWidth="1"/>
    <col min="774" max="774" width="9.140625" style="1" customWidth="1"/>
    <col min="775" max="775" width="8.7109375" style="1" customWidth="1"/>
    <col min="776" max="776" width="8.140625" style="1" customWidth="1"/>
    <col min="777" max="777" width="9.28515625" style="1" bestFit="1" customWidth="1"/>
    <col min="778" max="778" width="9.5703125" style="1" customWidth="1"/>
    <col min="779" max="779" width="7.42578125" style="1" bestFit="1" customWidth="1"/>
    <col min="780" max="780" width="9.7109375" style="1" customWidth="1"/>
    <col min="781" max="781" width="9.140625" style="1" customWidth="1"/>
    <col min="782" max="782" width="7.140625" style="1" customWidth="1"/>
    <col min="783" max="783" width="8" style="1" customWidth="1"/>
    <col min="784" max="784" width="5.28515625" style="1" bestFit="1" customWidth="1"/>
    <col min="785" max="785" width="11.140625" style="1" customWidth="1"/>
    <col min="786" max="786" width="8.7109375" style="1" bestFit="1" customWidth="1"/>
    <col min="787" max="787" width="9.85546875" style="1" customWidth="1"/>
    <col min="788" max="788" width="11.140625" style="1" customWidth="1"/>
    <col min="789" max="789" width="12.7109375" style="1" customWidth="1"/>
    <col min="790" max="790" width="9.5703125" style="1" customWidth="1"/>
    <col min="791" max="791" width="10.28515625" style="1" customWidth="1"/>
    <col min="792" max="792" width="11.28515625" style="1" customWidth="1"/>
    <col min="793" max="793" width="15.140625" style="1" bestFit="1" customWidth="1"/>
    <col min="794" max="794" width="9.7109375" style="1" customWidth="1"/>
    <col min="795" max="795" width="10.42578125" style="1" customWidth="1"/>
    <col min="796" max="796" width="12.7109375" style="1" customWidth="1"/>
    <col min="797" max="797" width="19.5703125" style="1" customWidth="1"/>
    <col min="798" max="798" width="12" style="1" customWidth="1"/>
    <col min="799" max="799" width="13.5703125" style="1" customWidth="1"/>
    <col min="800" max="800" width="19.140625" style="1" customWidth="1"/>
    <col min="801" max="801" width="6.85546875" style="1" customWidth="1"/>
    <col min="802" max="802" width="9.28515625" style="1" customWidth="1"/>
    <col min="803" max="803" width="11" style="1" customWidth="1"/>
    <col min="804" max="804" width="13" style="1" customWidth="1"/>
    <col min="805" max="812" width="11" style="1" customWidth="1"/>
    <col min="813" max="813" width="13" style="1" customWidth="1"/>
    <col min="814" max="814" width="15.85546875" style="1" customWidth="1"/>
    <col min="815" max="824" width="11" style="1" customWidth="1"/>
    <col min="825" max="825" width="10.42578125" style="1" customWidth="1"/>
    <col min="826" max="827" width="10.5703125" style="1" customWidth="1"/>
    <col min="828" max="828" width="11.7109375" style="1" customWidth="1"/>
    <col min="829" max="830" width="13.85546875" style="1" customWidth="1"/>
    <col min="831" max="977" width="11" style="1" customWidth="1"/>
    <col min="978" max="1024" width="11" style="1"/>
    <col min="1025" max="1025" width="17.85546875" style="1" bestFit="1" customWidth="1"/>
    <col min="1026" max="1026" width="10.85546875" style="1" customWidth="1"/>
    <col min="1027" max="1027" width="9.42578125" style="1" customWidth="1"/>
    <col min="1028" max="1028" width="7.85546875" style="1" customWidth="1"/>
    <col min="1029" max="1029" width="9" style="1" customWidth="1"/>
    <col min="1030" max="1030" width="9.140625" style="1" customWidth="1"/>
    <col min="1031" max="1031" width="8.7109375" style="1" customWidth="1"/>
    <col min="1032" max="1032" width="8.140625" style="1" customWidth="1"/>
    <col min="1033" max="1033" width="9.28515625" style="1" bestFit="1" customWidth="1"/>
    <col min="1034" max="1034" width="9.5703125" style="1" customWidth="1"/>
    <col min="1035" max="1035" width="7.42578125" style="1" bestFit="1" customWidth="1"/>
    <col min="1036" max="1036" width="9.7109375" style="1" customWidth="1"/>
    <col min="1037" max="1037" width="9.140625" style="1" customWidth="1"/>
    <col min="1038" max="1038" width="7.140625" style="1" customWidth="1"/>
    <col min="1039" max="1039" width="8" style="1" customWidth="1"/>
    <col min="1040" max="1040" width="5.28515625" style="1" bestFit="1" customWidth="1"/>
    <col min="1041" max="1041" width="11.140625" style="1" customWidth="1"/>
    <col min="1042" max="1042" width="8.7109375" style="1" bestFit="1" customWidth="1"/>
    <col min="1043" max="1043" width="9.85546875" style="1" customWidth="1"/>
    <col min="1044" max="1044" width="11.140625" style="1" customWidth="1"/>
    <col min="1045" max="1045" width="12.7109375" style="1" customWidth="1"/>
    <col min="1046" max="1046" width="9.5703125" style="1" customWidth="1"/>
    <col min="1047" max="1047" width="10.28515625" style="1" customWidth="1"/>
    <col min="1048" max="1048" width="11.28515625" style="1" customWidth="1"/>
    <col min="1049" max="1049" width="15.140625" style="1" bestFit="1" customWidth="1"/>
    <col min="1050" max="1050" width="9.7109375" style="1" customWidth="1"/>
    <col min="1051" max="1051" width="10.42578125" style="1" customWidth="1"/>
    <col min="1052" max="1052" width="12.7109375" style="1" customWidth="1"/>
    <col min="1053" max="1053" width="19.5703125" style="1" customWidth="1"/>
    <col min="1054" max="1054" width="12" style="1" customWidth="1"/>
    <col min="1055" max="1055" width="13.5703125" style="1" customWidth="1"/>
    <col min="1056" max="1056" width="19.140625" style="1" customWidth="1"/>
    <col min="1057" max="1057" width="6.85546875" style="1" customWidth="1"/>
    <col min="1058" max="1058" width="9.28515625" style="1" customWidth="1"/>
    <col min="1059" max="1059" width="11" style="1" customWidth="1"/>
    <col min="1060" max="1060" width="13" style="1" customWidth="1"/>
    <col min="1061" max="1068" width="11" style="1" customWidth="1"/>
    <col min="1069" max="1069" width="13" style="1" customWidth="1"/>
    <col min="1070" max="1070" width="15.85546875" style="1" customWidth="1"/>
    <col min="1071" max="1080" width="11" style="1" customWidth="1"/>
    <col min="1081" max="1081" width="10.42578125" style="1" customWidth="1"/>
    <col min="1082" max="1083" width="10.5703125" style="1" customWidth="1"/>
    <col min="1084" max="1084" width="11.7109375" style="1" customWidth="1"/>
    <col min="1085" max="1086" width="13.85546875" style="1" customWidth="1"/>
    <col min="1087" max="1233" width="11" style="1" customWidth="1"/>
    <col min="1234" max="1280" width="11" style="1"/>
    <col min="1281" max="1281" width="17.85546875" style="1" bestFit="1" customWidth="1"/>
    <col min="1282" max="1282" width="10.85546875" style="1" customWidth="1"/>
    <col min="1283" max="1283" width="9.42578125" style="1" customWidth="1"/>
    <col min="1284" max="1284" width="7.85546875" style="1" customWidth="1"/>
    <col min="1285" max="1285" width="9" style="1" customWidth="1"/>
    <col min="1286" max="1286" width="9.140625" style="1" customWidth="1"/>
    <col min="1287" max="1287" width="8.7109375" style="1" customWidth="1"/>
    <col min="1288" max="1288" width="8.140625" style="1" customWidth="1"/>
    <col min="1289" max="1289" width="9.28515625" style="1" bestFit="1" customWidth="1"/>
    <col min="1290" max="1290" width="9.5703125" style="1" customWidth="1"/>
    <col min="1291" max="1291" width="7.42578125" style="1" bestFit="1" customWidth="1"/>
    <col min="1292" max="1292" width="9.7109375" style="1" customWidth="1"/>
    <col min="1293" max="1293" width="9.140625" style="1" customWidth="1"/>
    <col min="1294" max="1294" width="7.140625" style="1" customWidth="1"/>
    <col min="1295" max="1295" width="8" style="1" customWidth="1"/>
    <col min="1296" max="1296" width="5.28515625" style="1" bestFit="1" customWidth="1"/>
    <col min="1297" max="1297" width="11.140625" style="1" customWidth="1"/>
    <col min="1298" max="1298" width="8.7109375" style="1" bestFit="1" customWidth="1"/>
    <col min="1299" max="1299" width="9.85546875" style="1" customWidth="1"/>
    <col min="1300" max="1300" width="11.140625" style="1" customWidth="1"/>
    <col min="1301" max="1301" width="12.7109375" style="1" customWidth="1"/>
    <col min="1302" max="1302" width="9.5703125" style="1" customWidth="1"/>
    <col min="1303" max="1303" width="10.28515625" style="1" customWidth="1"/>
    <col min="1304" max="1304" width="11.28515625" style="1" customWidth="1"/>
    <col min="1305" max="1305" width="15.140625" style="1" bestFit="1" customWidth="1"/>
    <col min="1306" max="1306" width="9.7109375" style="1" customWidth="1"/>
    <col min="1307" max="1307" width="10.42578125" style="1" customWidth="1"/>
    <col min="1308" max="1308" width="12.7109375" style="1" customWidth="1"/>
    <col min="1309" max="1309" width="19.5703125" style="1" customWidth="1"/>
    <col min="1310" max="1310" width="12" style="1" customWidth="1"/>
    <col min="1311" max="1311" width="13.5703125" style="1" customWidth="1"/>
    <col min="1312" max="1312" width="19.140625" style="1" customWidth="1"/>
    <col min="1313" max="1313" width="6.85546875" style="1" customWidth="1"/>
    <col min="1314" max="1314" width="9.28515625" style="1" customWidth="1"/>
    <col min="1315" max="1315" width="11" style="1" customWidth="1"/>
    <col min="1316" max="1316" width="13" style="1" customWidth="1"/>
    <col min="1317" max="1324" width="11" style="1" customWidth="1"/>
    <col min="1325" max="1325" width="13" style="1" customWidth="1"/>
    <col min="1326" max="1326" width="15.85546875" style="1" customWidth="1"/>
    <col min="1327" max="1336" width="11" style="1" customWidth="1"/>
    <col min="1337" max="1337" width="10.42578125" style="1" customWidth="1"/>
    <col min="1338" max="1339" width="10.5703125" style="1" customWidth="1"/>
    <col min="1340" max="1340" width="11.7109375" style="1" customWidth="1"/>
    <col min="1341" max="1342" width="13.85546875" style="1" customWidth="1"/>
    <col min="1343" max="1489" width="11" style="1" customWidth="1"/>
    <col min="1490" max="1536" width="11" style="1"/>
    <col min="1537" max="1537" width="17.85546875" style="1" bestFit="1" customWidth="1"/>
    <col min="1538" max="1538" width="10.85546875" style="1" customWidth="1"/>
    <col min="1539" max="1539" width="9.42578125" style="1" customWidth="1"/>
    <col min="1540" max="1540" width="7.85546875" style="1" customWidth="1"/>
    <col min="1541" max="1541" width="9" style="1" customWidth="1"/>
    <col min="1542" max="1542" width="9.140625" style="1" customWidth="1"/>
    <col min="1543" max="1543" width="8.7109375" style="1" customWidth="1"/>
    <col min="1544" max="1544" width="8.140625" style="1" customWidth="1"/>
    <col min="1545" max="1545" width="9.28515625" style="1" bestFit="1" customWidth="1"/>
    <col min="1546" max="1546" width="9.5703125" style="1" customWidth="1"/>
    <col min="1547" max="1547" width="7.42578125" style="1" bestFit="1" customWidth="1"/>
    <col min="1548" max="1548" width="9.7109375" style="1" customWidth="1"/>
    <col min="1549" max="1549" width="9.140625" style="1" customWidth="1"/>
    <col min="1550" max="1550" width="7.140625" style="1" customWidth="1"/>
    <col min="1551" max="1551" width="8" style="1" customWidth="1"/>
    <col min="1552" max="1552" width="5.28515625" style="1" bestFit="1" customWidth="1"/>
    <col min="1553" max="1553" width="11.140625" style="1" customWidth="1"/>
    <col min="1554" max="1554" width="8.7109375" style="1" bestFit="1" customWidth="1"/>
    <col min="1555" max="1555" width="9.85546875" style="1" customWidth="1"/>
    <col min="1556" max="1556" width="11.140625" style="1" customWidth="1"/>
    <col min="1557" max="1557" width="12.7109375" style="1" customWidth="1"/>
    <col min="1558" max="1558" width="9.5703125" style="1" customWidth="1"/>
    <col min="1559" max="1559" width="10.28515625" style="1" customWidth="1"/>
    <col min="1560" max="1560" width="11.28515625" style="1" customWidth="1"/>
    <col min="1561" max="1561" width="15.140625" style="1" bestFit="1" customWidth="1"/>
    <col min="1562" max="1562" width="9.7109375" style="1" customWidth="1"/>
    <col min="1563" max="1563" width="10.42578125" style="1" customWidth="1"/>
    <col min="1564" max="1564" width="12.7109375" style="1" customWidth="1"/>
    <col min="1565" max="1565" width="19.5703125" style="1" customWidth="1"/>
    <col min="1566" max="1566" width="12" style="1" customWidth="1"/>
    <col min="1567" max="1567" width="13.5703125" style="1" customWidth="1"/>
    <col min="1568" max="1568" width="19.140625" style="1" customWidth="1"/>
    <col min="1569" max="1569" width="6.85546875" style="1" customWidth="1"/>
    <col min="1570" max="1570" width="9.28515625" style="1" customWidth="1"/>
    <col min="1571" max="1571" width="11" style="1" customWidth="1"/>
    <col min="1572" max="1572" width="13" style="1" customWidth="1"/>
    <col min="1573" max="1580" width="11" style="1" customWidth="1"/>
    <col min="1581" max="1581" width="13" style="1" customWidth="1"/>
    <col min="1582" max="1582" width="15.85546875" style="1" customWidth="1"/>
    <col min="1583" max="1592" width="11" style="1" customWidth="1"/>
    <col min="1593" max="1593" width="10.42578125" style="1" customWidth="1"/>
    <col min="1594" max="1595" width="10.5703125" style="1" customWidth="1"/>
    <col min="1596" max="1596" width="11.7109375" style="1" customWidth="1"/>
    <col min="1597" max="1598" width="13.85546875" style="1" customWidth="1"/>
    <col min="1599" max="1745" width="11" style="1" customWidth="1"/>
    <col min="1746" max="1792" width="11" style="1"/>
    <col min="1793" max="1793" width="17.85546875" style="1" bestFit="1" customWidth="1"/>
    <col min="1794" max="1794" width="10.85546875" style="1" customWidth="1"/>
    <col min="1795" max="1795" width="9.42578125" style="1" customWidth="1"/>
    <col min="1796" max="1796" width="7.85546875" style="1" customWidth="1"/>
    <col min="1797" max="1797" width="9" style="1" customWidth="1"/>
    <col min="1798" max="1798" width="9.140625" style="1" customWidth="1"/>
    <col min="1799" max="1799" width="8.7109375" style="1" customWidth="1"/>
    <col min="1800" max="1800" width="8.140625" style="1" customWidth="1"/>
    <col min="1801" max="1801" width="9.28515625" style="1" bestFit="1" customWidth="1"/>
    <col min="1802" max="1802" width="9.5703125" style="1" customWidth="1"/>
    <col min="1803" max="1803" width="7.42578125" style="1" bestFit="1" customWidth="1"/>
    <col min="1804" max="1804" width="9.7109375" style="1" customWidth="1"/>
    <col min="1805" max="1805" width="9.140625" style="1" customWidth="1"/>
    <col min="1806" max="1806" width="7.140625" style="1" customWidth="1"/>
    <col min="1807" max="1807" width="8" style="1" customWidth="1"/>
    <col min="1808" max="1808" width="5.28515625" style="1" bestFit="1" customWidth="1"/>
    <col min="1809" max="1809" width="11.140625" style="1" customWidth="1"/>
    <col min="1810" max="1810" width="8.7109375" style="1" bestFit="1" customWidth="1"/>
    <col min="1811" max="1811" width="9.85546875" style="1" customWidth="1"/>
    <col min="1812" max="1812" width="11.140625" style="1" customWidth="1"/>
    <col min="1813" max="1813" width="12.7109375" style="1" customWidth="1"/>
    <col min="1814" max="1814" width="9.5703125" style="1" customWidth="1"/>
    <col min="1815" max="1815" width="10.28515625" style="1" customWidth="1"/>
    <col min="1816" max="1816" width="11.28515625" style="1" customWidth="1"/>
    <col min="1817" max="1817" width="15.140625" style="1" bestFit="1" customWidth="1"/>
    <col min="1818" max="1818" width="9.7109375" style="1" customWidth="1"/>
    <col min="1819" max="1819" width="10.42578125" style="1" customWidth="1"/>
    <col min="1820" max="1820" width="12.7109375" style="1" customWidth="1"/>
    <col min="1821" max="1821" width="19.5703125" style="1" customWidth="1"/>
    <col min="1822" max="1822" width="12" style="1" customWidth="1"/>
    <col min="1823" max="1823" width="13.5703125" style="1" customWidth="1"/>
    <col min="1824" max="1824" width="19.140625" style="1" customWidth="1"/>
    <col min="1825" max="1825" width="6.85546875" style="1" customWidth="1"/>
    <col min="1826" max="1826" width="9.28515625" style="1" customWidth="1"/>
    <col min="1827" max="1827" width="11" style="1" customWidth="1"/>
    <col min="1828" max="1828" width="13" style="1" customWidth="1"/>
    <col min="1829" max="1836" width="11" style="1" customWidth="1"/>
    <col min="1837" max="1837" width="13" style="1" customWidth="1"/>
    <col min="1838" max="1838" width="15.85546875" style="1" customWidth="1"/>
    <col min="1839" max="1848" width="11" style="1" customWidth="1"/>
    <col min="1849" max="1849" width="10.42578125" style="1" customWidth="1"/>
    <col min="1850" max="1851" width="10.5703125" style="1" customWidth="1"/>
    <col min="1852" max="1852" width="11.7109375" style="1" customWidth="1"/>
    <col min="1853" max="1854" width="13.85546875" style="1" customWidth="1"/>
    <col min="1855" max="2001" width="11" style="1" customWidth="1"/>
    <col min="2002" max="2048" width="11" style="1"/>
    <col min="2049" max="2049" width="17.85546875" style="1" bestFit="1" customWidth="1"/>
    <col min="2050" max="2050" width="10.85546875" style="1" customWidth="1"/>
    <col min="2051" max="2051" width="9.42578125" style="1" customWidth="1"/>
    <col min="2052" max="2052" width="7.85546875" style="1" customWidth="1"/>
    <col min="2053" max="2053" width="9" style="1" customWidth="1"/>
    <col min="2054" max="2054" width="9.140625" style="1" customWidth="1"/>
    <col min="2055" max="2055" width="8.7109375" style="1" customWidth="1"/>
    <col min="2056" max="2056" width="8.140625" style="1" customWidth="1"/>
    <col min="2057" max="2057" width="9.28515625" style="1" bestFit="1" customWidth="1"/>
    <col min="2058" max="2058" width="9.5703125" style="1" customWidth="1"/>
    <col min="2059" max="2059" width="7.42578125" style="1" bestFit="1" customWidth="1"/>
    <col min="2060" max="2060" width="9.7109375" style="1" customWidth="1"/>
    <col min="2061" max="2061" width="9.140625" style="1" customWidth="1"/>
    <col min="2062" max="2062" width="7.140625" style="1" customWidth="1"/>
    <col min="2063" max="2063" width="8" style="1" customWidth="1"/>
    <col min="2064" max="2064" width="5.28515625" style="1" bestFit="1" customWidth="1"/>
    <col min="2065" max="2065" width="11.140625" style="1" customWidth="1"/>
    <col min="2066" max="2066" width="8.7109375" style="1" bestFit="1" customWidth="1"/>
    <col min="2067" max="2067" width="9.85546875" style="1" customWidth="1"/>
    <col min="2068" max="2068" width="11.140625" style="1" customWidth="1"/>
    <col min="2069" max="2069" width="12.7109375" style="1" customWidth="1"/>
    <col min="2070" max="2070" width="9.5703125" style="1" customWidth="1"/>
    <col min="2071" max="2071" width="10.28515625" style="1" customWidth="1"/>
    <col min="2072" max="2072" width="11.28515625" style="1" customWidth="1"/>
    <col min="2073" max="2073" width="15.140625" style="1" bestFit="1" customWidth="1"/>
    <col min="2074" max="2074" width="9.7109375" style="1" customWidth="1"/>
    <col min="2075" max="2075" width="10.42578125" style="1" customWidth="1"/>
    <col min="2076" max="2076" width="12.7109375" style="1" customWidth="1"/>
    <col min="2077" max="2077" width="19.5703125" style="1" customWidth="1"/>
    <col min="2078" max="2078" width="12" style="1" customWidth="1"/>
    <col min="2079" max="2079" width="13.5703125" style="1" customWidth="1"/>
    <col min="2080" max="2080" width="19.140625" style="1" customWidth="1"/>
    <col min="2081" max="2081" width="6.85546875" style="1" customWidth="1"/>
    <col min="2082" max="2082" width="9.28515625" style="1" customWidth="1"/>
    <col min="2083" max="2083" width="11" style="1" customWidth="1"/>
    <col min="2084" max="2084" width="13" style="1" customWidth="1"/>
    <col min="2085" max="2092" width="11" style="1" customWidth="1"/>
    <col min="2093" max="2093" width="13" style="1" customWidth="1"/>
    <col min="2094" max="2094" width="15.85546875" style="1" customWidth="1"/>
    <col min="2095" max="2104" width="11" style="1" customWidth="1"/>
    <col min="2105" max="2105" width="10.42578125" style="1" customWidth="1"/>
    <col min="2106" max="2107" width="10.5703125" style="1" customWidth="1"/>
    <col min="2108" max="2108" width="11.7109375" style="1" customWidth="1"/>
    <col min="2109" max="2110" width="13.85546875" style="1" customWidth="1"/>
    <col min="2111" max="2257" width="11" style="1" customWidth="1"/>
    <col min="2258" max="2304" width="11" style="1"/>
    <col min="2305" max="2305" width="17.85546875" style="1" bestFit="1" customWidth="1"/>
    <col min="2306" max="2306" width="10.85546875" style="1" customWidth="1"/>
    <col min="2307" max="2307" width="9.42578125" style="1" customWidth="1"/>
    <col min="2308" max="2308" width="7.85546875" style="1" customWidth="1"/>
    <col min="2309" max="2309" width="9" style="1" customWidth="1"/>
    <col min="2310" max="2310" width="9.140625" style="1" customWidth="1"/>
    <col min="2311" max="2311" width="8.7109375" style="1" customWidth="1"/>
    <col min="2312" max="2312" width="8.140625" style="1" customWidth="1"/>
    <col min="2313" max="2313" width="9.28515625" style="1" bestFit="1" customWidth="1"/>
    <col min="2314" max="2314" width="9.5703125" style="1" customWidth="1"/>
    <col min="2315" max="2315" width="7.42578125" style="1" bestFit="1" customWidth="1"/>
    <col min="2316" max="2316" width="9.7109375" style="1" customWidth="1"/>
    <col min="2317" max="2317" width="9.140625" style="1" customWidth="1"/>
    <col min="2318" max="2318" width="7.140625" style="1" customWidth="1"/>
    <col min="2319" max="2319" width="8" style="1" customWidth="1"/>
    <col min="2320" max="2320" width="5.28515625" style="1" bestFit="1" customWidth="1"/>
    <col min="2321" max="2321" width="11.140625" style="1" customWidth="1"/>
    <col min="2322" max="2322" width="8.7109375" style="1" bestFit="1" customWidth="1"/>
    <col min="2323" max="2323" width="9.85546875" style="1" customWidth="1"/>
    <col min="2324" max="2324" width="11.140625" style="1" customWidth="1"/>
    <col min="2325" max="2325" width="12.7109375" style="1" customWidth="1"/>
    <col min="2326" max="2326" width="9.5703125" style="1" customWidth="1"/>
    <col min="2327" max="2327" width="10.28515625" style="1" customWidth="1"/>
    <col min="2328" max="2328" width="11.28515625" style="1" customWidth="1"/>
    <col min="2329" max="2329" width="15.140625" style="1" bestFit="1" customWidth="1"/>
    <col min="2330" max="2330" width="9.7109375" style="1" customWidth="1"/>
    <col min="2331" max="2331" width="10.42578125" style="1" customWidth="1"/>
    <col min="2332" max="2332" width="12.7109375" style="1" customWidth="1"/>
    <col min="2333" max="2333" width="19.5703125" style="1" customWidth="1"/>
    <col min="2334" max="2334" width="12" style="1" customWidth="1"/>
    <col min="2335" max="2335" width="13.5703125" style="1" customWidth="1"/>
    <col min="2336" max="2336" width="19.140625" style="1" customWidth="1"/>
    <col min="2337" max="2337" width="6.85546875" style="1" customWidth="1"/>
    <col min="2338" max="2338" width="9.28515625" style="1" customWidth="1"/>
    <col min="2339" max="2339" width="11" style="1" customWidth="1"/>
    <col min="2340" max="2340" width="13" style="1" customWidth="1"/>
    <col min="2341" max="2348" width="11" style="1" customWidth="1"/>
    <col min="2349" max="2349" width="13" style="1" customWidth="1"/>
    <col min="2350" max="2350" width="15.85546875" style="1" customWidth="1"/>
    <col min="2351" max="2360" width="11" style="1" customWidth="1"/>
    <col min="2361" max="2361" width="10.42578125" style="1" customWidth="1"/>
    <col min="2362" max="2363" width="10.5703125" style="1" customWidth="1"/>
    <col min="2364" max="2364" width="11.7109375" style="1" customWidth="1"/>
    <col min="2365" max="2366" width="13.85546875" style="1" customWidth="1"/>
    <col min="2367" max="2513" width="11" style="1" customWidth="1"/>
    <col min="2514" max="2560" width="11" style="1"/>
    <col min="2561" max="2561" width="17.85546875" style="1" bestFit="1" customWidth="1"/>
    <col min="2562" max="2562" width="10.85546875" style="1" customWidth="1"/>
    <col min="2563" max="2563" width="9.42578125" style="1" customWidth="1"/>
    <col min="2564" max="2564" width="7.85546875" style="1" customWidth="1"/>
    <col min="2565" max="2565" width="9" style="1" customWidth="1"/>
    <col min="2566" max="2566" width="9.140625" style="1" customWidth="1"/>
    <col min="2567" max="2567" width="8.7109375" style="1" customWidth="1"/>
    <col min="2568" max="2568" width="8.140625" style="1" customWidth="1"/>
    <col min="2569" max="2569" width="9.28515625" style="1" bestFit="1" customWidth="1"/>
    <col min="2570" max="2570" width="9.5703125" style="1" customWidth="1"/>
    <col min="2571" max="2571" width="7.42578125" style="1" bestFit="1" customWidth="1"/>
    <col min="2572" max="2572" width="9.7109375" style="1" customWidth="1"/>
    <col min="2573" max="2573" width="9.140625" style="1" customWidth="1"/>
    <col min="2574" max="2574" width="7.140625" style="1" customWidth="1"/>
    <col min="2575" max="2575" width="8" style="1" customWidth="1"/>
    <col min="2576" max="2576" width="5.28515625" style="1" bestFit="1" customWidth="1"/>
    <col min="2577" max="2577" width="11.140625" style="1" customWidth="1"/>
    <col min="2578" max="2578" width="8.7109375" style="1" bestFit="1" customWidth="1"/>
    <col min="2579" max="2579" width="9.85546875" style="1" customWidth="1"/>
    <col min="2580" max="2580" width="11.140625" style="1" customWidth="1"/>
    <col min="2581" max="2581" width="12.7109375" style="1" customWidth="1"/>
    <col min="2582" max="2582" width="9.5703125" style="1" customWidth="1"/>
    <col min="2583" max="2583" width="10.28515625" style="1" customWidth="1"/>
    <col min="2584" max="2584" width="11.28515625" style="1" customWidth="1"/>
    <col min="2585" max="2585" width="15.140625" style="1" bestFit="1" customWidth="1"/>
    <col min="2586" max="2586" width="9.7109375" style="1" customWidth="1"/>
    <col min="2587" max="2587" width="10.42578125" style="1" customWidth="1"/>
    <col min="2588" max="2588" width="12.7109375" style="1" customWidth="1"/>
    <col min="2589" max="2589" width="19.5703125" style="1" customWidth="1"/>
    <col min="2590" max="2590" width="12" style="1" customWidth="1"/>
    <col min="2591" max="2591" width="13.5703125" style="1" customWidth="1"/>
    <col min="2592" max="2592" width="19.140625" style="1" customWidth="1"/>
    <col min="2593" max="2593" width="6.85546875" style="1" customWidth="1"/>
    <col min="2594" max="2594" width="9.28515625" style="1" customWidth="1"/>
    <col min="2595" max="2595" width="11" style="1" customWidth="1"/>
    <col min="2596" max="2596" width="13" style="1" customWidth="1"/>
    <col min="2597" max="2604" width="11" style="1" customWidth="1"/>
    <col min="2605" max="2605" width="13" style="1" customWidth="1"/>
    <col min="2606" max="2606" width="15.85546875" style="1" customWidth="1"/>
    <col min="2607" max="2616" width="11" style="1" customWidth="1"/>
    <col min="2617" max="2617" width="10.42578125" style="1" customWidth="1"/>
    <col min="2618" max="2619" width="10.5703125" style="1" customWidth="1"/>
    <col min="2620" max="2620" width="11.7109375" style="1" customWidth="1"/>
    <col min="2621" max="2622" width="13.85546875" style="1" customWidth="1"/>
    <col min="2623" max="2769" width="11" style="1" customWidth="1"/>
    <col min="2770" max="2816" width="11" style="1"/>
    <col min="2817" max="2817" width="17.85546875" style="1" bestFit="1" customWidth="1"/>
    <col min="2818" max="2818" width="10.85546875" style="1" customWidth="1"/>
    <col min="2819" max="2819" width="9.42578125" style="1" customWidth="1"/>
    <col min="2820" max="2820" width="7.85546875" style="1" customWidth="1"/>
    <col min="2821" max="2821" width="9" style="1" customWidth="1"/>
    <col min="2822" max="2822" width="9.140625" style="1" customWidth="1"/>
    <col min="2823" max="2823" width="8.7109375" style="1" customWidth="1"/>
    <col min="2824" max="2824" width="8.140625" style="1" customWidth="1"/>
    <col min="2825" max="2825" width="9.28515625" style="1" bestFit="1" customWidth="1"/>
    <col min="2826" max="2826" width="9.5703125" style="1" customWidth="1"/>
    <col min="2827" max="2827" width="7.42578125" style="1" bestFit="1" customWidth="1"/>
    <col min="2828" max="2828" width="9.7109375" style="1" customWidth="1"/>
    <col min="2829" max="2829" width="9.140625" style="1" customWidth="1"/>
    <col min="2830" max="2830" width="7.140625" style="1" customWidth="1"/>
    <col min="2831" max="2831" width="8" style="1" customWidth="1"/>
    <col min="2832" max="2832" width="5.28515625" style="1" bestFit="1" customWidth="1"/>
    <col min="2833" max="2833" width="11.140625" style="1" customWidth="1"/>
    <col min="2834" max="2834" width="8.7109375" style="1" bestFit="1" customWidth="1"/>
    <col min="2835" max="2835" width="9.85546875" style="1" customWidth="1"/>
    <col min="2836" max="2836" width="11.140625" style="1" customWidth="1"/>
    <col min="2837" max="2837" width="12.7109375" style="1" customWidth="1"/>
    <col min="2838" max="2838" width="9.5703125" style="1" customWidth="1"/>
    <col min="2839" max="2839" width="10.28515625" style="1" customWidth="1"/>
    <col min="2840" max="2840" width="11.28515625" style="1" customWidth="1"/>
    <col min="2841" max="2841" width="15.140625" style="1" bestFit="1" customWidth="1"/>
    <col min="2842" max="2842" width="9.7109375" style="1" customWidth="1"/>
    <col min="2843" max="2843" width="10.42578125" style="1" customWidth="1"/>
    <col min="2844" max="2844" width="12.7109375" style="1" customWidth="1"/>
    <col min="2845" max="2845" width="19.5703125" style="1" customWidth="1"/>
    <col min="2846" max="2846" width="12" style="1" customWidth="1"/>
    <col min="2847" max="2847" width="13.5703125" style="1" customWidth="1"/>
    <col min="2848" max="2848" width="19.140625" style="1" customWidth="1"/>
    <col min="2849" max="2849" width="6.85546875" style="1" customWidth="1"/>
    <col min="2850" max="2850" width="9.28515625" style="1" customWidth="1"/>
    <col min="2851" max="2851" width="11" style="1" customWidth="1"/>
    <col min="2852" max="2852" width="13" style="1" customWidth="1"/>
    <col min="2853" max="2860" width="11" style="1" customWidth="1"/>
    <col min="2861" max="2861" width="13" style="1" customWidth="1"/>
    <col min="2862" max="2862" width="15.85546875" style="1" customWidth="1"/>
    <col min="2863" max="2872" width="11" style="1" customWidth="1"/>
    <col min="2873" max="2873" width="10.42578125" style="1" customWidth="1"/>
    <col min="2874" max="2875" width="10.5703125" style="1" customWidth="1"/>
    <col min="2876" max="2876" width="11.7109375" style="1" customWidth="1"/>
    <col min="2877" max="2878" width="13.85546875" style="1" customWidth="1"/>
    <col min="2879" max="3025" width="11" style="1" customWidth="1"/>
    <col min="3026" max="3072" width="11" style="1"/>
    <col min="3073" max="3073" width="17.85546875" style="1" bestFit="1" customWidth="1"/>
    <col min="3074" max="3074" width="10.85546875" style="1" customWidth="1"/>
    <col min="3075" max="3075" width="9.42578125" style="1" customWidth="1"/>
    <col min="3076" max="3076" width="7.85546875" style="1" customWidth="1"/>
    <col min="3077" max="3077" width="9" style="1" customWidth="1"/>
    <col min="3078" max="3078" width="9.140625" style="1" customWidth="1"/>
    <col min="3079" max="3079" width="8.7109375" style="1" customWidth="1"/>
    <col min="3080" max="3080" width="8.140625" style="1" customWidth="1"/>
    <col min="3081" max="3081" width="9.28515625" style="1" bestFit="1" customWidth="1"/>
    <col min="3082" max="3082" width="9.5703125" style="1" customWidth="1"/>
    <col min="3083" max="3083" width="7.42578125" style="1" bestFit="1" customWidth="1"/>
    <col min="3084" max="3084" width="9.7109375" style="1" customWidth="1"/>
    <col min="3085" max="3085" width="9.140625" style="1" customWidth="1"/>
    <col min="3086" max="3086" width="7.140625" style="1" customWidth="1"/>
    <col min="3087" max="3087" width="8" style="1" customWidth="1"/>
    <col min="3088" max="3088" width="5.28515625" style="1" bestFit="1" customWidth="1"/>
    <col min="3089" max="3089" width="11.140625" style="1" customWidth="1"/>
    <col min="3090" max="3090" width="8.7109375" style="1" bestFit="1" customWidth="1"/>
    <col min="3091" max="3091" width="9.85546875" style="1" customWidth="1"/>
    <col min="3092" max="3092" width="11.140625" style="1" customWidth="1"/>
    <col min="3093" max="3093" width="12.7109375" style="1" customWidth="1"/>
    <col min="3094" max="3094" width="9.5703125" style="1" customWidth="1"/>
    <col min="3095" max="3095" width="10.28515625" style="1" customWidth="1"/>
    <col min="3096" max="3096" width="11.28515625" style="1" customWidth="1"/>
    <col min="3097" max="3097" width="15.140625" style="1" bestFit="1" customWidth="1"/>
    <col min="3098" max="3098" width="9.7109375" style="1" customWidth="1"/>
    <col min="3099" max="3099" width="10.42578125" style="1" customWidth="1"/>
    <col min="3100" max="3100" width="12.7109375" style="1" customWidth="1"/>
    <col min="3101" max="3101" width="19.5703125" style="1" customWidth="1"/>
    <col min="3102" max="3102" width="12" style="1" customWidth="1"/>
    <col min="3103" max="3103" width="13.5703125" style="1" customWidth="1"/>
    <col min="3104" max="3104" width="19.140625" style="1" customWidth="1"/>
    <col min="3105" max="3105" width="6.85546875" style="1" customWidth="1"/>
    <col min="3106" max="3106" width="9.28515625" style="1" customWidth="1"/>
    <col min="3107" max="3107" width="11" style="1" customWidth="1"/>
    <col min="3108" max="3108" width="13" style="1" customWidth="1"/>
    <col min="3109" max="3116" width="11" style="1" customWidth="1"/>
    <col min="3117" max="3117" width="13" style="1" customWidth="1"/>
    <col min="3118" max="3118" width="15.85546875" style="1" customWidth="1"/>
    <col min="3119" max="3128" width="11" style="1" customWidth="1"/>
    <col min="3129" max="3129" width="10.42578125" style="1" customWidth="1"/>
    <col min="3130" max="3131" width="10.5703125" style="1" customWidth="1"/>
    <col min="3132" max="3132" width="11.7109375" style="1" customWidth="1"/>
    <col min="3133" max="3134" width="13.85546875" style="1" customWidth="1"/>
    <col min="3135" max="3281" width="11" style="1" customWidth="1"/>
    <col min="3282" max="3328" width="11" style="1"/>
    <col min="3329" max="3329" width="17.85546875" style="1" bestFit="1" customWidth="1"/>
    <col min="3330" max="3330" width="10.85546875" style="1" customWidth="1"/>
    <col min="3331" max="3331" width="9.42578125" style="1" customWidth="1"/>
    <col min="3332" max="3332" width="7.85546875" style="1" customWidth="1"/>
    <col min="3333" max="3333" width="9" style="1" customWidth="1"/>
    <col min="3334" max="3334" width="9.140625" style="1" customWidth="1"/>
    <col min="3335" max="3335" width="8.7109375" style="1" customWidth="1"/>
    <col min="3336" max="3336" width="8.140625" style="1" customWidth="1"/>
    <col min="3337" max="3337" width="9.28515625" style="1" bestFit="1" customWidth="1"/>
    <col min="3338" max="3338" width="9.5703125" style="1" customWidth="1"/>
    <col min="3339" max="3339" width="7.42578125" style="1" bestFit="1" customWidth="1"/>
    <col min="3340" max="3340" width="9.7109375" style="1" customWidth="1"/>
    <col min="3341" max="3341" width="9.140625" style="1" customWidth="1"/>
    <col min="3342" max="3342" width="7.140625" style="1" customWidth="1"/>
    <col min="3343" max="3343" width="8" style="1" customWidth="1"/>
    <col min="3344" max="3344" width="5.28515625" style="1" bestFit="1" customWidth="1"/>
    <col min="3345" max="3345" width="11.140625" style="1" customWidth="1"/>
    <col min="3346" max="3346" width="8.7109375" style="1" bestFit="1" customWidth="1"/>
    <col min="3347" max="3347" width="9.85546875" style="1" customWidth="1"/>
    <col min="3348" max="3348" width="11.140625" style="1" customWidth="1"/>
    <col min="3349" max="3349" width="12.7109375" style="1" customWidth="1"/>
    <col min="3350" max="3350" width="9.5703125" style="1" customWidth="1"/>
    <col min="3351" max="3351" width="10.28515625" style="1" customWidth="1"/>
    <col min="3352" max="3352" width="11.28515625" style="1" customWidth="1"/>
    <col min="3353" max="3353" width="15.140625" style="1" bestFit="1" customWidth="1"/>
    <col min="3354" max="3354" width="9.7109375" style="1" customWidth="1"/>
    <col min="3355" max="3355" width="10.42578125" style="1" customWidth="1"/>
    <col min="3356" max="3356" width="12.7109375" style="1" customWidth="1"/>
    <col min="3357" max="3357" width="19.5703125" style="1" customWidth="1"/>
    <col min="3358" max="3358" width="12" style="1" customWidth="1"/>
    <col min="3359" max="3359" width="13.5703125" style="1" customWidth="1"/>
    <col min="3360" max="3360" width="19.140625" style="1" customWidth="1"/>
    <col min="3361" max="3361" width="6.85546875" style="1" customWidth="1"/>
    <col min="3362" max="3362" width="9.28515625" style="1" customWidth="1"/>
    <col min="3363" max="3363" width="11" style="1" customWidth="1"/>
    <col min="3364" max="3364" width="13" style="1" customWidth="1"/>
    <col min="3365" max="3372" width="11" style="1" customWidth="1"/>
    <col min="3373" max="3373" width="13" style="1" customWidth="1"/>
    <col min="3374" max="3374" width="15.85546875" style="1" customWidth="1"/>
    <col min="3375" max="3384" width="11" style="1" customWidth="1"/>
    <col min="3385" max="3385" width="10.42578125" style="1" customWidth="1"/>
    <col min="3386" max="3387" width="10.5703125" style="1" customWidth="1"/>
    <col min="3388" max="3388" width="11.7109375" style="1" customWidth="1"/>
    <col min="3389" max="3390" width="13.85546875" style="1" customWidth="1"/>
    <col min="3391" max="3537" width="11" style="1" customWidth="1"/>
    <col min="3538" max="3584" width="11" style="1"/>
    <col min="3585" max="3585" width="17.85546875" style="1" bestFit="1" customWidth="1"/>
    <col min="3586" max="3586" width="10.85546875" style="1" customWidth="1"/>
    <col min="3587" max="3587" width="9.42578125" style="1" customWidth="1"/>
    <col min="3588" max="3588" width="7.85546875" style="1" customWidth="1"/>
    <col min="3589" max="3589" width="9" style="1" customWidth="1"/>
    <col min="3590" max="3590" width="9.140625" style="1" customWidth="1"/>
    <col min="3591" max="3591" width="8.7109375" style="1" customWidth="1"/>
    <col min="3592" max="3592" width="8.140625" style="1" customWidth="1"/>
    <col min="3593" max="3593" width="9.28515625" style="1" bestFit="1" customWidth="1"/>
    <col min="3594" max="3594" width="9.5703125" style="1" customWidth="1"/>
    <col min="3595" max="3595" width="7.42578125" style="1" bestFit="1" customWidth="1"/>
    <col min="3596" max="3596" width="9.7109375" style="1" customWidth="1"/>
    <col min="3597" max="3597" width="9.140625" style="1" customWidth="1"/>
    <col min="3598" max="3598" width="7.140625" style="1" customWidth="1"/>
    <col min="3599" max="3599" width="8" style="1" customWidth="1"/>
    <col min="3600" max="3600" width="5.28515625" style="1" bestFit="1" customWidth="1"/>
    <col min="3601" max="3601" width="11.140625" style="1" customWidth="1"/>
    <col min="3602" max="3602" width="8.7109375" style="1" bestFit="1" customWidth="1"/>
    <col min="3603" max="3603" width="9.85546875" style="1" customWidth="1"/>
    <col min="3604" max="3604" width="11.140625" style="1" customWidth="1"/>
    <col min="3605" max="3605" width="12.7109375" style="1" customWidth="1"/>
    <col min="3606" max="3606" width="9.5703125" style="1" customWidth="1"/>
    <col min="3607" max="3607" width="10.28515625" style="1" customWidth="1"/>
    <col min="3608" max="3608" width="11.28515625" style="1" customWidth="1"/>
    <col min="3609" max="3609" width="15.140625" style="1" bestFit="1" customWidth="1"/>
    <col min="3610" max="3610" width="9.7109375" style="1" customWidth="1"/>
    <col min="3611" max="3611" width="10.42578125" style="1" customWidth="1"/>
    <col min="3612" max="3612" width="12.7109375" style="1" customWidth="1"/>
    <col min="3613" max="3613" width="19.5703125" style="1" customWidth="1"/>
    <col min="3614" max="3614" width="12" style="1" customWidth="1"/>
    <col min="3615" max="3615" width="13.5703125" style="1" customWidth="1"/>
    <col min="3616" max="3616" width="19.140625" style="1" customWidth="1"/>
    <col min="3617" max="3617" width="6.85546875" style="1" customWidth="1"/>
    <col min="3618" max="3618" width="9.28515625" style="1" customWidth="1"/>
    <col min="3619" max="3619" width="11" style="1" customWidth="1"/>
    <col min="3620" max="3620" width="13" style="1" customWidth="1"/>
    <col min="3621" max="3628" width="11" style="1" customWidth="1"/>
    <col min="3629" max="3629" width="13" style="1" customWidth="1"/>
    <col min="3630" max="3630" width="15.85546875" style="1" customWidth="1"/>
    <col min="3631" max="3640" width="11" style="1" customWidth="1"/>
    <col min="3641" max="3641" width="10.42578125" style="1" customWidth="1"/>
    <col min="3642" max="3643" width="10.5703125" style="1" customWidth="1"/>
    <col min="3644" max="3644" width="11.7109375" style="1" customWidth="1"/>
    <col min="3645" max="3646" width="13.85546875" style="1" customWidth="1"/>
    <col min="3647" max="3793" width="11" style="1" customWidth="1"/>
    <col min="3794" max="3840" width="11" style="1"/>
    <col min="3841" max="3841" width="17.85546875" style="1" bestFit="1" customWidth="1"/>
    <col min="3842" max="3842" width="10.85546875" style="1" customWidth="1"/>
    <col min="3843" max="3843" width="9.42578125" style="1" customWidth="1"/>
    <col min="3844" max="3844" width="7.85546875" style="1" customWidth="1"/>
    <col min="3845" max="3845" width="9" style="1" customWidth="1"/>
    <col min="3846" max="3846" width="9.140625" style="1" customWidth="1"/>
    <col min="3847" max="3847" width="8.7109375" style="1" customWidth="1"/>
    <col min="3848" max="3848" width="8.140625" style="1" customWidth="1"/>
    <col min="3849" max="3849" width="9.28515625" style="1" bestFit="1" customWidth="1"/>
    <col min="3850" max="3850" width="9.5703125" style="1" customWidth="1"/>
    <col min="3851" max="3851" width="7.42578125" style="1" bestFit="1" customWidth="1"/>
    <col min="3852" max="3852" width="9.7109375" style="1" customWidth="1"/>
    <col min="3853" max="3853" width="9.140625" style="1" customWidth="1"/>
    <col min="3854" max="3854" width="7.140625" style="1" customWidth="1"/>
    <col min="3855" max="3855" width="8" style="1" customWidth="1"/>
    <col min="3856" max="3856" width="5.28515625" style="1" bestFit="1" customWidth="1"/>
    <col min="3857" max="3857" width="11.140625" style="1" customWidth="1"/>
    <col min="3858" max="3858" width="8.7109375" style="1" bestFit="1" customWidth="1"/>
    <col min="3859" max="3859" width="9.85546875" style="1" customWidth="1"/>
    <col min="3860" max="3860" width="11.140625" style="1" customWidth="1"/>
    <col min="3861" max="3861" width="12.7109375" style="1" customWidth="1"/>
    <col min="3862" max="3862" width="9.5703125" style="1" customWidth="1"/>
    <col min="3863" max="3863" width="10.28515625" style="1" customWidth="1"/>
    <col min="3864" max="3864" width="11.28515625" style="1" customWidth="1"/>
    <col min="3865" max="3865" width="15.140625" style="1" bestFit="1" customWidth="1"/>
    <col min="3866" max="3866" width="9.7109375" style="1" customWidth="1"/>
    <col min="3867" max="3867" width="10.42578125" style="1" customWidth="1"/>
    <col min="3868" max="3868" width="12.7109375" style="1" customWidth="1"/>
    <col min="3869" max="3869" width="19.5703125" style="1" customWidth="1"/>
    <col min="3870" max="3870" width="12" style="1" customWidth="1"/>
    <col min="3871" max="3871" width="13.5703125" style="1" customWidth="1"/>
    <col min="3872" max="3872" width="19.140625" style="1" customWidth="1"/>
    <col min="3873" max="3873" width="6.85546875" style="1" customWidth="1"/>
    <col min="3874" max="3874" width="9.28515625" style="1" customWidth="1"/>
    <col min="3875" max="3875" width="11" style="1" customWidth="1"/>
    <col min="3876" max="3876" width="13" style="1" customWidth="1"/>
    <col min="3877" max="3884" width="11" style="1" customWidth="1"/>
    <col min="3885" max="3885" width="13" style="1" customWidth="1"/>
    <col min="3886" max="3886" width="15.85546875" style="1" customWidth="1"/>
    <col min="3887" max="3896" width="11" style="1" customWidth="1"/>
    <col min="3897" max="3897" width="10.42578125" style="1" customWidth="1"/>
    <col min="3898" max="3899" width="10.5703125" style="1" customWidth="1"/>
    <col min="3900" max="3900" width="11.7109375" style="1" customWidth="1"/>
    <col min="3901" max="3902" width="13.85546875" style="1" customWidth="1"/>
    <col min="3903" max="4049" width="11" style="1" customWidth="1"/>
    <col min="4050" max="4096" width="11" style="1"/>
    <col min="4097" max="4097" width="17.85546875" style="1" bestFit="1" customWidth="1"/>
    <col min="4098" max="4098" width="10.85546875" style="1" customWidth="1"/>
    <col min="4099" max="4099" width="9.42578125" style="1" customWidth="1"/>
    <col min="4100" max="4100" width="7.85546875" style="1" customWidth="1"/>
    <col min="4101" max="4101" width="9" style="1" customWidth="1"/>
    <col min="4102" max="4102" width="9.140625" style="1" customWidth="1"/>
    <col min="4103" max="4103" width="8.7109375" style="1" customWidth="1"/>
    <col min="4104" max="4104" width="8.140625" style="1" customWidth="1"/>
    <col min="4105" max="4105" width="9.28515625" style="1" bestFit="1" customWidth="1"/>
    <col min="4106" max="4106" width="9.5703125" style="1" customWidth="1"/>
    <col min="4107" max="4107" width="7.42578125" style="1" bestFit="1" customWidth="1"/>
    <col min="4108" max="4108" width="9.7109375" style="1" customWidth="1"/>
    <col min="4109" max="4109" width="9.140625" style="1" customWidth="1"/>
    <col min="4110" max="4110" width="7.140625" style="1" customWidth="1"/>
    <col min="4111" max="4111" width="8" style="1" customWidth="1"/>
    <col min="4112" max="4112" width="5.28515625" style="1" bestFit="1" customWidth="1"/>
    <col min="4113" max="4113" width="11.140625" style="1" customWidth="1"/>
    <col min="4114" max="4114" width="8.7109375" style="1" bestFit="1" customWidth="1"/>
    <col min="4115" max="4115" width="9.85546875" style="1" customWidth="1"/>
    <col min="4116" max="4116" width="11.140625" style="1" customWidth="1"/>
    <col min="4117" max="4117" width="12.7109375" style="1" customWidth="1"/>
    <col min="4118" max="4118" width="9.5703125" style="1" customWidth="1"/>
    <col min="4119" max="4119" width="10.28515625" style="1" customWidth="1"/>
    <col min="4120" max="4120" width="11.28515625" style="1" customWidth="1"/>
    <col min="4121" max="4121" width="15.140625" style="1" bestFit="1" customWidth="1"/>
    <col min="4122" max="4122" width="9.7109375" style="1" customWidth="1"/>
    <col min="4123" max="4123" width="10.42578125" style="1" customWidth="1"/>
    <col min="4124" max="4124" width="12.7109375" style="1" customWidth="1"/>
    <col min="4125" max="4125" width="19.5703125" style="1" customWidth="1"/>
    <col min="4126" max="4126" width="12" style="1" customWidth="1"/>
    <col min="4127" max="4127" width="13.5703125" style="1" customWidth="1"/>
    <col min="4128" max="4128" width="19.140625" style="1" customWidth="1"/>
    <col min="4129" max="4129" width="6.85546875" style="1" customWidth="1"/>
    <col min="4130" max="4130" width="9.28515625" style="1" customWidth="1"/>
    <col min="4131" max="4131" width="11" style="1" customWidth="1"/>
    <col min="4132" max="4132" width="13" style="1" customWidth="1"/>
    <col min="4133" max="4140" width="11" style="1" customWidth="1"/>
    <col min="4141" max="4141" width="13" style="1" customWidth="1"/>
    <col min="4142" max="4142" width="15.85546875" style="1" customWidth="1"/>
    <col min="4143" max="4152" width="11" style="1" customWidth="1"/>
    <col min="4153" max="4153" width="10.42578125" style="1" customWidth="1"/>
    <col min="4154" max="4155" width="10.5703125" style="1" customWidth="1"/>
    <col min="4156" max="4156" width="11.7109375" style="1" customWidth="1"/>
    <col min="4157" max="4158" width="13.85546875" style="1" customWidth="1"/>
    <col min="4159" max="4305" width="11" style="1" customWidth="1"/>
    <col min="4306" max="4352" width="11" style="1"/>
    <col min="4353" max="4353" width="17.85546875" style="1" bestFit="1" customWidth="1"/>
    <col min="4354" max="4354" width="10.85546875" style="1" customWidth="1"/>
    <col min="4355" max="4355" width="9.42578125" style="1" customWidth="1"/>
    <col min="4356" max="4356" width="7.85546875" style="1" customWidth="1"/>
    <col min="4357" max="4357" width="9" style="1" customWidth="1"/>
    <col min="4358" max="4358" width="9.140625" style="1" customWidth="1"/>
    <col min="4359" max="4359" width="8.7109375" style="1" customWidth="1"/>
    <col min="4360" max="4360" width="8.140625" style="1" customWidth="1"/>
    <col min="4361" max="4361" width="9.28515625" style="1" bestFit="1" customWidth="1"/>
    <col min="4362" max="4362" width="9.5703125" style="1" customWidth="1"/>
    <col min="4363" max="4363" width="7.42578125" style="1" bestFit="1" customWidth="1"/>
    <col min="4364" max="4364" width="9.7109375" style="1" customWidth="1"/>
    <col min="4365" max="4365" width="9.140625" style="1" customWidth="1"/>
    <col min="4366" max="4366" width="7.140625" style="1" customWidth="1"/>
    <col min="4367" max="4367" width="8" style="1" customWidth="1"/>
    <col min="4368" max="4368" width="5.28515625" style="1" bestFit="1" customWidth="1"/>
    <col min="4369" max="4369" width="11.140625" style="1" customWidth="1"/>
    <col min="4370" max="4370" width="8.7109375" style="1" bestFit="1" customWidth="1"/>
    <col min="4371" max="4371" width="9.85546875" style="1" customWidth="1"/>
    <col min="4372" max="4372" width="11.140625" style="1" customWidth="1"/>
    <col min="4373" max="4373" width="12.7109375" style="1" customWidth="1"/>
    <col min="4374" max="4374" width="9.5703125" style="1" customWidth="1"/>
    <col min="4375" max="4375" width="10.28515625" style="1" customWidth="1"/>
    <col min="4376" max="4376" width="11.28515625" style="1" customWidth="1"/>
    <col min="4377" max="4377" width="15.140625" style="1" bestFit="1" customWidth="1"/>
    <col min="4378" max="4378" width="9.7109375" style="1" customWidth="1"/>
    <col min="4379" max="4379" width="10.42578125" style="1" customWidth="1"/>
    <col min="4380" max="4380" width="12.7109375" style="1" customWidth="1"/>
    <col min="4381" max="4381" width="19.5703125" style="1" customWidth="1"/>
    <col min="4382" max="4382" width="12" style="1" customWidth="1"/>
    <col min="4383" max="4383" width="13.5703125" style="1" customWidth="1"/>
    <col min="4384" max="4384" width="19.140625" style="1" customWidth="1"/>
    <col min="4385" max="4385" width="6.85546875" style="1" customWidth="1"/>
    <col min="4386" max="4386" width="9.28515625" style="1" customWidth="1"/>
    <col min="4387" max="4387" width="11" style="1" customWidth="1"/>
    <col min="4388" max="4388" width="13" style="1" customWidth="1"/>
    <col min="4389" max="4396" width="11" style="1" customWidth="1"/>
    <col min="4397" max="4397" width="13" style="1" customWidth="1"/>
    <col min="4398" max="4398" width="15.85546875" style="1" customWidth="1"/>
    <col min="4399" max="4408" width="11" style="1" customWidth="1"/>
    <col min="4409" max="4409" width="10.42578125" style="1" customWidth="1"/>
    <col min="4410" max="4411" width="10.5703125" style="1" customWidth="1"/>
    <col min="4412" max="4412" width="11.7109375" style="1" customWidth="1"/>
    <col min="4413" max="4414" width="13.85546875" style="1" customWidth="1"/>
    <col min="4415" max="4561" width="11" style="1" customWidth="1"/>
    <col min="4562" max="4608" width="11" style="1"/>
    <col min="4609" max="4609" width="17.85546875" style="1" bestFit="1" customWidth="1"/>
    <col min="4610" max="4610" width="10.85546875" style="1" customWidth="1"/>
    <col min="4611" max="4611" width="9.42578125" style="1" customWidth="1"/>
    <col min="4612" max="4612" width="7.85546875" style="1" customWidth="1"/>
    <col min="4613" max="4613" width="9" style="1" customWidth="1"/>
    <col min="4614" max="4614" width="9.140625" style="1" customWidth="1"/>
    <col min="4615" max="4615" width="8.7109375" style="1" customWidth="1"/>
    <col min="4616" max="4616" width="8.140625" style="1" customWidth="1"/>
    <col min="4617" max="4617" width="9.28515625" style="1" bestFit="1" customWidth="1"/>
    <col min="4618" max="4618" width="9.5703125" style="1" customWidth="1"/>
    <col min="4619" max="4619" width="7.42578125" style="1" bestFit="1" customWidth="1"/>
    <col min="4620" max="4620" width="9.7109375" style="1" customWidth="1"/>
    <col min="4621" max="4621" width="9.140625" style="1" customWidth="1"/>
    <col min="4622" max="4622" width="7.140625" style="1" customWidth="1"/>
    <col min="4623" max="4623" width="8" style="1" customWidth="1"/>
    <col min="4624" max="4624" width="5.28515625" style="1" bestFit="1" customWidth="1"/>
    <col min="4625" max="4625" width="11.140625" style="1" customWidth="1"/>
    <col min="4626" max="4626" width="8.7109375" style="1" bestFit="1" customWidth="1"/>
    <col min="4627" max="4627" width="9.85546875" style="1" customWidth="1"/>
    <col min="4628" max="4628" width="11.140625" style="1" customWidth="1"/>
    <col min="4629" max="4629" width="12.7109375" style="1" customWidth="1"/>
    <col min="4630" max="4630" width="9.5703125" style="1" customWidth="1"/>
    <col min="4631" max="4631" width="10.28515625" style="1" customWidth="1"/>
    <col min="4632" max="4632" width="11.28515625" style="1" customWidth="1"/>
    <col min="4633" max="4633" width="15.140625" style="1" bestFit="1" customWidth="1"/>
    <col min="4634" max="4634" width="9.7109375" style="1" customWidth="1"/>
    <col min="4635" max="4635" width="10.42578125" style="1" customWidth="1"/>
    <col min="4636" max="4636" width="12.7109375" style="1" customWidth="1"/>
    <col min="4637" max="4637" width="19.5703125" style="1" customWidth="1"/>
    <col min="4638" max="4638" width="12" style="1" customWidth="1"/>
    <col min="4639" max="4639" width="13.5703125" style="1" customWidth="1"/>
    <col min="4640" max="4640" width="19.140625" style="1" customWidth="1"/>
    <col min="4641" max="4641" width="6.85546875" style="1" customWidth="1"/>
    <col min="4642" max="4642" width="9.28515625" style="1" customWidth="1"/>
    <col min="4643" max="4643" width="11" style="1" customWidth="1"/>
    <col min="4644" max="4644" width="13" style="1" customWidth="1"/>
    <col min="4645" max="4652" width="11" style="1" customWidth="1"/>
    <col min="4653" max="4653" width="13" style="1" customWidth="1"/>
    <col min="4654" max="4654" width="15.85546875" style="1" customWidth="1"/>
    <col min="4655" max="4664" width="11" style="1" customWidth="1"/>
    <col min="4665" max="4665" width="10.42578125" style="1" customWidth="1"/>
    <col min="4666" max="4667" width="10.5703125" style="1" customWidth="1"/>
    <col min="4668" max="4668" width="11.7109375" style="1" customWidth="1"/>
    <col min="4669" max="4670" width="13.85546875" style="1" customWidth="1"/>
    <col min="4671" max="4817" width="11" style="1" customWidth="1"/>
    <col min="4818" max="4864" width="11" style="1"/>
    <col min="4865" max="4865" width="17.85546875" style="1" bestFit="1" customWidth="1"/>
    <col min="4866" max="4866" width="10.85546875" style="1" customWidth="1"/>
    <col min="4867" max="4867" width="9.42578125" style="1" customWidth="1"/>
    <col min="4868" max="4868" width="7.85546875" style="1" customWidth="1"/>
    <col min="4869" max="4869" width="9" style="1" customWidth="1"/>
    <col min="4870" max="4870" width="9.140625" style="1" customWidth="1"/>
    <col min="4871" max="4871" width="8.7109375" style="1" customWidth="1"/>
    <col min="4872" max="4872" width="8.140625" style="1" customWidth="1"/>
    <col min="4873" max="4873" width="9.28515625" style="1" bestFit="1" customWidth="1"/>
    <col min="4874" max="4874" width="9.5703125" style="1" customWidth="1"/>
    <col min="4875" max="4875" width="7.42578125" style="1" bestFit="1" customWidth="1"/>
    <col min="4876" max="4876" width="9.7109375" style="1" customWidth="1"/>
    <col min="4877" max="4877" width="9.140625" style="1" customWidth="1"/>
    <col min="4878" max="4878" width="7.140625" style="1" customWidth="1"/>
    <col min="4879" max="4879" width="8" style="1" customWidth="1"/>
    <col min="4880" max="4880" width="5.28515625" style="1" bestFit="1" customWidth="1"/>
    <col min="4881" max="4881" width="11.140625" style="1" customWidth="1"/>
    <col min="4882" max="4882" width="8.7109375" style="1" bestFit="1" customWidth="1"/>
    <col min="4883" max="4883" width="9.85546875" style="1" customWidth="1"/>
    <col min="4884" max="4884" width="11.140625" style="1" customWidth="1"/>
    <col min="4885" max="4885" width="12.7109375" style="1" customWidth="1"/>
    <col min="4886" max="4886" width="9.5703125" style="1" customWidth="1"/>
    <col min="4887" max="4887" width="10.28515625" style="1" customWidth="1"/>
    <col min="4888" max="4888" width="11.28515625" style="1" customWidth="1"/>
    <col min="4889" max="4889" width="15.140625" style="1" bestFit="1" customWidth="1"/>
    <col min="4890" max="4890" width="9.7109375" style="1" customWidth="1"/>
    <col min="4891" max="4891" width="10.42578125" style="1" customWidth="1"/>
    <col min="4892" max="4892" width="12.7109375" style="1" customWidth="1"/>
    <col min="4893" max="4893" width="19.5703125" style="1" customWidth="1"/>
    <col min="4894" max="4894" width="12" style="1" customWidth="1"/>
    <col min="4895" max="4895" width="13.5703125" style="1" customWidth="1"/>
    <col min="4896" max="4896" width="19.140625" style="1" customWidth="1"/>
    <col min="4897" max="4897" width="6.85546875" style="1" customWidth="1"/>
    <col min="4898" max="4898" width="9.28515625" style="1" customWidth="1"/>
    <col min="4899" max="4899" width="11" style="1" customWidth="1"/>
    <col min="4900" max="4900" width="13" style="1" customWidth="1"/>
    <col min="4901" max="4908" width="11" style="1" customWidth="1"/>
    <col min="4909" max="4909" width="13" style="1" customWidth="1"/>
    <col min="4910" max="4910" width="15.85546875" style="1" customWidth="1"/>
    <col min="4911" max="4920" width="11" style="1" customWidth="1"/>
    <col min="4921" max="4921" width="10.42578125" style="1" customWidth="1"/>
    <col min="4922" max="4923" width="10.5703125" style="1" customWidth="1"/>
    <col min="4924" max="4924" width="11.7109375" style="1" customWidth="1"/>
    <col min="4925" max="4926" width="13.85546875" style="1" customWidth="1"/>
    <col min="4927" max="5073" width="11" style="1" customWidth="1"/>
    <col min="5074" max="5120" width="11" style="1"/>
    <col min="5121" max="5121" width="17.85546875" style="1" bestFit="1" customWidth="1"/>
    <col min="5122" max="5122" width="10.85546875" style="1" customWidth="1"/>
    <col min="5123" max="5123" width="9.42578125" style="1" customWidth="1"/>
    <col min="5124" max="5124" width="7.85546875" style="1" customWidth="1"/>
    <col min="5125" max="5125" width="9" style="1" customWidth="1"/>
    <col min="5126" max="5126" width="9.140625" style="1" customWidth="1"/>
    <col min="5127" max="5127" width="8.7109375" style="1" customWidth="1"/>
    <col min="5128" max="5128" width="8.140625" style="1" customWidth="1"/>
    <col min="5129" max="5129" width="9.28515625" style="1" bestFit="1" customWidth="1"/>
    <col min="5130" max="5130" width="9.5703125" style="1" customWidth="1"/>
    <col min="5131" max="5131" width="7.42578125" style="1" bestFit="1" customWidth="1"/>
    <col min="5132" max="5132" width="9.7109375" style="1" customWidth="1"/>
    <col min="5133" max="5133" width="9.140625" style="1" customWidth="1"/>
    <col min="5134" max="5134" width="7.140625" style="1" customWidth="1"/>
    <col min="5135" max="5135" width="8" style="1" customWidth="1"/>
    <col min="5136" max="5136" width="5.28515625" style="1" bestFit="1" customWidth="1"/>
    <col min="5137" max="5137" width="11.140625" style="1" customWidth="1"/>
    <col min="5138" max="5138" width="8.7109375" style="1" bestFit="1" customWidth="1"/>
    <col min="5139" max="5139" width="9.85546875" style="1" customWidth="1"/>
    <col min="5140" max="5140" width="11.140625" style="1" customWidth="1"/>
    <col min="5141" max="5141" width="12.7109375" style="1" customWidth="1"/>
    <col min="5142" max="5142" width="9.5703125" style="1" customWidth="1"/>
    <col min="5143" max="5143" width="10.28515625" style="1" customWidth="1"/>
    <col min="5144" max="5144" width="11.28515625" style="1" customWidth="1"/>
    <col min="5145" max="5145" width="15.140625" style="1" bestFit="1" customWidth="1"/>
    <col min="5146" max="5146" width="9.7109375" style="1" customWidth="1"/>
    <col min="5147" max="5147" width="10.42578125" style="1" customWidth="1"/>
    <col min="5148" max="5148" width="12.7109375" style="1" customWidth="1"/>
    <col min="5149" max="5149" width="19.5703125" style="1" customWidth="1"/>
    <col min="5150" max="5150" width="12" style="1" customWidth="1"/>
    <col min="5151" max="5151" width="13.5703125" style="1" customWidth="1"/>
    <col min="5152" max="5152" width="19.140625" style="1" customWidth="1"/>
    <col min="5153" max="5153" width="6.85546875" style="1" customWidth="1"/>
    <col min="5154" max="5154" width="9.28515625" style="1" customWidth="1"/>
    <col min="5155" max="5155" width="11" style="1" customWidth="1"/>
    <col min="5156" max="5156" width="13" style="1" customWidth="1"/>
    <col min="5157" max="5164" width="11" style="1" customWidth="1"/>
    <col min="5165" max="5165" width="13" style="1" customWidth="1"/>
    <col min="5166" max="5166" width="15.85546875" style="1" customWidth="1"/>
    <col min="5167" max="5176" width="11" style="1" customWidth="1"/>
    <col min="5177" max="5177" width="10.42578125" style="1" customWidth="1"/>
    <col min="5178" max="5179" width="10.5703125" style="1" customWidth="1"/>
    <col min="5180" max="5180" width="11.7109375" style="1" customWidth="1"/>
    <col min="5181" max="5182" width="13.85546875" style="1" customWidth="1"/>
    <col min="5183" max="5329" width="11" style="1" customWidth="1"/>
    <col min="5330" max="5376" width="11" style="1"/>
    <col min="5377" max="5377" width="17.85546875" style="1" bestFit="1" customWidth="1"/>
    <col min="5378" max="5378" width="10.85546875" style="1" customWidth="1"/>
    <col min="5379" max="5379" width="9.42578125" style="1" customWidth="1"/>
    <col min="5380" max="5380" width="7.85546875" style="1" customWidth="1"/>
    <col min="5381" max="5381" width="9" style="1" customWidth="1"/>
    <col min="5382" max="5382" width="9.140625" style="1" customWidth="1"/>
    <col min="5383" max="5383" width="8.7109375" style="1" customWidth="1"/>
    <col min="5384" max="5384" width="8.140625" style="1" customWidth="1"/>
    <col min="5385" max="5385" width="9.28515625" style="1" bestFit="1" customWidth="1"/>
    <col min="5386" max="5386" width="9.5703125" style="1" customWidth="1"/>
    <col min="5387" max="5387" width="7.42578125" style="1" bestFit="1" customWidth="1"/>
    <col min="5388" max="5388" width="9.7109375" style="1" customWidth="1"/>
    <col min="5389" max="5389" width="9.140625" style="1" customWidth="1"/>
    <col min="5390" max="5390" width="7.140625" style="1" customWidth="1"/>
    <col min="5391" max="5391" width="8" style="1" customWidth="1"/>
    <col min="5392" max="5392" width="5.28515625" style="1" bestFit="1" customWidth="1"/>
    <col min="5393" max="5393" width="11.140625" style="1" customWidth="1"/>
    <col min="5394" max="5394" width="8.7109375" style="1" bestFit="1" customWidth="1"/>
    <col min="5395" max="5395" width="9.85546875" style="1" customWidth="1"/>
    <col min="5396" max="5396" width="11.140625" style="1" customWidth="1"/>
    <col min="5397" max="5397" width="12.7109375" style="1" customWidth="1"/>
    <col min="5398" max="5398" width="9.5703125" style="1" customWidth="1"/>
    <col min="5399" max="5399" width="10.28515625" style="1" customWidth="1"/>
    <col min="5400" max="5400" width="11.28515625" style="1" customWidth="1"/>
    <col min="5401" max="5401" width="15.140625" style="1" bestFit="1" customWidth="1"/>
    <col min="5402" max="5402" width="9.7109375" style="1" customWidth="1"/>
    <col min="5403" max="5403" width="10.42578125" style="1" customWidth="1"/>
    <col min="5404" max="5404" width="12.7109375" style="1" customWidth="1"/>
    <col min="5405" max="5405" width="19.5703125" style="1" customWidth="1"/>
    <col min="5406" max="5406" width="12" style="1" customWidth="1"/>
    <col min="5407" max="5407" width="13.5703125" style="1" customWidth="1"/>
    <col min="5408" max="5408" width="19.140625" style="1" customWidth="1"/>
    <col min="5409" max="5409" width="6.85546875" style="1" customWidth="1"/>
    <col min="5410" max="5410" width="9.28515625" style="1" customWidth="1"/>
    <col min="5411" max="5411" width="11" style="1" customWidth="1"/>
    <col min="5412" max="5412" width="13" style="1" customWidth="1"/>
    <col min="5413" max="5420" width="11" style="1" customWidth="1"/>
    <col min="5421" max="5421" width="13" style="1" customWidth="1"/>
    <col min="5422" max="5422" width="15.85546875" style="1" customWidth="1"/>
    <col min="5423" max="5432" width="11" style="1" customWidth="1"/>
    <col min="5433" max="5433" width="10.42578125" style="1" customWidth="1"/>
    <col min="5434" max="5435" width="10.5703125" style="1" customWidth="1"/>
    <col min="5436" max="5436" width="11.7109375" style="1" customWidth="1"/>
    <col min="5437" max="5438" width="13.85546875" style="1" customWidth="1"/>
    <col min="5439" max="5585" width="11" style="1" customWidth="1"/>
    <col min="5586" max="5632" width="11" style="1"/>
    <col min="5633" max="5633" width="17.85546875" style="1" bestFit="1" customWidth="1"/>
    <col min="5634" max="5634" width="10.85546875" style="1" customWidth="1"/>
    <col min="5635" max="5635" width="9.42578125" style="1" customWidth="1"/>
    <col min="5636" max="5636" width="7.85546875" style="1" customWidth="1"/>
    <col min="5637" max="5637" width="9" style="1" customWidth="1"/>
    <col min="5638" max="5638" width="9.140625" style="1" customWidth="1"/>
    <col min="5639" max="5639" width="8.7109375" style="1" customWidth="1"/>
    <col min="5640" max="5640" width="8.140625" style="1" customWidth="1"/>
    <col min="5641" max="5641" width="9.28515625" style="1" bestFit="1" customWidth="1"/>
    <col min="5642" max="5642" width="9.5703125" style="1" customWidth="1"/>
    <col min="5643" max="5643" width="7.42578125" style="1" bestFit="1" customWidth="1"/>
    <col min="5644" max="5644" width="9.7109375" style="1" customWidth="1"/>
    <col min="5645" max="5645" width="9.140625" style="1" customWidth="1"/>
    <col min="5646" max="5646" width="7.140625" style="1" customWidth="1"/>
    <col min="5647" max="5647" width="8" style="1" customWidth="1"/>
    <col min="5648" max="5648" width="5.28515625" style="1" bestFit="1" customWidth="1"/>
    <col min="5649" max="5649" width="11.140625" style="1" customWidth="1"/>
    <col min="5650" max="5650" width="8.7109375" style="1" bestFit="1" customWidth="1"/>
    <col min="5651" max="5651" width="9.85546875" style="1" customWidth="1"/>
    <col min="5652" max="5652" width="11.140625" style="1" customWidth="1"/>
    <col min="5653" max="5653" width="12.7109375" style="1" customWidth="1"/>
    <col min="5654" max="5654" width="9.5703125" style="1" customWidth="1"/>
    <col min="5655" max="5655" width="10.28515625" style="1" customWidth="1"/>
    <col min="5656" max="5656" width="11.28515625" style="1" customWidth="1"/>
    <col min="5657" max="5657" width="15.140625" style="1" bestFit="1" customWidth="1"/>
    <col min="5658" max="5658" width="9.7109375" style="1" customWidth="1"/>
    <col min="5659" max="5659" width="10.42578125" style="1" customWidth="1"/>
    <col min="5660" max="5660" width="12.7109375" style="1" customWidth="1"/>
    <col min="5661" max="5661" width="19.5703125" style="1" customWidth="1"/>
    <col min="5662" max="5662" width="12" style="1" customWidth="1"/>
    <col min="5663" max="5663" width="13.5703125" style="1" customWidth="1"/>
    <col min="5664" max="5664" width="19.140625" style="1" customWidth="1"/>
    <col min="5665" max="5665" width="6.85546875" style="1" customWidth="1"/>
    <col min="5666" max="5666" width="9.28515625" style="1" customWidth="1"/>
    <col min="5667" max="5667" width="11" style="1" customWidth="1"/>
    <col min="5668" max="5668" width="13" style="1" customWidth="1"/>
    <col min="5669" max="5676" width="11" style="1" customWidth="1"/>
    <col min="5677" max="5677" width="13" style="1" customWidth="1"/>
    <col min="5678" max="5678" width="15.85546875" style="1" customWidth="1"/>
    <col min="5679" max="5688" width="11" style="1" customWidth="1"/>
    <col min="5689" max="5689" width="10.42578125" style="1" customWidth="1"/>
    <col min="5690" max="5691" width="10.5703125" style="1" customWidth="1"/>
    <col min="5692" max="5692" width="11.7109375" style="1" customWidth="1"/>
    <col min="5693" max="5694" width="13.85546875" style="1" customWidth="1"/>
    <col min="5695" max="5841" width="11" style="1" customWidth="1"/>
    <col min="5842" max="5888" width="11" style="1"/>
    <col min="5889" max="5889" width="17.85546875" style="1" bestFit="1" customWidth="1"/>
    <col min="5890" max="5890" width="10.85546875" style="1" customWidth="1"/>
    <col min="5891" max="5891" width="9.42578125" style="1" customWidth="1"/>
    <col min="5892" max="5892" width="7.85546875" style="1" customWidth="1"/>
    <col min="5893" max="5893" width="9" style="1" customWidth="1"/>
    <col min="5894" max="5894" width="9.140625" style="1" customWidth="1"/>
    <col min="5895" max="5895" width="8.7109375" style="1" customWidth="1"/>
    <col min="5896" max="5896" width="8.140625" style="1" customWidth="1"/>
    <col min="5897" max="5897" width="9.28515625" style="1" bestFit="1" customWidth="1"/>
    <col min="5898" max="5898" width="9.5703125" style="1" customWidth="1"/>
    <col min="5899" max="5899" width="7.42578125" style="1" bestFit="1" customWidth="1"/>
    <col min="5900" max="5900" width="9.7109375" style="1" customWidth="1"/>
    <col min="5901" max="5901" width="9.140625" style="1" customWidth="1"/>
    <col min="5902" max="5902" width="7.140625" style="1" customWidth="1"/>
    <col min="5903" max="5903" width="8" style="1" customWidth="1"/>
    <col min="5904" max="5904" width="5.28515625" style="1" bestFit="1" customWidth="1"/>
    <col min="5905" max="5905" width="11.140625" style="1" customWidth="1"/>
    <col min="5906" max="5906" width="8.7109375" style="1" bestFit="1" customWidth="1"/>
    <col min="5907" max="5907" width="9.85546875" style="1" customWidth="1"/>
    <col min="5908" max="5908" width="11.140625" style="1" customWidth="1"/>
    <col min="5909" max="5909" width="12.7109375" style="1" customWidth="1"/>
    <col min="5910" max="5910" width="9.5703125" style="1" customWidth="1"/>
    <col min="5911" max="5911" width="10.28515625" style="1" customWidth="1"/>
    <col min="5912" max="5912" width="11.28515625" style="1" customWidth="1"/>
    <col min="5913" max="5913" width="15.140625" style="1" bestFit="1" customWidth="1"/>
    <col min="5914" max="5914" width="9.7109375" style="1" customWidth="1"/>
    <col min="5915" max="5915" width="10.42578125" style="1" customWidth="1"/>
    <col min="5916" max="5916" width="12.7109375" style="1" customWidth="1"/>
    <col min="5917" max="5917" width="19.5703125" style="1" customWidth="1"/>
    <col min="5918" max="5918" width="12" style="1" customWidth="1"/>
    <col min="5919" max="5919" width="13.5703125" style="1" customWidth="1"/>
    <col min="5920" max="5920" width="19.140625" style="1" customWidth="1"/>
    <col min="5921" max="5921" width="6.85546875" style="1" customWidth="1"/>
    <col min="5922" max="5922" width="9.28515625" style="1" customWidth="1"/>
    <col min="5923" max="5923" width="11" style="1" customWidth="1"/>
    <col min="5924" max="5924" width="13" style="1" customWidth="1"/>
    <col min="5925" max="5932" width="11" style="1" customWidth="1"/>
    <col min="5933" max="5933" width="13" style="1" customWidth="1"/>
    <col min="5934" max="5934" width="15.85546875" style="1" customWidth="1"/>
    <col min="5935" max="5944" width="11" style="1" customWidth="1"/>
    <col min="5945" max="5945" width="10.42578125" style="1" customWidth="1"/>
    <col min="5946" max="5947" width="10.5703125" style="1" customWidth="1"/>
    <col min="5948" max="5948" width="11.7109375" style="1" customWidth="1"/>
    <col min="5949" max="5950" width="13.85546875" style="1" customWidth="1"/>
    <col min="5951" max="6097" width="11" style="1" customWidth="1"/>
    <col min="6098" max="6144" width="11" style="1"/>
    <col min="6145" max="6145" width="17.85546875" style="1" bestFit="1" customWidth="1"/>
    <col min="6146" max="6146" width="10.85546875" style="1" customWidth="1"/>
    <col min="6147" max="6147" width="9.42578125" style="1" customWidth="1"/>
    <col min="6148" max="6148" width="7.85546875" style="1" customWidth="1"/>
    <col min="6149" max="6149" width="9" style="1" customWidth="1"/>
    <col min="6150" max="6150" width="9.140625" style="1" customWidth="1"/>
    <col min="6151" max="6151" width="8.7109375" style="1" customWidth="1"/>
    <col min="6152" max="6152" width="8.140625" style="1" customWidth="1"/>
    <col min="6153" max="6153" width="9.28515625" style="1" bestFit="1" customWidth="1"/>
    <col min="6154" max="6154" width="9.5703125" style="1" customWidth="1"/>
    <col min="6155" max="6155" width="7.42578125" style="1" bestFit="1" customWidth="1"/>
    <col min="6156" max="6156" width="9.7109375" style="1" customWidth="1"/>
    <col min="6157" max="6157" width="9.140625" style="1" customWidth="1"/>
    <col min="6158" max="6158" width="7.140625" style="1" customWidth="1"/>
    <col min="6159" max="6159" width="8" style="1" customWidth="1"/>
    <col min="6160" max="6160" width="5.28515625" style="1" bestFit="1" customWidth="1"/>
    <col min="6161" max="6161" width="11.140625" style="1" customWidth="1"/>
    <col min="6162" max="6162" width="8.7109375" style="1" bestFit="1" customWidth="1"/>
    <col min="6163" max="6163" width="9.85546875" style="1" customWidth="1"/>
    <col min="6164" max="6164" width="11.140625" style="1" customWidth="1"/>
    <col min="6165" max="6165" width="12.7109375" style="1" customWidth="1"/>
    <col min="6166" max="6166" width="9.5703125" style="1" customWidth="1"/>
    <col min="6167" max="6167" width="10.28515625" style="1" customWidth="1"/>
    <col min="6168" max="6168" width="11.28515625" style="1" customWidth="1"/>
    <col min="6169" max="6169" width="15.140625" style="1" bestFit="1" customWidth="1"/>
    <col min="6170" max="6170" width="9.7109375" style="1" customWidth="1"/>
    <col min="6171" max="6171" width="10.42578125" style="1" customWidth="1"/>
    <col min="6172" max="6172" width="12.7109375" style="1" customWidth="1"/>
    <col min="6173" max="6173" width="19.5703125" style="1" customWidth="1"/>
    <col min="6174" max="6174" width="12" style="1" customWidth="1"/>
    <col min="6175" max="6175" width="13.5703125" style="1" customWidth="1"/>
    <col min="6176" max="6176" width="19.140625" style="1" customWidth="1"/>
    <col min="6177" max="6177" width="6.85546875" style="1" customWidth="1"/>
    <col min="6178" max="6178" width="9.28515625" style="1" customWidth="1"/>
    <col min="6179" max="6179" width="11" style="1" customWidth="1"/>
    <col min="6180" max="6180" width="13" style="1" customWidth="1"/>
    <col min="6181" max="6188" width="11" style="1" customWidth="1"/>
    <col min="6189" max="6189" width="13" style="1" customWidth="1"/>
    <col min="6190" max="6190" width="15.85546875" style="1" customWidth="1"/>
    <col min="6191" max="6200" width="11" style="1" customWidth="1"/>
    <col min="6201" max="6201" width="10.42578125" style="1" customWidth="1"/>
    <col min="6202" max="6203" width="10.5703125" style="1" customWidth="1"/>
    <col min="6204" max="6204" width="11.7109375" style="1" customWidth="1"/>
    <col min="6205" max="6206" width="13.85546875" style="1" customWidth="1"/>
    <col min="6207" max="6353" width="11" style="1" customWidth="1"/>
    <col min="6354" max="6400" width="11" style="1"/>
    <col min="6401" max="6401" width="17.85546875" style="1" bestFit="1" customWidth="1"/>
    <col min="6402" max="6402" width="10.85546875" style="1" customWidth="1"/>
    <col min="6403" max="6403" width="9.42578125" style="1" customWidth="1"/>
    <col min="6404" max="6404" width="7.85546875" style="1" customWidth="1"/>
    <col min="6405" max="6405" width="9" style="1" customWidth="1"/>
    <col min="6406" max="6406" width="9.140625" style="1" customWidth="1"/>
    <col min="6407" max="6407" width="8.7109375" style="1" customWidth="1"/>
    <col min="6408" max="6408" width="8.140625" style="1" customWidth="1"/>
    <col min="6409" max="6409" width="9.28515625" style="1" bestFit="1" customWidth="1"/>
    <col min="6410" max="6410" width="9.5703125" style="1" customWidth="1"/>
    <col min="6411" max="6411" width="7.42578125" style="1" bestFit="1" customWidth="1"/>
    <col min="6412" max="6412" width="9.7109375" style="1" customWidth="1"/>
    <col min="6413" max="6413" width="9.140625" style="1" customWidth="1"/>
    <col min="6414" max="6414" width="7.140625" style="1" customWidth="1"/>
    <col min="6415" max="6415" width="8" style="1" customWidth="1"/>
    <col min="6416" max="6416" width="5.28515625" style="1" bestFit="1" customWidth="1"/>
    <col min="6417" max="6417" width="11.140625" style="1" customWidth="1"/>
    <col min="6418" max="6418" width="8.7109375" style="1" bestFit="1" customWidth="1"/>
    <col min="6419" max="6419" width="9.85546875" style="1" customWidth="1"/>
    <col min="6420" max="6420" width="11.140625" style="1" customWidth="1"/>
    <col min="6421" max="6421" width="12.7109375" style="1" customWidth="1"/>
    <col min="6422" max="6422" width="9.5703125" style="1" customWidth="1"/>
    <col min="6423" max="6423" width="10.28515625" style="1" customWidth="1"/>
    <col min="6424" max="6424" width="11.28515625" style="1" customWidth="1"/>
    <col min="6425" max="6425" width="15.140625" style="1" bestFit="1" customWidth="1"/>
    <col min="6426" max="6426" width="9.7109375" style="1" customWidth="1"/>
    <col min="6427" max="6427" width="10.42578125" style="1" customWidth="1"/>
    <col min="6428" max="6428" width="12.7109375" style="1" customWidth="1"/>
    <col min="6429" max="6429" width="19.5703125" style="1" customWidth="1"/>
    <col min="6430" max="6430" width="12" style="1" customWidth="1"/>
    <col min="6431" max="6431" width="13.5703125" style="1" customWidth="1"/>
    <col min="6432" max="6432" width="19.140625" style="1" customWidth="1"/>
    <col min="6433" max="6433" width="6.85546875" style="1" customWidth="1"/>
    <col min="6434" max="6434" width="9.28515625" style="1" customWidth="1"/>
    <col min="6435" max="6435" width="11" style="1" customWidth="1"/>
    <col min="6436" max="6436" width="13" style="1" customWidth="1"/>
    <col min="6437" max="6444" width="11" style="1" customWidth="1"/>
    <col min="6445" max="6445" width="13" style="1" customWidth="1"/>
    <col min="6446" max="6446" width="15.85546875" style="1" customWidth="1"/>
    <col min="6447" max="6456" width="11" style="1" customWidth="1"/>
    <col min="6457" max="6457" width="10.42578125" style="1" customWidth="1"/>
    <col min="6458" max="6459" width="10.5703125" style="1" customWidth="1"/>
    <col min="6460" max="6460" width="11.7109375" style="1" customWidth="1"/>
    <col min="6461" max="6462" width="13.85546875" style="1" customWidth="1"/>
    <col min="6463" max="6609" width="11" style="1" customWidth="1"/>
    <col min="6610" max="6656" width="11" style="1"/>
    <col min="6657" max="6657" width="17.85546875" style="1" bestFit="1" customWidth="1"/>
    <col min="6658" max="6658" width="10.85546875" style="1" customWidth="1"/>
    <col min="6659" max="6659" width="9.42578125" style="1" customWidth="1"/>
    <col min="6660" max="6660" width="7.85546875" style="1" customWidth="1"/>
    <col min="6661" max="6661" width="9" style="1" customWidth="1"/>
    <col min="6662" max="6662" width="9.140625" style="1" customWidth="1"/>
    <col min="6663" max="6663" width="8.7109375" style="1" customWidth="1"/>
    <col min="6664" max="6664" width="8.140625" style="1" customWidth="1"/>
    <col min="6665" max="6665" width="9.28515625" style="1" bestFit="1" customWidth="1"/>
    <col min="6666" max="6666" width="9.5703125" style="1" customWidth="1"/>
    <col min="6667" max="6667" width="7.42578125" style="1" bestFit="1" customWidth="1"/>
    <col min="6668" max="6668" width="9.7109375" style="1" customWidth="1"/>
    <col min="6669" max="6669" width="9.140625" style="1" customWidth="1"/>
    <col min="6670" max="6670" width="7.140625" style="1" customWidth="1"/>
    <col min="6671" max="6671" width="8" style="1" customWidth="1"/>
    <col min="6672" max="6672" width="5.28515625" style="1" bestFit="1" customWidth="1"/>
    <col min="6673" max="6673" width="11.140625" style="1" customWidth="1"/>
    <col min="6674" max="6674" width="8.7109375" style="1" bestFit="1" customWidth="1"/>
    <col min="6675" max="6675" width="9.85546875" style="1" customWidth="1"/>
    <col min="6676" max="6676" width="11.140625" style="1" customWidth="1"/>
    <col min="6677" max="6677" width="12.7109375" style="1" customWidth="1"/>
    <col min="6678" max="6678" width="9.5703125" style="1" customWidth="1"/>
    <col min="6679" max="6679" width="10.28515625" style="1" customWidth="1"/>
    <col min="6680" max="6680" width="11.28515625" style="1" customWidth="1"/>
    <col min="6681" max="6681" width="15.140625" style="1" bestFit="1" customWidth="1"/>
    <col min="6682" max="6682" width="9.7109375" style="1" customWidth="1"/>
    <col min="6683" max="6683" width="10.42578125" style="1" customWidth="1"/>
    <col min="6684" max="6684" width="12.7109375" style="1" customWidth="1"/>
    <col min="6685" max="6685" width="19.5703125" style="1" customWidth="1"/>
    <col min="6686" max="6686" width="12" style="1" customWidth="1"/>
    <col min="6687" max="6687" width="13.5703125" style="1" customWidth="1"/>
    <col min="6688" max="6688" width="19.140625" style="1" customWidth="1"/>
    <col min="6689" max="6689" width="6.85546875" style="1" customWidth="1"/>
    <col min="6690" max="6690" width="9.28515625" style="1" customWidth="1"/>
    <col min="6691" max="6691" width="11" style="1" customWidth="1"/>
    <col min="6692" max="6692" width="13" style="1" customWidth="1"/>
    <col min="6693" max="6700" width="11" style="1" customWidth="1"/>
    <col min="6701" max="6701" width="13" style="1" customWidth="1"/>
    <col min="6702" max="6702" width="15.85546875" style="1" customWidth="1"/>
    <col min="6703" max="6712" width="11" style="1" customWidth="1"/>
    <col min="6713" max="6713" width="10.42578125" style="1" customWidth="1"/>
    <col min="6714" max="6715" width="10.5703125" style="1" customWidth="1"/>
    <col min="6716" max="6716" width="11.7109375" style="1" customWidth="1"/>
    <col min="6717" max="6718" width="13.85546875" style="1" customWidth="1"/>
    <col min="6719" max="6865" width="11" style="1" customWidth="1"/>
    <col min="6866" max="6912" width="11" style="1"/>
    <col min="6913" max="6913" width="17.85546875" style="1" bestFit="1" customWidth="1"/>
    <col min="6914" max="6914" width="10.85546875" style="1" customWidth="1"/>
    <col min="6915" max="6915" width="9.42578125" style="1" customWidth="1"/>
    <col min="6916" max="6916" width="7.85546875" style="1" customWidth="1"/>
    <col min="6917" max="6917" width="9" style="1" customWidth="1"/>
    <col min="6918" max="6918" width="9.140625" style="1" customWidth="1"/>
    <col min="6919" max="6919" width="8.7109375" style="1" customWidth="1"/>
    <col min="6920" max="6920" width="8.140625" style="1" customWidth="1"/>
    <col min="6921" max="6921" width="9.28515625" style="1" bestFit="1" customWidth="1"/>
    <col min="6922" max="6922" width="9.5703125" style="1" customWidth="1"/>
    <col min="6923" max="6923" width="7.42578125" style="1" bestFit="1" customWidth="1"/>
    <col min="6924" max="6924" width="9.7109375" style="1" customWidth="1"/>
    <col min="6925" max="6925" width="9.140625" style="1" customWidth="1"/>
    <col min="6926" max="6926" width="7.140625" style="1" customWidth="1"/>
    <col min="6927" max="6927" width="8" style="1" customWidth="1"/>
    <col min="6928" max="6928" width="5.28515625" style="1" bestFit="1" customWidth="1"/>
    <col min="6929" max="6929" width="11.140625" style="1" customWidth="1"/>
    <col min="6930" max="6930" width="8.7109375" style="1" bestFit="1" customWidth="1"/>
    <col min="6931" max="6931" width="9.85546875" style="1" customWidth="1"/>
    <col min="6932" max="6932" width="11.140625" style="1" customWidth="1"/>
    <col min="6933" max="6933" width="12.7109375" style="1" customWidth="1"/>
    <col min="6934" max="6934" width="9.5703125" style="1" customWidth="1"/>
    <col min="6935" max="6935" width="10.28515625" style="1" customWidth="1"/>
    <col min="6936" max="6936" width="11.28515625" style="1" customWidth="1"/>
    <col min="6937" max="6937" width="15.140625" style="1" bestFit="1" customWidth="1"/>
    <col min="6938" max="6938" width="9.7109375" style="1" customWidth="1"/>
    <col min="6939" max="6939" width="10.42578125" style="1" customWidth="1"/>
    <col min="6940" max="6940" width="12.7109375" style="1" customWidth="1"/>
    <col min="6941" max="6941" width="19.5703125" style="1" customWidth="1"/>
    <col min="6942" max="6942" width="12" style="1" customWidth="1"/>
    <col min="6943" max="6943" width="13.5703125" style="1" customWidth="1"/>
    <col min="6944" max="6944" width="19.140625" style="1" customWidth="1"/>
    <col min="6945" max="6945" width="6.85546875" style="1" customWidth="1"/>
    <col min="6946" max="6946" width="9.28515625" style="1" customWidth="1"/>
    <col min="6947" max="6947" width="11" style="1" customWidth="1"/>
    <col min="6948" max="6948" width="13" style="1" customWidth="1"/>
    <col min="6949" max="6956" width="11" style="1" customWidth="1"/>
    <col min="6957" max="6957" width="13" style="1" customWidth="1"/>
    <col min="6958" max="6958" width="15.85546875" style="1" customWidth="1"/>
    <col min="6959" max="6968" width="11" style="1" customWidth="1"/>
    <col min="6969" max="6969" width="10.42578125" style="1" customWidth="1"/>
    <col min="6970" max="6971" width="10.5703125" style="1" customWidth="1"/>
    <col min="6972" max="6972" width="11.7109375" style="1" customWidth="1"/>
    <col min="6973" max="6974" width="13.85546875" style="1" customWidth="1"/>
    <col min="6975" max="7121" width="11" style="1" customWidth="1"/>
    <col min="7122" max="7168" width="11" style="1"/>
    <col min="7169" max="7169" width="17.85546875" style="1" bestFit="1" customWidth="1"/>
    <col min="7170" max="7170" width="10.85546875" style="1" customWidth="1"/>
    <col min="7171" max="7171" width="9.42578125" style="1" customWidth="1"/>
    <col min="7172" max="7172" width="7.85546875" style="1" customWidth="1"/>
    <col min="7173" max="7173" width="9" style="1" customWidth="1"/>
    <col min="7174" max="7174" width="9.140625" style="1" customWidth="1"/>
    <col min="7175" max="7175" width="8.7109375" style="1" customWidth="1"/>
    <col min="7176" max="7176" width="8.140625" style="1" customWidth="1"/>
    <col min="7177" max="7177" width="9.28515625" style="1" bestFit="1" customWidth="1"/>
    <col min="7178" max="7178" width="9.5703125" style="1" customWidth="1"/>
    <col min="7179" max="7179" width="7.42578125" style="1" bestFit="1" customWidth="1"/>
    <col min="7180" max="7180" width="9.7109375" style="1" customWidth="1"/>
    <col min="7181" max="7181" width="9.140625" style="1" customWidth="1"/>
    <col min="7182" max="7182" width="7.140625" style="1" customWidth="1"/>
    <col min="7183" max="7183" width="8" style="1" customWidth="1"/>
    <col min="7184" max="7184" width="5.28515625" style="1" bestFit="1" customWidth="1"/>
    <col min="7185" max="7185" width="11.140625" style="1" customWidth="1"/>
    <col min="7186" max="7186" width="8.7109375" style="1" bestFit="1" customWidth="1"/>
    <col min="7187" max="7187" width="9.85546875" style="1" customWidth="1"/>
    <col min="7188" max="7188" width="11.140625" style="1" customWidth="1"/>
    <col min="7189" max="7189" width="12.7109375" style="1" customWidth="1"/>
    <col min="7190" max="7190" width="9.5703125" style="1" customWidth="1"/>
    <col min="7191" max="7191" width="10.28515625" style="1" customWidth="1"/>
    <col min="7192" max="7192" width="11.28515625" style="1" customWidth="1"/>
    <col min="7193" max="7193" width="15.140625" style="1" bestFit="1" customWidth="1"/>
    <col min="7194" max="7194" width="9.7109375" style="1" customWidth="1"/>
    <col min="7195" max="7195" width="10.42578125" style="1" customWidth="1"/>
    <col min="7196" max="7196" width="12.7109375" style="1" customWidth="1"/>
    <col min="7197" max="7197" width="19.5703125" style="1" customWidth="1"/>
    <col min="7198" max="7198" width="12" style="1" customWidth="1"/>
    <col min="7199" max="7199" width="13.5703125" style="1" customWidth="1"/>
    <col min="7200" max="7200" width="19.140625" style="1" customWidth="1"/>
    <col min="7201" max="7201" width="6.85546875" style="1" customWidth="1"/>
    <col min="7202" max="7202" width="9.28515625" style="1" customWidth="1"/>
    <col min="7203" max="7203" width="11" style="1" customWidth="1"/>
    <col min="7204" max="7204" width="13" style="1" customWidth="1"/>
    <col min="7205" max="7212" width="11" style="1" customWidth="1"/>
    <col min="7213" max="7213" width="13" style="1" customWidth="1"/>
    <col min="7214" max="7214" width="15.85546875" style="1" customWidth="1"/>
    <col min="7215" max="7224" width="11" style="1" customWidth="1"/>
    <col min="7225" max="7225" width="10.42578125" style="1" customWidth="1"/>
    <col min="7226" max="7227" width="10.5703125" style="1" customWidth="1"/>
    <col min="7228" max="7228" width="11.7109375" style="1" customWidth="1"/>
    <col min="7229" max="7230" width="13.85546875" style="1" customWidth="1"/>
    <col min="7231" max="7377" width="11" style="1" customWidth="1"/>
    <col min="7378" max="7424" width="11" style="1"/>
    <col min="7425" max="7425" width="17.85546875" style="1" bestFit="1" customWidth="1"/>
    <col min="7426" max="7426" width="10.85546875" style="1" customWidth="1"/>
    <col min="7427" max="7427" width="9.42578125" style="1" customWidth="1"/>
    <col min="7428" max="7428" width="7.85546875" style="1" customWidth="1"/>
    <col min="7429" max="7429" width="9" style="1" customWidth="1"/>
    <col min="7430" max="7430" width="9.140625" style="1" customWidth="1"/>
    <col min="7431" max="7431" width="8.7109375" style="1" customWidth="1"/>
    <col min="7432" max="7432" width="8.140625" style="1" customWidth="1"/>
    <col min="7433" max="7433" width="9.28515625" style="1" bestFit="1" customWidth="1"/>
    <col min="7434" max="7434" width="9.5703125" style="1" customWidth="1"/>
    <col min="7435" max="7435" width="7.42578125" style="1" bestFit="1" customWidth="1"/>
    <col min="7436" max="7436" width="9.7109375" style="1" customWidth="1"/>
    <col min="7437" max="7437" width="9.140625" style="1" customWidth="1"/>
    <col min="7438" max="7438" width="7.140625" style="1" customWidth="1"/>
    <col min="7439" max="7439" width="8" style="1" customWidth="1"/>
    <col min="7440" max="7440" width="5.28515625" style="1" bestFit="1" customWidth="1"/>
    <col min="7441" max="7441" width="11.140625" style="1" customWidth="1"/>
    <col min="7442" max="7442" width="8.7109375" style="1" bestFit="1" customWidth="1"/>
    <col min="7443" max="7443" width="9.85546875" style="1" customWidth="1"/>
    <col min="7444" max="7444" width="11.140625" style="1" customWidth="1"/>
    <col min="7445" max="7445" width="12.7109375" style="1" customWidth="1"/>
    <col min="7446" max="7446" width="9.5703125" style="1" customWidth="1"/>
    <col min="7447" max="7447" width="10.28515625" style="1" customWidth="1"/>
    <col min="7448" max="7448" width="11.28515625" style="1" customWidth="1"/>
    <col min="7449" max="7449" width="15.140625" style="1" bestFit="1" customWidth="1"/>
    <col min="7450" max="7450" width="9.7109375" style="1" customWidth="1"/>
    <col min="7451" max="7451" width="10.42578125" style="1" customWidth="1"/>
    <col min="7452" max="7452" width="12.7109375" style="1" customWidth="1"/>
    <col min="7453" max="7453" width="19.5703125" style="1" customWidth="1"/>
    <col min="7454" max="7454" width="12" style="1" customWidth="1"/>
    <col min="7455" max="7455" width="13.5703125" style="1" customWidth="1"/>
    <col min="7456" max="7456" width="19.140625" style="1" customWidth="1"/>
    <col min="7457" max="7457" width="6.85546875" style="1" customWidth="1"/>
    <col min="7458" max="7458" width="9.28515625" style="1" customWidth="1"/>
    <col min="7459" max="7459" width="11" style="1" customWidth="1"/>
    <col min="7460" max="7460" width="13" style="1" customWidth="1"/>
    <col min="7461" max="7468" width="11" style="1" customWidth="1"/>
    <col min="7469" max="7469" width="13" style="1" customWidth="1"/>
    <col min="7470" max="7470" width="15.85546875" style="1" customWidth="1"/>
    <col min="7471" max="7480" width="11" style="1" customWidth="1"/>
    <col min="7481" max="7481" width="10.42578125" style="1" customWidth="1"/>
    <col min="7482" max="7483" width="10.5703125" style="1" customWidth="1"/>
    <col min="7484" max="7484" width="11.7109375" style="1" customWidth="1"/>
    <col min="7485" max="7486" width="13.85546875" style="1" customWidth="1"/>
    <col min="7487" max="7633" width="11" style="1" customWidth="1"/>
    <col min="7634" max="7680" width="11" style="1"/>
    <col min="7681" max="7681" width="17.85546875" style="1" bestFit="1" customWidth="1"/>
    <col min="7682" max="7682" width="10.85546875" style="1" customWidth="1"/>
    <col min="7683" max="7683" width="9.42578125" style="1" customWidth="1"/>
    <col min="7684" max="7684" width="7.85546875" style="1" customWidth="1"/>
    <col min="7685" max="7685" width="9" style="1" customWidth="1"/>
    <col min="7686" max="7686" width="9.140625" style="1" customWidth="1"/>
    <col min="7687" max="7687" width="8.7109375" style="1" customWidth="1"/>
    <col min="7688" max="7688" width="8.140625" style="1" customWidth="1"/>
    <col min="7689" max="7689" width="9.28515625" style="1" bestFit="1" customWidth="1"/>
    <col min="7690" max="7690" width="9.5703125" style="1" customWidth="1"/>
    <col min="7691" max="7691" width="7.42578125" style="1" bestFit="1" customWidth="1"/>
    <col min="7692" max="7692" width="9.7109375" style="1" customWidth="1"/>
    <col min="7693" max="7693" width="9.140625" style="1" customWidth="1"/>
    <col min="7694" max="7694" width="7.140625" style="1" customWidth="1"/>
    <col min="7695" max="7695" width="8" style="1" customWidth="1"/>
    <col min="7696" max="7696" width="5.28515625" style="1" bestFit="1" customWidth="1"/>
    <col min="7697" max="7697" width="11.140625" style="1" customWidth="1"/>
    <col min="7698" max="7698" width="8.7109375" style="1" bestFit="1" customWidth="1"/>
    <col min="7699" max="7699" width="9.85546875" style="1" customWidth="1"/>
    <col min="7700" max="7700" width="11.140625" style="1" customWidth="1"/>
    <col min="7701" max="7701" width="12.7109375" style="1" customWidth="1"/>
    <col min="7702" max="7702" width="9.5703125" style="1" customWidth="1"/>
    <col min="7703" max="7703" width="10.28515625" style="1" customWidth="1"/>
    <col min="7704" max="7704" width="11.28515625" style="1" customWidth="1"/>
    <col min="7705" max="7705" width="15.140625" style="1" bestFit="1" customWidth="1"/>
    <col min="7706" max="7706" width="9.7109375" style="1" customWidth="1"/>
    <col min="7707" max="7707" width="10.42578125" style="1" customWidth="1"/>
    <col min="7708" max="7708" width="12.7109375" style="1" customWidth="1"/>
    <col min="7709" max="7709" width="19.5703125" style="1" customWidth="1"/>
    <col min="7710" max="7710" width="12" style="1" customWidth="1"/>
    <col min="7711" max="7711" width="13.5703125" style="1" customWidth="1"/>
    <col min="7712" max="7712" width="19.140625" style="1" customWidth="1"/>
    <col min="7713" max="7713" width="6.85546875" style="1" customWidth="1"/>
    <col min="7714" max="7714" width="9.28515625" style="1" customWidth="1"/>
    <col min="7715" max="7715" width="11" style="1" customWidth="1"/>
    <col min="7716" max="7716" width="13" style="1" customWidth="1"/>
    <col min="7717" max="7724" width="11" style="1" customWidth="1"/>
    <col min="7725" max="7725" width="13" style="1" customWidth="1"/>
    <col min="7726" max="7726" width="15.85546875" style="1" customWidth="1"/>
    <col min="7727" max="7736" width="11" style="1" customWidth="1"/>
    <col min="7737" max="7737" width="10.42578125" style="1" customWidth="1"/>
    <col min="7738" max="7739" width="10.5703125" style="1" customWidth="1"/>
    <col min="7740" max="7740" width="11.7109375" style="1" customWidth="1"/>
    <col min="7741" max="7742" width="13.85546875" style="1" customWidth="1"/>
    <col min="7743" max="7889" width="11" style="1" customWidth="1"/>
    <col min="7890" max="7936" width="11" style="1"/>
    <col min="7937" max="7937" width="17.85546875" style="1" bestFit="1" customWidth="1"/>
    <col min="7938" max="7938" width="10.85546875" style="1" customWidth="1"/>
    <col min="7939" max="7939" width="9.42578125" style="1" customWidth="1"/>
    <col min="7940" max="7940" width="7.85546875" style="1" customWidth="1"/>
    <col min="7941" max="7941" width="9" style="1" customWidth="1"/>
    <col min="7942" max="7942" width="9.140625" style="1" customWidth="1"/>
    <col min="7943" max="7943" width="8.7109375" style="1" customWidth="1"/>
    <col min="7944" max="7944" width="8.140625" style="1" customWidth="1"/>
    <col min="7945" max="7945" width="9.28515625" style="1" bestFit="1" customWidth="1"/>
    <col min="7946" max="7946" width="9.5703125" style="1" customWidth="1"/>
    <col min="7947" max="7947" width="7.42578125" style="1" bestFit="1" customWidth="1"/>
    <col min="7948" max="7948" width="9.7109375" style="1" customWidth="1"/>
    <col min="7949" max="7949" width="9.140625" style="1" customWidth="1"/>
    <col min="7950" max="7950" width="7.140625" style="1" customWidth="1"/>
    <col min="7951" max="7951" width="8" style="1" customWidth="1"/>
    <col min="7952" max="7952" width="5.28515625" style="1" bestFit="1" customWidth="1"/>
    <col min="7953" max="7953" width="11.140625" style="1" customWidth="1"/>
    <col min="7954" max="7954" width="8.7109375" style="1" bestFit="1" customWidth="1"/>
    <col min="7955" max="7955" width="9.85546875" style="1" customWidth="1"/>
    <col min="7956" max="7956" width="11.140625" style="1" customWidth="1"/>
    <col min="7957" max="7957" width="12.7109375" style="1" customWidth="1"/>
    <col min="7958" max="7958" width="9.5703125" style="1" customWidth="1"/>
    <col min="7959" max="7959" width="10.28515625" style="1" customWidth="1"/>
    <col min="7960" max="7960" width="11.28515625" style="1" customWidth="1"/>
    <col min="7961" max="7961" width="15.140625" style="1" bestFit="1" customWidth="1"/>
    <col min="7962" max="7962" width="9.7109375" style="1" customWidth="1"/>
    <col min="7963" max="7963" width="10.42578125" style="1" customWidth="1"/>
    <col min="7964" max="7964" width="12.7109375" style="1" customWidth="1"/>
    <col min="7965" max="7965" width="19.5703125" style="1" customWidth="1"/>
    <col min="7966" max="7966" width="12" style="1" customWidth="1"/>
    <col min="7967" max="7967" width="13.5703125" style="1" customWidth="1"/>
    <col min="7968" max="7968" width="19.140625" style="1" customWidth="1"/>
    <col min="7969" max="7969" width="6.85546875" style="1" customWidth="1"/>
    <col min="7970" max="7970" width="9.28515625" style="1" customWidth="1"/>
    <col min="7971" max="7971" width="11" style="1" customWidth="1"/>
    <col min="7972" max="7972" width="13" style="1" customWidth="1"/>
    <col min="7973" max="7980" width="11" style="1" customWidth="1"/>
    <col min="7981" max="7981" width="13" style="1" customWidth="1"/>
    <col min="7982" max="7982" width="15.85546875" style="1" customWidth="1"/>
    <col min="7983" max="7992" width="11" style="1" customWidth="1"/>
    <col min="7993" max="7993" width="10.42578125" style="1" customWidth="1"/>
    <col min="7994" max="7995" width="10.5703125" style="1" customWidth="1"/>
    <col min="7996" max="7996" width="11.7109375" style="1" customWidth="1"/>
    <col min="7997" max="7998" width="13.85546875" style="1" customWidth="1"/>
    <col min="7999" max="8145" width="11" style="1" customWidth="1"/>
    <col min="8146" max="8192" width="11" style="1"/>
    <col min="8193" max="8193" width="17.85546875" style="1" bestFit="1" customWidth="1"/>
    <col min="8194" max="8194" width="10.85546875" style="1" customWidth="1"/>
    <col min="8195" max="8195" width="9.42578125" style="1" customWidth="1"/>
    <col min="8196" max="8196" width="7.85546875" style="1" customWidth="1"/>
    <col min="8197" max="8197" width="9" style="1" customWidth="1"/>
    <col min="8198" max="8198" width="9.140625" style="1" customWidth="1"/>
    <col min="8199" max="8199" width="8.7109375" style="1" customWidth="1"/>
    <col min="8200" max="8200" width="8.140625" style="1" customWidth="1"/>
    <col min="8201" max="8201" width="9.28515625" style="1" bestFit="1" customWidth="1"/>
    <col min="8202" max="8202" width="9.5703125" style="1" customWidth="1"/>
    <col min="8203" max="8203" width="7.42578125" style="1" bestFit="1" customWidth="1"/>
    <col min="8204" max="8204" width="9.7109375" style="1" customWidth="1"/>
    <col min="8205" max="8205" width="9.140625" style="1" customWidth="1"/>
    <col min="8206" max="8206" width="7.140625" style="1" customWidth="1"/>
    <col min="8207" max="8207" width="8" style="1" customWidth="1"/>
    <col min="8208" max="8208" width="5.28515625" style="1" bestFit="1" customWidth="1"/>
    <col min="8209" max="8209" width="11.140625" style="1" customWidth="1"/>
    <col min="8210" max="8210" width="8.7109375" style="1" bestFit="1" customWidth="1"/>
    <col min="8211" max="8211" width="9.85546875" style="1" customWidth="1"/>
    <col min="8212" max="8212" width="11.140625" style="1" customWidth="1"/>
    <col min="8213" max="8213" width="12.7109375" style="1" customWidth="1"/>
    <col min="8214" max="8214" width="9.5703125" style="1" customWidth="1"/>
    <col min="8215" max="8215" width="10.28515625" style="1" customWidth="1"/>
    <col min="8216" max="8216" width="11.28515625" style="1" customWidth="1"/>
    <col min="8217" max="8217" width="15.140625" style="1" bestFit="1" customWidth="1"/>
    <col min="8218" max="8218" width="9.7109375" style="1" customWidth="1"/>
    <col min="8219" max="8219" width="10.42578125" style="1" customWidth="1"/>
    <col min="8220" max="8220" width="12.7109375" style="1" customWidth="1"/>
    <col min="8221" max="8221" width="19.5703125" style="1" customWidth="1"/>
    <col min="8222" max="8222" width="12" style="1" customWidth="1"/>
    <col min="8223" max="8223" width="13.5703125" style="1" customWidth="1"/>
    <col min="8224" max="8224" width="19.140625" style="1" customWidth="1"/>
    <col min="8225" max="8225" width="6.85546875" style="1" customWidth="1"/>
    <col min="8226" max="8226" width="9.28515625" style="1" customWidth="1"/>
    <col min="8227" max="8227" width="11" style="1" customWidth="1"/>
    <col min="8228" max="8228" width="13" style="1" customWidth="1"/>
    <col min="8229" max="8236" width="11" style="1" customWidth="1"/>
    <col min="8237" max="8237" width="13" style="1" customWidth="1"/>
    <col min="8238" max="8238" width="15.85546875" style="1" customWidth="1"/>
    <col min="8239" max="8248" width="11" style="1" customWidth="1"/>
    <col min="8249" max="8249" width="10.42578125" style="1" customWidth="1"/>
    <col min="8250" max="8251" width="10.5703125" style="1" customWidth="1"/>
    <col min="8252" max="8252" width="11.7109375" style="1" customWidth="1"/>
    <col min="8253" max="8254" width="13.85546875" style="1" customWidth="1"/>
    <col min="8255" max="8401" width="11" style="1" customWidth="1"/>
    <col min="8402" max="8448" width="11" style="1"/>
    <col min="8449" max="8449" width="17.85546875" style="1" bestFit="1" customWidth="1"/>
    <col min="8450" max="8450" width="10.85546875" style="1" customWidth="1"/>
    <col min="8451" max="8451" width="9.42578125" style="1" customWidth="1"/>
    <col min="8452" max="8452" width="7.85546875" style="1" customWidth="1"/>
    <col min="8453" max="8453" width="9" style="1" customWidth="1"/>
    <col min="8454" max="8454" width="9.140625" style="1" customWidth="1"/>
    <col min="8455" max="8455" width="8.7109375" style="1" customWidth="1"/>
    <col min="8456" max="8456" width="8.140625" style="1" customWidth="1"/>
    <col min="8457" max="8457" width="9.28515625" style="1" bestFit="1" customWidth="1"/>
    <col min="8458" max="8458" width="9.5703125" style="1" customWidth="1"/>
    <col min="8459" max="8459" width="7.42578125" style="1" bestFit="1" customWidth="1"/>
    <col min="8460" max="8460" width="9.7109375" style="1" customWidth="1"/>
    <col min="8461" max="8461" width="9.140625" style="1" customWidth="1"/>
    <col min="8462" max="8462" width="7.140625" style="1" customWidth="1"/>
    <col min="8463" max="8463" width="8" style="1" customWidth="1"/>
    <col min="8464" max="8464" width="5.28515625" style="1" bestFit="1" customWidth="1"/>
    <col min="8465" max="8465" width="11.140625" style="1" customWidth="1"/>
    <col min="8466" max="8466" width="8.7109375" style="1" bestFit="1" customWidth="1"/>
    <col min="8467" max="8467" width="9.85546875" style="1" customWidth="1"/>
    <col min="8468" max="8468" width="11.140625" style="1" customWidth="1"/>
    <col min="8469" max="8469" width="12.7109375" style="1" customWidth="1"/>
    <col min="8470" max="8470" width="9.5703125" style="1" customWidth="1"/>
    <col min="8471" max="8471" width="10.28515625" style="1" customWidth="1"/>
    <col min="8472" max="8472" width="11.28515625" style="1" customWidth="1"/>
    <col min="8473" max="8473" width="15.140625" style="1" bestFit="1" customWidth="1"/>
    <col min="8474" max="8474" width="9.7109375" style="1" customWidth="1"/>
    <col min="8475" max="8475" width="10.42578125" style="1" customWidth="1"/>
    <col min="8476" max="8476" width="12.7109375" style="1" customWidth="1"/>
    <col min="8477" max="8477" width="19.5703125" style="1" customWidth="1"/>
    <col min="8478" max="8478" width="12" style="1" customWidth="1"/>
    <col min="8479" max="8479" width="13.5703125" style="1" customWidth="1"/>
    <col min="8480" max="8480" width="19.140625" style="1" customWidth="1"/>
    <col min="8481" max="8481" width="6.85546875" style="1" customWidth="1"/>
    <col min="8482" max="8482" width="9.28515625" style="1" customWidth="1"/>
    <col min="8483" max="8483" width="11" style="1" customWidth="1"/>
    <col min="8484" max="8484" width="13" style="1" customWidth="1"/>
    <col min="8485" max="8492" width="11" style="1" customWidth="1"/>
    <col min="8493" max="8493" width="13" style="1" customWidth="1"/>
    <col min="8494" max="8494" width="15.85546875" style="1" customWidth="1"/>
    <col min="8495" max="8504" width="11" style="1" customWidth="1"/>
    <col min="8505" max="8505" width="10.42578125" style="1" customWidth="1"/>
    <col min="8506" max="8507" width="10.5703125" style="1" customWidth="1"/>
    <col min="8508" max="8508" width="11.7109375" style="1" customWidth="1"/>
    <col min="8509" max="8510" width="13.85546875" style="1" customWidth="1"/>
    <col min="8511" max="8657" width="11" style="1" customWidth="1"/>
    <col min="8658" max="8704" width="11" style="1"/>
    <col min="8705" max="8705" width="17.85546875" style="1" bestFit="1" customWidth="1"/>
    <col min="8706" max="8706" width="10.85546875" style="1" customWidth="1"/>
    <col min="8707" max="8707" width="9.42578125" style="1" customWidth="1"/>
    <col min="8708" max="8708" width="7.85546875" style="1" customWidth="1"/>
    <col min="8709" max="8709" width="9" style="1" customWidth="1"/>
    <col min="8710" max="8710" width="9.140625" style="1" customWidth="1"/>
    <col min="8711" max="8711" width="8.7109375" style="1" customWidth="1"/>
    <col min="8712" max="8712" width="8.140625" style="1" customWidth="1"/>
    <col min="8713" max="8713" width="9.28515625" style="1" bestFit="1" customWidth="1"/>
    <col min="8714" max="8714" width="9.5703125" style="1" customWidth="1"/>
    <col min="8715" max="8715" width="7.42578125" style="1" bestFit="1" customWidth="1"/>
    <col min="8716" max="8716" width="9.7109375" style="1" customWidth="1"/>
    <col min="8717" max="8717" width="9.140625" style="1" customWidth="1"/>
    <col min="8718" max="8718" width="7.140625" style="1" customWidth="1"/>
    <col min="8719" max="8719" width="8" style="1" customWidth="1"/>
    <col min="8720" max="8720" width="5.28515625" style="1" bestFit="1" customWidth="1"/>
    <col min="8721" max="8721" width="11.140625" style="1" customWidth="1"/>
    <col min="8722" max="8722" width="8.7109375" style="1" bestFit="1" customWidth="1"/>
    <col min="8723" max="8723" width="9.85546875" style="1" customWidth="1"/>
    <col min="8724" max="8724" width="11.140625" style="1" customWidth="1"/>
    <col min="8725" max="8725" width="12.7109375" style="1" customWidth="1"/>
    <col min="8726" max="8726" width="9.5703125" style="1" customWidth="1"/>
    <col min="8727" max="8727" width="10.28515625" style="1" customWidth="1"/>
    <col min="8728" max="8728" width="11.28515625" style="1" customWidth="1"/>
    <col min="8729" max="8729" width="15.140625" style="1" bestFit="1" customWidth="1"/>
    <col min="8730" max="8730" width="9.7109375" style="1" customWidth="1"/>
    <col min="8731" max="8731" width="10.42578125" style="1" customWidth="1"/>
    <col min="8732" max="8732" width="12.7109375" style="1" customWidth="1"/>
    <col min="8733" max="8733" width="19.5703125" style="1" customWidth="1"/>
    <col min="8734" max="8734" width="12" style="1" customWidth="1"/>
    <col min="8735" max="8735" width="13.5703125" style="1" customWidth="1"/>
    <col min="8736" max="8736" width="19.140625" style="1" customWidth="1"/>
    <col min="8737" max="8737" width="6.85546875" style="1" customWidth="1"/>
    <col min="8738" max="8738" width="9.28515625" style="1" customWidth="1"/>
    <col min="8739" max="8739" width="11" style="1" customWidth="1"/>
    <col min="8740" max="8740" width="13" style="1" customWidth="1"/>
    <col min="8741" max="8748" width="11" style="1" customWidth="1"/>
    <col min="8749" max="8749" width="13" style="1" customWidth="1"/>
    <col min="8750" max="8750" width="15.85546875" style="1" customWidth="1"/>
    <col min="8751" max="8760" width="11" style="1" customWidth="1"/>
    <col min="8761" max="8761" width="10.42578125" style="1" customWidth="1"/>
    <col min="8762" max="8763" width="10.5703125" style="1" customWidth="1"/>
    <col min="8764" max="8764" width="11.7109375" style="1" customWidth="1"/>
    <col min="8765" max="8766" width="13.85546875" style="1" customWidth="1"/>
    <col min="8767" max="8913" width="11" style="1" customWidth="1"/>
    <col min="8914" max="8960" width="11" style="1"/>
    <col min="8961" max="8961" width="17.85546875" style="1" bestFit="1" customWidth="1"/>
    <col min="8962" max="8962" width="10.85546875" style="1" customWidth="1"/>
    <col min="8963" max="8963" width="9.42578125" style="1" customWidth="1"/>
    <col min="8964" max="8964" width="7.85546875" style="1" customWidth="1"/>
    <col min="8965" max="8965" width="9" style="1" customWidth="1"/>
    <col min="8966" max="8966" width="9.140625" style="1" customWidth="1"/>
    <col min="8967" max="8967" width="8.7109375" style="1" customWidth="1"/>
    <col min="8968" max="8968" width="8.140625" style="1" customWidth="1"/>
    <col min="8969" max="8969" width="9.28515625" style="1" bestFit="1" customWidth="1"/>
    <col min="8970" max="8970" width="9.5703125" style="1" customWidth="1"/>
    <col min="8971" max="8971" width="7.42578125" style="1" bestFit="1" customWidth="1"/>
    <col min="8972" max="8972" width="9.7109375" style="1" customWidth="1"/>
    <col min="8973" max="8973" width="9.140625" style="1" customWidth="1"/>
    <col min="8974" max="8974" width="7.140625" style="1" customWidth="1"/>
    <col min="8975" max="8975" width="8" style="1" customWidth="1"/>
    <col min="8976" max="8976" width="5.28515625" style="1" bestFit="1" customWidth="1"/>
    <col min="8977" max="8977" width="11.140625" style="1" customWidth="1"/>
    <col min="8978" max="8978" width="8.7109375" style="1" bestFit="1" customWidth="1"/>
    <col min="8979" max="8979" width="9.85546875" style="1" customWidth="1"/>
    <col min="8980" max="8980" width="11.140625" style="1" customWidth="1"/>
    <col min="8981" max="8981" width="12.7109375" style="1" customWidth="1"/>
    <col min="8982" max="8982" width="9.5703125" style="1" customWidth="1"/>
    <col min="8983" max="8983" width="10.28515625" style="1" customWidth="1"/>
    <col min="8984" max="8984" width="11.28515625" style="1" customWidth="1"/>
    <col min="8985" max="8985" width="15.140625" style="1" bestFit="1" customWidth="1"/>
    <col min="8986" max="8986" width="9.7109375" style="1" customWidth="1"/>
    <col min="8987" max="8987" width="10.42578125" style="1" customWidth="1"/>
    <col min="8988" max="8988" width="12.7109375" style="1" customWidth="1"/>
    <col min="8989" max="8989" width="19.5703125" style="1" customWidth="1"/>
    <col min="8990" max="8990" width="12" style="1" customWidth="1"/>
    <col min="8991" max="8991" width="13.5703125" style="1" customWidth="1"/>
    <col min="8992" max="8992" width="19.140625" style="1" customWidth="1"/>
    <col min="8993" max="8993" width="6.85546875" style="1" customWidth="1"/>
    <col min="8994" max="8994" width="9.28515625" style="1" customWidth="1"/>
    <col min="8995" max="8995" width="11" style="1" customWidth="1"/>
    <col min="8996" max="8996" width="13" style="1" customWidth="1"/>
    <col min="8997" max="9004" width="11" style="1" customWidth="1"/>
    <col min="9005" max="9005" width="13" style="1" customWidth="1"/>
    <col min="9006" max="9006" width="15.85546875" style="1" customWidth="1"/>
    <col min="9007" max="9016" width="11" style="1" customWidth="1"/>
    <col min="9017" max="9017" width="10.42578125" style="1" customWidth="1"/>
    <col min="9018" max="9019" width="10.5703125" style="1" customWidth="1"/>
    <col min="9020" max="9020" width="11.7109375" style="1" customWidth="1"/>
    <col min="9021" max="9022" width="13.85546875" style="1" customWidth="1"/>
    <col min="9023" max="9169" width="11" style="1" customWidth="1"/>
    <col min="9170" max="9216" width="11" style="1"/>
    <col min="9217" max="9217" width="17.85546875" style="1" bestFit="1" customWidth="1"/>
    <col min="9218" max="9218" width="10.85546875" style="1" customWidth="1"/>
    <col min="9219" max="9219" width="9.42578125" style="1" customWidth="1"/>
    <col min="9220" max="9220" width="7.85546875" style="1" customWidth="1"/>
    <col min="9221" max="9221" width="9" style="1" customWidth="1"/>
    <col min="9222" max="9222" width="9.140625" style="1" customWidth="1"/>
    <col min="9223" max="9223" width="8.7109375" style="1" customWidth="1"/>
    <col min="9224" max="9224" width="8.140625" style="1" customWidth="1"/>
    <col min="9225" max="9225" width="9.28515625" style="1" bestFit="1" customWidth="1"/>
    <col min="9226" max="9226" width="9.5703125" style="1" customWidth="1"/>
    <col min="9227" max="9227" width="7.42578125" style="1" bestFit="1" customWidth="1"/>
    <col min="9228" max="9228" width="9.7109375" style="1" customWidth="1"/>
    <col min="9229" max="9229" width="9.140625" style="1" customWidth="1"/>
    <col min="9230" max="9230" width="7.140625" style="1" customWidth="1"/>
    <col min="9231" max="9231" width="8" style="1" customWidth="1"/>
    <col min="9232" max="9232" width="5.28515625" style="1" bestFit="1" customWidth="1"/>
    <col min="9233" max="9233" width="11.140625" style="1" customWidth="1"/>
    <col min="9234" max="9234" width="8.7109375" style="1" bestFit="1" customWidth="1"/>
    <col min="9235" max="9235" width="9.85546875" style="1" customWidth="1"/>
    <col min="9236" max="9236" width="11.140625" style="1" customWidth="1"/>
    <col min="9237" max="9237" width="12.7109375" style="1" customWidth="1"/>
    <col min="9238" max="9238" width="9.5703125" style="1" customWidth="1"/>
    <col min="9239" max="9239" width="10.28515625" style="1" customWidth="1"/>
    <col min="9240" max="9240" width="11.28515625" style="1" customWidth="1"/>
    <col min="9241" max="9241" width="15.140625" style="1" bestFit="1" customWidth="1"/>
    <col min="9242" max="9242" width="9.7109375" style="1" customWidth="1"/>
    <col min="9243" max="9243" width="10.42578125" style="1" customWidth="1"/>
    <col min="9244" max="9244" width="12.7109375" style="1" customWidth="1"/>
    <col min="9245" max="9245" width="19.5703125" style="1" customWidth="1"/>
    <col min="9246" max="9246" width="12" style="1" customWidth="1"/>
    <col min="9247" max="9247" width="13.5703125" style="1" customWidth="1"/>
    <col min="9248" max="9248" width="19.140625" style="1" customWidth="1"/>
    <col min="9249" max="9249" width="6.85546875" style="1" customWidth="1"/>
    <col min="9250" max="9250" width="9.28515625" style="1" customWidth="1"/>
    <col min="9251" max="9251" width="11" style="1" customWidth="1"/>
    <col min="9252" max="9252" width="13" style="1" customWidth="1"/>
    <col min="9253" max="9260" width="11" style="1" customWidth="1"/>
    <col min="9261" max="9261" width="13" style="1" customWidth="1"/>
    <col min="9262" max="9262" width="15.85546875" style="1" customWidth="1"/>
    <col min="9263" max="9272" width="11" style="1" customWidth="1"/>
    <col min="9273" max="9273" width="10.42578125" style="1" customWidth="1"/>
    <col min="9274" max="9275" width="10.5703125" style="1" customWidth="1"/>
    <col min="9276" max="9276" width="11.7109375" style="1" customWidth="1"/>
    <col min="9277" max="9278" width="13.85546875" style="1" customWidth="1"/>
    <col min="9279" max="9425" width="11" style="1" customWidth="1"/>
    <col min="9426" max="9472" width="11" style="1"/>
    <col min="9473" max="9473" width="17.85546875" style="1" bestFit="1" customWidth="1"/>
    <col min="9474" max="9474" width="10.85546875" style="1" customWidth="1"/>
    <col min="9475" max="9475" width="9.42578125" style="1" customWidth="1"/>
    <col min="9476" max="9476" width="7.85546875" style="1" customWidth="1"/>
    <col min="9477" max="9477" width="9" style="1" customWidth="1"/>
    <col min="9478" max="9478" width="9.140625" style="1" customWidth="1"/>
    <col min="9479" max="9479" width="8.7109375" style="1" customWidth="1"/>
    <col min="9480" max="9480" width="8.140625" style="1" customWidth="1"/>
    <col min="9481" max="9481" width="9.28515625" style="1" bestFit="1" customWidth="1"/>
    <col min="9482" max="9482" width="9.5703125" style="1" customWidth="1"/>
    <col min="9483" max="9483" width="7.42578125" style="1" bestFit="1" customWidth="1"/>
    <col min="9484" max="9484" width="9.7109375" style="1" customWidth="1"/>
    <col min="9485" max="9485" width="9.140625" style="1" customWidth="1"/>
    <col min="9486" max="9486" width="7.140625" style="1" customWidth="1"/>
    <col min="9487" max="9487" width="8" style="1" customWidth="1"/>
    <col min="9488" max="9488" width="5.28515625" style="1" bestFit="1" customWidth="1"/>
    <col min="9489" max="9489" width="11.140625" style="1" customWidth="1"/>
    <col min="9490" max="9490" width="8.7109375" style="1" bestFit="1" customWidth="1"/>
    <col min="9491" max="9491" width="9.85546875" style="1" customWidth="1"/>
    <col min="9492" max="9492" width="11.140625" style="1" customWidth="1"/>
    <col min="9493" max="9493" width="12.7109375" style="1" customWidth="1"/>
    <col min="9494" max="9494" width="9.5703125" style="1" customWidth="1"/>
    <col min="9495" max="9495" width="10.28515625" style="1" customWidth="1"/>
    <col min="9496" max="9496" width="11.28515625" style="1" customWidth="1"/>
    <col min="9497" max="9497" width="15.140625" style="1" bestFit="1" customWidth="1"/>
    <col min="9498" max="9498" width="9.7109375" style="1" customWidth="1"/>
    <col min="9499" max="9499" width="10.42578125" style="1" customWidth="1"/>
    <col min="9500" max="9500" width="12.7109375" style="1" customWidth="1"/>
    <col min="9501" max="9501" width="19.5703125" style="1" customWidth="1"/>
    <col min="9502" max="9502" width="12" style="1" customWidth="1"/>
    <col min="9503" max="9503" width="13.5703125" style="1" customWidth="1"/>
    <col min="9504" max="9504" width="19.140625" style="1" customWidth="1"/>
    <col min="9505" max="9505" width="6.85546875" style="1" customWidth="1"/>
    <col min="9506" max="9506" width="9.28515625" style="1" customWidth="1"/>
    <col min="9507" max="9507" width="11" style="1" customWidth="1"/>
    <col min="9508" max="9508" width="13" style="1" customWidth="1"/>
    <col min="9509" max="9516" width="11" style="1" customWidth="1"/>
    <col min="9517" max="9517" width="13" style="1" customWidth="1"/>
    <col min="9518" max="9518" width="15.85546875" style="1" customWidth="1"/>
    <col min="9519" max="9528" width="11" style="1" customWidth="1"/>
    <col min="9529" max="9529" width="10.42578125" style="1" customWidth="1"/>
    <col min="9530" max="9531" width="10.5703125" style="1" customWidth="1"/>
    <col min="9532" max="9532" width="11.7109375" style="1" customWidth="1"/>
    <col min="9533" max="9534" width="13.85546875" style="1" customWidth="1"/>
    <col min="9535" max="9681" width="11" style="1" customWidth="1"/>
    <col min="9682" max="9728" width="11" style="1"/>
    <col min="9729" max="9729" width="17.85546875" style="1" bestFit="1" customWidth="1"/>
    <col min="9730" max="9730" width="10.85546875" style="1" customWidth="1"/>
    <col min="9731" max="9731" width="9.42578125" style="1" customWidth="1"/>
    <col min="9732" max="9732" width="7.85546875" style="1" customWidth="1"/>
    <col min="9733" max="9733" width="9" style="1" customWidth="1"/>
    <col min="9734" max="9734" width="9.140625" style="1" customWidth="1"/>
    <col min="9735" max="9735" width="8.7109375" style="1" customWidth="1"/>
    <col min="9736" max="9736" width="8.140625" style="1" customWidth="1"/>
    <col min="9737" max="9737" width="9.28515625" style="1" bestFit="1" customWidth="1"/>
    <col min="9738" max="9738" width="9.5703125" style="1" customWidth="1"/>
    <col min="9739" max="9739" width="7.42578125" style="1" bestFit="1" customWidth="1"/>
    <col min="9740" max="9740" width="9.7109375" style="1" customWidth="1"/>
    <col min="9741" max="9741" width="9.140625" style="1" customWidth="1"/>
    <col min="9742" max="9742" width="7.140625" style="1" customWidth="1"/>
    <col min="9743" max="9743" width="8" style="1" customWidth="1"/>
    <col min="9744" max="9744" width="5.28515625" style="1" bestFit="1" customWidth="1"/>
    <col min="9745" max="9745" width="11.140625" style="1" customWidth="1"/>
    <col min="9746" max="9746" width="8.7109375" style="1" bestFit="1" customWidth="1"/>
    <col min="9747" max="9747" width="9.85546875" style="1" customWidth="1"/>
    <col min="9748" max="9748" width="11.140625" style="1" customWidth="1"/>
    <col min="9749" max="9749" width="12.7109375" style="1" customWidth="1"/>
    <col min="9750" max="9750" width="9.5703125" style="1" customWidth="1"/>
    <col min="9751" max="9751" width="10.28515625" style="1" customWidth="1"/>
    <col min="9752" max="9752" width="11.28515625" style="1" customWidth="1"/>
    <col min="9753" max="9753" width="15.140625" style="1" bestFit="1" customWidth="1"/>
    <col min="9754" max="9754" width="9.7109375" style="1" customWidth="1"/>
    <col min="9755" max="9755" width="10.42578125" style="1" customWidth="1"/>
    <col min="9756" max="9756" width="12.7109375" style="1" customWidth="1"/>
    <col min="9757" max="9757" width="19.5703125" style="1" customWidth="1"/>
    <col min="9758" max="9758" width="12" style="1" customWidth="1"/>
    <col min="9759" max="9759" width="13.5703125" style="1" customWidth="1"/>
    <col min="9760" max="9760" width="19.140625" style="1" customWidth="1"/>
    <col min="9761" max="9761" width="6.85546875" style="1" customWidth="1"/>
    <col min="9762" max="9762" width="9.28515625" style="1" customWidth="1"/>
    <col min="9763" max="9763" width="11" style="1" customWidth="1"/>
    <col min="9764" max="9764" width="13" style="1" customWidth="1"/>
    <col min="9765" max="9772" width="11" style="1" customWidth="1"/>
    <col min="9773" max="9773" width="13" style="1" customWidth="1"/>
    <col min="9774" max="9774" width="15.85546875" style="1" customWidth="1"/>
    <col min="9775" max="9784" width="11" style="1" customWidth="1"/>
    <col min="9785" max="9785" width="10.42578125" style="1" customWidth="1"/>
    <col min="9786" max="9787" width="10.5703125" style="1" customWidth="1"/>
    <col min="9788" max="9788" width="11.7109375" style="1" customWidth="1"/>
    <col min="9789" max="9790" width="13.85546875" style="1" customWidth="1"/>
    <col min="9791" max="9937" width="11" style="1" customWidth="1"/>
    <col min="9938" max="9984" width="11" style="1"/>
    <col min="9985" max="9985" width="17.85546875" style="1" bestFit="1" customWidth="1"/>
    <col min="9986" max="9986" width="10.85546875" style="1" customWidth="1"/>
    <col min="9987" max="9987" width="9.42578125" style="1" customWidth="1"/>
    <col min="9988" max="9988" width="7.85546875" style="1" customWidth="1"/>
    <col min="9989" max="9989" width="9" style="1" customWidth="1"/>
    <col min="9990" max="9990" width="9.140625" style="1" customWidth="1"/>
    <col min="9991" max="9991" width="8.7109375" style="1" customWidth="1"/>
    <col min="9992" max="9992" width="8.140625" style="1" customWidth="1"/>
    <col min="9993" max="9993" width="9.28515625" style="1" bestFit="1" customWidth="1"/>
    <col min="9994" max="9994" width="9.5703125" style="1" customWidth="1"/>
    <col min="9995" max="9995" width="7.42578125" style="1" bestFit="1" customWidth="1"/>
    <col min="9996" max="9996" width="9.7109375" style="1" customWidth="1"/>
    <col min="9997" max="9997" width="9.140625" style="1" customWidth="1"/>
    <col min="9998" max="9998" width="7.140625" style="1" customWidth="1"/>
    <col min="9999" max="9999" width="8" style="1" customWidth="1"/>
    <col min="10000" max="10000" width="5.28515625" style="1" bestFit="1" customWidth="1"/>
    <col min="10001" max="10001" width="11.140625" style="1" customWidth="1"/>
    <col min="10002" max="10002" width="8.7109375" style="1" bestFit="1" customWidth="1"/>
    <col min="10003" max="10003" width="9.85546875" style="1" customWidth="1"/>
    <col min="10004" max="10004" width="11.140625" style="1" customWidth="1"/>
    <col min="10005" max="10005" width="12.7109375" style="1" customWidth="1"/>
    <col min="10006" max="10006" width="9.5703125" style="1" customWidth="1"/>
    <col min="10007" max="10007" width="10.28515625" style="1" customWidth="1"/>
    <col min="10008" max="10008" width="11.28515625" style="1" customWidth="1"/>
    <col min="10009" max="10009" width="15.140625" style="1" bestFit="1" customWidth="1"/>
    <col min="10010" max="10010" width="9.7109375" style="1" customWidth="1"/>
    <col min="10011" max="10011" width="10.42578125" style="1" customWidth="1"/>
    <col min="10012" max="10012" width="12.7109375" style="1" customWidth="1"/>
    <col min="10013" max="10013" width="19.5703125" style="1" customWidth="1"/>
    <col min="10014" max="10014" width="12" style="1" customWidth="1"/>
    <col min="10015" max="10015" width="13.5703125" style="1" customWidth="1"/>
    <col min="10016" max="10016" width="19.140625" style="1" customWidth="1"/>
    <col min="10017" max="10017" width="6.85546875" style="1" customWidth="1"/>
    <col min="10018" max="10018" width="9.28515625" style="1" customWidth="1"/>
    <col min="10019" max="10019" width="11" style="1" customWidth="1"/>
    <col min="10020" max="10020" width="13" style="1" customWidth="1"/>
    <col min="10021" max="10028" width="11" style="1" customWidth="1"/>
    <col min="10029" max="10029" width="13" style="1" customWidth="1"/>
    <col min="10030" max="10030" width="15.85546875" style="1" customWidth="1"/>
    <col min="10031" max="10040" width="11" style="1" customWidth="1"/>
    <col min="10041" max="10041" width="10.42578125" style="1" customWidth="1"/>
    <col min="10042" max="10043" width="10.5703125" style="1" customWidth="1"/>
    <col min="10044" max="10044" width="11.7109375" style="1" customWidth="1"/>
    <col min="10045" max="10046" width="13.85546875" style="1" customWidth="1"/>
    <col min="10047" max="10193" width="11" style="1" customWidth="1"/>
    <col min="10194" max="10240" width="11" style="1"/>
    <col min="10241" max="10241" width="17.85546875" style="1" bestFit="1" customWidth="1"/>
    <col min="10242" max="10242" width="10.85546875" style="1" customWidth="1"/>
    <col min="10243" max="10243" width="9.42578125" style="1" customWidth="1"/>
    <col min="10244" max="10244" width="7.85546875" style="1" customWidth="1"/>
    <col min="10245" max="10245" width="9" style="1" customWidth="1"/>
    <col min="10246" max="10246" width="9.140625" style="1" customWidth="1"/>
    <col min="10247" max="10247" width="8.7109375" style="1" customWidth="1"/>
    <col min="10248" max="10248" width="8.140625" style="1" customWidth="1"/>
    <col min="10249" max="10249" width="9.28515625" style="1" bestFit="1" customWidth="1"/>
    <col min="10250" max="10250" width="9.5703125" style="1" customWidth="1"/>
    <col min="10251" max="10251" width="7.42578125" style="1" bestFit="1" customWidth="1"/>
    <col min="10252" max="10252" width="9.7109375" style="1" customWidth="1"/>
    <col min="10253" max="10253" width="9.140625" style="1" customWidth="1"/>
    <col min="10254" max="10254" width="7.140625" style="1" customWidth="1"/>
    <col min="10255" max="10255" width="8" style="1" customWidth="1"/>
    <col min="10256" max="10256" width="5.28515625" style="1" bestFit="1" customWidth="1"/>
    <col min="10257" max="10257" width="11.140625" style="1" customWidth="1"/>
    <col min="10258" max="10258" width="8.7109375" style="1" bestFit="1" customWidth="1"/>
    <col min="10259" max="10259" width="9.85546875" style="1" customWidth="1"/>
    <col min="10260" max="10260" width="11.140625" style="1" customWidth="1"/>
    <col min="10261" max="10261" width="12.7109375" style="1" customWidth="1"/>
    <col min="10262" max="10262" width="9.5703125" style="1" customWidth="1"/>
    <col min="10263" max="10263" width="10.28515625" style="1" customWidth="1"/>
    <col min="10264" max="10264" width="11.28515625" style="1" customWidth="1"/>
    <col min="10265" max="10265" width="15.140625" style="1" bestFit="1" customWidth="1"/>
    <col min="10266" max="10266" width="9.7109375" style="1" customWidth="1"/>
    <col min="10267" max="10267" width="10.42578125" style="1" customWidth="1"/>
    <col min="10268" max="10268" width="12.7109375" style="1" customWidth="1"/>
    <col min="10269" max="10269" width="19.5703125" style="1" customWidth="1"/>
    <col min="10270" max="10270" width="12" style="1" customWidth="1"/>
    <col min="10271" max="10271" width="13.5703125" style="1" customWidth="1"/>
    <col min="10272" max="10272" width="19.140625" style="1" customWidth="1"/>
    <col min="10273" max="10273" width="6.85546875" style="1" customWidth="1"/>
    <col min="10274" max="10274" width="9.28515625" style="1" customWidth="1"/>
    <col min="10275" max="10275" width="11" style="1" customWidth="1"/>
    <col min="10276" max="10276" width="13" style="1" customWidth="1"/>
    <col min="10277" max="10284" width="11" style="1" customWidth="1"/>
    <col min="10285" max="10285" width="13" style="1" customWidth="1"/>
    <col min="10286" max="10286" width="15.85546875" style="1" customWidth="1"/>
    <col min="10287" max="10296" width="11" style="1" customWidth="1"/>
    <col min="10297" max="10297" width="10.42578125" style="1" customWidth="1"/>
    <col min="10298" max="10299" width="10.5703125" style="1" customWidth="1"/>
    <col min="10300" max="10300" width="11.7109375" style="1" customWidth="1"/>
    <col min="10301" max="10302" width="13.85546875" style="1" customWidth="1"/>
    <col min="10303" max="10449" width="11" style="1" customWidth="1"/>
    <col min="10450" max="10496" width="11" style="1"/>
    <col min="10497" max="10497" width="17.85546875" style="1" bestFit="1" customWidth="1"/>
    <col min="10498" max="10498" width="10.85546875" style="1" customWidth="1"/>
    <col min="10499" max="10499" width="9.42578125" style="1" customWidth="1"/>
    <col min="10500" max="10500" width="7.85546875" style="1" customWidth="1"/>
    <col min="10501" max="10501" width="9" style="1" customWidth="1"/>
    <col min="10502" max="10502" width="9.140625" style="1" customWidth="1"/>
    <col min="10503" max="10503" width="8.7109375" style="1" customWidth="1"/>
    <col min="10504" max="10504" width="8.140625" style="1" customWidth="1"/>
    <col min="10505" max="10505" width="9.28515625" style="1" bestFit="1" customWidth="1"/>
    <col min="10506" max="10506" width="9.5703125" style="1" customWidth="1"/>
    <col min="10507" max="10507" width="7.42578125" style="1" bestFit="1" customWidth="1"/>
    <col min="10508" max="10508" width="9.7109375" style="1" customWidth="1"/>
    <col min="10509" max="10509" width="9.140625" style="1" customWidth="1"/>
    <col min="10510" max="10510" width="7.140625" style="1" customWidth="1"/>
    <col min="10511" max="10511" width="8" style="1" customWidth="1"/>
    <col min="10512" max="10512" width="5.28515625" style="1" bestFit="1" customWidth="1"/>
    <col min="10513" max="10513" width="11.140625" style="1" customWidth="1"/>
    <col min="10514" max="10514" width="8.7109375" style="1" bestFit="1" customWidth="1"/>
    <col min="10515" max="10515" width="9.85546875" style="1" customWidth="1"/>
    <col min="10516" max="10516" width="11.140625" style="1" customWidth="1"/>
    <col min="10517" max="10517" width="12.7109375" style="1" customWidth="1"/>
    <col min="10518" max="10518" width="9.5703125" style="1" customWidth="1"/>
    <col min="10519" max="10519" width="10.28515625" style="1" customWidth="1"/>
    <col min="10520" max="10520" width="11.28515625" style="1" customWidth="1"/>
    <col min="10521" max="10521" width="15.140625" style="1" bestFit="1" customWidth="1"/>
    <col min="10522" max="10522" width="9.7109375" style="1" customWidth="1"/>
    <col min="10523" max="10523" width="10.42578125" style="1" customWidth="1"/>
    <col min="10524" max="10524" width="12.7109375" style="1" customWidth="1"/>
    <col min="10525" max="10525" width="19.5703125" style="1" customWidth="1"/>
    <col min="10526" max="10526" width="12" style="1" customWidth="1"/>
    <col min="10527" max="10527" width="13.5703125" style="1" customWidth="1"/>
    <col min="10528" max="10528" width="19.140625" style="1" customWidth="1"/>
    <col min="10529" max="10529" width="6.85546875" style="1" customWidth="1"/>
    <col min="10530" max="10530" width="9.28515625" style="1" customWidth="1"/>
    <col min="10531" max="10531" width="11" style="1" customWidth="1"/>
    <col min="10532" max="10532" width="13" style="1" customWidth="1"/>
    <col min="10533" max="10540" width="11" style="1" customWidth="1"/>
    <col min="10541" max="10541" width="13" style="1" customWidth="1"/>
    <col min="10542" max="10542" width="15.85546875" style="1" customWidth="1"/>
    <col min="10543" max="10552" width="11" style="1" customWidth="1"/>
    <col min="10553" max="10553" width="10.42578125" style="1" customWidth="1"/>
    <col min="10554" max="10555" width="10.5703125" style="1" customWidth="1"/>
    <col min="10556" max="10556" width="11.7109375" style="1" customWidth="1"/>
    <col min="10557" max="10558" width="13.85546875" style="1" customWidth="1"/>
    <col min="10559" max="10705" width="11" style="1" customWidth="1"/>
    <col min="10706" max="10752" width="11" style="1"/>
    <col min="10753" max="10753" width="17.85546875" style="1" bestFit="1" customWidth="1"/>
    <col min="10754" max="10754" width="10.85546875" style="1" customWidth="1"/>
    <col min="10755" max="10755" width="9.42578125" style="1" customWidth="1"/>
    <col min="10756" max="10756" width="7.85546875" style="1" customWidth="1"/>
    <col min="10757" max="10757" width="9" style="1" customWidth="1"/>
    <col min="10758" max="10758" width="9.140625" style="1" customWidth="1"/>
    <col min="10759" max="10759" width="8.7109375" style="1" customWidth="1"/>
    <col min="10760" max="10760" width="8.140625" style="1" customWidth="1"/>
    <col min="10761" max="10761" width="9.28515625" style="1" bestFit="1" customWidth="1"/>
    <col min="10762" max="10762" width="9.5703125" style="1" customWidth="1"/>
    <col min="10763" max="10763" width="7.42578125" style="1" bestFit="1" customWidth="1"/>
    <col min="10764" max="10764" width="9.7109375" style="1" customWidth="1"/>
    <col min="10765" max="10765" width="9.140625" style="1" customWidth="1"/>
    <col min="10766" max="10766" width="7.140625" style="1" customWidth="1"/>
    <col min="10767" max="10767" width="8" style="1" customWidth="1"/>
    <col min="10768" max="10768" width="5.28515625" style="1" bestFit="1" customWidth="1"/>
    <col min="10769" max="10769" width="11.140625" style="1" customWidth="1"/>
    <col min="10770" max="10770" width="8.7109375" style="1" bestFit="1" customWidth="1"/>
    <col min="10771" max="10771" width="9.85546875" style="1" customWidth="1"/>
    <col min="10772" max="10772" width="11.140625" style="1" customWidth="1"/>
    <col min="10773" max="10773" width="12.7109375" style="1" customWidth="1"/>
    <col min="10774" max="10774" width="9.5703125" style="1" customWidth="1"/>
    <col min="10775" max="10775" width="10.28515625" style="1" customWidth="1"/>
    <col min="10776" max="10776" width="11.28515625" style="1" customWidth="1"/>
    <col min="10777" max="10777" width="15.140625" style="1" bestFit="1" customWidth="1"/>
    <col min="10778" max="10778" width="9.7109375" style="1" customWidth="1"/>
    <col min="10779" max="10779" width="10.42578125" style="1" customWidth="1"/>
    <col min="10780" max="10780" width="12.7109375" style="1" customWidth="1"/>
    <col min="10781" max="10781" width="19.5703125" style="1" customWidth="1"/>
    <col min="10782" max="10782" width="12" style="1" customWidth="1"/>
    <col min="10783" max="10783" width="13.5703125" style="1" customWidth="1"/>
    <col min="10784" max="10784" width="19.140625" style="1" customWidth="1"/>
    <col min="10785" max="10785" width="6.85546875" style="1" customWidth="1"/>
    <col min="10786" max="10786" width="9.28515625" style="1" customWidth="1"/>
    <col min="10787" max="10787" width="11" style="1" customWidth="1"/>
    <col min="10788" max="10788" width="13" style="1" customWidth="1"/>
    <col min="10789" max="10796" width="11" style="1" customWidth="1"/>
    <col min="10797" max="10797" width="13" style="1" customWidth="1"/>
    <col min="10798" max="10798" width="15.85546875" style="1" customWidth="1"/>
    <col min="10799" max="10808" width="11" style="1" customWidth="1"/>
    <col min="10809" max="10809" width="10.42578125" style="1" customWidth="1"/>
    <col min="10810" max="10811" width="10.5703125" style="1" customWidth="1"/>
    <col min="10812" max="10812" width="11.7109375" style="1" customWidth="1"/>
    <col min="10813" max="10814" width="13.85546875" style="1" customWidth="1"/>
    <col min="10815" max="10961" width="11" style="1" customWidth="1"/>
    <col min="10962" max="11008" width="11" style="1"/>
    <col min="11009" max="11009" width="17.85546875" style="1" bestFit="1" customWidth="1"/>
    <col min="11010" max="11010" width="10.85546875" style="1" customWidth="1"/>
    <col min="11011" max="11011" width="9.42578125" style="1" customWidth="1"/>
    <col min="11012" max="11012" width="7.85546875" style="1" customWidth="1"/>
    <col min="11013" max="11013" width="9" style="1" customWidth="1"/>
    <col min="11014" max="11014" width="9.140625" style="1" customWidth="1"/>
    <col min="11015" max="11015" width="8.7109375" style="1" customWidth="1"/>
    <col min="11016" max="11016" width="8.140625" style="1" customWidth="1"/>
    <col min="11017" max="11017" width="9.28515625" style="1" bestFit="1" customWidth="1"/>
    <col min="11018" max="11018" width="9.5703125" style="1" customWidth="1"/>
    <col min="11019" max="11019" width="7.42578125" style="1" bestFit="1" customWidth="1"/>
    <col min="11020" max="11020" width="9.7109375" style="1" customWidth="1"/>
    <col min="11021" max="11021" width="9.140625" style="1" customWidth="1"/>
    <col min="11022" max="11022" width="7.140625" style="1" customWidth="1"/>
    <col min="11023" max="11023" width="8" style="1" customWidth="1"/>
    <col min="11024" max="11024" width="5.28515625" style="1" bestFit="1" customWidth="1"/>
    <col min="11025" max="11025" width="11.140625" style="1" customWidth="1"/>
    <col min="11026" max="11026" width="8.7109375" style="1" bestFit="1" customWidth="1"/>
    <col min="11027" max="11027" width="9.85546875" style="1" customWidth="1"/>
    <col min="11028" max="11028" width="11.140625" style="1" customWidth="1"/>
    <col min="11029" max="11029" width="12.7109375" style="1" customWidth="1"/>
    <col min="11030" max="11030" width="9.5703125" style="1" customWidth="1"/>
    <col min="11031" max="11031" width="10.28515625" style="1" customWidth="1"/>
    <col min="11032" max="11032" width="11.28515625" style="1" customWidth="1"/>
    <col min="11033" max="11033" width="15.140625" style="1" bestFit="1" customWidth="1"/>
    <col min="11034" max="11034" width="9.7109375" style="1" customWidth="1"/>
    <col min="11035" max="11035" width="10.42578125" style="1" customWidth="1"/>
    <col min="11036" max="11036" width="12.7109375" style="1" customWidth="1"/>
    <col min="11037" max="11037" width="19.5703125" style="1" customWidth="1"/>
    <col min="11038" max="11038" width="12" style="1" customWidth="1"/>
    <col min="11039" max="11039" width="13.5703125" style="1" customWidth="1"/>
    <col min="11040" max="11040" width="19.140625" style="1" customWidth="1"/>
    <col min="11041" max="11041" width="6.85546875" style="1" customWidth="1"/>
    <col min="11042" max="11042" width="9.28515625" style="1" customWidth="1"/>
    <col min="11043" max="11043" width="11" style="1" customWidth="1"/>
    <col min="11044" max="11044" width="13" style="1" customWidth="1"/>
    <col min="11045" max="11052" width="11" style="1" customWidth="1"/>
    <col min="11053" max="11053" width="13" style="1" customWidth="1"/>
    <col min="11054" max="11054" width="15.85546875" style="1" customWidth="1"/>
    <col min="11055" max="11064" width="11" style="1" customWidth="1"/>
    <col min="11065" max="11065" width="10.42578125" style="1" customWidth="1"/>
    <col min="11066" max="11067" width="10.5703125" style="1" customWidth="1"/>
    <col min="11068" max="11068" width="11.7109375" style="1" customWidth="1"/>
    <col min="11069" max="11070" width="13.85546875" style="1" customWidth="1"/>
    <col min="11071" max="11217" width="11" style="1" customWidth="1"/>
    <col min="11218" max="11264" width="11" style="1"/>
    <col min="11265" max="11265" width="17.85546875" style="1" bestFit="1" customWidth="1"/>
    <col min="11266" max="11266" width="10.85546875" style="1" customWidth="1"/>
    <col min="11267" max="11267" width="9.42578125" style="1" customWidth="1"/>
    <col min="11268" max="11268" width="7.85546875" style="1" customWidth="1"/>
    <col min="11269" max="11269" width="9" style="1" customWidth="1"/>
    <col min="11270" max="11270" width="9.140625" style="1" customWidth="1"/>
    <col min="11271" max="11271" width="8.7109375" style="1" customWidth="1"/>
    <col min="11272" max="11272" width="8.140625" style="1" customWidth="1"/>
    <col min="11273" max="11273" width="9.28515625" style="1" bestFit="1" customWidth="1"/>
    <col min="11274" max="11274" width="9.5703125" style="1" customWidth="1"/>
    <col min="11275" max="11275" width="7.42578125" style="1" bestFit="1" customWidth="1"/>
    <col min="11276" max="11276" width="9.7109375" style="1" customWidth="1"/>
    <col min="11277" max="11277" width="9.140625" style="1" customWidth="1"/>
    <col min="11278" max="11278" width="7.140625" style="1" customWidth="1"/>
    <col min="11279" max="11279" width="8" style="1" customWidth="1"/>
    <col min="11280" max="11280" width="5.28515625" style="1" bestFit="1" customWidth="1"/>
    <col min="11281" max="11281" width="11.140625" style="1" customWidth="1"/>
    <col min="11282" max="11282" width="8.7109375" style="1" bestFit="1" customWidth="1"/>
    <col min="11283" max="11283" width="9.85546875" style="1" customWidth="1"/>
    <col min="11284" max="11284" width="11.140625" style="1" customWidth="1"/>
    <col min="11285" max="11285" width="12.7109375" style="1" customWidth="1"/>
    <col min="11286" max="11286" width="9.5703125" style="1" customWidth="1"/>
    <col min="11287" max="11287" width="10.28515625" style="1" customWidth="1"/>
    <col min="11288" max="11288" width="11.28515625" style="1" customWidth="1"/>
    <col min="11289" max="11289" width="15.140625" style="1" bestFit="1" customWidth="1"/>
    <col min="11290" max="11290" width="9.7109375" style="1" customWidth="1"/>
    <col min="11291" max="11291" width="10.42578125" style="1" customWidth="1"/>
    <col min="11292" max="11292" width="12.7109375" style="1" customWidth="1"/>
    <col min="11293" max="11293" width="19.5703125" style="1" customWidth="1"/>
    <col min="11294" max="11294" width="12" style="1" customWidth="1"/>
    <col min="11295" max="11295" width="13.5703125" style="1" customWidth="1"/>
    <col min="11296" max="11296" width="19.140625" style="1" customWidth="1"/>
    <col min="11297" max="11297" width="6.85546875" style="1" customWidth="1"/>
    <col min="11298" max="11298" width="9.28515625" style="1" customWidth="1"/>
    <col min="11299" max="11299" width="11" style="1" customWidth="1"/>
    <col min="11300" max="11300" width="13" style="1" customWidth="1"/>
    <col min="11301" max="11308" width="11" style="1" customWidth="1"/>
    <col min="11309" max="11309" width="13" style="1" customWidth="1"/>
    <col min="11310" max="11310" width="15.85546875" style="1" customWidth="1"/>
    <col min="11311" max="11320" width="11" style="1" customWidth="1"/>
    <col min="11321" max="11321" width="10.42578125" style="1" customWidth="1"/>
    <col min="11322" max="11323" width="10.5703125" style="1" customWidth="1"/>
    <col min="11324" max="11324" width="11.7109375" style="1" customWidth="1"/>
    <col min="11325" max="11326" width="13.85546875" style="1" customWidth="1"/>
    <col min="11327" max="11473" width="11" style="1" customWidth="1"/>
    <col min="11474" max="11520" width="11" style="1"/>
    <col min="11521" max="11521" width="17.85546875" style="1" bestFit="1" customWidth="1"/>
    <col min="11522" max="11522" width="10.85546875" style="1" customWidth="1"/>
    <col min="11523" max="11523" width="9.42578125" style="1" customWidth="1"/>
    <col min="11524" max="11524" width="7.85546875" style="1" customWidth="1"/>
    <col min="11525" max="11525" width="9" style="1" customWidth="1"/>
    <col min="11526" max="11526" width="9.140625" style="1" customWidth="1"/>
    <col min="11527" max="11527" width="8.7109375" style="1" customWidth="1"/>
    <col min="11528" max="11528" width="8.140625" style="1" customWidth="1"/>
    <col min="11529" max="11529" width="9.28515625" style="1" bestFit="1" customWidth="1"/>
    <col min="11530" max="11530" width="9.5703125" style="1" customWidth="1"/>
    <col min="11531" max="11531" width="7.42578125" style="1" bestFit="1" customWidth="1"/>
    <col min="11532" max="11532" width="9.7109375" style="1" customWidth="1"/>
    <col min="11533" max="11533" width="9.140625" style="1" customWidth="1"/>
    <col min="11534" max="11534" width="7.140625" style="1" customWidth="1"/>
    <col min="11535" max="11535" width="8" style="1" customWidth="1"/>
    <col min="11536" max="11536" width="5.28515625" style="1" bestFit="1" customWidth="1"/>
    <col min="11537" max="11537" width="11.140625" style="1" customWidth="1"/>
    <col min="11538" max="11538" width="8.7109375" style="1" bestFit="1" customWidth="1"/>
    <col min="11539" max="11539" width="9.85546875" style="1" customWidth="1"/>
    <col min="11540" max="11540" width="11.140625" style="1" customWidth="1"/>
    <col min="11541" max="11541" width="12.7109375" style="1" customWidth="1"/>
    <col min="11542" max="11542" width="9.5703125" style="1" customWidth="1"/>
    <col min="11543" max="11543" width="10.28515625" style="1" customWidth="1"/>
    <col min="11544" max="11544" width="11.28515625" style="1" customWidth="1"/>
    <col min="11545" max="11545" width="15.140625" style="1" bestFit="1" customWidth="1"/>
    <col min="11546" max="11546" width="9.7109375" style="1" customWidth="1"/>
    <col min="11547" max="11547" width="10.42578125" style="1" customWidth="1"/>
    <col min="11548" max="11548" width="12.7109375" style="1" customWidth="1"/>
    <col min="11549" max="11549" width="19.5703125" style="1" customWidth="1"/>
    <col min="11550" max="11550" width="12" style="1" customWidth="1"/>
    <col min="11551" max="11551" width="13.5703125" style="1" customWidth="1"/>
    <col min="11552" max="11552" width="19.140625" style="1" customWidth="1"/>
    <col min="11553" max="11553" width="6.85546875" style="1" customWidth="1"/>
    <col min="11554" max="11554" width="9.28515625" style="1" customWidth="1"/>
    <col min="11555" max="11555" width="11" style="1" customWidth="1"/>
    <col min="11556" max="11556" width="13" style="1" customWidth="1"/>
    <col min="11557" max="11564" width="11" style="1" customWidth="1"/>
    <col min="11565" max="11565" width="13" style="1" customWidth="1"/>
    <col min="11566" max="11566" width="15.85546875" style="1" customWidth="1"/>
    <col min="11567" max="11576" width="11" style="1" customWidth="1"/>
    <col min="11577" max="11577" width="10.42578125" style="1" customWidth="1"/>
    <col min="11578" max="11579" width="10.5703125" style="1" customWidth="1"/>
    <col min="11580" max="11580" width="11.7109375" style="1" customWidth="1"/>
    <col min="11581" max="11582" width="13.85546875" style="1" customWidth="1"/>
    <col min="11583" max="11729" width="11" style="1" customWidth="1"/>
    <col min="11730" max="11776" width="11" style="1"/>
    <col min="11777" max="11777" width="17.85546875" style="1" bestFit="1" customWidth="1"/>
    <col min="11778" max="11778" width="10.85546875" style="1" customWidth="1"/>
    <col min="11779" max="11779" width="9.42578125" style="1" customWidth="1"/>
    <col min="11780" max="11780" width="7.85546875" style="1" customWidth="1"/>
    <col min="11781" max="11781" width="9" style="1" customWidth="1"/>
    <col min="11782" max="11782" width="9.140625" style="1" customWidth="1"/>
    <col min="11783" max="11783" width="8.7109375" style="1" customWidth="1"/>
    <col min="11784" max="11784" width="8.140625" style="1" customWidth="1"/>
    <col min="11785" max="11785" width="9.28515625" style="1" bestFit="1" customWidth="1"/>
    <col min="11786" max="11786" width="9.5703125" style="1" customWidth="1"/>
    <col min="11787" max="11787" width="7.42578125" style="1" bestFit="1" customWidth="1"/>
    <col min="11788" max="11788" width="9.7109375" style="1" customWidth="1"/>
    <col min="11789" max="11789" width="9.140625" style="1" customWidth="1"/>
    <col min="11790" max="11790" width="7.140625" style="1" customWidth="1"/>
    <col min="11791" max="11791" width="8" style="1" customWidth="1"/>
    <col min="11792" max="11792" width="5.28515625" style="1" bestFit="1" customWidth="1"/>
    <col min="11793" max="11793" width="11.140625" style="1" customWidth="1"/>
    <col min="11794" max="11794" width="8.7109375" style="1" bestFit="1" customWidth="1"/>
    <col min="11795" max="11795" width="9.85546875" style="1" customWidth="1"/>
    <col min="11796" max="11796" width="11.140625" style="1" customWidth="1"/>
    <col min="11797" max="11797" width="12.7109375" style="1" customWidth="1"/>
    <col min="11798" max="11798" width="9.5703125" style="1" customWidth="1"/>
    <col min="11799" max="11799" width="10.28515625" style="1" customWidth="1"/>
    <col min="11800" max="11800" width="11.28515625" style="1" customWidth="1"/>
    <col min="11801" max="11801" width="15.140625" style="1" bestFit="1" customWidth="1"/>
    <col min="11802" max="11802" width="9.7109375" style="1" customWidth="1"/>
    <col min="11803" max="11803" width="10.42578125" style="1" customWidth="1"/>
    <col min="11804" max="11804" width="12.7109375" style="1" customWidth="1"/>
    <col min="11805" max="11805" width="19.5703125" style="1" customWidth="1"/>
    <col min="11806" max="11806" width="12" style="1" customWidth="1"/>
    <col min="11807" max="11807" width="13.5703125" style="1" customWidth="1"/>
    <col min="11808" max="11808" width="19.140625" style="1" customWidth="1"/>
    <col min="11809" max="11809" width="6.85546875" style="1" customWidth="1"/>
    <col min="11810" max="11810" width="9.28515625" style="1" customWidth="1"/>
    <col min="11811" max="11811" width="11" style="1" customWidth="1"/>
    <col min="11812" max="11812" width="13" style="1" customWidth="1"/>
    <col min="11813" max="11820" width="11" style="1" customWidth="1"/>
    <col min="11821" max="11821" width="13" style="1" customWidth="1"/>
    <col min="11822" max="11822" width="15.85546875" style="1" customWidth="1"/>
    <col min="11823" max="11832" width="11" style="1" customWidth="1"/>
    <col min="11833" max="11833" width="10.42578125" style="1" customWidth="1"/>
    <col min="11834" max="11835" width="10.5703125" style="1" customWidth="1"/>
    <col min="11836" max="11836" width="11.7109375" style="1" customWidth="1"/>
    <col min="11837" max="11838" width="13.85546875" style="1" customWidth="1"/>
    <col min="11839" max="11985" width="11" style="1" customWidth="1"/>
    <col min="11986" max="12032" width="11" style="1"/>
    <col min="12033" max="12033" width="17.85546875" style="1" bestFit="1" customWidth="1"/>
    <col min="12034" max="12034" width="10.85546875" style="1" customWidth="1"/>
    <col min="12035" max="12035" width="9.42578125" style="1" customWidth="1"/>
    <col min="12036" max="12036" width="7.85546875" style="1" customWidth="1"/>
    <col min="12037" max="12037" width="9" style="1" customWidth="1"/>
    <col min="12038" max="12038" width="9.140625" style="1" customWidth="1"/>
    <col min="12039" max="12039" width="8.7109375" style="1" customWidth="1"/>
    <col min="12040" max="12040" width="8.140625" style="1" customWidth="1"/>
    <col min="12041" max="12041" width="9.28515625" style="1" bestFit="1" customWidth="1"/>
    <col min="12042" max="12042" width="9.5703125" style="1" customWidth="1"/>
    <col min="12043" max="12043" width="7.42578125" style="1" bestFit="1" customWidth="1"/>
    <col min="12044" max="12044" width="9.7109375" style="1" customWidth="1"/>
    <col min="12045" max="12045" width="9.140625" style="1" customWidth="1"/>
    <col min="12046" max="12046" width="7.140625" style="1" customWidth="1"/>
    <col min="12047" max="12047" width="8" style="1" customWidth="1"/>
    <col min="12048" max="12048" width="5.28515625" style="1" bestFit="1" customWidth="1"/>
    <col min="12049" max="12049" width="11.140625" style="1" customWidth="1"/>
    <col min="12050" max="12050" width="8.7109375" style="1" bestFit="1" customWidth="1"/>
    <col min="12051" max="12051" width="9.85546875" style="1" customWidth="1"/>
    <col min="12052" max="12052" width="11.140625" style="1" customWidth="1"/>
    <col min="12053" max="12053" width="12.7109375" style="1" customWidth="1"/>
    <col min="12054" max="12054" width="9.5703125" style="1" customWidth="1"/>
    <col min="12055" max="12055" width="10.28515625" style="1" customWidth="1"/>
    <col min="12056" max="12056" width="11.28515625" style="1" customWidth="1"/>
    <col min="12057" max="12057" width="15.140625" style="1" bestFit="1" customWidth="1"/>
    <col min="12058" max="12058" width="9.7109375" style="1" customWidth="1"/>
    <col min="12059" max="12059" width="10.42578125" style="1" customWidth="1"/>
    <col min="12060" max="12060" width="12.7109375" style="1" customWidth="1"/>
    <col min="12061" max="12061" width="19.5703125" style="1" customWidth="1"/>
    <col min="12062" max="12062" width="12" style="1" customWidth="1"/>
    <col min="12063" max="12063" width="13.5703125" style="1" customWidth="1"/>
    <col min="12064" max="12064" width="19.140625" style="1" customWidth="1"/>
    <col min="12065" max="12065" width="6.85546875" style="1" customWidth="1"/>
    <col min="12066" max="12066" width="9.28515625" style="1" customWidth="1"/>
    <col min="12067" max="12067" width="11" style="1" customWidth="1"/>
    <col min="12068" max="12068" width="13" style="1" customWidth="1"/>
    <col min="12069" max="12076" width="11" style="1" customWidth="1"/>
    <col min="12077" max="12077" width="13" style="1" customWidth="1"/>
    <col min="12078" max="12078" width="15.85546875" style="1" customWidth="1"/>
    <col min="12079" max="12088" width="11" style="1" customWidth="1"/>
    <col min="12089" max="12089" width="10.42578125" style="1" customWidth="1"/>
    <col min="12090" max="12091" width="10.5703125" style="1" customWidth="1"/>
    <col min="12092" max="12092" width="11.7109375" style="1" customWidth="1"/>
    <col min="12093" max="12094" width="13.85546875" style="1" customWidth="1"/>
    <col min="12095" max="12241" width="11" style="1" customWidth="1"/>
    <col min="12242" max="12288" width="11" style="1"/>
    <col min="12289" max="12289" width="17.85546875" style="1" bestFit="1" customWidth="1"/>
    <col min="12290" max="12290" width="10.85546875" style="1" customWidth="1"/>
    <col min="12291" max="12291" width="9.42578125" style="1" customWidth="1"/>
    <col min="12292" max="12292" width="7.85546875" style="1" customWidth="1"/>
    <col min="12293" max="12293" width="9" style="1" customWidth="1"/>
    <col min="12294" max="12294" width="9.140625" style="1" customWidth="1"/>
    <col min="12295" max="12295" width="8.7109375" style="1" customWidth="1"/>
    <col min="12296" max="12296" width="8.140625" style="1" customWidth="1"/>
    <col min="12297" max="12297" width="9.28515625" style="1" bestFit="1" customWidth="1"/>
    <col min="12298" max="12298" width="9.5703125" style="1" customWidth="1"/>
    <col min="12299" max="12299" width="7.42578125" style="1" bestFit="1" customWidth="1"/>
    <col min="12300" max="12300" width="9.7109375" style="1" customWidth="1"/>
    <col min="12301" max="12301" width="9.140625" style="1" customWidth="1"/>
    <col min="12302" max="12302" width="7.140625" style="1" customWidth="1"/>
    <col min="12303" max="12303" width="8" style="1" customWidth="1"/>
    <col min="12304" max="12304" width="5.28515625" style="1" bestFit="1" customWidth="1"/>
    <col min="12305" max="12305" width="11.140625" style="1" customWidth="1"/>
    <col min="12306" max="12306" width="8.7109375" style="1" bestFit="1" customWidth="1"/>
    <col min="12307" max="12307" width="9.85546875" style="1" customWidth="1"/>
    <col min="12308" max="12308" width="11.140625" style="1" customWidth="1"/>
    <col min="12309" max="12309" width="12.7109375" style="1" customWidth="1"/>
    <col min="12310" max="12310" width="9.5703125" style="1" customWidth="1"/>
    <col min="12311" max="12311" width="10.28515625" style="1" customWidth="1"/>
    <col min="12312" max="12312" width="11.28515625" style="1" customWidth="1"/>
    <col min="12313" max="12313" width="15.140625" style="1" bestFit="1" customWidth="1"/>
    <col min="12314" max="12314" width="9.7109375" style="1" customWidth="1"/>
    <col min="12315" max="12315" width="10.42578125" style="1" customWidth="1"/>
    <col min="12316" max="12316" width="12.7109375" style="1" customWidth="1"/>
    <col min="12317" max="12317" width="19.5703125" style="1" customWidth="1"/>
    <col min="12318" max="12318" width="12" style="1" customWidth="1"/>
    <col min="12319" max="12319" width="13.5703125" style="1" customWidth="1"/>
    <col min="12320" max="12320" width="19.140625" style="1" customWidth="1"/>
    <col min="12321" max="12321" width="6.85546875" style="1" customWidth="1"/>
    <col min="12322" max="12322" width="9.28515625" style="1" customWidth="1"/>
    <col min="12323" max="12323" width="11" style="1" customWidth="1"/>
    <col min="12324" max="12324" width="13" style="1" customWidth="1"/>
    <col min="12325" max="12332" width="11" style="1" customWidth="1"/>
    <col min="12333" max="12333" width="13" style="1" customWidth="1"/>
    <col min="12334" max="12334" width="15.85546875" style="1" customWidth="1"/>
    <col min="12335" max="12344" width="11" style="1" customWidth="1"/>
    <col min="12345" max="12345" width="10.42578125" style="1" customWidth="1"/>
    <col min="12346" max="12347" width="10.5703125" style="1" customWidth="1"/>
    <col min="12348" max="12348" width="11.7109375" style="1" customWidth="1"/>
    <col min="12349" max="12350" width="13.85546875" style="1" customWidth="1"/>
    <col min="12351" max="12497" width="11" style="1" customWidth="1"/>
    <col min="12498" max="12544" width="11" style="1"/>
    <col min="12545" max="12545" width="17.85546875" style="1" bestFit="1" customWidth="1"/>
    <col min="12546" max="12546" width="10.85546875" style="1" customWidth="1"/>
    <col min="12547" max="12547" width="9.42578125" style="1" customWidth="1"/>
    <col min="12548" max="12548" width="7.85546875" style="1" customWidth="1"/>
    <col min="12549" max="12549" width="9" style="1" customWidth="1"/>
    <col min="12550" max="12550" width="9.140625" style="1" customWidth="1"/>
    <col min="12551" max="12551" width="8.7109375" style="1" customWidth="1"/>
    <col min="12552" max="12552" width="8.140625" style="1" customWidth="1"/>
    <col min="12553" max="12553" width="9.28515625" style="1" bestFit="1" customWidth="1"/>
    <col min="12554" max="12554" width="9.5703125" style="1" customWidth="1"/>
    <col min="12555" max="12555" width="7.42578125" style="1" bestFit="1" customWidth="1"/>
    <col min="12556" max="12556" width="9.7109375" style="1" customWidth="1"/>
    <col min="12557" max="12557" width="9.140625" style="1" customWidth="1"/>
    <col min="12558" max="12558" width="7.140625" style="1" customWidth="1"/>
    <col min="12559" max="12559" width="8" style="1" customWidth="1"/>
    <col min="12560" max="12560" width="5.28515625" style="1" bestFit="1" customWidth="1"/>
    <col min="12561" max="12561" width="11.140625" style="1" customWidth="1"/>
    <col min="12562" max="12562" width="8.7109375" style="1" bestFit="1" customWidth="1"/>
    <col min="12563" max="12563" width="9.85546875" style="1" customWidth="1"/>
    <col min="12564" max="12564" width="11.140625" style="1" customWidth="1"/>
    <col min="12565" max="12565" width="12.7109375" style="1" customWidth="1"/>
    <col min="12566" max="12566" width="9.5703125" style="1" customWidth="1"/>
    <col min="12567" max="12567" width="10.28515625" style="1" customWidth="1"/>
    <col min="12568" max="12568" width="11.28515625" style="1" customWidth="1"/>
    <col min="12569" max="12569" width="15.140625" style="1" bestFit="1" customWidth="1"/>
    <col min="12570" max="12570" width="9.7109375" style="1" customWidth="1"/>
    <col min="12571" max="12571" width="10.42578125" style="1" customWidth="1"/>
    <col min="12572" max="12572" width="12.7109375" style="1" customWidth="1"/>
    <col min="12573" max="12573" width="19.5703125" style="1" customWidth="1"/>
    <col min="12574" max="12574" width="12" style="1" customWidth="1"/>
    <col min="12575" max="12575" width="13.5703125" style="1" customWidth="1"/>
    <col min="12576" max="12576" width="19.140625" style="1" customWidth="1"/>
    <col min="12577" max="12577" width="6.85546875" style="1" customWidth="1"/>
    <col min="12578" max="12578" width="9.28515625" style="1" customWidth="1"/>
    <col min="12579" max="12579" width="11" style="1" customWidth="1"/>
    <col min="12580" max="12580" width="13" style="1" customWidth="1"/>
    <col min="12581" max="12588" width="11" style="1" customWidth="1"/>
    <col min="12589" max="12589" width="13" style="1" customWidth="1"/>
    <col min="12590" max="12590" width="15.85546875" style="1" customWidth="1"/>
    <col min="12591" max="12600" width="11" style="1" customWidth="1"/>
    <col min="12601" max="12601" width="10.42578125" style="1" customWidth="1"/>
    <col min="12602" max="12603" width="10.5703125" style="1" customWidth="1"/>
    <col min="12604" max="12604" width="11.7109375" style="1" customWidth="1"/>
    <col min="12605" max="12606" width="13.85546875" style="1" customWidth="1"/>
    <col min="12607" max="12753" width="11" style="1" customWidth="1"/>
    <col min="12754" max="12800" width="11" style="1"/>
    <col min="12801" max="12801" width="17.85546875" style="1" bestFit="1" customWidth="1"/>
    <col min="12802" max="12802" width="10.85546875" style="1" customWidth="1"/>
    <col min="12803" max="12803" width="9.42578125" style="1" customWidth="1"/>
    <col min="12804" max="12804" width="7.85546875" style="1" customWidth="1"/>
    <col min="12805" max="12805" width="9" style="1" customWidth="1"/>
    <col min="12806" max="12806" width="9.140625" style="1" customWidth="1"/>
    <col min="12807" max="12807" width="8.7109375" style="1" customWidth="1"/>
    <col min="12808" max="12808" width="8.140625" style="1" customWidth="1"/>
    <col min="12809" max="12809" width="9.28515625" style="1" bestFit="1" customWidth="1"/>
    <col min="12810" max="12810" width="9.5703125" style="1" customWidth="1"/>
    <col min="12811" max="12811" width="7.42578125" style="1" bestFit="1" customWidth="1"/>
    <col min="12812" max="12812" width="9.7109375" style="1" customWidth="1"/>
    <col min="12813" max="12813" width="9.140625" style="1" customWidth="1"/>
    <col min="12814" max="12814" width="7.140625" style="1" customWidth="1"/>
    <col min="12815" max="12815" width="8" style="1" customWidth="1"/>
    <col min="12816" max="12816" width="5.28515625" style="1" bestFit="1" customWidth="1"/>
    <col min="12817" max="12817" width="11.140625" style="1" customWidth="1"/>
    <col min="12818" max="12818" width="8.7109375" style="1" bestFit="1" customWidth="1"/>
    <col min="12819" max="12819" width="9.85546875" style="1" customWidth="1"/>
    <col min="12820" max="12820" width="11.140625" style="1" customWidth="1"/>
    <col min="12821" max="12821" width="12.7109375" style="1" customWidth="1"/>
    <col min="12822" max="12822" width="9.5703125" style="1" customWidth="1"/>
    <col min="12823" max="12823" width="10.28515625" style="1" customWidth="1"/>
    <col min="12824" max="12824" width="11.28515625" style="1" customWidth="1"/>
    <col min="12825" max="12825" width="15.140625" style="1" bestFit="1" customWidth="1"/>
    <col min="12826" max="12826" width="9.7109375" style="1" customWidth="1"/>
    <col min="12827" max="12827" width="10.42578125" style="1" customWidth="1"/>
    <col min="12828" max="12828" width="12.7109375" style="1" customWidth="1"/>
    <col min="12829" max="12829" width="19.5703125" style="1" customWidth="1"/>
    <col min="12830" max="12830" width="12" style="1" customWidth="1"/>
    <col min="12831" max="12831" width="13.5703125" style="1" customWidth="1"/>
    <col min="12832" max="12832" width="19.140625" style="1" customWidth="1"/>
    <col min="12833" max="12833" width="6.85546875" style="1" customWidth="1"/>
    <col min="12834" max="12834" width="9.28515625" style="1" customWidth="1"/>
    <col min="12835" max="12835" width="11" style="1" customWidth="1"/>
    <col min="12836" max="12836" width="13" style="1" customWidth="1"/>
    <col min="12837" max="12844" width="11" style="1" customWidth="1"/>
    <col min="12845" max="12845" width="13" style="1" customWidth="1"/>
    <col min="12846" max="12846" width="15.85546875" style="1" customWidth="1"/>
    <col min="12847" max="12856" width="11" style="1" customWidth="1"/>
    <col min="12857" max="12857" width="10.42578125" style="1" customWidth="1"/>
    <col min="12858" max="12859" width="10.5703125" style="1" customWidth="1"/>
    <col min="12860" max="12860" width="11.7109375" style="1" customWidth="1"/>
    <col min="12861" max="12862" width="13.85546875" style="1" customWidth="1"/>
    <col min="12863" max="13009" width="11" style="1" customWidth="1"/>
    <col min="13010" max="13056" width="11" style="1"/>
    <col min="13057" max="13057" width="17.85546875" style="1" bestFit="1" customWidth="1"/>
    <col min="13058" max="13058" width="10.85546875" style="1" customWidth="1"/>
    <col min="13059" max="13059" width="9.42578125" style="1" customWidth="1"/>
    <col min="13060" max="13060" width="7.85546875" style="1" customWidth="1"/>
    <col min="13061" max="13061" width="9" style="1" customWidth="1"/>
    <col min="13062" max="13062" width="9.140625" style="1" customWidth="1"/>
    <col min="13063" max="13063" width="8.7109375" style="1" customWidth="1"/>
    <col min="13064" max="13064" width="8.140625" style="1" customWidth="1"/>
    <col min="13065" max="13065" width="9.28515625" style="1" bestFit="1" customWidth="1"/>
    <col min="13066" max="13066" width="9.5703125" style="1" customWidth="1"/>
    <col min="13067" max="13067" width="7.42578125" style="1" bestFit="1" customWidth="1"/>
    <col min="13068" max="13068" width="9.7109375" style="1" customWidth="1"/>
    <col min="13069" max="13069" width="9.140625" style="1" customWidth="1"/>
    <col min="13070" max="13070" width="7.140625" style="1" customWidth="1"/>
    <col min="13071" max="13071" width="8" style="1" customWidth="1"/>
    <col min="13072" max="13072" width="5.28515625" style="1" bestFit="1" customWidth="1"/>
    <col min="13073" max="13073" width="11.140625" style="1" customWidth="1"/>
    <col min="13074" max="13074" width="8.7109375" style="1" bestFit="1" customWidth="1"/>
    <col min="13075" max="13075" width="9.85546875" style="1" customWidth="1"/>
    <col min="13076" max="13076" width="11.140625" style="1" customWidth="1"/>
    <col min="13077" max="13077" width="12.7109375" style="1" customWidth="1"/>
    <col min="13078" max="13078" width="9.5703125" style="1" customWidth="1"/>
    <col min="13079" max="13079" width="10.28515625" style="1" customWidth="1"/>
    <col min="13080" max="13080" width="11.28515625" style="1" customWidth="1"/>
    <col min="13081" max="13081" width="15.140625" style="1" bestFit="1" customWidth="1"/>
    <col min="13082" max="13082" width="9.7109375" style="1" customWidth="1"/>
    <col min="13083" max="13083" width="10.42578125" style="1" customWidth="1"/>
    <col min="13084" max="13084" width="12.7109375" style="1" customWidth="1"/>
    <col min="13085" max="13085" width="19.5703125" style="1" customWidth="1"/>
    <col min="13086" max="13086" width="12" style="1" customWidth="1"/>
    <col min="13087" max="13087" width="13.5703125" style="1" customWidth="1"/>
    <col min="13088" max="13088" width="19.140625" style="1" customWidth="1"/>
    <col min="13089" max="13089" width="6.85546875" style="1" customWidth="1"/>
    <col min="13090" max="13090" width="9.28515625" style="1" customWidth="1"/>
    <col min="13091" max="13091" width="11" style="1" customWidth="1"/>
    <col min="13092" max="13092" width="13" style="1" customWidth="1"/>
    <col min="13093" max="13100" width="11" style="1" customWidth="1"/>
    <col min="13101" max="13101" width="13" style="1" customWidth="1"/>
    <col min="13102" max="13102" width="15.85546875" style="1" customWidth="1"/>
    <col min="13103" max="13112" width="11" style="1" customWidth="1"/>
    <col min="13113" max="13113" width="10.42578125" style="1" customWidth="1"/>
    <col min="13114" max="13115" width="10.5703125" style="1" customWidth="1"/>
    <col min="13116" max="13116" width="11.7109375" style="1" customWidth="1"/>
    <col min="13117" max="13118" width="13.85546875" style="1" customWidth="1"/>
    <col min="13119" max="13265" width="11" style="1" customWidth="1"/>
    <col min="13266" max="13312" width="11" style="1"/>
    <col min="13313" max="13313" width="17.85546875" style="1" bestFit="1" customWidth="1"/>
    <col min="13314" max="13314" width="10.85546875" style="1" customWidth="1"/>
    <col min="13315" max="13315" width="9.42578125" style="1" customWidth="1"/>
    <col min="13316" max="13316" width="7.85546875" style="1" customWidth="1"/>
    <col min="13317" max="13317" width="9" style="1" customWidth="1"/>
    <col min="13318" max="13318" width="9.140625" style="1" customWidth="1"/>
    <col min="13319" max="13319" width="8.7109375" style="1" customWidth="1"/>
    <col min="13320" max="13320" width="8.140625" style="1" customWidth="1"/>
    <col min="13321" max="13321" width="9.28515625" style="1" bestFit="1" customWidth="1"/>
    <col min="13322" max="13322" width="9.5703125" style="1" customWidth="1"/>
    <col min="13323" max="13323" width="7.42578125" style="1" bestFit="1" customWidth="1"/>
    <col min="13324" max="13324" width="9.7109375" style="1" customWidth="1"/>
    <col min="13325" max="13325" width="9.140625" style="1" customWidth="1"/>
    <col min="13326" max="13326" width="7.140625" style="1" customWidth="1"/>
    <col min="13327" max="13327" width="8" style="1" customWidth="1"/>
    <col min="13328" max="13328" width="5.28515625" style="1" bestFit="1" customWidth="1"/>
    <col min="13329" max="13329" width="11.140625" style="1" customWidth="1"/>
    <col min="13330" max="13330" width="8.7109375" style="1" bestFit="1" customWidth="1"/>
    <col min="13331" max="13331" width="9.85546875" style="1" customWidth="1"/>
    <col min="13332" max="13332" width="11.140625" style="1" customWidth="1"/>
    <col min="13333" max="13333" width="12.7109375" style="1" customWidth="1"/>
    <col min="13334" max="13334" width="9.5703125" style="1" customWidth="1"/>
    <col min="13335" max="13335" width="10.28515625" style="1" customWidth="1"/>
    <col min="13336" max="13336" width="11.28515625" style="1" customWidth="1"/>
    <col min="13337" max="13337" width="15.140625" style="1" bestFit="1" customWidth="1"/>
    <col min="13338" max="13338" width="9.7109375" style="1" customWidth="1"/>
    <col min="13339" max="13339" width="10.42578125" style="1" customWidth="1"/>
    <col min="13340" max="13340" width="12.7109375" style="1" customWidth="1"/>
    <col min="13341" max="13341" width="19.5703125" style="1" customWidth="1"/>
    <col min="13342" max="13342" width="12" style="1" customWidth="1"/>
    <col min="13343" max="13343" width="13.5703125" style="1" customWidth="1"/>
    <col min="13344" max="13344" width="19.140625" style="1" customWidth="1"/>
    <col min="13345" max="13345" width="6.85546875" style="1" customWidth="1"/>
    <col min="13346" max="13346" width="9.28515625" style="1" customWidth="1"/>
    <col min="13347" max="13347" width="11" style="1" customWidth="1"/>
    <col min="13348" max="13348" width="13" style="1" customWidth="1"/>
    <col min="13349" max="13356" width="11" style="1" customWidth="1"/>
    <col min="13357" max="13357" width="13" style="1" customWidth="1"/>
    <col min="13358" max="13358" width="15.85546875" style="1" customWidth="1"/>
    <col min="13359" max="13368" width="11" style="1" customWidth="1"/>
    <col min="13369" max="13369" width="10.42578125" style="1" customWidth="1"/>
    <col min="13370" max="13371" width="10.5703125" style="1" customWidth="1"/>
    <col min="13372" max="13372" width="11.7109375" style="1" customWidth="1"/>
    <col min="13373" max="13374" width="13.85546875" style="1" customWidth="1"/>
    <col min="13375" max="13521" width="11" style="1" customWidth="1"/>
    <col min="13522" max="13568" width="11" style="1"/>
    <col min="13569" max="13569" width="17.85546875" style="1" bestFit="1" customWidth="1"/>
    <col min="13570" max="13570" width="10.85546875" style="1" customWidth="1"/>
    <col min="13571" max="13571" width="9.42578125" style="1" customWidth="1"/>
    <col min="13572" max="13572" width="7.85546875" style="1" customWidth="1"/>
    <col min="13573" max="13573" width="9" style="1" customWidth="1"/>
    <col min="13574" max="13574" width="9.140625" style="1" customWidth="1"/>
    <col min="13575" max="13575" width="8.7109375" style="1" customWidth="1"/>
    <col min="13576" max="13576" width="8.140625" style="1" customWidth="1"/>
    <col min="13577" max="13577" width="9.28515625" style="1" bestFit="1" customWidth="1"/>
    <col min="13578" max="13578" width="9.5703125" style="1" customWidth="1"/>
    <col min="13579" max="13579" width="7.42578125" style="1" bestFit="1" customWidth="1"/>
    <col min="13580" max="13580" width="9.7109375" style="1" customWidth="1"/>
    <col min="13581" max="13581" width="9.140625" style="1" customWidth="1"/>
    <col min="13582" max="13582" width="7.140625" style="1" customWidth="1"/>
    <col min="13583" max="13583" width="8" style="1" customWidth="1"/>
    <col min="13584" max="13584" width="5.28515625" style="1" bestFit="1" customWidth="1"/>
    <col min="13585" max="13585" width="11.140625" style="1" customWidth="1"/>
    <col min="13586" max="13586" width="8.7109375" style="1" bestFit="1" customWidth="1"/>
    <col min="13587" max="13587" width="9.85546875" style="1" customWidth="1"/>
    <col min="13588" max="13588" width="11.140625" style="1" customWidth="1"/>
    <col min="13589" max="13589" width="12.7109375" style="1" customWidth="1"/>
    <col min="13590" max="13590" width="9.5703125" style="1" customWidth="1"/>
    <col min="13591" max="13591" width="10.28515625" style="1" customWidth="1"/>
    <col min="13592" max="13592" width="11.28515625" style="1" customWidth="1"/>
    <col min="13593" max="13593" width="15.140625" style="1" bestFit="1" customWidth="1"/>
    <col min="13594" max="13594" width="9.7109375" style="1" customWidth="1"/>
    <col min="13595" max="13595" width="10.42578125" style="1" customWidth="1"/>
    <col min="13596" max="13596" width="12.7109375" style="1" customWidth="1"/>
    <col min="13597" max="13597" width="19.5703125" style="1" customWidth="1"/>
    <col min="13598" max="13598" width="12" style="1" customWidth="1"/>
    <col min="13599" max="13599" width="13.5703125" style="1" customWidth="1"/>
    <col min="13600" max="13600" width="19.140625" style="1" customWidth="1"/>
    <col min="13601" max="13601" width="6.85546875" style="1" customWidth="1"/>
    <col min="13602" max="13602" width="9.28515625" style="1" customWidth="1"/>
    <col min="13603" max="13603" width="11" style="1" customWidth="1"/>
    <col min="13604" max="13604" width="13" style="1" customWidth="1"/>
    <col min="13605" max="13612" width="11" style="1" customWidth="1"/>
    <col min="13613" max="13613" width="13" style="1" customWidth="1"/>
    <col min="13614" max="13614" width="15.85546875" style="1" customWidth="1"/>
    <col min="13615" max="13624" width="11" style="1" customWidth="1"/>
    <col min="13625" max="13625" width="10.42578125" style="1" customWidth="1"/>
    <col min="13626" max="13627" width="10.5703125" style="1" customWidth="1"/>
    <col min="13628" max="13628" width="11.7109375" style="1" customWidth="1"/>
    <col min="13629" max="13630" width="13.85546875" style="1" customWidth="1"/>
    <col min="13631" max="13777" width="11" style="1" customWidth="1"/>
    <col min="13778" max="13824" width="11" style="1"/>
    <col min="13825" max="13825" width="17.85546875" style="1" bestFit="1" customWidth="1"/>
    <col min="13826" max="13826" width="10.85546875" style="1" customWidth="1"/>
    <col min="13827" max="13827" width="9.42578125" style="1" customWidth="1"/>
    <col min="13828" max="13828" width="7.85546875" style="1" customWidth="1"/>
    <col min="13829" max="13829" width="9" style="1" customWidth="1"/>
    <col min="13830" max="13830" width="9.140625" style="1" customWidth="1"/>
    <col min="13831" max="13831" width="8.7109375" style="1" customWidth="1"/>
    <col min="13832" max="13832" width="8.140625" style="1" customWidth="1"/>
    <col min="13833" max="13833" width="9.28515625" style="1" bestFit="1" customWidth="1"/>
    <col min="13834" max="13834" width="9.5703125" style="1" customWidth="1"/>
    <col min="13835" max="13835" width="7.42578125" style="1" bestFit="1" customWidth="1"/>
    <col min="13836" max="13836" width="9.7109375" style="1" customWidth="1"/>
    <col min="13837" max="13837" width="9.140625" style="1" customWidth="1"/>
    <col min="13838" max="13838" width="7.140625" style="1" customWidth="1"/>
    <col min="13839" max="13839" width="8" style="1" customWidth="1"/>
    <col min="13840" max="13840" width="5.28515625" style="1" bestFit="1" customWidth="1"/>
    <col min="13841" max="13841" width="11.140625" style="1" customWidth="1"/>
    <col min="13842" max="13842" width="8.7109375" style="1" bestFit="1" customWidth="1"/>
    <col min="13843" max="13843" width="9.85546875" style="1" customWidth="1"/>
    <col min="13844" max="13844" width="11.140625" style="1" customWidth="1"/>
    <col min="13845" max="13845" width="12.7109375" style="1" customWidth="1"/>
    <col min="13846" max="13846" width="9.5703125" style="1" customWidth="1"/>
    <col min="13847" max="13847" width="10.28515625" style="1" customWidth="1"/>
    <col min="13848" max="13848" width="11.28515625" style="1" customWidth="1"/>
    <col min="13849" max="13849" width="15.140625" style="1" bestFit="1" customWidth="1"/>
    <col min="13850" max="13850" width="9.7109375" style="1" customWidth="1"/>
    <col min="13851" max="13851" width="10.42578125" style="1" customWidth="1"/>
    <col min="13852" max="13852" width="12.7109375" style="1" customWidth="1"/>
    <col min="13853" max="13853" width="19.5703125" style="1" customWidth="1"/>
    <col min="13854" max="13854" width="12" style="1" customWidth="1"/>
    <col min="13855" max="13855" width="13.5703125" style="1" customWidth="1"/>
    <col min="13856" max="13856" width="19.140625" style="1" customWidth="1"/>
    <col min="13857" max="13857" width="6.85546875" style="1" customWidth="1"/>
    <col min="13858" max="13858" width="9.28515625" style="1" customWidth="1"/>
    <col min="13859" max="13859" width="11" style="1" customWidth="1"/>
    <col min="13860" max="13860" width="13" style="1" customWidth="1"/>
    <col min="13861" max="13868" width="11" style="1" customWidth="1"/>
    <col min="13869" max="13869" width="13" style="1" customWidth="1"/>
    <col min="13870" max="13870" width="15.85546875" style="1" customWidth="1"/>
    <col min="13871" max="13880" width="11" style="1" customWidth="1"/>
    <col min="13881" max="13881" width="10.42578125" style="1" customWidth="1"/>
    <col min="13882" max="13883" width="10.5703125" style="1" customWidth="1"/>
    <col min="13884" max="13884" width="11.7109375" style="1" customWidth="1"/>
    <col min="13885" max="13886" width="13.85546875" style="1" customWidth="1"/>
    <col min="13887" max="14033" width="11" style="1" customWidth="1"/>
    <col min="14034" max="14080" width="11" style="1"/>
    <col min="14081" max="14081" width="17.85546875" style="1" bestFit="1" customWidth="1"/>
    <col min="14082" max="14082" width="10.85546875" style="1" customWidth="1"/>
    <col min="14083" max="14083" width="9.42578125" style="1" customWidth="1"/>
    <col min="14084" max="14084" width="7.85546875" style="1" customWidth="1"/>
    <col min="14085" max="14085" width="9" style="1" customWidth="1"/>
    <col min="14086" max="14086" width="9.140625" style="1" customWidth="1"/>
    <col min="14087" max="14087" width="8.7109375" style="1" customWidth="1"/>
    <col min="14088" max="14088" width="8.140625" style="1" customWidth="1"/>
    <col min="14089" max="14089" width="9.28515625" style="1" bestFit="1" customWidth="1"/>
    <col min="14090" max="14090" width="9.5703125" style="1" customWidth="1"/>
    <col min="14091" max="14091" width="7.42578125" style="1" bestFit="1" customWidth="1"/>
    <col min="14092" max="14092" width="9.7109375" style="1" customWidth="1"/>
    <col min="14093" max="14093" width="9.140625" style="1" customWidth="1"/>
    <col min="14094" max="14094" width="7.140625" style="1" customWidth="1"/>
    <col min="14095" max="14095" width="8" style="1" customWidth="1"/>
    <col min="14096" max="14096" width="5.28515625" style="1" bestFit="1" customWidth="1"/>
    <col min="14097" max="14097" width="11.140625" style="1" customWidth="1"/>
    <col min="14098" max="14098" width="8.7109375" style="1" bestFit="1" customWidth="1"/>
    <col min="14099" max="14099" width="9.85546875" style="1" customWidth="1"/>
    <col min="14100" max="14100" width="11.140625" style="1" customWidth="1"/>
    <col min="14101" max="14101" width="12.7109375" style="1" customWidth="1"/>
    <col min="14102" max="14102" width="9.5703125" style="1" customWidth="1"/>
    <col min="14103" max="14103" width="10.28515625" style="1" customWidth="1"/>
    <col min="14104" max="14104" width="11.28515625" style="1" customWidth="1"/>
    <col min="14105" max="14105" width="15.140625" style="1" bestFit="1" customWidth="1"/>
    <col min="14106" max="14106" width="9.7109375" style="1" customWidth="1"/>
    <col min="14107" max="14107" width="10.42578125" style="1" customWidth="1"/>
    <col min="14108" max="14108" width="12.7109375" style="1" customWidth="1"/>
    <col min="14109" max="14109" width="19.5703125" style="1" customWidth="1"/>
    <col min="14110" max="14110" width="12" style="1" customWidth="1"/>
    <col min="14111" max="14111" width="13.5703125" style="1" customWidth="1"/>
    <col min="14112" max="14112" width="19.140625" style="1" customWidth="1"/>
    <col min="14113" max="14113" width="6.85546875" style="1" customWidth="1"/>
    <col min="14114" max="14114" width="9.28515625" style="1" customWidth="1"/>
    <col min="14115" max="14115" width="11" style="1" customWidth="1"/>
    <col min="14116" max="14116" width="13" style="1" customWidth="1"/>
    <col min="14117" max="14124" width="11" style="1" customWidth="1"/>
    <col min="14125" max="14125" width="13" style="1" customWidth="1"/>
    <col min="14126" max="14126" width="15.85546875" style="1" customWidth="1"/>
    <col min="14127" max="14136" width="11" style="1" customWidth="1"/>
    <col min="14137" max="14137" width="10.42578125" style="1" customWidth="1"/>
    <col min="14138" max="14139" width="10.5703125" style="1" customWidth="1"/>
    <col min="14140" max="14140" width="11.7109375" style="1" customWidth="1"/>
    <col min="14141" max="14142" width="13.85546875" style="1" customWidth="1"/>
    <col min="14143" max="14289" width="11" style="1" customWidth="1"/>
    <col min="14290" max="14336" width="11" style="1"/>
    <col min="14337" max="14337" width="17.85546875" style="1" bestFit="1" customWidth="1"/>
    <col min="14338" max="14338" width="10.85546875" style="1" customWidth="1"/>
    <col min="14339" max="14339" width="9.42578125" style="1" customWidth="1"/>
    <col min="14340" max="14340" width="7.85546875" style="1" customWidth="1"/>
    <col min="14341" max="14341" width="9" style="1" customWidth="1"/>
    <col min="14342" max="14342" width="9.140625" style="1" customWidth="1"/>
    <col min="14343" max="14343" width="8.7109375" style="1" customWidth="1"/>
    <col min="14344" max="14344" width="8.140625" style="1" customWidth="1"/>
    <col min="14345" max="14345" width="9.28515625" style="1" bestFit="1" customWidth="1"/>
    <col min="14346" max="14346" width="9.5703125" style="1" customWidth="1"/>
    <col min="14347" max="14347" width="7.42578125" style="1" bestFit="1" customWidth="1"/>
    <col min="14348" max="14348" width="9.7109375" style="1" customWidth="1"/>
    <col min="14349" max="14349" width="9.140625" style="1" customWidth="1"/>
    <col min="14350" max="14350" width="7.140625" style="1" customWidth="1"/>
    <col min="14351" max="14351" width="8" style="1" customWidth="1"/>
    <col min="14352" max="14352" width="5.28515625" style="1" bestFit="1" customWidth="1"/>
    <col min="14353" max="14353" width="11.140625" style="1" customWidth="1"/>
    <col min="14354" max="14354" width="8.7109375" style="1" bestFit="1" customWidth="1"/>
    <col min="14355" max="14355" width="9.85546875" style="1" customWidth="1"/>
    <col min="14356" max="14356" width="11.140625" style="1" customWidth="1"/>
    <col min="14357" max="14357" width="12.7109375" style="1" customWidth="1"/>
    <col min="14358" max="14358" width="9.5703125" style="1" customWidth="1"/>
    <col min="14359" max="14359" width="10.28515625" style="1" customWidth="1"/>
    <col min="14360" max="14360" width="11.28515625" style="1" customWidth="1"/>
    <col min="14361" max="14361" width="15.140625" style="1" bestFit="1" customWidth="1"/>
    <col min="14362" max="14362" width="9.7109375" style="1" customWidth="1"/>
    <col min="14363" max="14363" width="10.42578125" style="1" customWidth="1"/>
    <col min="14364" max="14364" width="12.7109375" style="1" customWidth="1"/>
    <col min="14365" max="14365" width="19.5703125" style="1" customWidth="1"/>
    <col min="14366" max="14366" width="12" style="1" customWidth="1"/>
    <col min="14367" max="14367" width="13.5703125" style="1" customWidth="1"/>
    <col min="14368" max="14368" width="19.140625" style="1" customWidth="1"/>
    <col min="14369" max="14369" width="6.85546875" style="1" customWidth="1"/>
    <col min="14370" max="14370" width="9.28515625" style="1" customWidth="1"/>
    <col min="14371" max="14371" width="11" style="1" customWidth="1"/>
    <col min="14372" max="14372" width="13" style="1" customWidth="1"/>
    <col min="14373" max="14380" width="11" style="1" customWidth="1"/>
    <col min="14381" max="14381" width="13" style="1" customWidth="1"/>
    <col min="14382" max="14382" width="15.85546875" style="1" customWidth="1"/>
    <col min="14383" max="14392" width="11" style="1" customWidth="1"/>
    <col min="14393" max="14393" width="10.42578125" style="1" customWidth="1"/>
    <col min="14394" max="14395" width="10.5703125" style="1" customWidth="1"/>
    <col min="14396" max="14396" width="11.7109375" style="1" customWidth="1"/>
    <col min="14397" max="14398" width="13.85546875" style="1" customWidth="1"/>
    <col min="14399" max="14545" width="11" style="1" customWidth="1"/>
    <col min="14546" max="14592" width="11" style="1"/>
    <col min="14593" max="14593" width="17.85546875" style="1" bestFit="1" customWidth="1"/>
    <col min="14594" max="14594" width="10.85546875" style="1" customWidth="1"/>
    <col min="14595" max="14595" width="9.42578125" style="1" customWidth="1"/>
    <col min="14596" max="14596" width="7.85546875" style="1" customWidth="1"/>
    <col min="14597" max="14597" width="9" style="1" customWidth="1"/>
    <col min="14598" max="14598" width="9.140625" style="1" customWidth="1"/>
    <col min="14599" max="14599" width="8.7109375" style="1" customWidth="1"/>
    <col min="14600" max="14600" width="8.140625" style="1" customWidth="1"/>
    <col min="14601" max="14601" width="9.28515625" style="1" bestFit="1" customWidth="1"/>
    <col min="14602" max="14602" width="9.5703125" style="1" customWidth="1"/>
    <col min="14603" max="14603" width="7.42578125" style="1" bestFit="1" customWidth="1"/>
    <col min="14604" max="14604" width="9.7109375" style="1" customWidth="1"/>
    <col min="14605" max="14605" width="9.140625" style="1" customWidth="1"/>
    <col min="14606" max="14606" width="7.140625" style="1" customWidth="1"/>
    <col min="14607" max="14607" width="8" style="1" customWidth="1"/>
    <col min="14608" max="14608" width="5.28515625" style="1" bestFit="1" customWidth="1"/>
    <col min="14609" max="14609" width="11.140625" style="1" customWidth="1"/>
    <col min="14610" max="14610" width="8.7109375" style="1" bestFit="1" customWidth="1"/>
    <col min="14611" max="14611" width="9.85546875" style="1" customWidth="1"/>
    <col min="14612" max="14612" width="11.140625" style="1" customWidth="1"/>
    <col min="14613" max="14613" width="12.7109375" style="1" customWidth="1"/>
    <col min="14614" max="14614" width="9.5703125" style="1" customWidth="1"/>
    <col min="14615" max="14615" width="10.28515625" style="1" customWidth="1"/>
    <col min="14616" max="14616" width="11.28515625" style="1" customWidth="1"/>
    <col min="14617" max="14617" width="15.140625" style="1" bestFit="1" customWidth="1"/>
    <col min="14618" max="14618" width="9.7109375" style="1" customWidth="1"/>
    <col min="14619" max="14619" width="10.42578125" style="1" customWidth="1"/>
    <col min="14620" max="14620" width="12.7109375" style="1" customWidth="1"/>
    <col min="14621" max="14621" width="19.5703125" style="1" customWidth="1"/>
    <col min="14622" max="14622" width="12" style="1" customWidth="1"/>
    <col min="14623" max="14623" width="13.5703125" style="1" customWidth="1"/>
    <col min="14624" max="14624" width="19.140625" style="1" customWidth="1"/>
    <col min="14625" max="14625" width="6.85546875" style="1" customWidth="1"/>
    <col min="14626" max="14626" width="9.28515625" style="1" customWidth="1"/>
    <col min="14627" max="14627" width="11" style="1" customWidth="1"/>
    <col min="14628" max="14628" width="13" style="1" customWidth="1"/>
    <col min="14629" max="14636" width="11" style="1" customWidth="1"/>
    <col min="14637" max="14637" width="13" style="1" customWidth="1"/>
    <col min="14638" max="14638" width="15.85546875" style="1" customWidth="1"/>
    <col min="14639" max="14648" width="11" style="1" customWidth="1"/>
    <col min="14649" max="14649" width="10.42578125" style="1" customWidth="1"/>
    <col min="14650" max="14651" width="10.5703125" style="1" customWidth="1"/>
    <col min="14652" max="14652" width="11.7109375" style="1" customWidth="1"/>
    <col min="14653" max="14654" width="13.85546875" style="1" customWidth="1"/>
    <col min="14655" max="14801" width="11" style="1" customWidth="1"/>
    <col min="14802" max="14848" width="11" style="1"/>
    <col min="14849" max="14849" width="17.85546875" style="1" bestFit="1" customWidth="1"/>
    <col min="14850" max="14850" width="10.85546875" style="1" customWidth="1"/>
    <col min="14851" max="14851" width="9.42578125" style="1" customWidth="1"/>
    <col min="14852" max="14852" width="7.85546875" style="1" customWidth="1"/>
    <col min="14853" max="14853" width="9" style="1" customWidth="1"/>
    <col min="14854" max="14854" width="9.140625" style="1" customWidth="1"/>
    <col min="14855" max="14855" width="8.7109375" style="1" customWidth="1"/>
    <col min="14856" max="14856" width="8.140625" style="1" customWidth="1"/>
    <col min="14857" max="14857" width="9.28515625" style="1" bestFit="1" customWidth="1"/>
    <col min="14858" max="14858" width="9.5703125" style="1" customWidth="1"/>
    <col min="14859" max="14859" width="7.42578125" style="1" bestFit="1" customWidth="1"/>
    <col min="14860" max="14860" width="9.7109375" style="1" customWidth="1"/>
    <col min="14861" max="14861" width="9.140625" style="1" customWidth="1"/>
    <col min="14862" max="14862" width="7.140625" style="1" customWidth="1"/>
    <col min="14863" max="14863" width="8" style="1" customWidth="1"/>
    <col min="14864" max="14864" width="5.28515625" style="1" bestFit="1" customWidth="1"/>
    <col min="14865" max="14865" width="11.140625" style="1" customWidth="1"/>
    <col min="14866" max="14866" width="8.7109375" style="1" bestFit="1" customWidth="1"/>
    <col min="14867" max="14867" width="9.85546875" style="1" customWidth="1"/>
    <col min="14868" max="14868" width="11.140625" style="1" customWidth="1"/>
    <col min="14869" max="14869" width="12.7109375" style="1" customWidth="1"/>
    <col min="14870" max="14870" width="9.5703125" style="1" customWidth="1"/>
    <col min="14871" max="14871" width="10.28515625" style="1" customWidth="1"/>
    <col min="14872" max="14872" width="11.28515625" style="1" customWidth="1"/>
    <col min="14873" max="14873" width="15.140625" style="1" bestFit="1" customWidth="1"/>
    <col min="14874" max="14874" width="9.7109375" style="1" customWidth="1"/>
    <col min="14875" max="14875" width="10.42578125" style="1" customWidth="1"/>
    <col min="14876" max="14876" width="12.7109375" style="1" customWidth="1"/>
    <col min="14877" max="14877" width="19.5703125" style="1" customWidth="1"/>
    <col min="14878" max="14878" width="12" style="1" customWidth="1"/>
    <col min="14879" max="14879" width="13.5703125" style="1" customWidth="1"/>
    <col min="14880" max="14880" width="19.140625" style="1" customWidth="1"/>
    <col min="14881" max="14881" width="6.85546875" style="1" customWidth="1"/>
    <col min="14882" max="14882" width="9.28515625" style="1" customWidth="1"/>
    <col min="14883" max="14883" width="11" style="1" customWidth="1"/>
    <col min="14884" max="14884" width="13" style="1" customWidth="1"/>
    <col min="14885" max="14892" width="11" style="1" customWidth="1"/>
    <col min="14893" max="14893" width="13" style="1" customWidth="1"/>
    <col min="14894" max="14894" width="15.85546875" style="1" customWidth="1"/>
    <col min="14895" max="14904" width="11" style="1" customWidth="1"/>
    <col min="14905" max="14905" width="10.42578125" style="1" customWidth="1"/>
    <col min="14906" max="14907" width="10.5703125" style="1" customWidth="1"/>
    <col min="14908" max="14908" width="11.7109375" style="1" customWidth="1"/>
    <col min="14909" max="14910" width="13.85546875" style="1" customWidth="1"/>
    <col min="14911" max="15057" width="11" style="1" customWidth="1"/>
    <col min="15058" max="15104" width="11" style="1"/>
    <col min="15105" max="15105" width="17.85546875" style="1" bestFit="1" customWidth="1"/>
    <col min="15106" max="15106" width="10.85546875" style="1" customWidth="1"/>
    <col min="15107" max="15107" width="9.42578125" style="1" customWidth="1"/>
    <col min="15108" max="15108" width="7.85546875" style="1" customWidth="1"/>
    <col min="15109" max="15109" width="9" style="1" customWidth="1"/>
    <col min="15110" max="15110" width="9.140625" style="1" customWidth="1"/>
    <col min="15111" max="15111" width="8.7109375" style="1" customWidth="1"/>
    <col min="15112" max="15112" width="8.140625" style="1" customWidth="1"/>
    <col min="15113" max="15113" width="9.28515625" style="1" bestFit="1" customWidth="1"/>
    <col min="15114" max="15114" width="9.5703125" style="1" customWidth="1"/>
    <col min="15115" max="15115" width="7.42578125" style="1" bestFit="1" customWidth="1"/>
    <col min="15116" max="15116" width="9.7109375" style="1" customWidth="1"/>
    <col min="15117" max="15117" width="9.140625" style="1" customWidth="1"/>
    <col min="15118" max="15118" width="7.140625" style="1" customWidth="1"/>
    <col min="15119" max="15119" width="8" style="1" customWidth="1"/>
    <col min="15120" max="15120" width="5.28515625" style="1" bestFit="1" customWidth="1"/>
    <col min="15121" max="15121" width="11.140625" style="1" customWidth="1"/>
    <col min="15122" max="15122" width="8.7109375" style="1" bestFit="1" customWidth="1"/>
    <col min="15123" max="15123" width="9.85546875" style="1" customWidth="1"/>
    <col min="15124" max="15124" width="11.140625" style="1" customWidth="1"/>
    <col min="15125" max="15125" width="12.7109375" style="1" customWidth="1"/>
    <col min="15126" max="15126" width="9.5703125" style="1" customWidth="1"/>
    <col min="15127" max="15127" width="10.28515625" style="1" customWidth="1"/>
    <col min="15128" max="15128" width="11.28515625" style="1" customWidth="1"/>
    <col min="15129" max="15129" width="15.140625" style="1" bestFit="1" customWidth="1"/>
    <col min="15130" max="15130" width="9.7109375" style="1" customWidth="1"/>
    <col min="15131" max="15131" width="10.42578125" style="1" customWidth="1"/>
    <col min="15132" max="15132" width="12.7109375" style="1" customWidth="1"/>
    <col min="15133" max="15133" width="19.5703125" style="1" customWidth="1"/>
    <col min="15134" max="15134" width="12" style="1" customWidth="1"/>
    <col min="15135" max="15135" width="13.5703125" style="1" customWidth="1"/>
    <col min="15136" max="15136" width="19.140625" style="1" customWidth="1"/>
    <col min="15137" max="15137" width="6.85546875" style="1" customWidth="1"/>
    <col min="15138" max="15138" width="9.28515625" style="1" customWidth="1"/>
    <col min="15139" max="15139" width="11" style="1" customWidth="1"/>
    <col min="15140" max="15140" width="13" style="1" customWidth="1"/>
    <col min="15141" max="15148" width="11" style="1" customWidth="1"/>
    <col min="15149" max="15149" width="13" style="1" customWidth="1"/>
    <col min="15150" max="15150" width="15.85546875" style="1" customWidth="1"/>
    <col min="15151" max="15160" width="11" style="1" customWidth="1"/>
    <col min="15161" max="15161" width="10.42578125" style="1" customWidth="1"/>
    <col min="15162" max="15163" width="10.5703125" style="1" customWidth="1"/>
    <col min="15164" max="15164" width="11.7109375" style="1" customWidth="1"/>
    <col min="15165" max="15166" width="13.85546875" style="1" customWidth="1"/>
    <col min="15167" max="15313" width="11" style="1" customWidth="1"/>
    <col min="15314" max="15360" width="11" style="1"/>
    <col min="15361" max="15361" width="17.85546875" style="1" bestFit="1" customWidth="1"/>
    <col min="15362" max="15362" width="10.85546875" style="1" customWidth="1"/>
    <col min="15363" max="15363" width="9.42578125" style="1" customWidth="1"/>
    <col min="15364" max="15364" width="7.85546875" style="1" customWidth="1"/>
    <col min="15365" max="15365" width="9" style="1" customWidth="1"/>
    <col min="15366" max="15366" width="9.140625" style="1" customWidth="1"/>
    <col min="15367" max="15367" width="8.7109375" style="1" customWidth="1"/>
    <col min="15368" max="15368" width="8.140625" style="1" customWidth="1"/>
    <col min="15369" max="15369" width="9.28515625" style="1" bestFit="1" customWidth="1"/>
    <col min="15370" max="15370" width="9.5703125" style="1" customWidth="1"/>
    <col min="15371" max="15371" width="7.42578125" style="1" bestFit="1" customWidth="1"/>
    <col min="15372" max="15372" width="9.7109375" style="1" customWidth="1"/>
    <col min="15373" max="15373" width="9.140625" style="1" customWidth="1"/>
    <col min="15374" max="15374" width="7.140625" style="1" customWidth="1"/>
    <col min="15375" max="15375" width="8" style="1" customWidth="1"/>
    <col min="15376" max="15376" width="5.28515625" style="1" bestFit="1" customWidth="1"/>
    <col min="15377" max="15377" width="11.140625" style="1" customWidth="1"/>
    <col min="15378" max="15378" width="8.7109375" style="1" bestFit="1" customWidth="1"/>
    <col min="15379" max="15379" width="9.85546875" style="1" customWidth="1"/>
    <col min="15380" max="15380" width="11.140625" style="1" customWidth="1"/>
    <col min="15381" max="15381" width="12.7109375" style="1" customWidth="1"/>
    <col min="15382" max="15382" width="9.5703125" style="1" customWidth="1"/>
    <col min="15383" max="15383" width="10.28515625" style="1" customWidth="1"/>
    <col min="15384" max="15384" width="11.28515625" style="1" customWidth="1"/>
    <col min="15385" max="15385" width="15.140625" style="1" bestFit="1" customWidth="1"/>
    <col min="15386" max="15386" width="9.7109375" style="1" customWidth="1"/>
    <col min="15387" max="15387" width="10.42578125" style="1" customWidth="1"/>
    <col min="15388" max="15388" width="12.7109375" style="1" customWidth="1"/>
    <col min="15389" max="15389" width="19.5703125" style="1" customWidth="1"/>
    <col min="15390" max="15390" width="12" style="1" customWidth="1"/>
    <col min="15391" max="15391" width="13.5703125" style="1" customWidth="1"/>
    <col min="15392" max="15392" width="19.140625" style="1" customWidth="1"/>
    <col min="15393" max="15393" width="6.85546875" style="1" customWidth="1"/>
    <col min="15394" max="15394" width="9.28515625" style="1" customWidth="1"/>
    <col min="15395" max="15395" width="11" style="1" customWidth="1"/>
    <col min="15396" max="15396" width="13" style="1" customWidth="1"/>
    <col min="15397" max="15404" width="11" style="1" customWidth="1"/>
    <col min="15405" max="15405" width="13" style="1" customWidth="1"/>
    <col min="15406" max="15406" width="15.85546875" style="1" customWidth="1"/>
    <col min="15407" max="15416" width="11" style="1" customWidth="1"/>
    <col min="15417" max="15417" width="10.42578125" style="1" customWidth="1"/>
    <col min="15418" max="15419" width="10.5703125" style="1" customWidth="1"/>
    <col min="15420" max="15420" width="11.7109375" style="1" customWidth="1"/>
    <col min="15421" max="15422" width="13.85546875" style="1" customWidth="1"/>
    <col min="15423" max="15569" width="11" style="1" customWidth="1"/>
    <col min="15570" max="15616" width="11" style="1"/>
    <col min="15617" max="15617" width="17.85546875" style="1" bestFit="1" customWidth="1"/>
    <col min="15618" max="15618" width="10.85546875" style="1" customWidth="1"/>
    <col min="15619" max="15619" width="9.42578125" style="1" customWidth="1"/>
    <col min="15620" max="15620" width="7.85546875" style="1" customWidth="1"/>
    <col min="15621" max="15621" width="9" style="1" customWidth="1"/>
    <col min="15622" max="15622" width="9.140625" style="1" customWidth="1"/>
    <col min="15623" max="15623" width="8.7109375" style="1" customWidth="1"/>
    <col min="15624" max="15624" width="8.140625" style="1" customWidth="1"/>
    <col min="15625" max="15625" width="9.28515625" style="1" bestFit="1" customWidth="1"/>
    <col min="15626" max="15626" width="9.5703125" style="1" customWidth="1"/>
    <col min="15627" max="15627" width="7.42578125" style="1" bestFit="1" customWidth="1"/>
    <col min="15628" max="15628" width="9.7109375" style="1" customWidth="1"/>
    <col min="15629" max="15629" width="9.140625" style="1" customWidth="1"/>
    <col min="15630" max="15630" width="7.140625" style="1" customWidth="1"/>
    <col min="15631" max="15631" width="8" style="1" customWidth="1"/>
    <col min="15632" max="15632" width="5.28515625" style="1" bestFit="1" customWidth="1"/>
    <col min="15633" max="15633" width="11.140625" style="1" customWidth="1"/>
    <col min="15634" max="15634" width="8.7109375" style="1" bestFit="1" customWidth="1"/>
    <col min="15635" max="15635" width="9.85546875" style="1" customWidth="1"/>
    <col min="15636" max="15636" width="11.140625" style="1" customWidth="1"/>
    <col min="15637" max="15637" width="12.7109375" style="1" customWidth="1"/>
    <col min="15638" max="15638" width="9.5703125" style="1" customWidth="1"/>
    <col min="15639" max="15639" width="10.28515625" style="1" customWidth="1"/>
    <col min="15640" max="15640" width="11.28515625" style="1" customWidth="1"/>
    <col min="15641" max="15641" width="15.140625" style="1" bestFit="1" customWidth="1"/>
    <col min="15642" max="15642" width="9.7109375" style="1" customWidth="1"/>
    <col min="15643" max="15643" width="10.42578125" style="1" customWidth="1"/>
    <col min="15644" max="15644" width="12.7109375" style="1" customWidth="1"/>
    <col min="15645" max="15645" width="19.5703125" style="1" customWidth="1"/>
    <col min="15646" max="15646" width="12" style="1" customWidth="1"/>
    <col min="15647" max="15647" width="13.5703125" style="1" customWidth="1"/>
    <col min="15648" max="15648" width="19.140625" style="1" customWidth="1"/>
    <col min="15649" max="15649" width="6.85546875" style="1" customWidth="1"/>
    <col min="15650" max="15650" width="9.28515625" style="1" customWidth="1"/>
    <col min="15651" max="15651" width="11" style="1" customWidth="1"/>
    <col min="15652" max="15652" width="13" style="1" customWidth="1"/>
    <col min="15653" max="15660" width="11" style="1" customWidth="1"/>
    <col min="15661" max="15661" width="13" style="1" customWidth="1"/>
    <col min="15662" max="15662" width="15.85546875" style="1" customWidth="1"/>
    <col min="15663" max="15672" width="11" style="1" customWidth="1"/>
    <col min="15673" max="15673" width="10.42578125" style="1" customWidth="1"/>
    <col min="15674" max="15675" width="10.5703125" style="1" customWidth="1"/>
    <col min="15676" max="15676" width="11.7109375" style="1" customWidth="1"/>
    <col min="15677" max="15678" width="13.85546875" style="1" customWidth="1"/>
    <col min="15679" max="15825" width="11" style="1" customWidth="1"/>
    <col min="15826" max="15872" width="11" style="1"/>
    <col min="15873" max="15873" width="17.85546875" style="1" bestFit="1" customWidth="1"/>
    <col min="15874" max="15874" width="10.85546875" style="1" customWidth="1"/>
    <col min="15875" max="15875" width="9.42578125" style="1" customWidth="1"/>
    <col min="15876" max="15876" width="7.85546875" style="1" customWidth="1"/>
    <col min="15877" max="15877" width="9" style="1" customWidth="1"/>
    <col min="15878" max="15878" width="9.140625" style="1" customWidth="1"/>
    <col min="15879" max="15879" width="8.7109375" style="1" customWidth="1"/>
    <col min="15880" max="15880" width="8.140625" style="1" customWidth="1"/>
    <col min="15881" max="15881" width="9.28515625" style="1" bestFit="1" customWidth="1"/>
    <col min="15882" max="15882" width="9.5703125" style="1" customWidth="1"/>
    <col min="15883" max="15883" width="7.42578125" style="1" bestFit="1" customWidth="1"/>
    <col min="15884" max="15884" width="9.7109375" style="1" customWidth="1"/>
    <col min="15885" max="15885" width="9.140625" style="1" customWidth="1"/>
    <col min="15886" max="15886" width="7.140625" style="1" customWidth="1"/>
    <col min="15887" max="15887" width="8" style="1" customWidth="1"/>
    <col min="15888" max="15888" width="5.28515625" style="1" bestFit="1" customWidth="1"/>
    <col min="15889" max="15889" width="11.140625" style="1" customWidth="1"/>
    <col min="15890" max="15890" width="8.7109375" style="1" bestFit="1" customWidth="1"/>
    <col min="15891" max="15891" width="9.85546875" style="1" customWidth="1"/>
    <col min="15892" max="15892" width="11.140625" style="1" customWidth="1"/>
    <col min="15893" max="15893" width="12.7109375" style="1" customWidth="1"/>
    <col min="15894" max="15894" width="9.5703125" style="1" customWidth="1"/>
    <col min="15895" max="15895" width="10.28515625" style="1" customWidth="1"/>
    <col min="15896" max="15896" width="11.28515625" style="1" customWidth="1"/>
    <col min="15897" max="15897" width="15.140625" style="1" bestFit="1" customWidth="1"/>
    <col min="15898" max="15898" width="9.7109375" style="1" customWidth="1"/>
    <col min="15899" max="15899" width="10.42578125" style="1" customWidth="1"/>
    <col min="15900" max="15900" width="12.7109375" style="1" customWidth="1"/>
    <col min="15901" max="15901" width="19.5703125" style="1" customWidth="1"/>
    <col min="15902" max="15902" width="12" style="1" customWidth="1"/>
    <col min="15903" max="15903" width="13.5703125" style="1" customWidth="1"/>
    <col min="15904" max="15904" width="19.140625" style="1" customWidth="1"/>
    <col min="15905" max="15905" width="6.85546875" style="1" customWidth="1"/>
    <col min="15906" max="15906" width="9.28515625" style="1" customWidth="1"/>
    <col min="15907" max="15907" width="11" style="1" customWidth="1"/>
    <col min="15908" max="15908" width="13" style="1" customWidth="1"/>
    <col min="15909" max="15916" width="11" style="1" customWidth="1"/>
    <col min="15917" max="15917" width="13" style="1" customWidth="1"/>
    <col min="15918" max="15918" width="15.85546875" style="1" customWidth="1"/>
    <col min="15919" max="15928" width="11" style="1" customWidth="1"/>
    <col min="15929" max="15929" width="10.42578125" style="1" customWidth="1"/>
    <col min="15930" max="15931" width="10.5703125" style="1" customWidth="1"/>
    <col min="15932" max="15932" width="11.7109375" style="1" customWidth="1"/>
    <col min="15933" max="15934" width="13.85546875" style="1" customWidth="1"/>
    <col min="15935" max="16081" width="11" style="1" customWidth="1"/>
    <col min="16082" max="16128" width="11" style="1"/>
    <col min="16129" max="16129" width="17.85546875" style="1" bestFit="1" customWidth="1"/>
    <col min="16130" max="16130" width="10.85546875" style="1" customWidth="1"/>
    <col min="16131" max="16131" width="9.42578125" style="1" customWidth="1"/>
    <col min="16132" max="16132" width="7.85546875" style="1" customWidth="1"/>
    <col min="16133" max="16133" width="9" style="1" customWidth="1"/>
    <col min="16134" max="16134" width="9.140625" style="1" customWidth="1"/>
    <col min="16135" max="16135" width="8.7109375" style="1" customWidth="1"/>
    <col min="16136" max="16136" width="8.140625" style="1" customWidth="1"/>
    <col min="16137" max="16137" width="9.28515625" style="1" bestFit="1" customWidth="1"/>
    <col min="16138" max="16138" width="9.5703125" style="1" customWidth="1"/>
    <col min="16139" max="16139" width="7.42578125" style="1" bestFit="1" customWidth="1"/>
    <col min="16140" max="16140" width="9.7109375" style="1" customWidth="1"/>
    <col min="16141" max="16141" width="9.140625" style="1" customWidth="1"/>
    <col min="16142" max="16142" width="7.140625" style="1" customWidth="1"/>
    <col min="16143" max="16143" width="8" style="1" customWidth="1"/>
    <col min="16144" max="16144" width="5.28515625" style="1" bestFit="1" customWidth="1"/>
    <col min="16145" max="16145" width="11.140625" style="1" customWidth="1"/>
    <col min="16146" max="16146" width="8.7109375" style="1" bestFit="1" customWidth="1"/>
    <col min="16147" max="16147" width="9.85546875" style="1" customWidth="1"/>
    <col min="16148" max="16148" width="11.140625" style="1" customWidth="1"/>
    <col min="16149" max="16149" width="12.7109375" style="1" customWidth="1"/>
    <col min="16150" max="16150" width="9.5703125" style="1" customWidth="1"/>
    <col min="16151" max="16151" width="10.28515625" style="1" customWidth="1"/>
    <col min="16152" max="16152" width="11.28515625" style="1" customWidth="1"/>
    <col min="16153" max="16153" width="15.140625" style="1" bestFit="1" customWidth="1"/>
    <col min="16154" max="16154" width="9.7109375" style="1" customWidth="1"/>
    <col min="16155" max="16155" width="10.42578125" style="1" customWidth="1"/>
    <col min="16156" max="16156" width="12.7109375" style="1" customWidth="1"/>
    <col min="16157" max="16157" width="19.5703125" style="1" customWidth="1"/>
    <col min="16158" max="16158" width="12" style="1" customWidth="1"/>
    <col min="16159" max="16159" width="13.5703125" style="1" customWidth="1"/>
    <col min="16160" max="16160" width="19.140625" style="1" customWidth="1"/>
    <col min="16161" max="16161" width="6.85546875" style="1" customWidth="1"/>
    <col min="16162" max="16162" width="9.28515625" style="1" customWidth="1"/>
    <col min="16163" max="16163" width="11" style="1" customWidth="1"/>
    <col min="16164" max="16164" width="13" style="1" customWidth="1"/>
    <col min="16165" max="16172" width="11" style="1" customWidth="1"/>
    <col min="16173" max="16173" width="13" style="1" customWidth="1"/>
    <col min="16174" max="16174" width="15.85546875" style="1" customWidth="1"/>
    <col min="16175" max="16184" width="11" style="1" customWidth="1"/>
    <col min="16185" max="16185" width="10.42578125" style="1" customWidth="1"/>
    <col min="16186" max="16187" width="10.5703125" style="1" customWidth="1"/>
    <col min="16188" max="16188" width="11.7109375" style="1" customWidth="1"/>
    <col min="16189" max="16190" width="13.85546875" style="1" customWidth="1"/>
    <col min="16191" max="16337" width="11" style="1" customWidth="1"/>
    <col min="16338" max="16384" width="11" style="1"/>
  </cols>
  <sheetData>
    <row r="1" spans="1:62" ht="12" customHeight="1" x14ac:dyDescent="0.2">
      <c r="A1" s="1" t="s">
        <v>0</v>
      </c>
      <c r="C1" s="3"/>
      <c r="P1" s="2"/>
    </row>
    <row r="2" spans="1:62" x14ac:dyDescent="0.2">
      <c r="A2" s="5" t="s">
        <v>1</v>
      </c>
      <c r="C2" s="3"/>
      <c r="E2" s="343"/>
      <c r="F2" s="343"/>
      <c r="G2" s="342"/>
      <c r="H2" s="342"/>
      <c r="I2" s="342"/>
      <c r="J2" s="342"/>
      <c r="K2" s="342"/>
      <c r="P2" s="2"/>
      <c r="V2" s="6" t="s">
        <v>2</v>
      </c>
      <c r="BE2" s="1" t="s">
        <v>3</v>
      </c>
    </row>
    <row r="3" spans="1:62" x14ac:dyDescent="0.2">
      <c r="C3" s="7"/>
      <c r="E3" s="512" t="s">
        <v>148</v>
      </c>
      <c r="F3" s="512"/>
      <c r="G3" s="512"/>
      <c r="H3" s="512"/>
      <c r="I3" s="512"/>
      <c r="J3" s="512"/>
      <c r="K3" s="512"/>
      <c r="P3" s="2"/>
      <c r="Q3" s="6" t="s">
        <v>2</v>
      </c>
      <c r="BE3" s="1" t="s">
        <v>4</v>
      </c>
    </row>
    <row r="4" spans="1:62" ht="15" customHeight="1" x14ac:dyDescent="0.2">
      <c r="A4" s="8" t="s">
        <v>5</v>
      </c>
      <c r="B4" s="9"/>
      <c r="C4" s="7"/>
      <c r="E4" s="522" t="s">
        <v>5</v>
      </c>
      <c r="F4" s="522"/>
      <c r="G4" s="522"/>
      <c r="H4" s="522"/>
      <c r="I4" s="522"/>
      <c r="J4" s="522"/>
      <c r="K4" s="522"/>
      <c r="P4" s="2"/>
      <c r="Q4" s="6" t="s">
        <v>2</v>
      </c>
      <c r="AG4" s="10"/>
      <c r="AK4" s="8" t="s">
        <v>6</v>
      </c>
      <c r="AL4" s="8"/>
      <c r="AM4" s="8"/>
    </row>
    <row r="5" spans="1:62" ht="15.75" customHeight="1" thickBot="1" x14ac:dyDescent="0.25">
      <c r="A5" s="2"/>
      <c r="C5" s="11"/>
      <c r="E5" s="511" t="s">
        <v>136</v>
      </c>
      <c r="F5" s="511"/>
      <c r="G5" s="511"/>
      <c r="H5" s="511"/>
      <c r="I5" s="511"/>
      <c r="J5" s="511"/>
      <c r="K5" s="511"/>
      <c r="P5" s="2"/>
      <c r="AC5" s="8"/>
      <c r="AD5" s="8"/>
      <c r="AE5" s="8"/>
      <c r="AG5" s="10"/>
      <c r="AK5" s="8" t="s">
        <v>5</v>
      </c>
      <c r="AL5" s="8"/>
      <c r="AM5" s="8"/>
    </row>
    <row r="6" spans="1:62" ht="17.25" customHeight="1" thickBot="1" x14ac:dyDescent="0.3">
      <c r="A6" s="2"/>
      <c r="C6" s="3"/>
      <c r="P6" s="12"/>
      <c r="Q6" s="6"/>
      <c r="R6" s="6"/>
      <c r="S6" s="6"/>
      <c r="T6" s="6"/>
      <c r="U6" s="6"/>
      <c r="V6" s="6"/>
      <c r="W6" s="6"/>
      <c r="X6" s="6"/>
      <c r="Y6" s="6"/>
      <c r="Z6" s="6"/>
      <c r="AA6" s="6"/>
      <c r="AB6" s="2"/>
      <c r="AC6" s="8"/>
      <c r="AD6" s="13"/>
      <c r="AE6" s="8"/>
      <c r="AG6" s="14"/>
      <c r="AH6" s="15"/>
      <c r="AI6" s="15"/>
      <c r="AJ6" s="15"/>
      <c r="AK6" s="15"/>
      <c r="AL6" s="15"/>
      <c r="AM6" s="15"/>
      <c r="BE6" s="16"/>
      <c r="BF6" s="16"/>
      <c r="BG6" s="17" t="s">
        <v>7</v>
      </c>
      <c r="BH6" s="385" t="s">
        <v>5</v>
      </c>
      <c r="BI6" s="386"/>
      <c r="BJ6" s="387">
        <v>2014</v>
      </c>
    </row>
    <row r="7" spans="1:62" ht="12.75" thickBot="1" x14ac:dyDescent="0.25">
      <c r="A7" s="2"/>
      <c r="B7" s="18"/>
      <c r="C7" s="19" t="s">
        <v>8</v>
      </c>
      <c r="D7" s="20"/>
      <c r="E7" s="20"/>
      <c r="F7" s="21"/>
      <c r="G7" s="22"/>
      <c r="H7" s="22"/>
      <c r="I7" s="22"/>
      <c r="J7" s="22"/>
      <c r="K7" s="22"/>
      <c r="L7" s="22"/>
      <c r="M7" s="22"/>
      <c r="N7" s="23"/>
      <c r="O7" s="12"/>
      <c r="P7" s="12"/>
      <c r="AA7" s="1"/>
      <c r="AB7" s="2"/>
      <c r="AC7" s="8"/>
      <c r="AD7" s="13"/>
      <c r="AE7" s="8"/>
      <c r="AG7" s="14"/>
      <c r="AJ7" s="18"/>
      <c r="AK7" s="24" t="s">
        <v>137</v>
      </c>
      <c r="AL7" s="24" t="s">
        <v>137</v>
      </c>
      <c r="AM7" s="24" t="s">
        <v>137</v>
      </c>
      <c r="AN7" s="24" t="s">
        <v>137</v>
      </c>
      <c r="AO7" s="25" t="s">
        <v>150</v>
      </c>
      <c r="AP7" s="25" t="s">
        <v>150</v>
      </c>
      <c r="AQ7" s="25" t="s">
        <v>150</v>
      </c>
      <c r="AR7" s="25" t="s">
        <v>150</v>
      </c>
      <c r="AS7" s="26" t="s">
        <v>90</v>
      </c>
      <c r="AT7" s="26" t="s">
        <v>90</v>
      </c>
      <c r="AU7" s="26" t="s">
        <v>90</v>
      </c>
      <c r="AV7" s="26" t="s">
        <v>90</v>
      </c>
      <c r="AW7" s="27" t="s">
        <v>10</v>
      </c>
      <c r="AX7" s="27" t="s">
        <v>10</v>
      </c>
      <c r="AY7" s="27" t="s">
        <v>10</v>
      </c>
      <c r="AZ7" s="27" t="s">
        <v>10</v>
      </c>
      <c r="BA7" s="28" t="s">
        <v>11</v>
      </c>
      <c r="BB7" s="28" t="s">
        <v>11</v>
      </c>
      <c r="BC7" s="28" t="s">
        <v>11</v>
      </c>
      <c r="BD7" s="28" t="s">
        <v>11</v>
      </c>
      <c r="BE7" s="16"/>
      <c r="BF7" s="16"/>
      <c r="BG7" s="17" t="s">
        <v>7</v>
      </c>
      <c r="BH7" s="358"/>
      <c r="BI7" s="358"/>
      <c r="BJ7" s="388" t="s">
        <v>7</v>
      </c>
    </row>
    <row r="8" spans="1:62" ht="12.75" thickBot="1" x14ac:dyDescent="0.25">
      <c r="B8" s="493" t="s">
        <v>12</v>
      </c>
      <c r="C8" s="525"/>
      <c r="D8" s="525"/>
      <c r="E8" s="494"/>
      <c r="F8" s="29"/>
      <c r="G8" s="30"/>
      <c r="H8" s="31"/>
      <c r="I8" s="31"/>
      <c r="J8" s="30" t="s">
        <v>13</v>
      </c>
      <c r="K8" s="30"/>
      <c r="L8" s="30"/>
      <c r="M8" s="30"/>
      <c r="N8" s="32"/>
      <c r="O8" s="12"/>
      <c r="P8" s="12"/>
      <c r="Q8" s="478" t="s">
        <v>137</v>
      </c>
      <c r="AA8" s="1"/>
      <c r="AB8" s="2"/>
      <c r="AC8" s="33" t="s">
        <v>14</v>
      </c>
      <c r="AD8" s="33"/>
      <c r="AE8" s="33"/>
      <c r="AF8" s="34"/>
      <c r="AG8" s="14"/>
      <c r="AJ8" s="18"/>
      <c r="AK8" s="35"/>
      <c r="AL8" s="36"/>
      <c r="AM8" s="37"/>
      <c r="AN8" s="38"/>
      <c r="AO8" s="35"/>
      <c r="AP8" s="36"/>
      <c r="AQ8" s="37"/>
      <c r="AR8" s="38"/>
      <c r="AS8" s="35"/>
      <c r="AT8" s="36"/>
      <c r="AU8" s="37"/>
      <c r="AV8" s="38"/>
      <c r="AW8" s="35"/>
      <c r="AX8" s="36"/>
      <c r="AY8" s="37"/>
      <c r="AZ8" s="38"/>
      <c r="BA8" s="35"/>
      <c r="BB8" s="36"/>
      <c r="BC8" s="37"/>
      <c r="BD8" s="39"/>
      <c r="BE8" s="40"/>
      <c r="BF8" s="40"/>
      <c r="BG8" s="40"/>
      <c r="BH8" s="389"/>
      <c r="BI8" s="389"/>
      <c r="BJ8" s="389"/>
    </row>
    <row r="9" spans="1:62" ht="57.75" customHeight="1" thickBot="1" x14ac:dyDescent="0.25">
      <c r="A9" s="41"/>
      <c r="B9" s="42" t="s">
        <v>15</v>
      </c>
      <c r="C9" s="43" t="s">
        <v>16</v>
      </c>
      <c r="D9" s="44" t="s">
        <v>17</v>
      </c>
      <c r="E9" s="45" t="s">
        <v>18</v>
      </c>
      <c r="F9" s="46" t="s">
        <v>19</v>
      </c>
      <c r="G9" s="47" t="s">
        <v>20</v>
      </c>
      <c r="H9" s="47" t="s">
        <v>21</v>
      </c>
      <c r="I9" s="48" t="s">
        <v>22</v>
      </c>
      <c r="J9" s="526" t="s">
        <v>23</v>
      </c>
      <c r="K9" s="527"/>
      <c r="L9" s="48" t="s">
        <v>24</v>
      </c>
      <c r="M9" s="47" t="s">
        <v>25</v>
      </c>
      <c r="N9" s="49" t="s">
        <v>26</v>
      </c>
      <c r="O9" s="50" t="s">
        <v>27</v>
      </c>
      <c r="P9" s="12">
        <v>31</v>
      </c>
      <c r="Q9" s="51" t="s">
        <v>28</v>
      </c>
      <c r="R9" s="52" t="s">
        <v>29</v>
      </c>
      <c r="S9" s="52" t="s">
        <v>30</v>
      </c>
      <c r="T9" s="52" t="s">
        <v>31</v>
      </c>
      <c r="U9" s="52" t="s">
        <v>32</v>
      </c>
      <c r="V9" s="52" t="s">
        <v>33</v>
      </c>
      <c r="W9" s="53" t="s">
        <v>34</v>
      </c>
      <c r="X9" s="53" t="s">
        <v>35</v>
      </c>
      <c r="Y9" s="53" t="s">
        <v>36</v>
      </c>
      <c r="Z9" s="53" t="s">
        <v>37</v>
      </c>
      <c r="AA9" s="54" t="s">
        <v>38</v>
      </c>
      <c r="AB9" s="2"/>
      <c r="AC9" s="55"/>
      <c r="AD9" s="56" t="s">
        <v>151</v>
      </c>
      <c r="AE9" s="57" t="s">
        <v>152</v>
      </c>
      <c r="AF9" s="56" t="s">
        <v>153</v>
      </c>
      <c r="AG9" s="14"/>
      <c r="AJ9" s="58" t="s">
        <v>39</v>
      </c>
      <c r="AK9" s="59" t="s">
        <v>40</v>
      </c>
      <c r="AL9" s="60" t="s">
        <v>41</v>
      </c>
      <c r="AM9" s="61" t="s">
        <v>42</v>
      </c>
      <c r="AN9" s="62" t="s">
        <v>43</v>
      </c>
      <c r="AO9" s="59" t="s">
        <v>40</v>
      </c>
      <c r="AP9" s="60" t="s">
        <v>41</v>
      </c>
      <c r="AQ9" s="61" t="s">
        <v>42</v>
      </c>
      <c r="AR9" s="62" t="s">
        <v>43</v>
      </c>
      <c r="AS9" s="59" t="s">
        <v>40</v>
      </c>
      <c r="AT9" s="60" t="s">
        <v>41</v>
      </c>
      <c r="AU9" s="61" t="s">
        <v>42</v>
      </c>
      <c r="AV9" s="62" t="s">
        <v>43</v>
      </c>
      <c r="AW9" s="59" t="s">
        <v>40</v>
      </c>
      <c r="AX9" s="60" t="s">
        <v>41</v>
      </c>
      <c r="AY9" s="61" t="s">
        <v>42</v>
      </c>
      <c r="AZ9" s="62" t="s">
        <v>43</v>
      </c>
      <c r="BA9" s="59" t="s">
        <v>40</v>
      </c>
      <c r="BB9" s="60" t="s">
        <v>41</v>
      </c>
      <c r="BC9" s="61" t="s">
        <v>42</v>
      </c>
      <c r="BD9" s="62" t="s">
        <v>43</v>
      </c>
      <c r="BE9" s="63" t="s">
        <v>44</v>
      </c>
      <c r="BF9" s="63" t="s">
        <v>45</v>
      </c>
      <c r="BG9" s="63" t="s">
        <v>46</v>
      </c>
      <c r="BH9" s="390" t="s">
        <v>44</v>
      </c>
      <c r="BI9" s="390" t="s">
        <v>45</v>
      </c>
      <c r="BJ9" s="390" t="s">
        <v>46</v>
      </c>
    </row>
    <row r="10" spans="1:62" x14ac:dyDescent="0.2">
      <c r="A10" s="64" t="s">
        <v>47</v>
      </c>
      <c r="B10" s="65">
        <v>114</v>
      </c>
      <c r="C10" s="66">
        <f t="shared" ref="C10:C21" si="0">D10/B10*100</f>
        <v>113.21448783248445</v>
      </c>
      <c r="D10" s="67">
        <f t="shared" ref="D10:D21" si="1">+R10</f>
        <v>129.06451612903226</v>
      </c>
      <c r="E10" s="68">
        <f>B10-D10</f>
        <v>-15.064516129032256</v>
      </c>
      <c r="F10" s="69">
        <f t="shared" ref="F10:F21" si="2">+R10</f>
        <v>129.06451612903226</v>
      </c>
      <c r="G10" s="70">
        <f>+U10</f>
        <v>504</v>
      </c>
      <c r="H10" s="71">
        <f t="shared" ref="H10:H22" si="3">S10/Q10*100</f>
        <v>78.330417395651082</v>
      </c>
      <c r="I10" s="72">
        <f t="shared" ref="I10:I22" si="4">X10/U10</f>
        <v>6.3293650793650791</v>
      </c>
      <c r="J10" s="73">
        <f t="shared" ref="J10:J22" si="5">B10/Y$10*1000</f>
        <v>1.0355822424897578</v>
      </c>
      <c r="K10" s="74">
        <f t="shared" ref="K10:K21" si="6">W10/Y$10*1000</f>
        <v>4.9689779529991007</v>
      </c>
      <c r="L10" s="72">
        <f t="shared" ref="L10:L22" si="7">SUM(Q10-S10)/W10</f>
        <v>1.5850091407678244</v>
      </c>
      <c r="M10" s="71">
        <f t="shared" ref="M10:M21" si="8">W10/F10</f>
        <v>4.2381904523869034</v>
      </c>
      <c r="N10" s="72">
        <f t="shared" ref="N10:N22" si="9">Z10/W10*100</f>
        <v>6.0329067641681906</v>
      </c>
      <c r="O10" s="37">
        <f>+X10/W10</f>
        <v>5.8318098720292504</v>
      </c>
      <c r="P10" s="12">
        <v>28</v>
      </c>
      <c r="Q10" s="75">
        <v>4001</v>
      </c>
      <c r="R10" s="76">
        <f>Q10/31</f>
        <v>129.06451612903226</v>
      </c>
      <c r="S10" s="55">
        <v>3134</v>
      </c>
      <c r="T10" s="76">
        <f>S10/31</f>
        <v>101.09677419354838</v>
      </c>
      <c r="U10" s="55">
        <v>504</v>
      </c>
      <c r="V10" s="55">
        <v>43</v>
      </c>
      <c r="W10" s="55">
        <f>+U10+V10</f>
        <v>547</v>
      </c>
      <c r="X10" s="55">
        <v>3190</v>
      </c>
      <c r="Y10" s="77">
        <v>110083</v>
      </c>
      <c r="Z10" s="55">
        <v>33</v>
      </c>
      <c r="AA10" s="78">
        <v>3098</v>
      </c>
      <c r="AB10" s="2"/>
      <c r="AC10" s="79" t="s">
        <v>48</v>
      </c>
      <c r="AD10" s="80">
        <f>+W54+W76</f>
        <v>72</v>
      </c>
      <c r="AE10" s="80">
        <f>+W273</f>
        <v>1183</v>
      </c>
      <c r="AF10" s="81">
        <f>+AD10/AE10*100</f>
        <v>6.0862214708368558</v>
      </c>
      <c r="AG10" s="14"/>
      <c r="AJ10" s="82"/>
      <c r="AK10" s="58"/>
      <c r="AL10" s="64"/>
      <c r="AM10" s="83"/>
      <c r="AN10" s="84"/>
      <c r="AO10" s="58"/>
      <c r="AP10" s="64"/>
      <c r="AQ10" s="83"/>
      <c r="AR10" s="84"/>
      <c r="AS10" s="58"/>
      <c r="AT10" s="64"/>
      <c r="AU10" s="83"/>
      <c r="AV10" s="84"/>
      <c r="AW10" s="58"/>
      <c r="AX10" s="64"/>
      <c r="AY10" s="83"/>
      <c r="AZ10" s="84"/>
      <c r="BA10" s="58"/>
      <c r="BB10" s="64"/>
      <c r="BC10" s="83"/>
      <c r="BD10" s="72"/>
      <c r="BE10" s="40"/>
      <c r="BF10" s="40"/>
      <c r="BG10" s="40"/>
      <c r="BH10" s="389"/>
      <c r="BI10" s="389"/>
      <c r="BJ10" s="389"/>
    </row>
    <row r="11" spans="1:62" x14ac:dyDescent="0.2">
      <c r="A11" s="64" t="s">
        <v>49</v>
      </c>
      <c r="B11" s="65">
        <v>114</v>
      </c>
      <c r="C11" s="66">
        <f t="shared" si="0"/>
        <v>114.03508771929825</v>
      </c>
      <c r="D11" s="67">
        <f t="shared" si="1"/>
        <v>130</v>
      </c>
      <c r="E11" s="68">
        <f t="shared" ref="E11:E22" si="10">B11-D11</f>
        <v>-16</v>
      </c>
      <c r="F11" s="69">
        <f t="shared" si="2"/>
        <v>130</v>
      </c>
      <c r="G11" s="70">
        <f>+U11</f>
        <v>511</v>
      </c>
      <c r="H11" s="71">
        <f t="shared" si="3"/>
        <v>88.214285714285708</v>
      </c>
      <c r="I11" s="72">
        <f t="shared" si="4"/>
        <v>6.2133072407045011</v>
      </c>
      <c r="J11" s="73">
        <f t="shared" si="5"/>
        <v>1.0355822424897578</v>
      </c>
      <c r="K11" s="71">
        <f t="shared" si="6"/>
        <v>5.4686009647266154</v>
      </c>
      <c r="L11" s="72">
        <f t="shared" si="7"/>
        <v>0.71262458471760792</v>
      </c>
      <c r="M11" s="71">
        <f t="shared" si="8"/>
        <v>4.6307692307692312</v>
      </c>
      <c r="N11" s="72">
        <f t="shared" si="9"/>
        <v>2.6578073089700998</v>
      </c>
      <c r="O11" s="83">
        <f t="shared" ref="O11:O22" si="11">+X11/W11</f>
        <v>5.2740863787375414</v>
      </c>
      <c r="P11" s="12">
        <v>31</v>
      </c>
      <c r="Q11" s="75">
        <v>3640</v>
      </c>
      <c r="R11" s="76">
        <f>Q11/28</f>
        <v>130</v>
      </c>
      <c r="S11" s="55">
        <v>3211</v>
      </c>
      <c r="T11" s="76">
        <f>S11/28</f>
        <v>114.67857142857143</v>
      </c>
      <c r="U11" s="55">
        <v>511</v>
      </c>
      <c r="V11" s="55">
        <v>91</v>
      </c>
      <c r="W11" s="55">
        <f>+U11+V11</f>
        <v>602</v>
      </c>
      <c r="X11" s="55">
        <v>3175</v>
      </c>
      <c r="Y11" s="77"/>
      <c r="Z11" s="55">
        <v>16</v>
      </c>
      <c r="AA11" s="78">
        <v>3132</v>
      </c>
      <c r="AB11" s="2"/>
      <c r="AC11" s="79" t="s">
        <v>50</v>
      </c>
      <c r="AD11" s="80">
        <f t="shared" ref="AD11:AD21" si="12">+W33+W55</f>
        <v>150</v>
      </c>
      <c r="AE11" s="80">
        <f t="shared" ref="AE11:AE21" si="13">+W274</f>
        <v>1143</v>
      </c>
      <c r="AF11" s="81">
        <f t="shared" ref="AF11:AF22" si="14">+AD11/AE11*100</f>
        <v>13.123359580052494</v>
      </c>
      <c r="AG11" s="14"/>
      <c r="AJ11" s="82"/>
      <c r="AK11" s="58"/>
      <c r="AL11" s="64"/>
      <c r="AM11" s="83"/>
      <c r="AN11" s="84"/>
      <c r="AO11" s="58"/>
      <c r="AP11" s="64"/>
      <c r="AQ11" s="83"/>
      <c r="AR11" s="84"/>
      <c r="AS11" s="58"/>
      <c r="AT11" s="64"/>
      <c r="AU11" s="83"/>
      <c r="AV11" s="84"/>
      <c r="AW11" s="58"/>
      <c r="AX11" s="64"/>
      <c r="AY11" s="83"/>
      <c r="AZ11" s="84"/>
      <c r="BA11" s="58"/>
      <c r="BB11" s="64"/>
      <c r="BC11" s="83"/>
      <c r="BD11" s="72"/>
      <c r="BE11" s="40"/>
      <c r="BF11" s="40"/>
      <c r="BG11" s="40"/>
      <c r="BH11" s="389"/>
      <c r="BI11" s="389"/>
      <c r="BJ11" s="389"/>
    </row>
    <row r="12" spans="1:62" ht="12.75" thickBot="1" x14ac:dyDescent="0.25">
      <c r="A12" s="64" t="s">
        <v>51</v>
      </c>
      <c r="B12" s="65">
        <v>114</v>
      </c>
      <c r="C12" s="66">
        <f t="shared" si="0"/>
        <v>99.688737973967164</v>
      </c>
      <c r="D12" s="67">
        <f t="shared" si="1"/>
        <v>113.64516129032258</v>
      </c>
      <c r="E12" s="68">
        <f t="shared" si="10"/>
        <v>0.35483870967742348</v>
      </c>
      <c r="F12" s="69">
        <f t="shared" si="2"/>
        <v>113.64516129032258</v>
      </c>
      <c r="G12" s="70">
        <f t="shared" ref="G12:G21" si="15">+U12</f>
        <v>465</v>
      </c>
      <c r="H12" s="71">
        <f t="shared" si="3"/>
        <v>90.008515469770074</v>
      </c>
      <c r="I12" s="72">
        <f t="shared" si="4"/>
        <v>6.7827956989247316</v>
      </c>
      <c r="J12" s="73">
        <f t="shared" si="5"/>
        <v>1.0355822424897578</v>
      </c>
      <c r="K12" s="71">
        <f t="shared" si="6"/>
        <v>4.9417257887230539</v>
      </c>
      <c r="L12" s="72">
        <f t="shared" si="7"/>
        <v>0.6470588235294118</v>
      </c>
      <c r="M12" s="71">
        <f t="shared" si="8"/>
        <v>4.7868294067556061</v>
      </c>
      <c r="N12" s="72">
        <f t="shared" si="9"/>
        <v>3.4926470588235294</v>
      </c>
      <c r="O12" s="83">
        <f t="shared" si="11"/>
        <v>5.7977941176470589</v>
      </c>
      <c r="P12" s="12">
        <v>30</v>
      </c>
      <c r="Q12" s="85">
        <v>3523</v>
      </c>
      <c r="R12" s="76">
        <f>Q12/31</f>
        <v>113.64516129032258</v>
      </c>
      <c r="S12" s="77">
        <v>3171</v>
      </c>
      <c r="T12" s="76">
        <f>S12/31</f>
        <v>102.29032258064517</v>
      </c>
      <c r="U12" s="77">
        <v>465</v>
      </c>
      <c r="V12" s="77">
        <v>79</v>
      </c>
      <c r="W12" s="55">
        <f t="shared" ref="W12:W21" si="16">+U12+V12</f>
        <v>544</v>
      </c>
      <c r="X12" s="77">
        <v>3154</v>
      </c>
      <c r="Y12" s="77"/>
      <c r="Z12" s="77">
        <v>19</v>
      </c>
      <c r="AA12" s="78">
        <v>3121</v>
      </c>
      <c r="AB12" s="2"/>
      <c r="AC12" s="79" t="s">
        <v>52</v>
      </c>
      <c r="AD12" s="80">
        <f t="shared" si="12"/>
        <v>275</v>
      </c>
      <c r="AE12" s="80">
        <f t="shared" si="13"/>
        <v>1197</v>
      </c>
      <c r="AF12" s="81">
        <f t="shared" si="14"/>
        <v>22.974101921470343</v>
      </c>
      <c r="AG12" s="14"/>
      <c r="AJ12" s="86"/>
      <c r="AK12" s="86"/>
      <c r="AL12" s="87"/>
      <c r="AM12" s="88"/>
      <c r="AN12" s="89"/>
      <c r="AO12" s="86"/>
      <c r="AP12" s="87"/>
      <c r="AQ12" s="88"/>
      <c r="AR12" s="89"/>
      <c r="AS12" s="86"/>
      <c r="AT12" s="87"/>
      <c r="AU12" s="88"/>
      <c r="AV12" s="89"/>
      <c r="AW12" s="86"/>
      <c r="AX12" s="87"/>
      <c r="AY12" s="88"/>
      <c r="AZ12" s="89"/>
      <c r="BA12" s="86"/>
      <c r="BB12" s="87"/>
      <c r="BC12" s="88"/>
      <c r="BD12" s="31"/>
      <c r="BE12" s="90"/>
      <c r="BF12" s="90"/>
      <c r="BG12" s="90"/>
      <c r="BH12" s="391"/>
      <c r="BI12" s="391"/>
      <c r="BJ12" s="391"/>
    </row>
    <row r="13" spans="1:62" ht="15" customHeight="1" x14ac:dyDescent="0.2">
      <c r="A13" s="64" t="s">
        <v>53</v>
      </c>
      <c r="B13" s="65">
        <v>114</v>
      </c>
      <c r="C13" s="66">
        <f t="shared" si="0"/>
        <v>100</v>
      </c>
      <c r="D13" s="67">
        <f t="shared" si="1"/>
        <v>114</v>
      </c>
      <c r="E13" s="68">
        <f t="shared" si="10"/>
        <v>0</v>
      </c>
      <c r="F13" s="69">
        <f t="shared" si="2"/>
        <v>114</v>
      </c>
      <c r="G13" s="70">
        <f t="shared" si="15"/>
        <v>470</v>
      </c>
      <c r="H13" s="71">
        <f t="shared" si="3"/>
        <v>85.584795321637429</v>
      </c>
      <c r="I13" s="72">
        <f t="shared" si="4"/>
        <v>6.5510638297872337</v>
      </c>
      <c r="J13" s="73">
        <f t="shared" si="5"/>
        <v>1.0355822424897578</v>
      </c>
      <c r="K13" s="71">
        <f t="shared" si="6"/>
        <v>4.9417257887230539</v>
      </c>
      <c r="L13" s="72">
        <f t="shared" si="7"/>
        <v>0.90625</v>
      </c>
      <c r="M13" s="71">
        <f t="shared" si="8"/>
        <v>4.7719298245614032</v>
      </c>
      <c r="N13" s="72">
        <f t="shared" si="9"/>
        <v>4.7794117647058822</v>
      </c>
      <c r="O13" s="83">
        <f t="shared" si="11"/>
        <v>5.6599264705882355</v>
      </c>
      <c r="P13" s="12">
        <v>31</v>
      </c>
      <c r="Q13" s="85">
        <v>3420</v>
      </c>
      <c r="R13" s="76">
        <f>Q13/30</f>
        <v>114</v>
      </c>
      <c r="S13" s="77">
        <v>2927</v>
      </c>
      <c r="T13" s="76">
        <f>S13/30</f>
        <v>97.566666666666663</v>
      </c>
      <c r="U13" s="77">
        <v>470</v>
      </c>
      <c r="V13" s="77">
        <v>74</v>
      </c>
      <c r="W13" s="55">
        <f t="shared" si="16"/>
        <v>544</v>
      </c>
      <c r="X13" s="77">
        <v>3079</v>
      </c>
      <c r="Y13" s="77"/>
      <c r="Z13" s="77">
        <v>26</v>
      </c>
      <c r="AA13" s="78">
        <v>3055</v>
      </c>
      <c r="AB13" s="2"/>
      <c r="AC13" s="79" t="s">
        <v>54</v>
      </c>
      <c r="AD13" s="80">
        <f t="shared" si="12"/>
        <v>235</v>
      </c>
      <c r="AE13" s="80">
        <f t="shared" si="13"/>
        <v>1176</v>
      </c>
      <c r="AF13" s="81">
        <f t="shared" si="14"/>
        <v>19.982993197278912</v>
      </c>
      <c r="AG13" s="14"/>
      <c r="AH13" s="91"/>
      <c r="AI13" s="92">
        <v>31</v>
      </c>
      <c r="AJ13" s="58" t="s">
        <v>47</v>
      </c>
      <c r="AK13" s="58"/>
      <c r="AL13" s="93">
        <f>+AK13/31</f>
        <v>0</v>
      </c>
      <c r="AM13" s="69"/>
      <c r="AN13" s="83">
        <v>0</v>
      </c>
      <c r="AO13" s="58"/>
      <c r="AP13" s="93">
        <f>+AO13/31</f>
        <v>0</v>
      </c>
      <c r="AQ13" s="69"/>
      <c r="AR13" s="83">
        <v>0</v>
      </c>
      <c r="AS13" s="58">
        <v>195</v>
      </c>
      <c r="AT13" s="93">
        <f>+AS13/31</f>
        <v>6.290322580645161</v>
      </c>
      <c r="AU13" s="69">
        <v>122</v>
      </c>
      <c r="AV13" s="83">
        <f>+AU13/AS13</f>
        <v>0.62564102564102564</v>
      </c>
      <c r="AW13" s="58">
        <v>66</v>
      </c>
      <c r="AX13" s="93">
        <f>+AW13/31</f>
        <v>2.129032258064516</v>
      </c>
      <c r="AY13" s="69">
        <v>51</v>
      </c>
      <c r="AZ13" s="83">
        <f>+AY13/AW13</f>
        <v>0.77272727272727271</v>
      </c>
      <c r="BA13" s="58">
        <f>+AK13+AO13+AS13+AW13</f>
        <v>261</v>
      </c>
      <c r="BB13" s="93">
        <f>+BA13/31</f>
        <v>8.4193548387096779</v>
      </c>
      <c r="BC13" s="69">
        <f>+AM13+AQ13+AU13+AY13</f>
        <v>173</v>
      </c>
      <c r="BD13" s="83">
        <f>+BC13/BA13</f>
        <v>0.66283524904214564</v>
      </c>
      <c r="BE13" s="94">
        <f t="shared" ref="BE13:BE25" si="17">+S230-BC13</f>
        <v>5511</v>
      </c>
      <c r="BF13" s="95">
        <f t="shared" ref="BF13:BF24" si="18">+S10+S32-AM13</f>
        <v>3647</v>
      </c>
      <c r="BG13" s="96">
        <f>+BF13/BE13*100</f>
        <v>66.17673743422246</v>
      </c>
      <c r="BH13" s="97">
        <f>+BE13/AI13</f>
        <v>177.7741935483871</v>
      </c>
      <c r="BI13" s="98">
        <f>+BF13/AI13</f>
        <v>117.64516129032258</v>
      </c>
      <c r="BJ13" s="99">
        <f>+BI13/BH13*100</f>
        <v>66.17673743422246</v>
      </c>
    </row>
    <row r="14" spans="1:62" x14ac:dyDescent="0.2">
      <c r="A14" s="64" t="s">
        <v>55</v>
      </c>
      <c r="B14" s="65">
        <v>114</v>
      </c>
      <c r="C14" s="66">
        <f t="shared" si="0"/>
        <v>100</v>
      </c>
      <c r="D14" s="67">
        <f t="shared" si="1"/>
        <v>114</v>
      </c>
      <c r="E14" s="68">
        <f t="shared" si="10"/>
        <v>0</v>
      </c>
      <c r="F14" s="69">
        <f t="shared" si="2"/>
        <v>114</v>
      </c>
      <c r="G14" s="70">
        <f t="shared" si="15"/>
        <v>466</v>
      </c>
      <c r="H14" s="71">
        <f t="shared" si="3"/>
        <v>89.445387662705144</v>
      </c>
      <c r="I14" s="72">
        <f t="shared" si="4"/>
        <v>6.4935622317596566</v>
      </c>
      <c r="J14" s="73">
        <f t="shared" si="5"/>
        <v>1.0355822424897578</v>
      </c>
      <c r="K14" s="71">
        <f t="shared" si="6"/>
        <v>4.9689779529991007</v>
      </c>
      <c r="L14" s="72">
        <f t="shared" si="7"/>
        <v>0.68190127970749548</v>
      </c>
      <c r="M14" s="71">
        <f t="shared" si="8"/>
        <v>4.7982456140350873</v>
      </c>
      <c r="N14" s="72">
        <f t="shared" si="9"/>
        <v>3.6563071297989032</v>
      </c>
      <c r="O14" s="83">
        <f t="shared" si="11"/>
        <v>5.5319926873857401</v>
      </c>
      <c r="P14" s="12">
        <v>30</v>
      </c>
      <c r="Q14" s="85">
        <v>3534</v>
      </c>
      <c r="R14" s="76">
        <f>Q14/31</f>
        <v>114</v>
      </c>
      <c r="S14" s="77">
        <v>3161</v>
      </c>
      <c r="T14" s="76">
        <f>S14/31</f>
        <v>101.96774193548387</v>
      </c>
      <c r="U14" s="77">
        <v>466</v>
      </c>
      <c r="V14" s="77">
        <v>81</v>
      </c>
      <c r="W14" s="55">
        <f t="shared" si="16"/>
        <v>547</v>
      </c>
      <c r="X14" s="77">
        <v>3026</v>
      </c>
      <c r="Y14" s="77"/>
      <c r="Z14" s="77">
        <v>20</v>
      </c>
      <c r="AA14" s="78">
        <v>2931</v>
      </c>
      <c r="AB14" s="2"/>
      <c r="AC14" s="79" t="s">
        <v>56</v>
      </c>
      <c r="AD14" s="80">
        <f t="shared" si="12"/>
        <v>249</v>
      </c>
      <c r="AE14" s="80">
        <f t="shared" si="13"/>
        <v>1197</v>
      </c>
      <c r="AF14" s="81">
        <f t="shared" si="14"/>
        <v>20.802005012531328</v>
      </c>
      <c r="AG14" s="14"/>
      <c r="AH14" s="91">
        <f>+AI13+AI14</f>
        <v>59</v>
      </c>
      <c r="AI14" s="92">
        <v>28</v>
      </c>
      <c r="AJ14" s="58" t="s">
        <v>49</v>
      </c>
      <c r="AK14" s="58"/>
      <c r="AL14" s="93">
        <f>+AK14/28</f>
        <v>0</v>
      </c>
      <c r="AM14" s="69"/>
      <c r="AN14" s="83">
        <v>0</v>
      </c>
      <c r="AO14" s="58"/>
      <c r="AP14" s="93">
        <f>+AO14/28</f>
        <v>0</v>
      </c>
      <c r="AQ14" s="69"/>
      <c r="AR14" s="83">
        <v>0</v>
      </c>
      <c r="AS14" s="58">
        <v>164</v>
      </c>
      <c r="AT14" s="93">
        <f>+AS14/28</f>
        <v>5.8571428571428568</v>
      </c>
      <c r="AU14" s="69">
        <v>104</v>
      </c>
      <c r="AV14" s="83">
        <f t="shared" ref="AV14:AV24" si="19">+AU14/AS14</f>
        <v>0.63414634146341464</v>
      </c>
      <c r="AW14" s="58">
        <v>60</v>
      </c>
      <c r="AX14" s="93">
        <f>+AW14/28</f>
        <v>2.1428571428571428</v>
      </c>
      <c r="AY14" s="69">
        <v>43</v>
      </c>
      <c r="AZ14" s="83">
        <f t="shared" ref="AZ14:AZ25" si="20">+AY14/AW14</f>
        <v>0.71666666666666667</v>
      </c>
      <c r="BA14" s="58">
        <f t="shared" ref="BA14:BA24" si="21">+AK14+AO14+AS14+AW14</f>
        <v>224</v>
      </c>
      <c r="BB14" s="93">
        <f>+BA14/28</f>
        <v>8</v>
      </c>
      <c r="BC14" s="58">
        <f t="shared" ref="BC14:BC24" si="22">+AM14+AQ14+AU14+AY14</f>
        <v>147</v>
      </c>
      <c r="BD14" s="83">
        <f t="shared" ref="BD14:BD25" si="23">+BC14/BA14</f>
        <v>0.65625</v>
      </c>
      <c r="BE14" s="95">
        <f t="shared" si="17"/>
        <v>5404</v>
      </c>
      <c r="BF14" s="95">
        <f t="shared" si="18"/>
        <v>3674</v>
      </c>
      <c r="BG14" s="96">
        <f t="shared" ref="BG14:BG25" si="24">+BF14/BE14*100</f>
        <v>67.986676535899335</v>
      </c>
      <c r="BH14" s="97">
        <f t="shared" ref="BH14:BH24" si="25">+BE14/AI14</f>
        <v>193</v>
      </c>
      <c r="BI14" s="98">
        <f t="shared" ref="BI14:BI24" si="26">+BF14/AI14</f>
        <v>131.21428571428572</v>
      </c>
      <c r="BJ14" s="99">
        <f t="shared" ref="BJ14:BJ24" si="27">+BI14/BH14*100</f>
        <v>67.986676535899335</v>
      </c>
    </row>
    <row r="15" spans="1:62" x14ac:dyDescent="0.2">
      <c r="A15" s="64" t="s">
        <v>57</v>
      </c>
      <c r="B15" s="65">
        <v>114</v>
      </c>
      <c r="C15" s="66">
        <f t="shared" si="0"/>
        <v>98.53801169590642</v>
      </c>
      <c r="D15" s="67">
        <f t="shared" si="1"/>
        <v>112.33333333333333</v>
      </c>
      <c r="E15" s="68">
        <f t="shared" si="10"/>
        <v>1.6666666666666714</v>
      </c>
      <c r="F15" s="69">
        <f t="shared" si="2"/>
        <v>112.33333333333333</v>
      </c>
      <c r="G15" s="70">
        <f t="shared" si="15"/>
        <v>475</v>
      </c>
      <c r="H15" s="71">
        <f t="shared" si="3"/>
        <v>87.240356083086056</v>
      </c>
      <c r="I15" s="72">
        <f t="shared" si="4"/>
        <v>6.3431578947368417</v>
      </c>
      <c r="J15" s="73">
        <f t="shared" si="5"/>
        <v>1.0355822424897578</v>
      </c>
      <c r="K15" s="71">
        <f t="shared" si="6"/>
        <v>5.0870706648619679</v>
      </c>
      <c r="L15" s="72">
        <f t="shared" si="7"/>
        <v>0.7678571428571429</v>
      </c>
      <c r="M15" s="71">
        <f t="shared" si="8"/>
        <v>4.9851632047477743</v>
      </c>
      <c r="N15" s="72">
        <f t="shared" si="9"/>
        <v>3.75</v>
      </c>
      <c r="O15" s="83">
        <f t="shared" si="11"/>
        <v>5.3803571428571431</v>
      </c>
      <c r="P15" s="12">
        <v>31</v>
      </c>
      <c r="Q15" s="85">
        <v>3370</v>
      </c>
      <c r="R15" s="76">
        <f>Q15/30</f>
        <v>112.33333333333333</v>
      </c>
      <c r="S15" s="77">
        <v>2940</v>
      </c>
      <c r="T15" s="76">
        <f>S15/30</f>
        <v>98</v>
      </c>
      <c r="U15" s="77">
        <v>475</v>
      </c>
      <c r="V15" s="77">
        <v>85</v>
      </c>
      <c r="W15" s="55">
        <f t="shared" si="16"/>
        <v>560</v>
      </c>
      <c r="X15" s="77">
        <v>3013</v>
      </c>
      <c r="Y15" s="77"/>
      <c r="Z15" s="77">
        <v>21</v>
      </c>
      <c r="AA15" s="78">
        <v>2969</v>
      </c>
      <c r="AB15" s="2"/>
      <c r="AC15" s="79" t="s">
        <v>58</v>
      </c>
      <c r="AD15" s="80">
        <f t="shared" si="12"/>
        <v>252</v>
      </c>
      <c r="AE15" s="80">
        <f t="shared" si="13"/>
        <v>1175</v>
      </c>
      <c r="AF15" s="81">
        <f t="shared" si="14"/>
        <v>21.446808510638299</v>
      </c>
      <c r="AG15" s="14"/>
      <c r="AH15" s="91">
        <f>+AH14+AI15</f>
        <v>90</v>
      </c>
      <c r="AI15" s="92">
        <v>31</v>
      </c>
      <c r="AJ15" s="58" t="s">
        <v>51</v>
      </c>
      <c r="AK15" s="58"/>
      <c r="AL15" s="93">
        <f>+AK15/31</f>
        <v>0</v>
      </c>
      <c r="AM15" s="69"/>
      <c r="AN15" s="83">
        <v>0</v>
      </c>
      <c r="AO15" s="58"/>
      <c r="AP15" s="93">
        <f>+AO15/31</f>
        <v>0</v>
      </c>
      <c r="AQ15" s="69"/>
      <c r="AR15" s="83">
        <v>0</v>
      </c>
      <c r="AS15" s="58">
        <v>171</v>
      </c>
      <c r="AT15" s="93">
        <f>+AS15/31</f>
        <v>5.5161290322580649</v>
      </c>
      <c r="AU15" s="69">
        <v>106</v>
      </c>
      <c r="AV15" s="83">
        <f t="shared" si="19"/>
        <v>0.61988304093567248</v>
      </c>
      <c r="AW15" s="58">
        <v>73</v>
      </c>
      <c r="AX15" s="93">
        <f>+AW15/31</f>
        <v>2.3548387096774195</v>
      </c>
      <c r="AY15" s="69">
        <v>53</v>
      </c>
      <c r="AZ15" s="83">
        <f t="shared" si="20"/>
        <v>0.72602739726027399</v>
      </c>
      <c r="BA15" s="58">
        <f t="shared" si="21"/>
        <v>244</v>
      </c>
      <c r="BB15" s="93">
        <f>+BA15/31</f>
        <v>7.870967741935484</v>
      </c>
      <c r="BC15" s="58">
        <f t="shared" si="22"/>
        <v>159</v>
      </c>
      <c r="BD15" s="83">
        <f t="shared" si="23"/>
        <v>0.65163934426229508</v>
      </c>
      <c r="BE15" s="95">
        <f t="shared" si="17"/>
        <v>5927</v>
      </c>
      <c r="BF15" s="95">
        <f t="shared" si="18"/>
        <v>4106</v>
      </c>
      <c r="BG15" s="96">
        <f t="shared" si="24"/>
        <v>69.276193689893702</v>
      </c>
      <c r="BH15" s="97">
        <f t="shared" si="25"/>
        <v>191.19354838709677</v>
      </c>
      <c r="BI15" s="98">
        <f t="shared" si="26"/>
        <v>132.45161290322579</v>
      </c>
      <c r="BJ15" s="99">
        <f t="shared" si="27"/>
        <v>69.276193689893702</v>
      </c>
    </row>
    <row r="16" spans="1:62" x14ac:dyDescent="0.2">
      <c r="A16" s="64" t="s">
        <v>59</v>
      </c>
      <c r="B16" s="65">
        <v>114</v>
      </c>
      <c r="C16" s="66">
        <f t="shared" si="0"/>
        <v>0</v>
      </c>
      <c r="D16" s="67">
        <f t="shared" si="1"/>
        <v>0</v>
      </c>
      <c r="E16" s="68">
        <f t="shared" si="10"/>
        <v>114</v>
      </c>
      <c r="F16" s="69">
        <f t="shared" si="2"/>
        <v>0</v>
      </c>
      <c r="G16" s="70">
        <f t="shared" si="15"/>
        <v>0</v>
      </c>
      <c r="H16" s="71" t="e">
        <f t="shared" si="3"/>
        <v>#DIV/0!</v>
      </c>
      <c r="I16" s="72" t="e">
        <f t="shared" si="4"/>
        <v>#DIV/0!</v>
      </c>
      <c r="J16" s="73">
        <f t="shared" si="5"/>
        <v>1.0355822424897578</v>
      </c>
      <c r="K16" s="71">
        <f t="shared" si="6"/>
        <v>0</v>
      </c>
      <c r="L16" s="72" t="e">
        <f t="shared" si="7"/>
        <v>#DIV/0!</v>
      </c>
      <c r="M16" s="71" t="e">
        <f t="shared" si="8"/>
        <v>#DIV/0!</v>
      </c>
      <c r="N16" s="72" t="e">
        <f t="shared" si="9"/>
        <v>#DIV/0!</v>
      </c>
      <c r="O16" s="83" t="e">
        <f t="shared" si="11"/>
        <v>#DIV/0!</v>
      </c>
      <c r="P16" s="12">
        <v>31</v>
      </c>
      <c r="Q16" s="85"/>
      <c r="R16" s="76">
        <f>Q16/31</f>
        <v>0</v>
      </c>
      <c r="S16" s="77"/>
      <c r="T16" s="76">
        <f>S16/31</f>
        <v>0</v>
      </c>
      <c r="U16" s="77"/>
      <c r="V16" s="77"/>
      <c r="W16" s="55">
        <f t="shared" si="16"/>
        <v>0</v>
      </c>
      <c r="X16" s="77"/>
      <c r="Y16" s="77"/>
      <c r="Z16" s="77"/>
      <c r="AA16" s="78"/>
      <c r="AB16" s="2"/>
      <c r="AC16" s="79" t="s">
        <v>60</v>
      </c>
      <c r="AD16" s="80">
        <f t="shared" si="12"/>
        <v>0</v>
      </c>
      <c r="AE16" s="80">
        <f t="shared" si="13"/>
        <v>0</v>
      </c>
      <c r="AF16" s="81" t="e">
        <f t="shared" si="14"/>
        <v>#DIV/0!</v>
      </c>
      <c r="AG16" s="14"/>
      <c r="AH16" s="91">
        <f t="shared" ref="AH16:AH24" si="28">+AH15+AI16</f>
        <v>120</v>
      </c>
      <c r="AI16" s="92">
        <v>30</v>
      </c>
      <c r="AJ16" s="58" t="s">
        <v>53</v>
      </c>
      <c r="AK16" s="58">
        <v>209</v>
      </c>
      <c r="AL16" s="93">
        <f t="shared" ref="AL16:AL21" si="29">+AK16/30</f>
        <v>6.9666666666666668</v>
      </c>
      <c r="AM16" s="69">
        <v>291</v>
      </c>
      <c r="AN16" s="83">
        <f t="shared" ref="AN16:AN24" si="30">+AM16/AK16</f>
        <v>1.3923444976076556</v>
      </c>
      <c r="AO16" s="58">
        <v>86</v>
      </c>
      <c r="AP16" s="93">
        <f t="shared" ref="AP16:AP21" si="31">+AO16/30</f>
        <v>2.8666666666666667</v>
      </c>
      <c r="AQ16" s="69">
        <v>107</v>
      </c>
      <c r="AR16" s="83">
        <f t="shared" ref="AR16:AR25" si="32">+AQ16/AO16</f>
        <v>1.2441860465116279</v>
      </c>
      <c r="AS16" s="58">
        <v>65</v>
      </c>
      <c r="AT16" s="93">
        <f t="shared" ref="AT16:AT21" si="33">+AS16/30</f>
        <v>2.1666666666666665</v>
      </c>
      <c r="AU16" s="69">
        <v>108</v>
      </c>
      <c r="AV16" s="83">
        <f t="shared" si="19"/>
        <v>1.6615384615384616</v>
      </c>
      <c r="AW16" s="58">
        <v>74</v>
      </c>
      <c r="AX16" s="93">
        <f t="shared" ref="AX16:AX21" si="34">+AW16/30</f>
        <v>2.4666666666666668</v>
      </c>
      <c r="AY16" s="69">
        <v>90</v>
      </c>
      <c r="AZ16" s="83">
        <f t="shared" si="20"/>
        <v>1.2162162162162162</v>
      </c>
      <c r="BA16" s="58">
        <f t="shared" si="21"/>
        <v>434</v>
      </c>
      <c r="BB16" s="93">
        <f t="shared" ref="BB16:BB21" si="35">+BA16/30</f>
        <v>14.466666666666667</v>
      </c>
      <c r="BC16" s="58">
        <f t="shared" si="22"/>
        <v>596</v>
      </c>
      <c r="BD16" s="83">
        <f t="shared" si="23"/>
        <v>1.3732718894009217</v>
      </c>
      <c r="BE16" s="95">
        <f t="shared" si="17"/>
        <v>5218</v>
      </c>
      <c r="BF16" s="95">
        <f t="shared" si="18"/>
        <v>3533</v>
      </c>
      <c r="BG16" s="96">
        <f t="shared" si="24"/>
        <v>67.707934074357993</v>
      </c>
      <c r="BH16" s="97">
        <f t="shared" si="25"/>
        <v>173.93333333333334</v>
      </c>
      <c r="BI16" s="98">
        <f t="shared" si="26"/>
        <v>117.76666666666667</v>
      </c>
      <c r="BJ16" s="99">
        <f t="shared" si="27"/>
        <v>67.707934074357993</v>
      </c>
    </row>
    <row r="17" spans="1:62" x14ac:dyDescent="0.2">
      <c r="A17" s="64" t="s">
        <v>61</v>
      </c>
      <c r="B17" s="65">
        <v>114</v>
      </c>
      <c r="C17" s="66">
        <f t="shared" si="0"/>
        <v>0</v>
      </c>
      <c r="D17" s="67">
        <f t="shared" si="1"/>
        <v>0</v>
      </c>
      <c r="E17" s="68">
        <f t="shared" si="10"/>
        <v>114</v>
      </c>
      <c r="F17" s="69">
        <f t="shared" si="2"/>
        <v>0</v>
      </c>
      <c r="G17" s="70">
        <f t="shared" si="15"/>
        <v>0</v>
      </c>
      <c r="H17" s="71" t="e">
        <f t="shared" si="3"/>
        <v>#DIV/0!</v>
      </c>
      <c r="I17" s="72" t="e">
        <f t="shared" si="4"/>
        <v>#DIV/0!</v>
      </c>
      <c r="J17" s="73">
        <f t="shared" si="5"/>
        <v>1.0355822424897578</v>
      </c>
      <c r="K17" s="71">
        <f t="shared" si="6"/>
        <v>0</v>
      </c>
      <c r="L17" s="72" t="e">
        <f t="shared" si="7"/>
        <v>#DIV/0!</v>
      </c>
      <c r="M17" s="71" t="e">
        <f t="shared" si="8"/>
        <v>#DIV/0!</v>
      </c>
      <c r="N17" s="72" t="e">
        <f t="shared" si="9"/>
        <v>#DIV/0!</v>
      </c>
      <c r="O17" s="83" t="e">
        <f t="shared" si="11"/>
        <v>#DIV/0!</v>
      </c>
      <c r="P17" s="12">
        <v>30</v>
      </c>
      <c r="Q17" s="85"/>
      <c r="R17" s="76">
        <f>Q17/31</f>
        <v>0</v>
      </c>
      <c r="S17" s="77"/>
      <c r="T17" s="76">
        <f>S17/31</f>
        <v>0</v>
      </c>
      <c r="U17" s="77"/>
      <c r="V17" s="77"/>
      <c r="W17" s="55">
        <f t="shared" si="16"/>
        <v>0</v>
      </c>
      <c r="X17" s="77"/>
      <c r="Y17" s="77"/>
      <c r="Z17" s="77"/>
      <c r="AA17" s="78"/>
      <c r="AB17" s="2"/>
      <c r="AC17" s="79" t="s">
        <v>62</v>
      </c>
      <c r="AD17" s="80">
        <f t="shared" si="12"/>
        <v>0</v>
      </c>
      <c r="AE17" s="80">
        <f t="shared" si="13"/>
        <v>0</v>
      </c>
      <c r="AF17" s="81" t="e">
        <f t="shared" si="14"/>
        <v>#DIV/0!</v>
      </c>
      <c r="AG17" s="14"/>
      <c r="AH17" s="91">
        <f t="shared" si="28"/>
        <v>151</v>
      </c>
      <c r="AI17" s="92">
        <v>31</v>
      </c>
      <c r="AJ17" s="58" t="s">
        <v>55</v>
      </c>
      <c r="AK17" s="58">
        <v>205</v>
      </c>
      <c r="AL17" s="93">
        <f>+AK17/31</f>
        <v>6.612903225806452</v>
      </c>
      <c r="AM17" s="69">
        <v>275</v>
      </c>
      <c r="AN17" s="83">
        <f t="shared" si="30"/>
        <v>1.3414634146341464</v>
      </c>
      <c r="AO17" s="58">
        <v>107</v>
      </c>
      <c r="AP17" s="93">
        <f>+AO17/31</f>
        <v>3.4516129032258065</v>
      </c>
      <c r="AQ17" s="69">
        <v>147</v>
      </c>
      <c r="AR17" s="83">
        <f t="shared" si="32"/>
        <v>1.3738317757009346</v>
      </c>
      <c r="AS17" s="58">
        <v>91</v>
      </c>
      <c r="AT17" s="93">
        <f>+AS17/31</f>
        <v>2.935483870967742</v>
      </c>
      <c r="AU17" s="69">
        <v>148</v>
      </c>
      <c r="AV17" s="83">
        <f t="shared" si="19"/>
        <v>1.6263736263736264</v>
      </c>
      <c r="AW17" s="58">
        <v>50</v>
      </c>
      <c r="AX17" s="93">
        <f>+AW17/31</f>
        <v>1.6129032258064515</v>
      </c>
      <c r="AY17" s="69">
        <v>71</v>
      </c>
      <c r="AZ17" s="83">
        <f t="shared" si="20"/>
        <v>1.42</v>
      </c>
      <c r="BA17" s="58">
        <f t="shared" si="21"/>
        <v>453</v>
      </c>
      <c r="BB17" s="93">
        <f>+BA17/31</f>
        <v>14.612903225806452</v>
      </c>
      <c r="BC17" s="58">
        <f t="shared" si="22"/>
        <v>641</v>
      </c>
      <c r="BD17" s="83">
        <f t="shared" si="23"/>
        <v>1.4150110375275937</v>
      </c>
      <c r="BE17" s="95">
        <f t="shared" si="17"/>
        <v>5602</v>
      </c>
      <c r="BF17" s="95">
        <f t="shared" si="18"/>
        <v>3832</v>
      </c>
      <c r="BG17" s="96">
        <f t="shared" si="24"/>
        <v>68.40414137807926</v>
      </c>
      <c r="BH17" s="97">
        <f t="shared" si="25"/>
        <v>180.70967741935485</v>
      </c>
      <c r="BI17" s="98">
        <f t="shared" si="26"/>
        <v>123.61290322580645</v>
      </c>
      <c r="BJ17" s="99">
        <f t="shared" si="27"/>
        <v>68.40414137807926</v>
      </c>
    </row>
    <row r="18" spans="1:62" x14ac:dyDescent="0.2">
      <c r="A18" s="64" t="s">
        <v>63</v>
      </c>
      <c r="B18" s="65">
        <v>114</v>
      </c>
      <c r="C18" s="66">
        <f t="shared" si="0"/>
        <v>0</v>
      </c>
      <c r="D18" s="67">
        <f t="shared" si="1"/>
        <v>0</v>
      </c>
      <c r="E18" s="68">
        <f t="shared" si="10"/>
        <v>114</v>
      </c>
      <c r="F18" s="69">
        <f t="shared" si="2"/>
        <v>0</v>
      </c>
      <c r="G18" s="70">
        <f t="shared" si="15"/>
        <v>0</v>
      </c>
      <c r="H18" s="71" t="e">
        <f t="shared" si="3"/>
        <v>#DIV/0!</v>
      </c>
      <c r="I18" s="72" t="e">
        <f t="shared" si="4"/>
        <v>#DIV/0!</v>
      </c>
      <c r="J18" s="73">
        <f t="shared" si="5"/>
        <v>1.0355822424897578</v>
      </c>
      <c r="K18" s="71">
        <f t="shared" si="6"/>
        <v>0</v>
      </c>
      <c r="L18" s="72" t="e">
        <f t="shared" si="7"/>
        <v>#DIV/0!</v>
      </c>
      <c r="M18" s="71" t="e">
        <f t="shared" si="8"/>
        <v>#DIV/0!</v>
      </c>
      <c r="N18" s="72" t="e">
        <f t="shared" si="9"/>
        <v>#DIV/0!</v>
      </c>
      <c r="O18" s="83" t="e">
        <f t="shared" si="11"/>
        <v>#DIV/0!</v>
      </c>
      <c r="P18" s="12">
        <v>31</v>
      </c>
      <c r="Q18" s="85"/>
      <c r="R18" s="76">
        <f>Q18/30</f>
        <v>0</v>
      </c>
      <c r="S18" s="77"/>
      <c r="T18" s="76">
        <f>S18/30</f>
        <v>0</v>
      </c>
      <c r="U18" s="77"/>
      <c r="V18" s="77"/>
      <c r="W18" s="55">
        <f t="shared" si="16"/>
        <v>0</v>
      </c>
      <c r="X18" s="77"/>
      <c r="Y18" s="77"/>
      <c r="Z18" s="77"/>
      <c r="AA18" s="78"/>
      <c r="AB18" s="2"/>
      <c r="AC18" s="79" t="s">
        <v>64</v>
      </c>
      <c r="AD18" s="80">
        <f t="shared" si="12"/>
        <v>0</v>
      </c>
      <c r="AE18" s="80">
        <f t="shared" si="13"/>
        <v>0</v>
      </c>
      <c r="AF18" s="81" t="e">
        <f t="shared" si="14"/>
        <v>#DIV/0!</v>
      </c>
      <c r="AG18" s="14"/>
      <c r="AH18" s="91">
        <f t="shared" si="28"/>
        <v>181</v>
      </c>
      <c r="AI18" s="92">
        <v>30</v>
      </c>
      <c r="AJ18" s="58" t="s">
        <v>57</v>
      </c>
      <c r="AK18" s="58"/>
      <c r="AL18" s="93">
        <f t="shared" si="29"/>
        <v>0</v>
      </c>
      <c r="AM18" s="69"/>
      <c r="AN18" s="83" t="e">
        <f t="shared" si="30"/>
        <v>#DIV/0!</v>
      </c>
      <c r="AO18" s="58"/>
      <c r="AP18" s="93">
        <f t="shared" si="31"/>
        <v>0</v>
      </c>
      <c r="AQ18" s="69"/>
      <c r="AR18" s="83" t="e">
        <f t="shared" si="32"/>
        <v>#DIV/0!</v>
      </c>
      <c r="AS18" s="58"/>
      <c r="AT18" s="93">
        <f t="shared" si="33"/>
        <v>0</v>
      </c>
      <c r="AU18" s="69"/>
      <c r="AV18" s="83" t="e">
        <f t="shared" si="19"/>
        <v>#DIV/0!</v>
      </c>
      <c r="AW18" s="58"/>
      <c r="AX18" s="93">
        <f t="shared" si="34"/>
        <v>0</v>
      </c>
      <c r="AY18" s="69"/>
      <c r="AZ18" s="83" t="e">
        <f t="shared" si="20"/>
        <v>#DIV/0!</v>
      </c>
      <c r="BA18" s="58">
        <f t="shared" si="21"/>
        <v>0</v>
      </c>
      <c r="BB18" s="93">
        <f t="shared" si="35"/>
        <v>0</v>
      </c>
      <c r="BC18" s="58">
        <f t="shared" si="22"/>
        <v>0</v>
      </c>
      <c r="BD18" s="83" t="e">
        <f t="shared" si="23"/>
        <v>#DIV/0!</v>
      </c>
      <c r="BE18" s="95">
        <f t="shared" si="17"/>
        <v>6204</v>
      </c>
      <c r="BF18" s="95">
        <f t="shared" si="18"/>
        <v>3830</v>
      </c>
      <c r="BG18" s="96">
        <f t="shared" si="24"/>
        <v>61.734364925854294</v>
      </c>
      <c r="BH18" s="97">
        <f t="shared" si="25"/>
        <v>206.8</v>
      </c>
      <c r="BI18" s="98">
        <f t="shared" si="26"/>
        <v>127.66666666666667</v>
      </c>
      <c r="BJ18" s="99">
        <f t="shared" si="27"/>
        <v>61.734364925854294</v>
      </c>
    </row>
    <row r="19" spans="1:62" x14ac:dyDescent="0.2">
      <c r="A19" s="64" t="s">
        <v>65</v>
      </c>
      <c r="B19" s="65">
        <v>114</v>
      </c>
      <c r="C19" s="66">
        <f t="shared" si="0"/>
        <v>0</v>
      </c>
      <c r="D19" s="67">
        <f t="shared" si="1"/>
        <v>0</v>
      </c>
      <c r="E19" s="68">
        <f t="shared" si="10"/>
        <v>114</v>
      </c>
      <c r="F19" s="69">
        <f t="shared" si="2"/>
        <v>0</v>
      </c>
      <c r="G19" s="70">
        <f t="shared" si="15"/>
        <v>0</v>
      </c>
      <c r="H19" s="71" t="e">
        <f t="shared" si="3"/>
        <v>#DIV/0!</v>
      </c>
      <c r="I19" s="72" t="e">
        <f t="shared" si="4"/>
        <v>#DIV/0!</v>
      </c>
      <c r="J19" s="73">
        <f t="shared" si="5"/>
        <v>1.0355822424897578</v>
      </c>
      <c r="K19" s="71">
        <f t="shared" si="6"/>
        <v>0</v>
      </c>
      <c r="L19" s="72" t="e">
        <f t="shared" si="7"/>
        <v>#DIV/0!</v>
      </c>
      <c r="M19" s="71" t="e">
        <f t="shared" si="8"/>
        <v>#DIV/0!</v>
      </c>
      <c r="N19" s="72" t="e">
        <f t="shared" si="9"/>
        <v>#DIV/0!</v>
      </c>
      <c r="O19" s="83" t="e">
        <f t="shared" si="11"/>
        <v>#DIV/0!</v>
      </c>
      <c r="P19" s="12">
        <v>30</v>
      </c>
      <c r="Q19" s="85"/>
      <c r="R19" s="76">
        <f>Q19/31</f>
        <v>0</v>
      </c>
      <c r="S19" s="77"/>
      <c r="T19" s="76">
        <f>S19/31</f>
        <v>0</v>
      </c>
      <c r="U19" s="77"/>
      <c r="V19" s="77"/>
      <c r="W19" s="55">
        <f t="shared" si="16"/>
        <v>0</v>
      </c>
      <c r="X19" s="77"/>
      <c r="Y19" s="77"/>
      <c r="Z19" s="77"/>
      <c r="AA19" s="78"/>
      <c r="AB19" s="2"/>
      <c r="AC19" s="79" t="s">
        <v>66</v>
      </c>
      <c r="AD19" s="80">
        <f t="shared" si="12"/>
        <v>0</v>
      </c>
      <c r="AE19" s="80">
        <f t="shared" si="13"/>
        <v>0</v>
      </c>
      <c r="AF19" s="81" t="e">
        <f t="shared" si="14"/>
        <v>#DIV/0!</v>
      </c>
      <c r="AH19" s="91">
        <f t="shared" si="28"/>
        <v>212</v>
      </c>
      <c r="AI19" s="92">
        <v>31</v>
      </c>
      <c r="AJ19" s="58" t="s">
        <v>59</v>
      </c>
      <c r="AK19" s="58"/>
      <c r="AL19" s="93">
        <f>+AK19/31</f>
        <v>0</v>
      </c>
      <c r="AM19" s="69"/>
      <c r="AN19" s="83" t="e">
        <f t="shared" si="30"/>
        <v>#DIV/0!</v>
      </c>
      <c r="AO19" s="58"/>
      <c r="AP19" s="93">
        <f>+AO19/31</f>
        <v>0</v>
      </c>
      <c r="AQ19" s="69"/>
      <c r="AR19" s="83" t="e">
        <f t="shared" si="32"/>
        <v>#DIV/0!</v>
      </c>
      <c r="AS19" s="58"/>
      <c r="AT19" s="93">
        <f>+AS19/31</f>
        <v>0</v>
      </c>
      <c r="AU19" s="69"/>
      <c r="AV19" s="83" t="e">
        <f t="shared" si="19"/>
        <v>#DIV/0!</v>
      </c>
      <c r="AW19" s="58"/>
      <c r="AX19" s="93">
        <f>+AW19/31</f>
        <v>0</v>
      </c>
      <c r="AY19" s="69"/>
      <c r="AZ19" s="83" t="e">
        <f t="shared" si="20"/>
        <v>#DIV/0!</v>
      </c>
      <c r="BA19" s="58">
        <f t="shared" si="21"/>
        <v>0</v>
      </c>
      <c r="BB19" s="93">
        <f>+BA19/31</f>
        <v>0</v>
      </c>
      <c r="BC19" s="58">
        <f t="shared" si="22"/>
        <v>0</v>
      </c>
      <c r="BD19" s="83" t="e">
        <f t="shared" si="23"/>
        <v>#DIV/0!</v>
      </c>
      <c r="BE19" s="95">
        <f t="shared" si="17"/>
        <v>0</v>
      </c>
      <c r="BF19" s="95">
        <f t="shared" si="18"/>
        <v>0</v>
      </c>
      <c r="BG19" s="96" t="e">
        <f t="shared" si="24"/>
        <v>#DIV/0!</v>
      </c>
      <c r="BH19" s="97">
        <f t="shared" si="25"/>
        <v>0</v>
      </c>
      <c r="BI19" s="98">
        <f t="shared" si="26"/>
        <v>0</v>
      </c>
      <c r="BJ19" s="99" t="e">
        <f t="shared" si="27"/>
        <v>#DIV/0!</v>
      </c>
    </row>
    <row r="20" spans="1:62" ht="12.75" thickBot="1" x14ac:dyDescent="0.25">
      <c r="A20" s="64" t="s">
        <v>67</v>
      </c>
      <c r="B20" s="65">
        <v>114</v>
      </c>
      <c r="C20" s="66">
        <f t="shared" si="0"/>
        <v>0</v>
      </c>
      <c r="D20" s="67">
        <f t="shared" si="1"/>
        <v>0</v>
      </c>
      <c r="E20" s="68">
        <f t="shared" si="10"/>
        <v>114</v>
      </c>
      <c r="F20" s="69">
        <f t="shared" si="2"/>
        <v>0</v>
      </c>
      <c r="G20" s="70">
        <f t="shared" si="15"/>
        <v>0</v>
      </c>
      <c r="H20" s="71" t="e">
        <f t="shared" si="3"/>
        <v>#DIV/0!</v>
      </c>
      <c r="I20" s="72" t="e">
        <f t="shared" si="4"/>
        <v>#DIV/0!</v>
      </c>
      <c r="J20" s="73">
        <f t="shared" si="5"/>
        <v>1.0355822424897578</v>
      </c>
      <c r="K20" s="71">
        <f t="shared" si="6"/>
        <v>0</v>
      </c>
      <c r="L20" s="72" t="e">
        <f t="shared" si="7"/>
        <v>#DIV/0!</v>
      </c>
      <c r="M20" s="71" t="e">
        <f t="shared" si="8"/>
        <v>#DIV/0!</v>
      </c>
      <c r="N20" s="72" t="e">
        <f t="shared" si="9"/>
        <v>#DIV/0!</v>
      </c>
      <c r="O20" s="83" t="e">
        <f t="shared" si="11"/>
        <v>#DIV/0!</v>
      </c>
      <c r="P20" s="12">
        <v>31</v>
      </c>
      <c r="Q20" s="85"/>
      <c r="R20" s="76">
        <f>Q20/30</f>
        <v>0</v>
      </c>
      <c r="S20" s="77"/>
      <c r="T20" s="76">
        <f>S20/30</f>
        <v>0</v>
      </c>
      <c r="U20" s="77"/>
      <c r="V20" s="77"/>
      <c r="W20" s="55">
        <f t="shared" si="16"/>
        <v>0</v>
      </c>
      <c r="X20" s="77"/>
      <c r="Y20" s="77"/>
      <c r="Z20" s="77"/>
      <c r="AA20" s="78"/>
      <c r="AB20" s="2"/>
      <c r="AC20" s="79" t="s">
        <v>68</v>
      </c>
      <c r="AD20" s="80">
        <f t="shared" si="12"/>
        <v>0</v>
      </c>
      <c r="AE20" s="80">
        <f t="shared" si="13"/>
        <v>0</v>
      </c>
      <c r="AF20" s="81" t="e">
        <f t="shared" si="14"/>
        <v>#DIV/0!</v>
      </c>
      <c r="AH20" s="91">
        <f t="shared" si="28"/>
        <v>243</v>
      </c>
      <c r="AI20" s="92">
        <v>31</v>
      </c>
      <c r="AJ20" s="58" t="s">
        <v>61</v>
      </c>
      <c r="AK20" s="58"/>
      <c r="AL20" s="93">
        <f>+AK20/31</f>
        <v>0</v>
      </c>
      <c r="AM20" s="69"/>
      <c r="AN20" s="83" t="e">
        <f t="shared" si="30"/>
        <v>#DIV/0!</v>
      </c>
      <c r="AO20" s="58"/>
      <c r="AP20" s="93">
        <f>+AO20/31</f>
        <v>0</v>
      </c>
      <c r="AQ20" s="69"/>
      <c r="AR20" s="83" t="e">
        <f t="shared" si="32"/>
        <v>#DIV/0!</v>
      </c>
      <c r="AS20" s="58"/>
      <c r="AT20" s="93">
        <f>+AS20/31</f>
        <v>0</v>
      </c>
      <c r="AU20" s="69"/>
      <c r="AV20" s="83" t="e">
        <f t="shared" si="19"/>
        <v>#DIV/0!</v>
      </c>
      <c r="AW20" s="58"/>
      <c r="AX20" s="93">
        <f>+AW20/31</f>
        <v>0</v>
      </c>
      <c r="AY20" s="69"/>
      <c r="AZ20" s="83" t="e">
        <f t="shared" si="20"/>
        <v>#DIV/0!</v>
      </c>
      <c r="BA20" s="58">
        <f t="shared" si="21"/>
        <v>0</v>
      </c>
      <c r="BB20" s="93">
        <f>+BA20/31</f>
        <v>0</v>
      </c>
      <c r="BC20" s="58">
        <f t="shared" si="22"/>
        <v>0</v>
      </c>
      <c r="BD20" s="83" t="e">
        <f t="shared" si="23"/>
        <v>#DIV/0!</v>
      </c>
      <c r="BE20" s="95">
        <f t="shared" si="17"/>
        <v>0</v>
      </c>
      <c r="BF20" s="95">
        <f t="shared" si="18"/>
        <v>0</v>
      </c>
      <c r="BG20" s="96" t="e">
        <f t="shared" si="24"/>
        <v>#DIV/0!</v>
      </c>
      <c r="BH20" s="97">
        <f t="shared" si="25"/>
        <v>0</v>
      </c>
      <c r="BI20" s="98">
        <f t="shared" si="26"/>
        <v>0</v>
      </c>
      <c r="BJ20" s="99" t="e">
        <f t="shared" si="27"/>
        <v>#DIV/0!</v>
      </c>
    </row>
    <row r="21" spans="1:62" ht="12.75" thickBot="1" x14ac:dyDescent="0.25">
      <c r="A21" s="64" t="s">
        <v>69</v>
      </c>
      <c r="B21" s="65">
        <v>114</v>
      </c>
      <c r="C21" s="66">
        <f t="shared" si="0"/>
        <v>0</v>
      </c>
      <c r="D21" s="67">
        <f t="shared" si="1"/>
        <v>0</v>
      </c>
      <c r="E21" s="68">
        <f t="shared" si="10"/>
        <v>114</v>
      </c>
      <c r="F21" s="69">
        <f t="shared" si="2"/>
        <v>0</v>
      </c>
      <c r="G21" s="70">
        <f t="shared" si="15"/>
        <v>0</v>
      </c>
      <c r="H21" s="71" t="e">
        <f t="shared" si="3"/>
        <v>#DIV/0!</v>
      </c>
      <c r="I21" s="72" t="e">
        <f t="shared" si="4"/>
        <v>#DIV/0!</v>
      </c>
      <c r="J21" s="73">
        <f t="shared" si="5"/>
        <v>1.0355822424897578</v>
      </c>
      <c r="K21" s="71">
        <f t="shared" si="6"/>
        <v>0</v>
      </c>
      <c r="L21" s="72" t="e">
        <f t="shared" si="7"/>
        <v>#DIV/0!</v>
      </c>
      <c r="M21" s="71" t="e">
        <f t="shared" si="8"/>
        <v>#DIV/0!</v>
      </c>
      <c r="N21" s="72" t="e">
        <f t="shared" si="9"/>
        <v>#DIV/0!</v>
      </c>
      <c r="O21" s="83" t="e">
        <f t="shared" si="11"/>
        <v>#DIV/0!</v>
      </c>
      <c r="P21" s="100">
        <f>SUM(P9:P20)</f>
        <v>365</v>
      </c>
      <c r="Q21" s="85"/>
      <c r="R21" s="76">
        <f>Q21/31</f>
        <v>0</v>
      </c>
      <c r="S21" s="77"/>
      <c r="T21" s="76">
        <f>S21/31</f>
        <v>0</v>
      </c>
      <c r="U21" s="77"/>
      <c r="V21" s="77"/>
      <c r="W21" s="55">
        <f t="shared" si="16"/>
        <v>0</v>
      </c>
      <c r="X21" s="77"/>
      <c r="Y21" s="77"/>
      <c r="Z21" s="77"/>
      <c r="AA21" s="78"/>
      <c r="AB21" s="2"/>
      <c r="AC21" s="79" t="s">
        <v>70</v>
      </c>
      <c r="AD21" s="80">
        <f t="shared" si="12"/>
        <v>0</v>
      </c>
      <c r="AE21" s="80">
        <f t="shared" si="13"/>
        <v>0</v>
      </c>
      <c r="AF21" s="81" t="e">
        <f t="shared" si="14"/>
        <v>#DIV/0!</v>
      </c>
      <c r="AH21" s="101">
        <f t="shared" si="28"/>
        <v>273</v>
      </c>
      <c r="AI21" s="92">
        <v>30</v>
      </c>
      <c r="AJ21" s="58" t="s">
        <v>63</v>
      </c>
      <c r="AK21" s="58"/>
      <c r="AL21" s="93">
        <f t="shared" si="29"/>
        <v>0</v>
      </c>
      <c r="AM21" s="69"/>
      <c r="AN21" s="83" t="e">
        <f t="shared" si="30"/>
        <v>#DIV/0!</v>
      </c>
      <c r="AO21" s="58"/>
      <c r="AP21" s="93">
        <f t="shared" si="31"/>
        <v>0</v>
      </c>
      <c r="AQ21" s="69"/>
      <c r="AR21" s="83" t="e">
        <f t="shared" si="32"/>
        <v>#DIV/0!</v>
      </c>
      <c r="AS21" s="58"/>
      <c r="AT21" s="93">
        <f t="shared" si="33"/>
        <v>0</v>
      </c>
      <c r="AU21" s="69"/>
      <c r="AV21" s="83" t="e">
        <f t="shared" si="19"/>
        <v>#DIV/0!</v>
      </c>
      <c r="AW21" s="58"/>
      <c r="AX21" s="93">
        <f t="shared" si="34"/>
        <v>0</v>
      </c>
      <c r="AY21" s="69"/>
      <c r="AZ21" s="83" t="e">
        <f t="shared" si="20"/>
        <v>#DIV/0!</v>
      </c>
      <c r="BA21" s="58">
        <f t="shared" si="21"/>
        <v>0</v>
      </c>
      <c r="BB21" s="93">
        <f t="shared" si="35"/>
        <v>0</v>
      </c>
      <c r="BC21" s="58">
        <f t="shared" si="22"/>
        <v>0</v>
      </c>
      <c r="BD21" s="83" t="e">
        <f t="shared" si="23"/>
        <v>#DIV/0!</v>
      </c>
      <c r="BE21" s="95">
        <f t="shared" si="17"/>
        <v>0</v>
      </c>
      <c r="BF21" s="95">
        <f t="shared" si="18"/>
        <v>0</v>
      </c>
      <c r="BG21" s="96" t="e">
        <f t="shared" si="24"/>
        <v>#DIV/0!</v>
      </c>
      <c r="BH21" s="97">
        <f t="shared" si="25"/>
        <v>0</v>
      </c>
      <c r="BI21" s="98">
        <f t="shared" si="26"/>
        <v>0</v>
      </c>
      <c r="BJ21" s="99" t="e">
        <f t="shared" si="27"/>
        <v>#DIV/0!</v>
      </c>
    </row>
    <row r="22" spans="1:62" s="8" customFormat="1" ht="33" customHeight="1" thickBot="1" x14ac:dyDescent="0.25">
      <c r="A22" s="327" t="s">
        <v>71</v>
      </c>
      <c r="B22" s="328">
        <v>114</v>
      </c>
      <c r="C22" s="329">
        <f>D22/B22*100</f>
        <v>104.13880003877097</v>
      </c>
      <c r="D22" s="330">
        <f>+R22</f>
        <v>118.7182320441989</v>
      </c>
      <c r="E22" s="331">
        <f t="shared" si="10"/>
        <v>-4.7182320441988992</v>
      </c>
      <c r="F22" s="332">
        <f>+R22</f>
        <v>118.7182320441989</v>
      </c>
      <c r="G22" s="333">
        <f>SUM(G10:G21)</f>
        <v>2891</v>
      </c>
      <c r="H22" s="334">
        <f t="shared" si="3"/>
        <v>86.299329858525681</v>
      </c>
      <c r="I22" s="335">
        <f t="shared" si="4"/>
        <v>6.4465582843306812</v>
      </c>
      <c r="J22" s="336">
        <f t="shared" si="5"/>
        <v>1.0355822424897578</v>
      </c>
      <c r="K22" s="334">
        <f>W22/Y$10*1000/6</f>
        <v>5.062846518838815</v>
      </c>
      <c r="L22" s="335">
        <f t="shared" si="7"/>
        <v>0.88038277511961727</v>
      </c>
      <c r="M22" s="334">
        <f>W22/F22/6</f>
        <v>4.6945892280963015</v>
      </c>
      <c r="N22" s="337">
        <f t="shared" si="9"/>
        <v>4.0370813397129188</v>
      </c>
      <c r="O22" s="337">
        <f t="shared" si="11"/>
        <v>5.5732655502392348</v>
      </c>
      <c r="P22" s="12"/>
      <c r="Q22" s="338">
        <f>SUM(Q10:Q21)</f>
        <v>21488</v>
      </c>
      <c r="R22" s="339">
        <f>Q22/181</f>
        <v>118.7182320441989</v>
      </c>
      <c r="S22" s="340">
        <f>SUM(S10:S21)</f>
        <v>18544</v>
      </c>
      <c r="T22" s="339">
        <f>S22/181</f>
        <v>102.45303867403315</v>
      </c>
      <c r="U22" s="340">
        <f>SUM(U10:U21)</f>
        <v>2891</v>
      </c>
      <c r="V22" s="340">
        <f>SUM(V10:V21)</f>
        <v>453</v>
      </c>
      <c r="W22" s="340">
        <f>+V22+U22</f>
        <v>3344</v>
      </c>
      <c r="X22" s="340">
        <f>SUM(X10:X21)</f>
        <v>18637</v>
      </c>
      <c r="Y22" s="340">
        <v>110083</v>
      </c>
      <c r="Z22" s="340">
        <f>SUM(Z10:Z21)</f>
        <v>135</v>
      </c>
      <c r="AA22" s="341">
        <f>SUM(AA10:AA21)</f>
        <v>18306</v>
      </c>
      <c r="AB22" s="9"/>
      <c r="AC22" s="103" t="s">
        <v>72</v>
      </c>
      <c r="AD22" s="104">
        <f>SUM(AD10:AD21)</f>
        <v>1233</v>
      </c>
      <c r="AE22" s="104">
        <f>SUM(AE10:AE21)</f>
        <v>7071</v>
      </c>
      <c r="AF22" s="105">
        <f t="shared" si="14"/>
        <v>17.437420449724225</v>
      </c>
      <c r="AH22" s="101">
        <f t="shared" si="28"/>
        <v>304</v>
      </c>
      <c r="AI22" s="106">
        <v>31</v>
      </c>
      <c r="AJ22" s="107" t="s">
        <v>65</v>
      </c>
      <c r="AK22" s="107"/>
      <c r="AL22" s="108">
        <f>+AK22/31</f>
        <v>0</v>
      </c>
      <c r="AM22" s="109"/>
      <c r="AN22" s="110" t="e">
        <f t="shared" si="30"/>
        <v>#DIV/0!</v>
      </c>
      <c r="AO22" s="107"/>
      <c r="AP22" s="108">
        <f>+AO22/31</f>
        <v>0</v>
      </c>
      <c r="AQ22" s="109"/>
      <c r="AR22" s="110" t="e">
        <f t="shared" si="32"/>
        <v>#DIV/0!</v>
      </c>
      <c r="AS22" s="107"/>
      <c r="AT22" s="108">
        <f>+AS22/31</f>
        <v>0</v>
      </c>
      <c r="AU22" s="109"/>
      <c r="AV22" s="110" t="e">
        <f t="shared" si="19"/>
        <v>#DIV/0!</v>
      </c>
      <c r="AW22" s="107"/>
      <c r="AX22" s="108">
        <f>+AW22/31</f>
        <v>0</v>
      </c>
      <c r="AY22" s="109"/>
      <c r="AZ22" s="110" t="e">
        <f t="shared" si="20"/>
        <v>#DIV/0!</v>
      </c>
      <c r="BA22" s="107">
        <f t="shared" si="21"/>
        <v>0</v>
      </c>
      <c r="BB22" s="108">
        <f>+BA22/31</f>
        <v>0</v>
      </c>
      <c r="BC22" s="107">
        <f t="shared" si="22"/>
        <v>0</v>
      </c>
      <c r="BD22" s="110" t="e">
        <f t="shared" si="23"/>
        <v>#DIV/0!</v>
      </c>
      <c r="BE22" s="111">
        <f t="shared" si="17"/>
        <v>0</v>
      </c>
      <c r="BF22" s="111">
        <f t="shared" si="18"/>
        <v>0</v>
      </c>
      <c r="BG22" s="96" t="e">
        <f t="shared" si="24"/>
        <v>#DIV/0!</v>
      </c>
      <c r="BH22" s="112">
        <f t="shared" si="25"/>
        <v>0</v>
      </c>
      <c r="BI22" s="113">
        <f t="shared" si="26"/>
        <v>0</v>
      </c>
      <c r="BJ22" s="99" t="e">
        <f t="shared" si="27"/>
        <v>#DIV/0!</v>
      </c>
    </row>
    <row r="23" spans="1:62" x14ac:dyDescent="0.2">
      <c r="A23" s="5" t="s">
        <v>73</v>
      </c>
      <c r="C23" s="114"/>
      <c r="D23" s="115"/>
      <c r="E23" s="115"/>
      <c r="F23" s="115"/>
      <c r="P23" s="12"/>
      <c r="AB23" s="2"/>
      <c r="AH23" s="91">
        <f t="shared" si="28"/>
        <v>334</v>
      </c>
      <c r="AI23" s="92">
        <v>30</v>
      </c>
      <c r="AJ23" s="58" t="s">
        <v>67</v>
      </c>
      <c r="AK23" s="58"/>
      <c r="AL23" s="93">
        <f>+AK23/30</f>
        <v>0</v>
      </c>
      <c r="AM23" s="69"/>
      <c r="AN23" s="83" t="e">
        <f t="shared" si="30"/>
        <v>#DIV/0!</v>
      </c>
      <c r="AO23" s="58"/>
      <c r="AP23" s="93">
        <f>+AO23/30</f>
        <v>0</v>
      </c>
      <c r="AQ23" s="69"/>
      <c r="AR23" s="83" t="e">
        <f t="shared" si="32"/>
        <v>#DIV/0!</v>
      </c>
      <c r="AS23" s="58"/>
      <c r="AT23" s="93">
        <f>+AS23/30</f>
        <v>0</v>
      </c>
      <c r="AU23" s="69"/>
      <c r="AV23" s="83" t="e">
        <f t="shared" si="19"/>
        <v>#DIV/0!</v>
      </c>
      <c r="AW23" s="58"/>
      <c r="AX23" s="93">
        <f>+AW23/30</f>
        <v>0</v>
      </c>
      <c r="AY23" s="69"/>
      <c r="AZ23" s="83" t="e">
        <f t="shared" si="20"/>
        <v>#DIV/0!</v>
      </c>
      <c r="BA23" s="58">
        <f t="shared" si="21"/>
        <v>0</v>
      </c>
      <c r="BB23" s="93">
        <f>+BA23/30</f>
        <v>0</v>
      </c>
      <c r="BC23" s="58">
        <f t="shared" si="22"/>
        <v>0</v>
      </c>
      <c r="BD23" s="83" t="e">
        <f t="shared" si="23"/>
        <v>#DIV/0!</v>
      </c>
      <c r="BE23" s="95">
        <f t="shared" si="17"/>
        <v>0</v>
      </c>
      <c r="BF23" s="95">
        <f t="shared" si="18"/>
        <v>0</v>
      </c>
      <c r="BG23" s="96" t="e">
        <f t="shared" si="24"/>
        <v>#DIV/0!</v>
      </c>
      <c r="BH23" s="97">
        <f t="shared" si="25"/>
        <v>0</v>
      </c>
      <c r="BI23" s="98">
        <f t="shared" si="26"/>
        <v>0</v>
      </c>
      <c r="BJ23" s="99" t="e">
        <f t="shared" si="27"/>
        <v>#DIV/0!</v>
      </c>
    </row>
    <row r="24" spans="1:62" ht="12.75" thickBot="1" x14ac:dyDescent="0.25">
      <c r="A24" s="5" t="s">
        <v>1</v>
      </c>
      <c r="C24" s="343"/>
      <c r="D24" s="343"/>
      <c r="E24" s="342"/>
      <c r="F24" s="342"/>
      <c r="G24" s="342"/>
      <c r="H24" s="342"/>
      <c r="I24" s="342"/>
      <c r="P24" s="116"/>
      <c r="AB24" s="2"/>
      <c r="AH24" s="1">
        <f t="shared" si="28"/>
        <v>365</v>
      </c>
      <c r="AI24" s="12">
        <v>31</v>
      </c>
      <c r="AJ24" s="58" t="s">
        <v>69</v>
      </c>
      <c r="AK24" s="58"/>
      <c r="AL24" s="93">
        <f>+AK24/31</f>
        <v>0</v>
      </c>
      <c r="AM24" s="69"/>
      <c r="AN24" s="83" t="e">
        <f t="shared" si="30"/>
        <v>#DIV/0!</v>
      </c>
      <c r="AO24" s="58"/>
      <c r="AP24" s="93">
        <f>+AO24/31</f>
        <v>0</v>
      </c>
      <c r="AQ24" s="69"/>
      <c r="AR24" s="83" t="e">
        <f t="shared" si="32"/>
        <v>#DIV/0!</v>
      </c>
      <c r="AS24" s="58"/>
      <c r="AT24" s="108">
        <f>+AS24/31</f>
        <v>0</v>
      </c>
      <c r="AU24" s="69"/>
      <c r="AV24" s="83" t="e">
        <f t="shared" si="19"/>
        <v>#DIV/0!</v>
      </c>
      <c r="AW24" s="58"/>
      <c r="AX24" s="93">
        <f>+AW24/31</f>
        <v>0</v>
      </c>
      <c r="AY24" s="69"/>
      <c r="AZ24" s="83" t="e">
        <f t="shared" si="20"/>
        <v>#DIV/0!</v>
      </c>
      <c r="BA24" s="58">
        <f t="shared" si="21"/>
        <v>0</v>
      </c>
      <c r="BB24" s="93">
        <f>+BA24/31</f>
        <v>0</v>
      </c>
      <c r="BC24" s="58">
        <f t="shared" si="22"/>
        <v>0</v>
      </c>
      <c r="BD24" s="83" t="e">
        <f t="shared" si="23"/>
        <v>#DIV/0!</v>
      </c>
      <c r="BE24" s="95">
        <f t="shared" si="17"/>
        <v>0</v>
      </c>
      <c r="BF24" s="95">
        <f t="shared" si="18"/>
        <v>0</v>
      </c>
      <c r="BG24" s="96" t="e">
        <f t="shared" si="24"/>
        <v>#DIV/0!</v>
      </c>
      <c r="BH24" s="97">
        <f t="shared" si="25"/>
        <v>0</v>
      </c>
      <c r="BI24" s="98">
        <f t="shared" si="26"/>
        <v>0</v>
      </c>
      <c r="BJ24" s="99" t="e">
        <f t="shared" si="27"/>
        <v>#DIV/0!</v>
      </c>
    </row>
    <row r="25" spans="1:62" s="8" customFormat="1" ht="36.75" customHeight="1" thickBot="1" x14ac:dyDescent="0.25">
      <c r="A25" s="117"/>
      <c r="B25" s="9"/>
      <c r="C25" s="512" t="s">
        <v>148</v>
      </c>
      <c r="D25" s="512"/>
      <c r="E25" s="512"/>
      <c r="F25" s="512"/>
      <c r="G25" s="512"/>
      <c r="H25" s="512"/>
      <c r="I25" s="512"/>
      <c r="J25" s="9"/>
      <c r="K25" s="9"/>
      <c r="L25" s="9"/>
      <c r="M25" s="9"/>
      <c r="N25" s="9"/>
      <c r="O25" s="9"/>
      <c r="P25" s="12"/>
      <c r="AA25" s="9"/>
      <c r="AB25" s="9"/>
      <c r="AI25" s="106">
        <f>SUM(AI13:AI24)</f>
        <v>365</v>
      </c>
      <c r="AJ25" s="118" t="s">
        <v>71</v>
      </c>
      <c r="AK25" s="119">
        <f>SUM(AK13:AK24)</f>
        <v>414</v>
      </c>
      <c r="AL25" s="120">
        <f>+AK25/61</f>
        <v>6.7868852459016393</v>
      </c>
      <c r="AM25" s="102">
        <f>SUM(AM13:AM24)</f>
        <v>566</v>
      </c>
      <c r="AN25" s="121">
        <f>+AM25/AK25</f>
        <v>1.3671497584541064</v>
      </c>
      <c r="AO25" s="122">
        <f>SUM(AO13:AO24)</f>
        <v>193</v>
      </c>
      <c r="AP25" s="123">
        <f>+AO25/61</f>
        <v>3.1639344262295084</v>
      </c>
      <c r="AQ25" s="124">
        <f>SUM(AQ13:AQ24)</f>
        <v>254</v>
      </c>
      <c r="AR25" s="125">
        <f t="shared" si="32"/>
        <v>1.3160621761658031</v>
      </c>
      <c r="AS25" s="126">
        <f>SUM(AS13:AS24)</f>
        <v>686</v>
      </c>
      <c r="AT25" s="127">
        <f>+AS25/151</f>
        <v>4.5430463576158937</v>
      </c>
      <c r="AU25" s="128">
        <f>SUM(AU13:AU24)</f>
        <v>588</v>
      </c>
      <c r="AV25" s="129">
        <f>+AU25/AS25</f>
        <v>0.8571428571428571</v>
      </c>
      <c r="AW25" s="130">
        <f>SUM(AW13:AW24)</f>
        <v>323</v>
      </c>
      <c r="AX25" s="131">
        <f>+AW25/151</f>
        <v>2.1390728476821192</v>
      </c>
      <c r="AY25" s="132">
        <f>SUM(AY13:AY24)</f>
        <v>308</v>
      </c>
      <c r="AZ25" s="133">
        <f t="shared" si="20"/>
        <v>0.95356037151702788</v>
      </c>
      <c r="BA25" s="134">
        <f>SUM(BA13:BA24)</f>
        <v>1616</v>
      </c>
      <c r="BB25" s="135">
        <f>+BA25/151</f>
        <v>10.701986754966887</v>
      </c>
      <c r="BC25" s="136">
        <f>SUM(BC13:BC24)</f>
        <v>1716</v>
      </c>
      <c r="BD25" s="137">
        <f t="shared" si="23"/>
        <v>1.0618811881188119</v>
      </c>
      <c r="BE25" s="138">
        <f t="shared" si="17"/>
        <v>33866</v>
      </c>
      <c r="BF25" s="138">
        <f>+S22+S44-AM25</f>
        <v>22622</v>
      </c>
      <c r="BG25" s="139">
        <f t="shared" si="24"/>
        <v>66.798559026752486</v>
      </c>
      <c r="BH25" s="392">
        <f>SUM(BH13:BH24)</f>
        <v>1123.4107526881721</v>
      </c>
      <c r="BI25" s="392">
        <f>SUM(BI13:BI24)</f>
        <v>750.35729646697382</v>
      </c>
      <c r="BJ25" s="393">
        <f>+BI25/BH25*100</f>
        <v>66.792782129908304</v>
      </c>
    </row>
    <row r="26" spans="1:62" x14ac:dyDescent="0.2">
      <c r="A26" s="140"/>
      <c r="C26" s="522" t="s">
        <v>5</v>
      </c>
      <c r="D26" s="522"/>
      <c r="E26" s="522"/>
      <c r="F26" s="522"/>
      <c r="G26" s="522"/>
      <c r="H26" s="522"/>
      <c r="I26" s="522"/>
      <c r="P26" s="12"/>
      <c r="AI26" s="12"/>
      <c r="AJ26" s="5" t="s">
        <v>73</v>
      </c>
      <c r="AK26" s="2"/>
      <c r="AL26" s="141"/>
      <c r="AM26" s="141"/>
      <c r="AN26" s="141"/>
    </row>
    <row r="27" spans="1:62" ht="12.75" customHeight="1" x14ac:dyDescent="0.2">
      <c r="A27" s="140"/>
      <c r="C27" s="511" t="s">
        <v>138</v>
      </c>
      <c r="D27" s="511"/>
      <c r="E27" s="511"/>
      <c r="F27" s="511"/>
      <c r="G27" s="511"/>
      <c r="H27" s="511"/>
      <c r="I27" s="511"/>
      <c r="P27" s="12"/>
    </row>
    <row r="28" spans="1:62" ht="12.75" thickBot="1" x14ac:dyDescent="0.25">
      <c r="A28" s="2"/>
      <c r="C28" s="114"/>
      <c r="D28" s="115"/>
      <c r="E28" s="115"/>
      <c r="F28" s="115"/>
      <c r="P28" s="12"/>
      <c r="Q28" s="6"/>
      <c r="R28" s="6" t="s">
        <v>2</v>
      </c>
      <c r="AC28" s="8"/>
      <c r="AD28" s="8"/>
    </row>
    <row r="29" spans="1:62" x14ac:dyDescent="0.2">
      <c r="A29" s="2"/>
      <c r="B29" s="18"/>
      <c r="C29" s="19" t="s">
        <v>8</v>
      </c>
      <c r="D29" s="20"/>
      <c r="E29" s="142"/>
      <c r="F29" s="21"/>
      <c r="G29" s="22"/>
      <c r="H29" s="22"/>
      <c r="I29" s="22"/>
      <c r="J29" s="22"/>
      <c r="K29" s="22"/>
      <c r="L29" s="22"/>
      <c r="M29" s="22"/>
      <c r="N29" s="23"/>
      <c r="O29" s="12"/>
      <c r="P29" s="12"/>
      <c r="AA29" s="1"/>
      <c r="AC29" s="8"/>
      <c r="AD29" s="8"/>
      <c r="AL29" s="143"/>
    </row>
    <row r="30" spans="1:62" ht="12.75" thickBot="1" x14ac:dyDescent="0.25">
      <c r="B30" s="493" t="s">
        <v>12</v>
      </c>
      <c r="C30" s="494"/>
      <c r="D30" s="494"/>
      <c r="E30" s="495"/>
      <c r="F30" s="144"/>
      <c r="G30" s="12"/>
      <c r="H30" s="84"/>
      <c r="I30" s="72"/>
      <c r="J30" s="12" t="s">
        <v>13</v>
      </c>
      <c r="K30" s="12"/>
      <c r="L30" s="12"/>
      <c r="M30" s="12"/>
      <c r="N30" s="145"/>
      <c r="O30" s="12"/>
      <c r="P30" s="12"/>
      <c r="Q30" s="265" t="s">
        <v>139</v>
      </c>
      <c r="AA30" s="1"/>
      <c r="AC30" s="8" t="s">
        <v>75</v>
      </c>
      <c r="AD30" s="8"/>
      <c r="AL30" s="143"/>
    </row>
    <row r="31" spans="1:62" ht="132.75" thickBot="1" x14ac:dyDescent="0.25">
      <c r="A31" s="146"/>
      <c r="B31" s="49" t="s">
        <v>15</v>
      </c>
      <c r="C31" s="147" t="s">
        <v>16</v>
      </c>
      <c r="D31" s="148" t="s">
        <v>17</v>
      </c>
      <c r="E31" s="148" t="s">
        <v>18</v>
      </c>
      <c r="F31" s="148" t="s">
        <v>19</v>
      </c>
      <c r="G31" s="49" t="s">
        <v>20</v>
      </c>
      <c r="H31" s="49" t="s">
        <v>21</v>
      </c>
      <c r="I31" s="49" t="s">
        <v>22</v>
      </c>
      <c r="J31" s="498" t="s">
        <v>23</v>
      </c>
      <c r="K31" s="499"/>
      <c r="L31" s="49" t="s">
        <v>24</v>
      </c>
      <c r="M31" s="49" t="s">
        <v>25</v>
      </c>
      <c r="N31" s="49" t="s">
        <v>26</v>
      </c>
      <c r="O31" s="149" t="s">
        <v>27</v>
      </c>
      <c r="P31" s="12"/>
      <c r="Q31" s="150" t="s">
        <v>28</v>
      </c>
      <c r="R31" s="151" t="s">
        <v>29</v>
      </c>
      <c r="S31" s="151" t="s">
        <v>30</v>
      </c>
      <c r="T31" s="151" t="s">
        <v>31</v>
      </c>
      <c r="U31" s="151" t="s">
        <v>32</v>
      </c>
      <c r="V31" s="151" t="s">
        <v>33</v>
      </c>
      <c r="W31" s="152" t="s">
        <v>34</v>
      </c>
      <c r="X31" s="152" t="s">
        <v>35</v>
      </c>
      <c r="Y31" s="152" t="s">
        <v>76</v>
      </c>
      <c r="Z31" s="152" t="s">
        <v>37</v>
      </c>
      <c r="AA31" s="153" t="s">
        <v>38</v>
      </c>
      <c r="AC31" s="154" t="s">
        <v>77</v>
      </c>
      <c r="AD31" s="155" t="s">
        <v>78</v>
      </c>
      <c r="AE31" s="156" t="s">
        <v>79</v>
      </c>
      <c r="AF31" s="157" t="s">
        <v>80</v>
      </c>
      <c r="AL31" s="143"/>
    </row>
    <row r="32" spans="1:62" x14ac:dyDescent="0.2">
      <c r="A32" s="58" t="s">
        <v>47</v>
      </c>
      <c r="B32" s="58">
        <v>32</v>
      </c>
      <c r="C32" s="66">
        <f t="shared" ref="C32:C43" si="36">D32/B32*100</f>
        <v>63.306451612903224</v>
      </c>
      <c r="D32" s="158">
        <f t="shared" ref="D32:D43" si="37">+R32</f>
        <v>20.258064516129032</v>
      </c>
      <c r="E32" s="159">
        <f t="shared" ref="E32:E44" si="38">B32-D32</f>
        <v>11.741935483870968</v>
      </c>
      <c r="F32" s="68">
        <f>R32</f>
        <v>20.258064516129032</v>
      </c>
      <c r="G32" s="160">
        <f>+U32</f>
        <v>122</v>
      </c>
      <c r="H32" s="72">
        <f t="shared" ref="H32:H44" si="39">S32/Q32*100</f>
        <v>81.687898089171966</v>
      </c>
      <c r="I32" s="71">
        <f t="shared" ref="I32:I44" si="40">X32/U32</f>
        <v>4.4754098360655741</v>
      </c>
      <c r="J32" s="73">
        <f t="shared" ref="J32:J44" si="41">B32/Y$98*1000</f>
        <v>0.76405138245547011</v>
      </c>
      <c r="K32" s="71">
        <f>W32/Y32*1000</f>
        <v>1.6260458018040931</v>
      </c>
      <c r="L32" s="72">
        <f t="shared" ref="L32:L44" si="42">SUM(Q32-S32)/W32</f>
        <v>0.64245810055865926</v>
      </c>
      <c r="M32" s="71">
        <f t="shared" ref="M32:M43" si="43">W32/F32</f>
        <v>8.8359872611464976</v>
      </c>
      <c r="N32" s="161">
        <f t="shared" ref="N32:N44" si="44">Z32/W32*100</f>
        <v>1.6759776536312849</v>
      </c>
      <c r="O32" s="37">
        <f>+X32/W32</f>
        <v>3.0502793296089385</v>
      </c>
      <c r="P32" s="12"/>
      <c r="Q32" s="162">
        <v>628</v>
      </c>
      <c r="R32" s="163">
        <f>Q32/31</f>
        <v>20.258064516129032</v>
      </c>
      <c r="S32" s="164">
        <v>513</v>
      </c>
      <c r="T32" s="163">
        <f>S32/31</f>
        <v>16.548387096774192</v>
      </c>
      <c r="U32" s="165">
        <v>122</v>
      </c>
      <c r="V32" s="166">
        <v>57</v>
      </c>
      <c r="W32" s="165">
        <f>+V32+U32</f>
        <v>179</v>
      </c>
      <c r="X32" s="166">
        <v>546</v>
      </c>
      <c r="Y32" s="167">
        <v>110083</v>
      </c>
      <c r="Z32" s="164">
        <v>3</v>
      </c>
      <c r="AA32" s="168">
        <v>537</v>
      </c>
      <c r="AC32" s="169"/>
      <c r="AD32" s="170"/>
      <c r="AE32" s="171"/>
      <c r="AF32" s="171"/>
    </row>
    <row r="33" spans="1:32" ht="15" x14ac:dyDescent="0.25">
      <c r="A33" s="58" t="s">
        <v>49</v>
      </c>
      <c r="B33" s="58">
        <v>32</v>
      </c>
      <c r="C33" s="66">
        <f t="shared" si="36"/>
        <v>54.129464285714292</v>
      </c>
      <c r="D33" s="158">
        <f t="shared" si="37"/>
        <v>17.321428571428573</v>
      </c>
      <c r="E33" s="159">
        <f t="shared" si="38"/>
        <v>14.678571428571427</v>
      </c>
      <c r="F33" s="68">
        <f>R33</f>
        <v>17.321428571428573</v>
      </c>
      <c r="G33" s="172">
        <f t="shared" ref="G33:G43" si="45">+U33</f>
        <v>74</v>
      </c>
      <c r="H33" s="72">
        <f t="shared" si="39"/>
        <v>95.463917525773198</v>
      </c>
      <c r="I33" s="71">
        <f t="shared" si="40"/>
        <v>4.7027027027027026</v>
      </c>
      <c r="J33" s="73">
        <f t="shared" si="41"/>
        <v>0.76405138245547011</v>
      </c>
      <c r="K33" s="71">
        <f t="shared" ref="K33:K43" si="46">W33/Y$98*1000</f>
        <v>2.936822501313213</v>
      </c>
      <c r="L33" s="72">
        <f t="shared" si="42"/>
        <v>0.17886178861788618</v>
      </c>
      <c r="M33" s="71">
        <f t="shared" si="43"/>
        <v>7.1010309278350512</v>
      </c>
      <c r="N33" s="161">
        <f t="shared" si="44"/>
        <v>3.2520325203252036</v>
      </c>
      <c r="O33" s="83">
        <f t="shared" ref="O33:O44" si="47">+X33/W33</f>
        <v>2.8292682926829267</v>
      </c>
      <c r="P33" s="12"/>
      <c r="Q33" s="173">
        <v>485</v>
      </c>
      <c r="R33" s="174">
        <f>Q33/28</f>
        <v>17.321428571428573</v>
      </c>
      <c r="S33" s="175">
        <v>463</v>
      </c>
      <c r="T33" s="174">
        <f>S33/28</f>
        <v>16.535714285714285</v>
      </c>
      <c r="U33" s="176">
        <v>74</v>
      </c>
      <c r="V33" s="14">
        <v>49</v>
      </c>
      <c r="W33" s="176">
        <f t="shared" ref="W33:W44" si="48">+V33+U33</f>
        <v>123</v>
      </c>
      <c r="X33" s="14">
        <v>348</v>
      </c>
      <c r="Y33" s="167"/>
      <c r="Z33" s="175">
        <v>4</v>
      </c>
      <c r="AA33" s="168">
        <v>348</v>
      </c>
      <c r="AC33" s="177" t="s">
        <v>81</v>
      </c>
      <c r="AD33" s="178">
        <f>+I22</f>
        <v>6.4465582843306812</v>
      </c>
      <c r="AE33" s="179">
        <v>8</v>
      </c>
      <c r="AF33" s="180">
        <f>+AD33-AE33</f>
        <v>-1.5534417156693188</v>
      </c>
    </row>
    <row r="34" spans="1:32" ht="15" x14ac:dyDescent="0.25">
      <c r="A34" s="58" t="s">
        <v>51</v>
      </c>
      <c r="B34" s="58">
        <v>32</v>
      </c>
      <c r="C34" s="66">
        <f t="shared" si="36"/>
        <v>100.20161290322579</v>
      </c>
      <c r="D34" s="158">
        <f t="shared" si="37"/>
        <v>32.064516129032256</v>
      </c>
      <c r="E34" s="159">
        <f t="shared" si="38"/>
        <v>-6.4516129032256231E-2</v>
      </c>
      <c r="F34" s="68">
        <f>R34</f>
        <v>32.064516129032256</v>
      </c>
      <c r="G34" s="172">
        <f t="shared" si="45"/>
        <v>132</v>
      </c>
      <c r="H34" s="72">
        <f t="shared" si="39"/>
        <v>94.064386317907449</v>
      </c>
      <c r="I34" s="71">
        <f t="shared" si="40"/>
        <v>6.6212121212121211</v>
      </c>
      <c r="J34" s="73">
        <f t="shared" si="41"/>
        <v>0.76405138245547011</v>
      </c>
      <c r="K34" s="71">
        <f t="shared" si="46"/>
        <v>5.6110023399073583</v>
      </c>
      <c r="L34" s="72">
        <f t="shared" si="42"/>
        <v>0.25106382978723402</v>
      </c>
      <c r="M34" s="71">
        <f t="shared" si="43"/>
        <v>7.3289738430583506</v>
      </c>
      <c r="N34" s="161">
        <f t="shared" si="44"/>
        <v>5.9574468085106389</v>
      </c>
      <c r="O34" s="83">
        <f t="shared" si="47"/>
        <v>3.7191489361702126</v>
      </c>
      <c r="P34" s="12"/>
      <c r="Q34" s="181">
        <v>994</v>
      </c>
      <c r="R34" s="174">
        <f>Q34/31</f>
        <v>32.064516129032256</v>
      </c>
      <c r="S34" s="167">
        <v>935</v>
      </c>
      <c r="T34" s="174">
        <f>S34/31</f>
        <v>30.161290322580644</v>
      </c>
      <c r="U34" s="40">
        <v>132</v>
      </c>
      <c r="V34" s="10">
        <v>103</v>
      </c>
      <c r="W34" s="176">
        <f t="shared" si="48"/>
        <v>235</v>
      </c>
      <c r="X34" s="10">
        <v>874</v>
      </c>
      <c r="Y34" s="167"/>
      <c r="Z34" s="167">
        <v>14</v>
      </c>
      <c r="AA34" s="168">
        <v>859</v>
      </c>
      <c r="AC34" s="182" t="s">
        <v>82</v>
      </c>
      <c r="AD34" s="183">
        <f>+I44</f>
        <v>6.4992721979621546</v>
      </c>
      <c r="AE34" s="184">
        <v>5.5</v>
      </c>
      <c r="AF34" s="185">
        <f t="shared" ref="AF34:AF45" si="49">+AD34-AE34</f>
        <v>0.99927219796215461</v>
      </c>
    </row>
    <row r="35" spans="1:32" ht="15" x14ac:dyDescent="0.25">
      <c r="A35" s="58" t="s">
        <v>53</v>
      </c>
      <c r="B35" s="58">
        <v>32</v>
      </c>
      <c r="C35" s="66">
        <f t="shared" si="36"/>
        <v>100</v>
      </c>
      <c r="D35" s="158">
        <f t="shared" si="37"/>
        <v>32</v>
      </c>
      <c r="E35" s="159">
        <f t="shared" si="38"/>
        <v>0</v>
      </c>
      <c r="F35" s="68">
        <f>+R35</f>
        <v>32</v>
      </c>
      <c r="G35" s="172">
        <f t="shared" si="45"/>
        <v>117</v>
      </c>
      <c r="H35" s="72">
        <f t="shared" si="39"/>
        <v>93.4375</v>
      </c>
      <c r="I35" s="71">
        <f t="shared" si="40"/>
        <v>7.4188034188034191</v>
      </c>
      <c r="J35" s="73">
        <f t="shared" si="41"/>
        <v>0.76405138245547011</v>
      </c>
      <c r="K35" s="71">
        <f t="shared" si="46"/>
        <v>4.9663339859605564</v>
      </c>
      <c r="L35" s="72">
        <f t="shared" si="42"/>
        <v>0.30288461538461536</v>
      </c>
      <c r="M35" s="71">
        <f t="shared" si="43"/>
        <v>6.5</v>
      </c>
      <c r="N35" s="161">
        <f t="shared" si="44"/>
        <v>2.4038461538461542</v>
      </c>
      <c r="O35" s="83">
        <f t="shared" si="47"/>
        <v>4.1730769230769234</v>
      </c>
      <c r="P35" s="12"/>
      <c r="Q35" s="181">
        <v>960</v>
      </c>
      <c r="R35" s="174">
        <f>Q35/30</f>
        <v>32</v>
      </c>
      <c r="S35" s="167">
        <v>897</v>
      </c>
      <c r="T35" s="174">
        <f>S35/30</f>
        <v>29.9</v>
      </c>
      <c r="U35" s="40">
        <v>117</v>
      </c>
      <c r="V35" s="10">
        <v>91</v>
      </c>
      <c r="W35" s="176">
        <f t="shared" si="48"/>
        <v>208</v>
      </c>
      <c r="X35" s="10">
        <v>868</v>
      </c>
      <c r="Y35" s="167"/>
      <c r="Z35" s="167">
        <v>5</v>
      </c>
      <c r="AA35" s="168">
        <v>861</v>
      </c>
      <c r="AC35" s="182" t="s">
        <v>83</v>
      </c>
      <c r="AD35" s="183">
        <f>+I66</f>
        <v>18.686274509803923</v>
      </c>
      <c r="AE35" s="184">
        <v>5.5</v>
      </c>
      <c r="AF35" s="185">
        <f t="shared" si="49"/>
        <v>13.186274509803923</v>
      </c>
    </row>
    <row r="36" spans="1:32" ht="15" x14ac:dyDescent="0.25">
      <c r="A36" s="58" t="s">
        <v>55</v>
      </c>
      <c r="B36" s="58">
        <v>32</v>
      </c>
      <c r="C36" s="66">
        <f t="shared" si="36"/>
        <v>100.20161290322579</v>
      </c>
      <c r="D36" s="158">
        <f t="shared" si="37"/>
        <v>32.064516129032256</v>
      </c>
      <c r="E36" s="159">
        <f t="shared" si="38"/>
        <v>-6.4516129032256231E-2</v>
      </c>
      <c r="F36" s="68">
        <f t="shared" ref="F36:F43" si="50">R36</f>
        <v>32.064516129032256</v>
      </c>
      <c r="G36" s="172">
        <f t="shared" si="45"/>
        <v>116</v>
      </c>
      <c r="H36" s="72">
        <f t="shared" si="39"/>
        <v>95.17102615694165</v>
      </c>
      <c r="I36" s="71">
        <f t="shared" si="40"/>
        <v>8.2586206896551726</v>
      </c>
      <c r="J36" s="73">
        <f t="shared" si="41"/>
        <v>0.76405138245547011</v>
      </c>
      <c r="K36" s="71">
        <f t="shared" si="46"/>
        <v>5.085717014469223</v>
      </c>
      <c r="L36" s="72">
        <f t="shared" si="42"/>
        <v>0.22535211267605634</v>
      </c>
      <c r="M36" s="71">
        <f t="shared" si="43"/>
        <v>6.6428571428571432</v>
      </c>
      <c r="N36" s="161">
        <f t="shared" si="44"/>
        <v>5.164319248826291</v>
      </c>
      <c r="O36" s="83">
        <f t="shared" si="47"/>
        <v>4.497652582159624</v>
      </c>
      <c r="P36" s="12"/>
      <c r="Q36" s="181">
        <v>994</v>
      </c>
      <c r="R36" s="174">
        <f>Q36/31</f>
        <v>32.064516129032256</v>
      </c>
      <c r="S36" s="167">
        <v>946</v>
      </c>
      <c r="T36" s="174">
        <f>S36/31</f>
        <v>30.516129032258064</v>
      </c>
      <c r="U36" s="40">
        <v>116</v>
      </c>
      <c r="V36" s="10">
        <v>97</v>
      </c>
      <c r="W36" s="176">
        <f t="shared" si="48"/>
        <v>213</v>
      </c>
      <c r="X36" s="10">
        <v>958</v>
      </c>
      <c r="Y36" s="167"/>
      <c r="Z36" s="167">
        <v>11</v>
      </c>
      <c r="AA36" s="168">
        <v>952</v>
      </c>
      <c r="AC36" s="182" t="s">
        <v>9</v>
      </c>
      <c r="AD36" s="183">
        <f>+I88</f>
        <v>19.75</v>
      </c>
      <c r="AE36" s="184">
        <v>5.8</v>
      </c>
      <c r="AF36" s="185">
        <f t="shared" si="49"/>
        <v>13.95</v>
      </c>
    </row>
    <row r="37" spans="1:32" ht="15" x14ac:dyDescent="0.25">
      <c r="A37" s="58" t="s">
        <v>57</v>
      </c>
      <c r="B37" s="58">
        <v>32</v>
      </c>
      <c r="C37" s="66">
        <f t="shared" si="36"/>
        <v>100</v>
      </c>
      <c r="D37" s="158">
        <f t="shared" si="37"/>
        <v>32</v>
      </c>
      <c r="E37" s="159">
        <f t="shared" si="38"/>
        <v>0</v>
      </c>
      <c r="F37" s="68">
        <f t="shared" si="50"/>
        <v>32</v>
      </c>
      <c r="G37" s="172">
        <f t="shared" si="45"/>
        <v>126</v>
      </c>
      <c r="H37" s="72">
        <f t="shared" si="39"/>
        <v>92.708333333333343</v>
      </c>
      <c r="I37" s="71">
        <f t="shared" si="40"/>
        <v>6.912698412698413</v>
      </c>
      <c r="J37" s="73">
        <f t="shared" si="41"/>
        <v>0.76405138245547011</v>
      </c>
      <c r="K37" s="71">
        <f t="shared" si="46"/>
        <v>5.3722362828900243</v>
      </c>
      <c r="L37" s="72">
        <f t="shared" si="42"/>
        <v>0.31111111111111112</v>
      </c>
      <c r="M37" s="71">
        <f t="shared" si="43"/>
        <v>7.03125</v>
      </c>
      <c r="N37" s="161">
        <f t="shared" si="44"/>
        <v>3.5555555555555554</v>
      </c>
      <c r="O37" s="83">
        <f t="shared" si="47"/>
        <v>3.8711111111111109</v>
      </c>
      <c r="P37" s="12"/>
      <c r="Q37" s="181">
        <v>960</v>
      </c>
      <c r="R37" s="174">
        <f>Q37/30</f>
        <v>32</v>
      </c>
      <c r="S37" s="167">
        <v>890</v>
      </c>
      <c r="T37" s="174">
        <f>S37/30</f>
        <v>29.666666666666668</v>
      </c>
      <c r="U37" s="40">
        <v>126</v>
      </c>
      <c r="V37" s="10">
        <v>99</v>
      </c>
      <c r="W37" s="176">
        <f t="shared" si="48"/>
        <v>225</v>
      </c>
      <c r="X37" s="10">
        <v>871</v>
      </c>
      <c r="Y37" s="167"/>
      <c r="Z37" s="167">
        <v>8</v>
      </c>
      <c r="AA37" s="168">
        <v>848</v>
      </c>
      <c r="AC37" s="182" t="s">
        <v>84</v>
      </c>
      <c r="AD37" s="183">
        <f>+I110</f>
        <v>3.3245469522240527</v>
      </c>
      <c r="AE37" s="184">
        <v>5.8</v>
      </c>
      <c r="AF37" s="185">
        <f t="shared" si="49"/>
        <v>-2.4754530477759471</v>
      </c>
    </row>
    <row r="38" spans="1:32" ht="15" x14ac:dyDescent="0.25">
      <c r="A38" s="58" t="s">
        <v>59</v>
      </c>
      <c r="B38" s="58">
        <v>32</v>
      </c>
      <c r="C38" s="66">
        <f t="shared" si="36"/>
        <v>0</v>
      </c>
      <c r="D38" s="158">
        <f t="shared" si="37"/>
        <v>0</v>
      </c>
      <c r="E38" s="159">
        <f t="shared" si="38"/>
        <v>32</v>
      </c>
      <c r="F38" s="68">
        <f t="shared" si="50"/>
        <v>0</v>
      </c>
      <c r="G38" s="172">
        <f t="shared" si="45"/>
        <v>0</v>
      </c>
      <c r="H38" s="72" t="e">
        <f t="shared" si="39"/>
        <v>#DIV/0!</v>
      </c>
      <c r="I38" s="71" t="e">
        <f t="shared" si="40"/>
        <v>#DIV/0!</v>
      </c>
      <c r="J38" s="73">
        <f t="shared" si="41"/>
        <v>0.76405138245547011</v>
      </c>
      <c r="K38" s="71">
        <f t="shared" si="46"/>
        <v>0</v>
      </c>
      <c r="L38" s="72" t="e">
        <f t="shared" si="42"/>
        <v>#DIV/0!</v>
      </c>
      <c r="M38" s="71" t="e">
        <f t="shared" si="43"/>
        <v>#DIV/0!</v>
      </c>
      <c r="N38" s="161" t="e">
        <f t="shared" si="44"/>
        <v>#DIV/0!</v>
      </c>
      <c r="O38" s="83" t="e">
        <f t="shared" si="47"/>
        <v>#DIV/0!</v>
      </c>
      <c r="P38" s="12"/>
      <c r="Q38" s="181"/>
      <c r="R38" s="174">
        <f>Q38/31</f>
        <v>0</v>
      </c>
      <c r="S38" s="167"/>
      <c r="T38" s="174">
        <f>S38/31</f>
        <v>0</v>
      </c>
      <c r="U38" s="40"/>
      <c r="V38" s="10"/>
      <c r="W38" s="176">
        <f t="shared" si="48"/>
        <v>0</v>
      </c>
      <c r="X38" s="10"/>
      <c r="Y38" s="167"/>
      <c r="Z38" s="167"/>
      <c r="AA38" s="168"/>
      <c r="AC38" s="182" t="s">
        <v>85</v>
      </c>
      <c r="AD38" s="183">
        <f>+I132</f>
        <v>4.7669172932330826</v>
      </c>
      <c r="AE38" s="184">
        <v>5.0999999999999996</v>
      </c>
      <c r="AF38" s="185">
        <f t="shared" si="49"/>
        <v>-0.33308270676691709</v>
      </c>
    </row>
    <row r="39" spans="1:32" ht="15" x14ac:dyDescent="0.25">
      <c r="A39" s="58" t="s">
        <v>61</v>
      </c>
      <c r="B39" s="58">
        <v>32</v>
      </c>
      <c r="C39" s="66">
        <f t="shared" si="36"/>
        <v>0</v>
      </c>
      <c r="D39" s="158">
        <f t="shared" si="37"/>
        <v>0</v>
      </c>
      <c r="E39" s="159">
        <f t="shared" si="38"/>
        <v>32</v>
      </c>
      <c r="F39" s="68">
        <f t="shared" si="50"/>
        <v>0</v>
      </c>
      <c r="G39" s="172">
        <f t="shared" si="45"/>
        <v>0</v>
      </c>
      <c r="H39" s="72" t="e">
        <f t="shared" si="39"/>
        <v>#DIV/0!</v>
      </c>
      <c r="I39" s="71" t="e">
        <f t="shared" si="40"/>
        <v>#DIV/0!</v>
      </c>
      <c r="J39" s="73">
        <f t="shared" si="41"/>
        <v>0.76405138245547011</v>
      </c>
      <c r="K39" s="71">
        <f t="shared" si="46"/>
        <v>0</v>
      </c>
      <c r="L39" s="72" t="e">
        <f t="shared" si="42"/>
        <v>#DIV/0!</v>
      </c>
      <c r="M39" s="71" t="e">
        <f t="shared" si="43"/>
        <v>#DIV/0!</v>
      </c>
      <c r="N39" s="161" t="e">
        <f t="shared" si="44"/>
        <v>#DIV/0!</v>
      </c>
      <c r="O39" s="83" t="e">
        <f t="shared" si="47"/>
        <v>#DIV/0!</v>
      </c>
      <c r="P39" s="12"/>
      <c r="Q39" s="181"/>
      <c r="R39" s="174">
        <f>Q39/31</f>
        <v>0</v>
      </c>
      <c r="S39" s="167"/>
      <c r="T39" s="174">
        <f>S39/31</f>
        <v>0</v>
      </c>
      <c r="U39" s="40"/>
      <c r="V39" s="10"/>
      <c r="W39" s="176">
        <f t="shared" si="48"/>
        <v>0</v>
      </c>
      <c r="X39" s="10"/>
      <c r="Y39" s="167"/>
      <c r="Z39" s="167"/>
      <c r="AA39" s="168"/>
      <c r="AC39" s="182" t="s">
        <v>86</v>
      </c>
      <c r="AD39" s="183">
        <f>+I155</f>
        <v>9.2150943396226417</v>
      </c>
      <c r="AE39" s="184">
        <v>4.0999999999999996</v>
      </c>
      <c r="AF39" s="185">
        <f t="shared" si="49"/>
        <v>5.115094339622642</v>
      </c>
    </row>
    <row r="40" spans="1:32" ht="15" x14ac:dyDescent="0.25">
      <c r="A40" s="58" t="s">
        <v>63</v>
      </c>
      <c r="B40" s="58">
        <v>32</v>
      </c>
      <c r="C40" s="66">
        <f t="shared" si="36"/>
        <v>0</v>
      </c>
      <c r="D40" s="158">
        <f t="shared" si="37"/>
        <v>0</v>
      </c>
      <c r="E40" s="159">
        <f t="shared" si="38"/>
        <v>32</v>
      </c>
      <c r="F40" s="68">
        <f t="shared" si="50"/>
        <v>0</v>
      </c>
      <c r="G40" s="172">
        <f t="shared" si="45"/>
        <v>0</v>
      </c>
      <c r="H40" s="72" t="e">
        <f t="shared" si="39"/>
        <v>#DIV/0!</v>
      </c>
      <c r="I40" s="71" t="e">
        <f t="shared" si="40"/>
        <v>#DIV/0!</v>
      </c>
      <c r="J40" s="73">
        <f t="shared" si="41"/>
        <v>0.76405138245547011</v>
      </c>
      <c r="K40" s="71">
        <f t="shared" si="46"/>
        <v>0</v>
      </c>
      <c r="L40" s="72" t="e">
        <f t="shared" si="42"/>
        <v>#DIV/0!</v>
      </c>
      <c r="M40" s="71" t="e">
        <f t="shared" si="43"/>
        <v>#DIV/0!</v>
      </c>
      <c r="N40" s="161" t="e">
        <f t="shared" si="44"/>
        <v>#DIV/0!</v>
      </c>
      <c r="O40" s="83" t="e">
        <f t="shared" si="47"/>
        <v>#DIV/0!</v>
      </c>
      <c r="P40" s="12"/>
      <c r="Q40" s="181"/>
      <c r="R40" s="174">
        <f>Q40/30</f>
        <v>0</v>
      </c>
      <c r="S40" s="167"/>
      <c r="T40" s="174">
        <f>S40/30</f>
        <v>0</v>
      </c>
      <c r="U40" s="40"/>
      <c r="V40" s="10"/>
      <c r="W40" s="176">
        <f t="shared" si="48"/>
        <v>0</v>
      </c>
      <c r="X40" s="10"/>
      <c r="Y40" s="167"/>
      <c r="Z40" s="167"/>
      <c r="AA40" s="168"/>
      <c r="AC40" s="182" t="s">
        <v>87</v>
      </c>
      <c r="AD40" s="183">
        <f>+I178</f>
        <v>3.6661562021439509</v>
      </c>
      <c r="AE40" s="184">
        <v>7.7</v>
      </c>
      <c r="AF40" s="185">
        <f t="shared" si="49"/>
        <v>-4.0338437978560489</v>
      </c>
    </row>
    <row r="41" spans="1:32" ht="15" x14ac:dyDescent="0.25">
      <c r="A41" s="58" t="s">
        <v>65</v>
      </c>
      <c r="B41" s="58">
        <v>32</v>
      </c>
      <c r="C41" s="66">
        <f t="shared" si="36"/>
        <v>0</v>
      </c>
      <c r="D41" s="158">
        <f t="shared" si="37"/>
        <v>0</v>
      </c>
      <c r="E41" s="159">
        <f t="shared" si="38"/>
        <v>32</v>
      </c>
      <c r="F41" s="68">
        <f t="shared" si="50"/>
        <v>0</v>
      </c>
      <c r="G41" s="172">
        <f t="shared" si="45"/>
        <v>0</v>
      </c>
      <c r="H41" s="72" t="e">
        <f t="shared" si="39"/>
        <v>#DIV/0!</v>
      </c>
      <c r="I41" s="71" t="e">
        <f t="shared" si="40"/>
        <v>#DIV/0!</v>
      </c>
      <c r="J41" s="73">
        <f t="shared" si="41"/>
        <v>0.76405138245547011</v>
      </c>
      <c r="K41" s="71">
        <f t="shared" si="46"/>
        <v>0</v>
      </c>
      <c r="L41" s="72" t="e">
        <f t="shared" si="42"/>
        <v>#DIV/0!</v>
      </c>
      <c r="M41" s="71" t="e">
        <f t="shared" si="43"/>
        <v>#DIV/0!</v>
      </c>
      <c r="N41" s="161" t="e">
        <f t="shared" si="44"/>
        <v>#DIV/0!</v>
      </c>
      <c r="O41" s="83" t="e">
        <f t="shared" si="47"/>
        <v>#DIV/0!</v>
      </c>
      <c r="P41" s="12"/>
      <c r="Q41" s="181"/>
      <c r="R41" s="174">
        <f>Q41/31</f>
        <v>0</v>
      </c>
      <c r="S41" s="167"/>
      <c r="T41" s="174">
        <f>S41/31</f>
        <v>0</v>
      </c>
      <c r="U41" s="40"/>
      <c r="V41" s="10"/>
      <c r="W41" s="176">
        <f t="shared" si="48"/>
        <v>0</v>
      </c>
      <c r="X41" s="10"/>
      <c r="Y41" s="167"/>
      <c r="Z41" s="167"/>
      <c r="AA41" s="168"/>
      <c r="AC41" s="182" t="s">
        <v>88</v>
      </c>
      <c r="AD41" s="183">
        <f>+I201</f>
        <v>1.8940783986655547</v>
      </c>
      <c r="AE41" s="184">
        <v>5.5</v>
      </c>
      <c r="AF41" s="185">
        <f t="shared" si="49"/>
        <v>-3.6059216013344453</v>
      </c>
    </row>
    <row r="42" spans="1:32" ht="15" x14ac:dyDescent="0.25">
      <c r="A42" s="58" t="s">
        <v>67</v>
      </c>
      <c r="B42" s="58">
        <v>32</v>
      </c>
      <c r="C42" s="66">
        <f t="shared" si="36"/>
        <v>0</v>
      </c>
      <c r="D42" s="158">
        <f t="shared" si="37"/>
        <v>0</v>
      </c>
      <c r="E42" s="159">
        <f t="shared" si="38"/>
        <v>32</v>
      </c>
      <c r="F42" s="68">
        <f t="shared" si="50"/>
        <v>0</v>
      </c>
      <c r="G42" s="172">
        <f t="shared" si="45"/>
        <v>0</v>
      </c>
      <c r="H42" s="72" t="e">
        <f t="shared" si="39"/>
        <v>#DIV/0!</v>
      </c>
      <c r="I42" s="71" t="e">
        <f t="shared" si="40"/>
        <v>#DIV/0!</v>
      </c>
      <c r="J42" s="73">
        <f t="shared" si="41"/>
        <v>0.76405138245547011</v>
      </c>
      <c r="K42" s="71">
        <f t="shared" si="46"/>
        <v>0</v>
      </c>
      <c r="L42" s="72" t="e">
        <f t="shared" si="42"/>
        <v>#DIV/0!</v>
      </c>
      <c r="M42" s="71" t="e">
        <f t="shared" si="43"/>
        <v>#DIV/0!</v>
      </c>
      <c r="N42" s="161" t="e">
        <f t="shared" si="44"/>
        <v>#DIV/0!</v>
      </c>
      <c r="O42" s="83" t="e">
        <f t="shared" si="47"/>
        <v>#DIV/0!</v>
      </c>
      <c r="P42" s="12"/>
      <c r="Q42" s="181"/>
      <c r="R42" s="174">
        <f>Q42/30</f>
        <v>0</v>
      </c>
      <c r="S42" s="167"/>
      <c r="T42" s="174">
        <f>S42/30</f>
        <v>0</v>
      </c>
      <c r="U42" s="40"/>
      <c r="V42" s="10"/>
      <c r="W42" s="176">
        <f t="shared" si="48"/>
        <v>0</v>
      </c>
      <c r="X42" s="10"/>
      <c r="Y42" s="167"/>
      <c r="Z42" s="167"/>
      <c r="AA42" s="168"/>
      <c r="AC42" s="182" t="s">
        <v>89</v>
      </c>
      <c r="AD42" s="185">
        <f>+'[1]GINE-OBST'!I23</f>
        <v>2.7011494252873565</v>
      </c>
      <c r="AE42" s="184">
        <v>3.5</v>
      </c>
      <c r="AF42" s="185">
        <f t="shared" si="49"/>
        <v>-0.79885057471264354</v>
      </c>
    </row>
    <row r="43" spans="1:32" ht="15.75" thickBot="1" x14ac:dyDescent="0.3">
      <c r="A43" s="58" t="s">
        <v>69</v>
      </c>
      <c r="B43" s="58">
        <v>32</v>
      </c>
      <c r="C43" s="66">
        <f t="shared" si="36"/>
        <v>0</v>
      </c>
      <c r="D43" s="158">
        <f t="shared" si="37"/>
        <v>0</v>
      </c>
      <c r="E43" s="159">
        <f t="shared" si="38"/>
        <v>32</v>
      </c>
      <c r="F43" s="68">
        <f t="shared" si="50"/>
        <v>0</v>
      </c>
      <c r="G43" s="172">
        <f t="shared" si="45"/>
        <v>0</v>
      </c>
      <c r="H43" s="72" t="e">
        <f t="shared" si="39"/>
        <v>#DIV/0!</v>
      </c>
      <c r="I43" s="71" t="e">
        <f t="shared" si="40"/>
        <v>#DIV/0!</v>
      </c>
      <c r="J43" s="73">
        <f t="shared" si="41"/>
        <v>0.76405138245547011</v>
      </c>
      <c r="K43" s="71">
        <f t="shared" si="46"/>
        <v>0</v>
      </c>
      <c r="L43" s="72" t="e">
        <f t="shared" si="42"/>
        <v>#DIV/0!</v>
      </c>
      <c r="M43" s="71" t="e">
        <f t="shared" si="43"/>
        <v>#DIV/0!</v>
      </c>
      <c r="N43" s="161" t="e">
        <f t="shared" si="44"/>
        <v>#DIV/0!</v>
      </c>
      <c r="O43" s="83" t="e">
        <f t="shared" si="47"/>
        <v>#DIV/0!</v>
      </c>
      <c r="P43" s="12"/>
      <c r="Q43" s="181"/>
      <c r="R43" s="174">
        <f>Q43/31</f>
        <v>0</v>
      </c>
      <c r="S43" s="167"/>
      <c r="T43" s="174">
        <f>S43/31</f>
        <v>0</v>
      </c>
      <c r="U43" s="40"/>
      <c r="V43" s="10"/>
      <c r="W43" s="176">
        <f t="shared" si="48"/>
        <v>0</v>
      </c>
      <c r="X43" s="10"/>
      <c r="Y43" s="167"/>
      <c r="Z43" s="167"/>
      <c r="AA43" s="168"/>
      <c r="AC43" s="182" t="s">
        <v>90</v>
      </c>
      <c r="AD43" s="183">
        <f>+'[1]GINE-OBST'!I48</f>
        <v>3.6362204724409448</v>
      </c>
      <c r="AE43" s="184">
        <v>3.4</v>
      </c>
      <c r="AF43" s="185">
        <f t="shared" si="49"/>
        <v>0.23622047244094491</v>
      </c>
    </row>
    <row r="44" spans="1:32" s="8" customFormat="1" ht="30.75" customHeight="1" thickBot="1" x14ac:dyDescent="0.3">
      <c r="A44" s="344" t="s">
        <v>71</v>
      </c>
      <c r="B44" s="344">
        <v>32</v>
      </c>
      <c r="C44" s="345">
        <f>D44/B44*100</f>
        <v>86.688535911602202</v>
      </c>
      <c r="D44" s="346">
        <f>+R44</f>
        <v>27.740331491712706</v>
      </c>
      <c r="E44" s="347">
        <f t="shared" si="38"/>
        <v>4.2596685082872945</v>
      </c>
      <c r="F44" s="331">
        <f>R44</f>
        <v>27.740331491712706</v>
      </c>
      <c r="G44" s="348">
        <f>+U44</f>
        <v>687</v>
      </c>
      <c r="H44" s="335">
        <f t="shared" si="39"/>
        <v>92.491535550687104</v>
      </c>
      <c r="I44" s="349">
        <f t="shared" si="40"/>
        <v>6.4992721979621546</v>
      </c>
      <c r="J44" s="350">
        <f t="shared" si="41"/>
        <v>0.76405138245547011</v>
      </c>
      <c r="K44" s="349">
        <f>W44/Y$98*1000/6</f>
        <v>4.7076707575251104</v>
      </c>
      <c r="L44" s="335">
        <f t="shared" si="42"/>
        <v>0.31868131868131866</v>
      </c>
      <c r="M44" s="349">
        <f>W44/F44/6</f>
        <v>7.1075814910708361</v>
      </c>
      <c r="N44" s="351">
        <f t="shared" si="44"/>
        <v>3.8038884192730347</v>
      </c>
      <c r="O44" s="352">
        <f t="shared" si="47"/>
        <v>3.7743026204564667</v>
      </c>
      <c r="P44" s="12"/>
      <c r="Q44" s="353">
        <f>SUM(Q32:Q43)</f>
        <v>5021</v>
      </c>
      <c r="R44" s="354">
        <f>Q44/181</f>
        <v>27.740331491712706</v>
      </c>
      <c r="S44" s="355">
        <f>SUM(S32:S43)</f>
        <v>4644</v>
      </c>
      <c r="T44" s="354">
        <f>S44/181</f>
        <v>25.657458563535911</v>
      </c>
      <c r="U44" s="356">
        <f>SUM(U32:U43)</f>
        <v>687</v>
      </c>
      <c r="V44" s="357">
        <f>SUM(V32:V43)</f>
        <v>496</v>
      </c>
      <c r="W44" s="356">
        <f t="shared" si="48"/>
        <v>1183</v>
      </c>
      <c r="X44" s="357">
        <f>SUM(X32:X43)</f>
        <v>4465</v>
      </c>
      <c r="Y44" s="358">
        <v>110083</v>
      </c>
      <c r="Z44" s="357">
        <f>SUM(Z32:Z43)</f>
        <v>45</v>
      </c>
      <c r="AA44" s="327">
        <f>SUM(AA32:AA43)</f>
        <v>4405</v>
      </c>
      <c r="AC44" s="182" t="s">
        <v>91</v>
      </c>
      <c r="AD44" s="185">
        <f>+'[1]Pensionado 2°y4° '!I45</f>
        <v>1.7127272727272727</v>
      </c>
      <c r="AE44" s="184">
        <v>2.5</v>
      </c>
      <c r="AF44" s="185">
        <f t="shared" si="49"/>
        <v>-0.78727272727272735</v>
      </c>
    </row>
    <row r="45" spans="1:32" ht="15" x14ac:dyDescent="0.25">
      <c r="A45" s="12"/>
      <c r="B45" s="12"/>
      <c r="C45" s="186"/>
      <c r="D45" s="68"/>
      <c r="E45" s="68"/>
      <c r="F45" s="68"/>
      <c r="G45" s="12"/>
      <c r="H45" s="12"/>
      <c r="I45" s="12"/>
      <c r="J45" s="12"/>
      <c r="K45" s="12"/>
      <c r="L45" s="12"/>
      <c r="M45" s="12"/>
      <c r="N45" s="65" t="s">
        <v>2</v>
      </c>
      <c r="O45" s="65"/>
      <c r="P45" s="12"/>
      <c r="Q45" s="10"/>
      <c r="R45" s="10"/>
      <c r="S45" s="10"/>
      <c r="T45" s="10"/>
      <c r="U45" s="10"/>
      <c r="V45" s="10"/>
      <c r="W45" s="10"/>
      <c r="X45" s="10"/>
      <c r="Y45" s="10"/>
      <c r="Z45" s="10"/>
      <c r="AC45" s="187" t="s">
        <v>92</v>
      </c>
      <c r="AD45" s="188">
        <f>+'[1]Pensionado 2°y4° '!I21</f>
        <v>1.9207650273224044</v>
      </c>
      <c r="AE45" s="189">
        <v>2.5</v>
      </c>
      <c r="AF45" s="190">
        <f t="shared" si="49"/>
        <v>-0.57923497267759561</v>
      </c>
    </row>
    <row r="46" spans="1:32" ht="30" customHeight="1" x14ac:dyDescent="0.2">
      <c r="A46" s="5" t="s">
        <v>1</v>
      </c>
      <c r="C46" s="343"/>
      <c r="D46" s="343"/>
      <c r="E46" s="342"/>
      <c r="F46" s="342"/>
      <c r="G46" s="342"/>
      <c r="H46" s="342"/>
      <c r="I46" s="342"/>
      <c r="P46" s="12"/>
      <c r="AC46" s="169" t="s">
        <v>93</v>
      </c>
      <c r="AD46" s="191">
        <f>+I225</f>
        <v>5.2022768290989863</v>
      </c>
      <c r="AE46" s="192"/>
      <c r="AF46" s="193"/>
    </row>
    <row r="47" spans="1:32" x14ac:dyDescent="0.2">
      <c r="A47" s="140"/>
      <c r="C47" s="512" t="s">
        <v>148</v>
      </c>
      <c r="D47" s="512"/>
      <c r="E47" s="512"/>
      <c r="F47" s="512"/>
      <c r="G47" s="512"/>
      <c r="H47" s="512"/>
      <c r="I47" s="512"/>
      <c r="P47" s="12"/>
    </row>
    <row r="48" spans="1:32" x14ac:dyDescent="0.2">
      <c r="A48" s="140"/>
      <c r="C48" s="522" t="s">
        <v>5</v>
      </c>
      <c r="D48" s="522"/>
      <c r="E48" s="522"/>
      <c r="F48" s="522"/>
      <c r="G48" s="522"/>
      <c r="H48" s="522"/>
      <c r="I48" s="522"/>
      <c r="P48" s="12"/>
    </row>
    <row r="49" spans="1:38" ht="12.75" customHeight="1" x14ac:dyDescent="0.2">
      <c r="A49" s="140"/>
      <c r="C49" s="512" t="s">
        <v>140</v>
      </c>
      <c r="D49" s="512"/>
      <c r="E49" s="512"/>
      <c r="F49" s="512"/>
      <c r="G49" s="512"/>
      <c r="H49" s="512"/>
      <c r="I49" s="512"/>
      <c r="J49" s="516"/>
      <c r="K49" s="516"/>
      <c r="L49" s="516"/>
      <c r="M49" s="516"/>
      <c r="N49" s="516"/>
      <c r="P49" s="12"/>
    </row>
    <row r="50" spans="1:38" ht="12.75" thickBot="1" x14ac:dyDescent="0.25">
      <c r="A50" s="2"/>
      <c r="C50" s="114"/>
      <c r="D50" s="115"/>
      <c r="E50" s="115"/>
      <c r="F50" s="115"/>
      <c r="P50" s="12"/>
      <c r="Q50" s="6"/>
      <c r="R50" s="6" t="s">
        <v>2</v>
      </c>
    </row>
    <row r="51" spans="1:38" x14ac:dyDescent="0.2">
      <c r="A51" s="2"/>
      <c r="B51" s="18"/>
      <c r="C51" s="19" t="s">
        <v>8</v>
      </c>
      <c r="D51" s="20"/>
      <c r="E51" s="142"/>
      <c r="F51" s="21"/>
      <c r="G51" s="22"/>
      <c r="H51" s="22"/>
      <c r="I51" s="22"/>
      <c r="J51" s="22"/>
      <c r="K51" s="22"/>
      <c r="L51" s="22"/>
      <c r="M51" s="22"/>
      <c r="N51" s="23"/>
      <c r="O51" s="12"/>
      <c r="P51" s="12"/>
      <c r="AA51" s="1"/>
    </row>
    <row r="52" spans="1:38" ht="12.75" thickBot="1" x14ac:dyDescent="0.25">
      <c r="B52" s="493" t="s">
        <v>12</v>
      </c>
      <c r="C52" s="494"/>
      <c r="D52" s="494"/>
      <c r="E52" s="495"/>
      <c r="F52" s="144"/>
      <c r="G52" s="12"/>
      <c r="H52" s="84"/>
      <c r="I52" s="72"/>
      <c r="J52" s="12" t="s">
        <v>13</v>
      </c>
      <c r="K52" s="12"/>
      <c r="L52" s="12"/>
      <c r="M52" s="12"/>
      <c r="N52" s="145"/>
      <c r="O52" s="12"/>
      <c r="P52" s="12"/>
      <c r="Q52" s="265" t="s">
        <v>134</v>
      </c>
      <c r="AA52" s="1"/>
      <c r="AL52" s="143"/>
    </row>
    <row r="53" spans="1:38" ht="132.75" thickBot="1" x14ac:dyDescent="0.25">
      <c r="A53" s="146"/>
      <c r="B53" s="49" t="s">
        <v>15</v>
      </c>
      <c r="C53" s="147" t="s">
        <v>16</v>
      </c>
      <c r="D53" s="148" t="s">
        <v>17</v>
      </c>
      <c r="E53" s="148" t="s">
        <v>18</v>
      </c>
      <c r="F53" s="148" t="s">
        <v>19</v>
      </c>
      <c r="G53" s="49" t="s">
        <v>20</v>
      </c>
      <c r="H53" s="49" t="s">
        <v>21</v>
      </c>
      <c r="I53" s="49" t="s">
        <v>22</v>
      </c>
      <c r="J53" s="498" t="s">
        <v>23</v>
      </c>
      <c r="K53" s="499"/>
      <c r="L53" s="49" t="s">
        <v>24</v>
      </c>
      <c r="M53" s="49" t="s">
        <v>25</v>
      </c>
      <c r="N53" s="49" t="s">
        <v>26</v>
      </c>
      <c r="O53" s="149" t="s">
        <v>27</v>
      </c>
      <c r="P53" s="12"/>
      <c r="Q53" s="150" t="s">
        <v>28</v>
      </c>
      <c r="R53" s="151" t="s">
        <v>29</v>
      </c>
      <c r="S53" s="151" t="s">
        <v>30</v>
      </c>
      <c r="T53" s="151" t="s">
        <v>31</v>
      </c>
      <c r="U53" s="151" t="s">
        <v>32</v>
      </c>
      <c r="V53" s="151" t="s">
        <v>33</v>
      </c>
      <c r="W53" s="152" t="s">
        <v>34</v>
      </c>
      <c r="X53" s="152" t="s">
        <v>35</v>
      </c>
      <c r="Y53" s="152" t="s">
        <v>36</v>
      </c>
      <c r="Z53" s="152" t="s">
        <v>37</v>
      </c>
      <c r="AA53" s="153" t="s">
        <v>38</v>
      </c>
      <c r="AC53" s="523" t="s">
        <v>94</v>
      </c>
      <c r="AD53" s="524"/>
      <c r="AE53" s="194"/>
      <c r="AF53" s="194"/>
    </row>
    <row r="54" spans="1:38" x14ac:dyDescent="0.2">
      <c r="A54" s="58" t="s">
        <v>47</v>
      </c>
      <c r="B54" s="58">
        <v>6</v>
      </c>
      <c r="C54" s="66">
        <f>D54/B54*100</f>
        <v>103.33333333333334</v>
      </c>
      <c r="D54" s="158">
        <f>+R54</f>
        <v>6.2</v>
      </c>
      <c r="E54" s="159">
        <f>B54-D54</f>
        <v>-0.20000000000000018</v>
      </c>
      <c r="F54" s="68">
        <f>R54</f>
        <v>6.2</v>
      </c>
      <c r="G54" s="172">
        <f>+U54</f>
        <v>10</v>
      </c>
      <c r="H54" s="72">
        <f>S54/Q54*100</f>
        <v>92.473118279569889</v>
      </c>
      <c r="I54" s="71">
        <f>X54/U54</f>
        <v>16.8</v>
      </c>
      <c r="J54" s="73">
        <f t="shared" ref="J54:J66" si="51">B54/Y$98*1000</f>
        <v>0.14325963421040067</v>
      </c>
      <c r="K54" s="71">
        <f t="shared" ref="K54:K65" si="52">W54/Y$98*1000</f>
        <v>0.85955780526240388</v>
      </c>
      <c r="L54" s="72">
        <f>SUM(Q54-S54)/W54</f>
        <v>0.3888888888888889</v>
      </c>
      <c r="M54" s="71">
        <f>W54/F54</f>
        <v>5.806451612903226</v>
      </c>
      <c r="N54" s="161">
        <f>Z54/W54*100</f>
        <v>2.7777777777777777</v>
      </c>
      <c r="O54" s="83">
        <f>+X54/W54</f>
        <v>4.666666666666667</v>
      </c>
      <c r="P54" s="12"/>
      <c r="Q54" s="162">
        <v>186</v>
      </c>
      <c r="R54" s="174">
        <f t="shared" ref="R54:R59" si="53">Q54/30</f>
        <v>6.2</v>
      </c>
      <c r="S54" s="167">
        <v>172</v>
      </c>
      <c r="T54" s="174">
        <f t="shared" ref="T54:T59" si="54">S54/30</f>
        <v>5.7333333333333334</v>
      </c>
      <c r="U54" s="40">
        <v>10</v>
      </c>
      <c r="V54" s="10">
        <v>26</v>
      </c>
      <c r="W54" s="176">
        <f>+V54+U54</f>
        <v>36</v>
      </c>
      <c r="X54" s="166">
        <v>168</v>
      </c>
      <c r="Y54" s="167">
        <v>110083</v>
      </c>
      <c r="Z54" s="164">
        <v>1</v>
      </c>
      <c r="AA54" s="168">
        <v>163</v>
      </c>
      <c r="AC54" s="195" t="s">
        <v>95</v>
      </c>
      <c r="AD54" s="196"/>
      <c r="AE54" s="197"/>
      <c r="AF54" s="198"/>
    </row>
    <row r="55" spans="1:38" x14ac:dyDescent="0.2">
      <c r="A55" s="58" t="s">
        <v>49</v>
      </c>
      <c r="B55" s="58">
        <v>6</v>
      </c>
      <c r="C55" s="66">
        <f>D55/B55*100</f>
        <v>100</v>
      </c>
      <c r="D55" s="158">
        <f>+R55</f>
        <v>6</v>
      </c>
      <c r="E55" s="159">
        <f>B55-D55</f>
        <v>0</v>
      </c>
      <c r="F55" s="68">
        <f>R55</f>
        <v>6</v>
      </c>
      <c r="G55" s="172">
        <f>+U55</f>
        <v>8</v>
      </c>
      <c r="H55" s="72">
        <f>S55/Q55*100</f>
        <v>92.857142857142861</v>
      </c>
      <c r="I55" s="71">
        <f>X55/U55</f>
        <v>19.25</v>
      </c>
      <c r="J55" s="73">
        <f t="shared" si="51"/>
        <v>0.14325963421040067</v>
      </c>
      <c r="K55" s="71">
        <f t="shared" si="52"/>
        <v>0.64466835394680289</v>
      </c>
      <c r="L55" s="72">
        <f>SUM(Q55-S55)/W55</f>
        <v>0.44444444444444442</v>
      </c>
      <c r="M55" s="71">
        <f>W55/F55</f>
        <v>4.5</v>
      </c>
      <c r="N55" s="161">
        <f>Z55/W55*100</f>
        <v>0</v>
      </c>
      <c r="O55" s="83">
        <f>+X55/W55</f>
        <v>5.7037037037037033</v>
      </c>
      <c r="P55" s="12"/>
      <c r="Q55" s="173">
        <v>168</v>
      </c>
      <c r="R55" s="174">
        <f>Q55/28</f>
        <v>6</v>
      </c>
      <c r="S55" s="167">
        <v>156</v>
      </c>
      <c r="T55" s="174">
        <f>S55/28</f>
        <v>5.5714285714285712</v>
      </c>
      <c r="U55" s="40">
        <v>8</v>
      </c>
      <c r="V55" s="10">
        <v>19</v>
      </c>
      <c r="W55" s="176">
        <f>+V55+U55</f>
        <v>27</v>
      </c>
      <c r="X55" s="14">
        <v>154</v>
      </c>
      <c r="Y55" s="167"/>
      <c r="Z55" s="175">
        <v>0</v>
      </c>
      <c r="AA55" s="168">
        <v>154</v>
      </c>
      <c r="AC55" s="195" t="s">
        <v>96</v>
      </c>
      <c r="AD55" s="200"/>
      <c r="AE55" s="199"/>
      <c r="AF55" s="198"/>
    </row>
    <row r="56" spans="1:38" x14ac:dyDescent="0.2">
      <c r="A56" s="58" t="s">
        <v>51</v>
      </c>
      <c r="B56" s="58">
        <v>6</v>
      </c>
      <c r="C56" s="66">
        <f>D56/B56*100</f>
        <v>103.33333333333334</v>
      </c>
      <c r="D56" s="158">
        <f>+R56</f>
        <v>6.2</v>
      </c>
      <c r="E56" s="159">
        <f>B56-D56</f>
        <v>-0.20000000000000018</v>
      </c>
      <c r="F56" s="68">
        <f>R56</f>
        <v>6.2</v>
      </c>
      <c r="G56" s="172">
        <f>+U56</f>
        <v>10</v>
      </c>
      <c r="H56" s="72">
        <f>S56/Q56*100</f>
        <v>90.86021505376344</v>
      </c>
      <c r="I56" s="71">
        <f>X56/U56</f>
        <v>17.100000000000001</v>
      </c>
      <c r="J56" s="73">
        <f t="shared" si="51"/>
        <v>0.14325963421040067</v>
      </c>
      <c r="K56" s="71">
        <f t="shared" si="52"/>
        <v>0.95506422806933766</v>
      </c>
      <c r="L56" s="72">
        <f>SUM(Q56-S56)/W56</f>
        <v>0.42499999999999999</v>
      </c>
      <c r="M56" s="71">
        <f>W56/F56</f>
        <v>6.4516129032258061</v>
      </c>
      <c r="N56" s="161">
        <f>Z56/W56*100</f>
        <v>2.5</v>
      </c>
      <c r="O56" s="83">
        <f>+X56/W56</f>
        <v>4.2750000000000004</v>
      </c>
      <c r="P56" s="12"/>
      <c r="Q56" s="181">
        <v>186</v>
      </c>
      <c r="R56" s="174">
        <f t="shared" si="53"/>
        <v>6.2</v>
      </c>
      <c r="S56" s="167">
        <v>169</v>
      </c>
      <c r="T56" s="174">
        <f t="shared" si="54"/>
        <v>5.6333333333333337</v>
      </c>
      <c r="U56" s="40">
        <v>10</v>
      </c>
      <c r="V56" s="10">
        <v>30</v>
      </c>
      <c r="W56" s="176">
        <f>+V56+U56</f>
        <v>40</v>
      </c>
      <c r="X56" s="10">
        <v>171</v>
      </c>
      <c r="Y56" s="167"/>
      <c r="Z56" s="167">
        <v>1</v>
      </c>
      <c r="AA56" s="168">
        <v>161</v>
      </c>
      <c r="AC56" s="201" t="s">
        <v>97</v>
      </c>
      <c r="AD56" s="201">
        <v>5.8</v>
      </c>
      <c r="AE56" s="197"/>
      <c r="AF56" s="202"/>
    </row>
    <row r="57" spans="1:38" x14ac:dyDescent="0.2">
      <c r="A57" s="58" t="s">
        <v>53</v>
      </c>
      <c r="B57" s="58">
        <v>6</v>
      </c>
      <c r="C57" s="66">
        <f>D57/B57*100</f>
        <v>100</v>
      </c>
      <c r="D57" s="158">
        <f>+R57</f>
        <v>6</v>
      </c>
      <c r="E57" s="159">
        <f>B57-D57</f>
        <v>0</v>
      </c>
      <c r="F57" s="68">
        <f>R57</f>
        <v>6</v>
      </c>
      <c r="G57" s="172">
        <f>+U57</f>
        <v>2</v>
      </c>
      <c r="H57" s="72">
        <f>S57/Q57*100</f>
        <v>91.111111111111114</v>
      </c>
      <c r="I57" s="71">
        <f>X57/U57</f>
        <v>61.5</v>
      </c>
      <c r="J57" s="73">
        <f t="shared" si="51"/>
        <v>0.14325963421040067</v>
      </c>
      <c r="K57" s="71">
        <f t="shared" si="52"/>
        <v>0.64466835394680289</v>
      </c>
      <c r="L57" s="72">
        <f>SUM(Q57-S57)/W57</f>
        <v>0.59259259259259256</v>
      </c>
      <c r="M57" s="71">
        <f>W57/F57</f>
        <v>4.5</v>
      </c>
      <c r="N57" s="161">
        <f>Z57/W57*100</f>
        <v>3.7037037037037033</v>
      </c>
      <c r="O57" s="83">
        <f>+X57/W57</f>
        <v>4.5555555555555554</v>
      </c>
      <c r="P57" s="12"/>
      <c r="Q57" s="181">
        <v>180</v>
      </c>
      <c r="R57" s="174">
        <f t="shared" si="53"/>
        <v>6</v>
      </c>
      <c r="S57" s="167">
        <v>164</v>
      </c>
      <c r="T57" s="174">
        <f t="shared" si="54"/>
        <v>5.4666666666666668</v>
      </c>
      <c r="U57" s="40">
        <v>2</v>
      </c>
      <c r="V57" s="10">
        <v>25</v>
      </c>
      <c r="W57" s="176">
        <f>+V57+U57</f>
        <v>27</v>
      </c>
      <c r="X57" s="10">
        <v>123</v>
      </c>
      <c r="Y57" s="167"/>
      <c r="Z57" s="167">
        <v>1</v>
      </c>
      <c r="AA57" s="168">
        <v>123</v>
      </c>
      <c r="AC57" s="195" t="s">
        <v>81</v>
      </c>
      <c r="AD57" s="195">
        <v>8</v>
      </c>
      <c r="AE57" s="199"/>
      <c r="AF57" s="198"/>
    </row>
    <row r="58" spans="1:38" x14ac:dyDescent="0.2">
      <c r="A58" s="58" t="s">
        <v>55</v>
      </c>
      <c r="B58" s="58">
        <v>6</v>
      </c>
      <c r="C58" s="66">
        <f>D58/B58*100</f>
        <v>103.33333333333334</v>
      </c>
      <c r="D58" s="158">
        <f>+R58</f>
        <v>6.2</v>
      </c>
      <c r="E58" s="159">
        <f>B58-D58</f>
        <v>-0.20000000000000018</v>
      </c>
      <c r="F58" s="68">
        <f>R58</f>
        <v>6.2</v>
      </c>
      <c r="G58" s="172">
        <f>+U58</f>
        <v>13</v>
      </c>
      <c r="H58" s="72">
        <f>S58/Q58*100</f>
        <v>92.473118279569889</v>
      </c>
      <c r="I58" s="71">
        <f>X58/U58</f>
        <v>16.846153846153847</v>
      </c>
      <c r="J58" s="73">
        <f t="shared" si="51"/>
        <v>0.14325963421040067</v>
      </c>
      <c r="K58" s="71">
        <f t="shared" si="52"/>
        <v>0.85955780526240388</v>
      </c>
      <c r="L58" s="72">
        <f>SUM(Q58-S58)/W58</f>
        <v>0.3888888888888889</v>
      </c>
      <c r="M58" s="71">
        <f>W58/F58</f>
        <v>5.806451612903226</v>
      </c>
      <c r="N58" s="161">
        <f>Z58/W58*100</f>
        <v>2.7777777777777777</v>
      </c>
      <c r="O58" s="83">
        <f>+X58/W58</f>
        <v>6.083333333333333</v>
      </c>
      <c r="P58" s="12"/>
      <c r="Q58" s="181">
        <v>186</v>
      </c>
      <c r="R58" s="174">
        <f t="shared" si="53"/>
        <v>6.2</v>
      </c>
      <c r="S58" s="167">
        <v>172</v>
      </c>
      <c r="T58" s="174">
        <f t="shared" si="54"/>
        <v>5.7333333333333334</v>
      </c>
      <c r="U58" s="40">
        <v>13</v>
      </c>
      <c r="V58" s="10">
        <v>23</v>
      </c>
      <c r="W58" s="176">
        <f>+V58+U58</f>
        <v>36</v>
      </c>
      <c r="X58" s="10">
        <v>219</v>
      </c>
      <c r="Y58" s="167"/>
      <c r="Z58" s="167">
        <v>1</v>
      </c>
      <c r="AA58" s="168">
        <v>219</v>
      </c>
      <c r="AC58" s="195" t="s">
        <v>98</v>
      </c>
      <c r="AD58" s="195">
        <v>9</v>
      </c>
      <c r="AE58" s="199"/>
      <c r="AF58" s="198"/>
    </row>
    <row r="59" spans="1:38" x14ac:dyDescent="0.2">
      <c r="A59" s="58" t="s">
        <v>57</v>
      </c>
      <c r="B59" s="58">
        <v>6</v>
      </c>
      <c r="C59" s="66">
        <f t="shared" ref="C59:C65" si="55">D59/B59*100</f>
        <v>100</v>
      </c>
      <c r="D59" s="158">
        <f t="shared" ref="D59:D65" si="56">+R59</f>
        <v>6</v>
      </c>
      <c r="E59" s="159">
        <f t="shared" ref="E59:E66" si="57">B59-D59</f>
        <v>0</v>
      </c>
      <c r="F59" s="68">
        <f t="shared" ref="F59:F65" si="58">R59</f>
        <v>6</v>
      </c>
      <c r="G59" s="172">
        <f t="shared" ref="G59:G65" si="59">+U59</f>
        <v>8</v>
      </c>
      <c r="H59" s="72">
        <f t="shared" ref="H59:H66" si="60">S59/Q59*100</f>
        <v>94.444444444444443</v>
      </c>
      <c r="I59" s="71">
        <f t="shared" ref="I59:I66" si="61">X59/U59</f>
        <v>14.75</v>
      </c>
      <c r="J59" s="73">
        <f t="shared" si="51"/>
        <v>0.14325963421040067</v>
      </c>
      <c r="K59" s="71">
        <f t="shared" si="52"/>
        <v>0.64466835394680289</v>
      </c>
      <c r="L59" s="72">
        <f t="shared" ref="L59:L66" si="62">SUM(Q59-S59)/W59</f>
        <v>0.37037037037037035</v>
      </c>
      <c r="M59" s="71">
        <f t="shared" ref="M59:M65" si="63">W59/F59</f>
        <v>4.5</v>
      </c>
      <c r="N59" s="161">
        <f t="shared" ref="N59:N66" si="64">Z59/W59*100</f>
        <v>3.7037037037037033</v>
      </c>
      <c r="O59" s="83">
        <f t="shared" ref="O59:O66" si="65">+X59/W59</f>
        <v>4.3703703703703702</v>
      </c>
      <c r="P59" s="12"/>
      <c r="Q59" s="181">
        <v>180</v>
      </c>
      <c r="R59" s="174">
        <f t="shared" si="53"/>
        <v>6</v>
      </c>
      <c r="S59" s="167">
        <v>170</v>
      </c>
      <c r="T59" s="174">
        <f t="shared" si="54"/>
        <v>5.666666666666667</v>
      </c>
      <c r="U59" s="40">
        <v>8</v>
      </c>
      <c r="V59" s="10">
        <v>19</v>
      </c>
      <c r="W59" s="176">
        <f t="shared" ref="W59:W66" si="66">+V59+U59</f>
        <v>27</v>
      </c>
      <c r="X59" s="10">
        <v>118</v>
      </c>
      <c r="Y59" s="167"/>
      <c r="Z59" s="167">
        <v>1</v>
      </c>
      <c r="AA59" s="168">
        <v>117</v>
      </c>
      <c r="AC59" s="195" t="s">
        <v>99</v>
      </c>
      <c r="AD59" s="195">
        <v>7.5</v>
      </c>
      <c r="AE59" s="199"/>
      <c r="AF59" s="198"/>
    </row>
    <row r="60" spans="1:38" x14ac:dyDescent="0.2">
      <c r="A60" s="58" t="s">
        <v>59</v>
      </c>
      <c r="B60" s="58">
        <v>6</v>
      </c>
      <c r="C60" s="66">
        <f t="shared" si="55"/>
        <v>0</v>
      </c>
      <c r="D60" s="158">
        <f t="shared" si="56"/>
        <v>0</v>
      </c>
      <c r="E60" s="159">
        <f t="shared" si="57"/>
        <v>6</v>
      </c>
      <c r="F60" s="68">
        <f t="shared" si="58"/>
        <v>0</v>
      </c>
      <c r="G60" s="172">
        <f t="shared" si="59"/>
        <v>0</v>
      </c>
      <c r="H60" s="72" t="e">
        <f t="shared" si="60"/>
        <v>#DIV/0!</v>
      </c>
      <c r="I60" s="71" t="e">
        <f t="shared" si="61"/>
        <v>#DIV/0!</v>
      </c>
      <c r="J60" s="73">
        <f t="shared" si="51"/>
        <v>0.14325963421040067</v>
      </c>
      <c r="K60" s="71">
        <f t="shared" si="52"/>
        <v>0</v>
      </c>
      <c r="L60" s="72" t="e">
        <f t="shared" si="62"/>
        <v>#DIV/0!</v>
      </c>
      <c r="M60" s="71" t="e">
        <f t="shared" si="63"/>
        <v>#DIV/0!</v>
      </c>
      <c r="N60" s="161" t="e">
        <f t="shared" si="64"/>
        <v>#DIV/0!</v>
      </c>
      <c r="O60" s="83" t="e">
        <f t="shared" si="65"/>
        <v>#DIV/0!</v>
      </c>
      <c r="P60" s="12"/>
      <c r="Q60" s="181"/>
      <c r="R60" s="174">
        <f>Q60/31</f>
        <v>0</v>
      </c>
      <c r="S60" s="167"/>
      <c r="T60" s="174">
        <f>S60/31</f>
        <v>0</v>
      </c>
      <c r="U60" s="40"/>
      <c r="V60" s="10"/>
      <c r="W60" s="176">
        <f t="shared" si="66"/>
        <v>0</v>
      </c>
      <c r="X60" s="10"/>
      <c r="Y60" s="167"/>
      <c r="Z60" s="167"/>
      <c r="AA60" s="168"/>
      <c r="AC60" s="195" t="s">
        <v>100</v>
      </c>
      <c r="AD60" s="195">
        <v>6.8</v>
      </c>
      <c r="AE60" s="199"/>
      <c r="AF60" s="198"/>
    </row>
    <row r="61" spans="1:38" x14ac:dyDescent="0.2">
      <c r="A61" s="58" t="s">
        <v>61</v>
      </c>
      <c r="B61" s="58">
        <v>6</v>
      </c>
      <c r="C61" s="66">
        <f t="shared" si="55"/>
        <v>0</v>
      </c>
      <c r="D61" s="158">
        <f t="shared" si="56"/>
        <v>0</v>
      </c>
      <c r="E61" s="159">
        <f t="shared" si="57"/>
        <v>6</v>
      </c>
      <c r="F61" s="68">
        <f t="shared" si="58"/>
        <v>0</v>
      </c>
      <c r="G61" s="172">
        <f t="shared" si="59"/>
        <v>0</v>
      </c>
      <c r="H61" s="72" t="e">
        <f t="shared" si="60"/>
        <v>#DIV/0!</v>
      </c>
      <c r="I61" s="71" t="e">
        <f t="shared" si="61"/>
        <v>#DIV/0!</v>
      </c>
      <c r="J61" s="73">
        <f t="shared" si="51"/>
        <v>0.14325963421040067</v>
      </c>
      <c r="K61" s="71">
        <f t="shared" si="52"/>
        <v>0</v>
      </c>
      <c r="L61" s="72" t="e">
        <f t="shared" si="62"/>
        <v>#DIV/0!</v>
      </c>
      <c r="M61" s="71" t="e">
        <f t="shared" si="63"/>
        <v>#DIV/0!</v>
      </c>
      <c r="N61" s="161" t="e">
        <f t="shared" si="64"/>
        <v>#DIV/0!</v>
      </c>
      <c r="O61" s="83" t="e">
        <f t="shared" si="65"/>
        <v>#DIV/0!</v>
      </c>
      <c r="P61" s="12"/>
      <c r="Q61" s="181"/>
      <c r="R61" s="174">
        <f>Q61/31</f>
        <v>0</v>
      </c>
      <c r="S61" s="167"/>
      <c r="T61" s="174">
        <f>S61/31</f>
        <v>0</v>
      </c>
      <c r="U61" s="40"/>
      <c r="V61" s="10"/>
      <c r="W61" s="176">
        <f t="shared" si="66"/>
        <v>0</v>
      </c>
      <c r="X61" s="10"/>
      <c r="Y61" s="167"/>
      <c r="Z61" s="167"/>
      <c r="AA61" s="168"/>
      <c r="AC61" s="195" t="s">
        <v>101</v>
      </c>
      <c r="AD61" s="195">
        <v>30</v>
      </c>
      <c r="AE61" s="199"/>
      <c r="AF61" s="198"/>
    </row>
    <row r="62" spans="1:38" x14ac:dyDescent="0.2">
      <c r="A62" s="58" t="s">
        <v>63</v>
      </c>
      <c r="B62" s="58">
        <v>6</v>
      </c>
      <c r="C62" s="66">
        <f t="shared" si="55"/>
        <v>0</v>
      </c>
      <c r="D62" s="158">
        <f t="shared" si="56"/>
        <v>0</v>
      </c>
      <c r="E62" s="159">
        <f t="shared" si="57"/>
        <v>6</v>
      </c>
      <c r="F62" s="68">
        <f t="shared" si="58"/>
        <v>0</v>
      </c>
      <c r="G62" s="172">
        <f t="shared" si="59"/>
        <v>0</v>
      </c>
      <c r="H62" s="72" t="e">
        <f t="shared" si="60"/>
        <v>#DIV/0!</v>
      </c>
      <c r="I62" s="71" t="e">
        <f t="shared" si="61"/>
        <v>#DIV/0!</v>
      </c>
      <c r="J62" s="73">
        <f t="shared" si="51"/>
        <v>0.14325963421040067</v>
      </c>
      <c r="K62" s="71">
        <f t="shared" si="52"/>
        <v>0</v>
      </c>
      <c r="L62" s="72" t="e">
        <f t="shared" si="62"/>
        <v>#DIV/0!</v>
      </c>
      <c r="M62" s="71" t="e">
        <f t="shared" si="63"/>
        <v>#DIV/0!</v>
      </c>
      <c r="N62" s="161" t="e">
        <f t="shared" si="64"/>
        <v>#DIV/0!</v>
      </c>
      <c r="O62" s="83" t="e">
        <f t="shared" si="65"/>
        <v>#DIV/0!</v>
      </c>
      <c r="P62" s="12"/>
      <c r="Q62" s="181"/>
      <c r="R62" s="174">
        <f>Q62/30</f>
        <v>0</v>
      </c>
      <c r="S62" s="167"/>
      <c r="T62" s="174">
        <f>S62/30</f>
        <v>0</v>
      </c>
      <c r="U62" s="40"/>
      <c r="V62" s="10"/>
      <c r="W62" s="176">
        <f t="shared" si="66"/>
        <v>0</v>
      </c>
      <c r="X62" s="10"/>
      <c r="Y62" s="167"/>
      <c r="Z62" s="167"/>
      <c r="AA62" s="168"/>
      <c r="AC62" s="195" t="s">
        <v>102</v>
      </c>
      <c r="AD62" s="195">
        <v>5.5</v>
      </c>
      <c r="AE62" s="203"/>
      <c r="AF62" s="204"/>
    </row>
    <row r="63" spans="1:38" x14ac:dyDescent="0.2">
      <c r="A63" s="58" t="s">
        <v>65</v>
      </c>
      <c r="B63" s="58">
        <v>6</v>
      </c>
      <c r="C63" s="66">
        <f t="shared" si="55"/>
        <v>0</v>
      </c>
      <c r="D63" s="158">
        <f t="shared" si="56"/>
        <v>0</v>
      </c>
      <c r="E63" s="159">
        <f t="shared" si="57"/>
        <v>6</v>
      </c>
      <c r="F63" s="68">
        <f t="shared" si="58"/>
        <v>0</v>
      </c>
      <c r="G63" s="172">
        <f t="shared" si="59"/>
        <v>0</v>
      </c>
      <c r="H63" s="72" t="e">
        <f t="shared" si="60"/>
        <v>#DIV/0!</v>
      </c>
      <c r="I63" s="71" t="e">
        <f t="shared" si="61"/>
        <v>#DIV/0!</v>
      </c>
      <c r="J63" s="73">
        <f t="shared" si="51"/>
        <v>0.14325963421040067</v>
      </c>
      <c r="K63" s="71">
        <f t="shared" si="52"/>
        <v>0</v>
      </c>
      <c r="L63" s="72" t="e">
        <f t="shared" si="62"/>
        <v>#DIV/0!</v>
      </c>
      <c r="M63" s="71" t="e">
        <f t="shared" si="63"/>
        <v>#DIV/0!</v>
      </c>
      <c r="N63" s="161" t="e">
        <f t="shared" si="64"/>
        <v>#DIV/0!</v>
      </c>
      <c r="O63" s="83" t="e">
        <f t="shared" si="65"/>
        <v>#DIV/0!</v>
      </c>
      <c r="P63" s="12"/>
      <c r="Q63" s="181"/>
      <c r="R63" s="174">
        <f>Q63/31</f>
        <v>0</v>
      </c>
      <c r="S63" s="167"/>
      <c r="T63" s="174">
        <f>S63/31</f>
        <v>0</v>
      </c>
      <c r="U63" s="40"/>
      <c r="V63" s="10"/>
      <c r="W63" s="176">
        <f t="shared" si="66"/>
        <v>0</v>
      </c>
      <c r="X63" s="10"/>
      <c r="Y63" s="167"/>
      <c r="Z63" s="167"/>
      <c r="AA63" s="168"/>
      <c r="AC63" s="195" t="s">
        <v>85</v>
      </c>
      <c r="AD63" s="195">
        <v>5.0999999999999996</v>
      </c>
      <c r="AE63" s="199"/>
      <c r="AF63" s="198"/>
    </row>
    <row r="64" spans="1:38" x14ac:dyDescent="0.2">
      <c r="A64" s="58" t="s">
        <v>67</v>
      </c>
      <c r="B64" s="58">
        <v>6</v>
      </c>
      <c r="C64" s="66">
        <f t="shared" si="55"/>
        <v>0</v>
      </c>
      <c r="D64" s="158">
        <f t="shared" si="56"/>
        <v>0</v>
      </c>
      <c r="E64" s="159">
        <f t="shared" si="57"/>
        <v>6</v>
      </c>
      <c r="F64" s="68">
        <f t="shared" si="58"/>
        <v>0</v>
      </c>
      <c r="G64" s="172">
        <f t="shared" si="59"/>
        <v>0</v>
      </c>
      <c r="H64" s="72" t="e">
        <f t="shared" si="60"/>
        <v>#DIV/0!</v>
      </c>
      <c r="I64" s="71" t="e">
        <f t="shared" si="61"/>
        <v>#DIV/0!</v>
      </c>
      <c r="J64" s="73">
        <f t="shared" si="51"/>
        <v>0.14325963421040067</v>
      </c>
      <c r="K64" s="71">
        <f t="shared" si="52"/>
        <v>0</v>
      </c>
      <c r="L64" s="72" t="e">
        <f t="shared" si="62"/>
        <v>#DIV/0!</v>
      </c>
      <c r="M64" s="71" t="e">
        <f t="shared" si="63"/>
        <v>#DIV/0!</v>
      </c>
      <c r="N64" s="161" t="e">
        <f t="shared" si="64"/>
        <v>#DIV/0!</v>
      </c>
      <c r="O64" s="83" t="e">
        <f t="shared" si="65"/>
        <v>#DIV/0!</v>
      </c>
      <c r="P64" s="12"/>
      <c r="Q64" s="181"/>
      <c r="R64" s="174">
        <f>Q64/30</f>
        <v>0</v>
      </c>
      <c r="S64" s="167"/>
      <c r="T64" s="174">
        <f>S64/30</f>
        <v>0</v>
      </c>
      <c r="U64" s="40"/>
      <c r="V64" s="10"/>
      <c r="W64" s="176">
        <f t="shared" si="66"/>
        <v>0</v>
      </c>
      <c r="X64" s="10"/>
      <c r="Y64" s="167"/>
      <c r="Z64" s="167"/>
      <c r="AA64" s="168"/>
      <c r="AC64" s="195" t="s">
        <v>103</v>
      </c>
      <c r="AD64" s="195">
        <v>3.5</v>
      </c>
      <c r="AE64" s="199"/>
      <c r="AF64" s="198"/>
    </row>
    <row r="65" spans="1:38" ht="12.75" thickBot="1" x14ac:dyDescent="0.25">
      <c r="A65" s="58" t="s">
        <v>69</v>
      </c>
      <c r="B65" s="58">
        <v>6</v>
      </c>
      <c r="C65" s="66">
        <f t="shared" si="55"/>
        <v>0</v>
      </c>
      <c r="D65" s="158">
        <f t="shared" si="56"/>
        <v>0</v>
      </c>
      <c r="E65" s="159">
        <f t="shared" si="57"/>
        <v>6</v>
      </c>
      <c r="F65" s="68">
        <f t="shared" si="58"/>
        <v>0</v>
      </c>
      <c r="G65" s="172">
        <f t="shared" si="59"/>
        <v>0</v>
      </c>
      <c r="H65" s="72" t="e">
        <f t="shared" si="60"/>
        <v>#DIV/0!</v>
      </c>
      <c r="I65" s="71" t="e">
        <f t="shared" si="61"/>
        <v>#DIV/0!</v>
      </c>
      <c r="J65" s="73">
        <f t="shared" si="51"/>
        <v>0.14325963421040067</v>
      </c>
      <c r="K65" s="71">
        <f t="shared" si="52"/>
        <v>0</v>
      </c>
      <c r="L65" s="72" t="e">
        <f t="shared" si="62"/>
        <v>#DIV/0!</v>
      </c>
      <c r="M65" s="71" t="e">
        <f t="shared" si="63"/>
        <v>#DIV/0!</v>
      </c>
      <c r="N65" s="161" t="e">
        <f t="shared" si="64"/>
        <v>#DIV/0!</v>
      </c>
      <c r="O65" s="83" t="e">
        <f t="shared" si="65"/>
        <v>#DIV/0!</v>
      </c>
      <c r="P65" s="12"/>
      <c r="Q65" s="181"/>
      <c r="R65" s="174">
        <f>Q65/31</f>
        <v>0</v>
      </c>
      <c r="S65" s="167"/>
      <c r="T65" s="174">
        <f>S65/31</f>
        <v>0</v>
      </c>
      <c r="U65" s="40"/>
      <c r="V65" s="10"/>
      <c r="W65" s="176">
        <f t="shared" si="66"/>
        <v>0</v>
      </c>
      <c r="X65" s="10"/>
      <c r="Y65" s="167"/>
      <c r="Z65" s="167"/>
      <c r="AA65" s="168"/>
      <c r="AC65" s="195" t="s">
        <v>104</v>
      </c>
      <c r="AD65" s="195">
        <v>3.4</v>
      </c>
      <c r="AE65" s="199"/>
      <c r="AF65" s="198"/>
    </row>
    <row r="66" spans="1:38" s="212" customFormat="1" ht="37.5" customHeight="1" thickBot="1" x14ac:dyDescent="0.25">
      <c r="A66" s="359" t="s">
        <v>71</v>
      </c>
      <c r="B66" s="359">
        <v>6</v>
      </c>
      <c r="C66" s="360">
        <f>D66/B66*100</f>
        <v>100</v>
      </c>
      <c r="D66" s="361">
        <f>+R66</f>
        <v>6</v>
      </c>
      <c r="E66" s="362">
        <f t="shared" si="57"/>
        <v>0</v>
      </c>
      <c r="F66" s="363">
        <f>R66</f>
        <v>6</v>
      </c>
      <c r="G66" s="364">
        <f>+U66</f>
        <v>51</v>
      </c>
      <c r="H66" s="365">
        <f t="shared" si="60"/>
        <v>92.357274401473305</v>
      </c>
      <c r="I66" s="366">
        <f t="shared" si="61"/>
        <v>18.686274509803923</v>
      </c>
      <c r="J66" s="367">
        <f t="shared" si="51"/>
        <v>0.14325963421040067</v>
      </c>
      <c r="K66" s="366">
        <f>W66/Y$98*1000/6</f>
        <v>0.76803081673909246</v>
      </c>
      <c r="L66" s="365">
        <f t="shared" si="62"/>
        <v>0.43005181347150256</v>
      </c>
      <c r="M66" s="366">
        <f>W66/F66/6</f>
        <v>5.3611111111111107</v>
      </c>
      <c r="N66" s="368">
        <f t="shared" si="64"/>
        <v>2.5906735751295336</v>
      </c>
      <c r="O66" s="369">
        <f t="shared" si="65"/>
        <v>4.937823834196891</v>
      </c>
      <c r="P66" s="12"/>
      <c r="Q66" s="205">
        <f>SUM(Q54:Q65)</f>
        <v>1086</v>
      </c>
      <c r="R66" s="206">
        <f>Q66/181</f>
        <v>6</v>
      </c>
      <c r="S66" s="207">
        <f>SUM(S54:S65)</f>
        <v>1003</v>
      </c>
      <c r="T66" s="206">
        <f>S66/181</f>
        <v>5.541436464088398</v>
      </c>
      <c r="U66" s="208">
        <f>SUM(U54:U65)</f>
        <v>51</v>
      </c>
      <c r="V66" s="209">
        <f>SUM(V54:V65)</f>
        <v>142</v>
      </c>
      <c r="W66" s="208">
        <f t="shared" si="66"/>
        <v>193</v>
      </c>
      <c r="X66" s="209">
        <f>SUM(X54:X65)</f>
        <v>953</v>
      </c>
      <c r="Y66" s="210">
        <v>110083</v>
      </c>
      <c r="Z66" s="209">
        <f>SUM(Z54:Z65)</f>
        <v>5</v>
      </c>
      <c r="AA66" s="211">
        <f>SUM(AA54:AA65)</f>
        <v>937</v>
      </c>
      <c r="AC66" s="195" t="s">
        <v>105</v>
      </c>
      <c r="AD66" s="195">
        <v>10.6</v>
      </c>
      <c r="AE66" s="199"/>
      <c r="AF66" s="198"/>
    </row>
    <row r="67" spans="1:38" x14ac:dyDescent="0.2">
      <c r="A67" s="5" t="s">
        <v>1</v>
      </c>
      <c r="C67" s="114"/>
      <c r="D67" s="115"/>
      <c r="E67" s="115"/>
      <c r="F67" s="115"/>
      <c r="P67" s="12"/>
      <c r="AC67" s="195" t="s">
        <v>106</v>
      </c>
      <c r="AD67" s="195">
        <v>3.4</v>
      </c>
      <c r="AE67" s="199"/>
      <c r="AF67" s="198"/>
    </row>
    <row r="68" spans="1:38" x14ac:dyDescent="0.2">
      <c r="A68" s="140"/>
      <c r="C68" s="343"/>
      <c r="D68" s="343"/>
      <c r="E68" s="342"/>
      <c r="F68" s="342"/>
      <c r="G68" s="342"/>
      <c r="H68" s="342"/>
      <c r="I68" s="342"/>
      <c r="P68" s="12"/>
      <c r="AC68" s="195" t="s">
        <v>107</v>
      </c>
      <c r="AD68" s="195">
        <v>3</v>
      </c>
      <c r="AE68" s="199"/>
      <c r="AF68" s="198"/>
    </row>
    <row r="69" spans="1:38" x14ac:dyDescent="0.2">
      <c r="A69" s="140"/>
      <c r="C69" s="512" t="s">
        <v>148</v>
      </c>
      <c r="D69" s="512"/>
      <c r="E69" s="512"/>
      <c r="F69" s="512"/>
      <c r="G69" s="512"/>
      <c r="H69" s="512"/>
      <c r="I69" s="512"/>
      <c r="P69" s="12"/>
      <c r="AC69" s="195"/>
      <c r="AD69" s="195"/>
      <c r="AE69" s="199"/>
      <c r="AF69" s="198"/>
    </row>
    <row r="70" spans="1:38" x14ac:dyDescent="0.2">
      <c r="A70" s="140"/>
      <c r="C70" s="522" t="s">
        <v>5</v>
      </c>
      <c r="D70" s="522"/>
      <c r="E70" s="522"/>
      <c r="F70" s="522"/>
      <c r="G70" s="522"/>
      <c r="H70" s="522"/>
      <c r="I70" s="522"/>
      <c r="P70" s="12"/>
      <c r="AC70" s="195" t="s">
        <v>108</v>
      </c>
      <c r="AD70" s="195">
        <v>2.5</v>
      </c>
      <c r="AE70" s="199"/>
      <c r="AF70" s="198"/>
    </row>
    <row r="71" spans="1:38" x14ac:dyDescent="0.2">
      <c r="A71" s="140"/>
      <c r="C71" s="512" t="s">
        <v>141</v>
      </c>
      <c r="D71" s="512"/>
      <c r="E71" s="512"/>
      <c r="F71" s="512"/>
      <c r="G71" s="512"/>
      <c r="H71" s="512"/>
      <c r="I71" s="512"/>
      <c r="P71" s="12"/>
      <c r="AC71" s="195" t="s">
        <v>74</v>
      </c>
      <c r="AD71" s="195">
        <v>5.5</v>
      </c>
      <c r="AE71" s="199"/>
      <c r="AF71" s="198"/>
    </row>
    <row r="72" spans="1:38" ht="12.75" thickBot="1" x14ac:dyDescent="0.25">
      <c r="A72" s="2"/>
      <c r="C72" s="114"/>
      <c r="D72" s="115"/>
      <c r="E72" s="115"/>
      <c r="F72" s="115"/>
      <c r="P72" s="12"/>
      <c r="Q72" s="518"/>
      <c r="R72" s="518"/>
      <c r="S72" s="518"/>
      <c r="AC72" s="195" t="s">
        <v>109</v>
      </c>
      <c r="AD72" s="195">
        <v>5.5</v>
      </c>
      <c r="AE72" s="199"/>
      <c r="AF72" s="198"/>
    </row>
    <row r="73" spans="1:38" x14ac:dyDescent="0.2">
      <c r="A73" s="2"/>
      <c r="B73" s="18"/>
      <c r="C73" s="19" t="s">
        <v>8</v>
      </c>
      <c r="D73" s="20"/>
      <c r="E73" s="142"/>
      <c r="F73" s="21"/>
      <c r="G73" s="22"/>
      <c r="H73" s="22"/>
      <c r="I73" s="22"/>
      <c r="J73" s="22"/>
      <c r="K73" s="22"/>
      <c r="L73" s="22"/>
      <c r="M73" s="22"/>
      <c r="N73" s="23"/>
      <c r="O73" s="12"/>
      <c r="P73" s="12"/>
      <c r="AA73" s="1"/>
      <c r="AC73" s="195" t="s">
        <v>110</v>
      </c>
      <c r="AD73" s="195">
        <v>6</v>
      </c>
      <c r="AE73" s="199"/>
      <c r="AF73" s="198"/>
    </row>
    <row r="74" spans="1:38" ht="12.75" thickBot="1" x14ac:dyDescent="0.25">
      <c r="B74" s="493" t="s">
        <v>12</v>
      </c>
      <c r="C74" s="494"/>
      <c r="D74" s="494"/>
      <c r="E74" s="495"/>
      <c r="F74" s="144"/>
      <c r="G74" s="12"/>
      <c r="H74" s="84"/>
      <c r="I74" s="72"/>
      <c r="J74" s="12" t="s">
        <v>13</v>
      </c>
      <c r="K74" s="12"/>
      <c r="L74" s="12"/>
      <c r="M74" s="12"/>
      <c r="N74" s="145"/>
      <c r="O74" s="12"/>
      <c r="P74" s="12"/>
      <c r="Q74" s="265" t="s">
        <v>83</v>
      </c>
      <c r="AA74" s="1"/>
      <c r="AC74" s="195" t="s">
        <v>111</v>
      </c>
      <c r="AD74" s="195">
        <v>4.0999999999999996</v>
      </c>
      <c r="AE74" s="199"/>
      <c r="AF74" s="198"/>
      <c r="AL74" s="143"/>
    </row>
    <row r="75" spans="1:38" ht="132.75" thickBot="1" x14ac:dyDescent="0.25">
      <c r="A75" s="146"/>
      <c r="B75" s="49" t="s">
        <v>15</v>
      </c>
      <c r="C75" s="147" t="s">
        <v>16</v>
      </c>
      <c r="D75" s="148" t="s">
        <v>17</v>
      </c>
      <c r="E75" s="148" t="s">
        <v>18</v>
      </c>
      <c r="F75" s="148" t="s">
        <v>19</v>
      </c>
      <c r="G75" s="49" t="s">
        <v>20</v>
      </c>
      <c r="H75" s="49" t="s">
        <v>21</v>
      </c>
      <c r="I75" s="49" t="s">
        <v>22</v>
      </c>
      <c r="J75" s="498" t="s">
        <v>23</v>
      </c>
      <c r="K75" s="499"/>
      <c r="L75" s="49" t="s">
        <v>24</v>
      </c>
      <c r="M75" s="49" t="s">
        <v>25</v>
      </c>
      <c r="N75" s="49" t="s">
        <v>26</v>
      </c>
      <c r="O75" s="149" t="s">
        <v>27</v>
      </c>
      <c r="P75" s="12"/>
      <c r="Q75" s="150" t="s">
        <v>28</v>
      </c>
      <c r="R75" s="151" t="s">
        <v>29</v>
      </c>
      <c r="S75" s="151" t="s">
        <v>30</v>
      </c>
      <c r="T75" s="151" t="s">
        <v>31</v>
      </c>
      <c r="U75" s="151" t="s">
        <v>32</v>
      </c>
      <c r="V75" s="151" t="s">
        <v>33</v>
      </c>
      <c r="W75" s="152" t="s">
        <v>34</v>
      </c>
      <c r="X75" s="152" t="s">
        <v>35</v>
      </c>
      <c r="Y75" s="152" t="s">
        <v>36</v>
      </c>
      <c r="Z75" s="152" t="s">
        <v>37</v>
      </c>
      <c r="AA75" s="153" t="s">
        <v>38</v>
      </c>
      <c r="AC75" s="213" t="s">
        <v>112</v>
      </c>
      <c r="AD75" s="213">
        <v>7.7</v>
      </c>
      <c r="AE75" s="214"/>
      <c r="AF75" s="215"/>
    </row>
    <row r="76" spans="1:38" x14ac:dyDescent="0.2">
      <c r="A76" s="58" t="s">
        <v>47</v>
      </c>
      <c r="B76" s="58">
        <v>8</v>
      </c>
      <c r="C76" s="66">
        <f t="shared" ref="C76:C87" si="67">D76/B76*100</f>
        <v>98.790322580645167</v>
      </c>
      <c r="D76" s="158">
        <f t="shared" ref="D76:D87" si="68">+R76</f>
        <v>7.903225806451613</v>
      </c>
      <c r="E76" s="159">
        <f t="shared" ref="E76:E88" si="69">B76-D76</f>
        <v>9.6774193548387011E-2</v>
      </c>
      <c r="F76" s="68">
        <f>R76</f>
        <v>7.903225806451613</v>
      </c>
      <c r="G76" s="160">
        <f>+U76</f>
        <v>15</v>
      </c>
      <c r="H76" s="72">
        <f t="shared" ref="H76:H88" si="70">S76/Q76*100</f>
        <v>87.34693877551021</v>
      </c>
      <c r="I76" s="71">
        <f t="shared" ref="I76:I88" si="71">X76/U76</f>
        <v>15.066666666666666</v>
      </c>
      <c r="J76" s="73">
        <f t="shared" ref="J76:J88" si="72">B76/Y$98*1000</f>
        <v>0.19101284561386753</v>
      </c>
      <c r="K76" s="71">
        <f>W76/Y76*1000</f>
        <v>0.32702597131255506</v>
      </c>
      <c r="L76" s="72">
        <f t="shared" ref="L76:L88" si="73">SUM(Q76-S76)/W76</f>
        <v>0.86111111111111116</v>
      </c>
      <c r="M76" s="71">
        <f t="shared" ref="M76:M87" si="74">W76/F76</f>
        <v>4.5551020408163261</v>
      </c>
      <c r="N76" s="161">
        <f t="shared" ref="N76:N88" si="75">Z76/W76*100</f>
        <v>33.333333333333329</v>
      </c>
      <c r="O76" s="37">
        <f>+X76/W76</f>
        <v>6.2777777777777777</v>
      </c>
      <c r="P76" s="12"/>
      <c r="Q76" s="162">
        <v>245</v>
      </c>
      <c r="R76" s="163">
        <f>Q76/31</f>
        <v>7.903225806451613</v>
      </c>
      <c r="S76" s="164">
        <v>214</v>
      </c>
      <c r="T76" s="163">
        <f>S76/31</f>
        <v>6.903225806451613</v>
      </c>
      <c r="U76" s="165">
        <v>15</v>
      </c>
      <c r="V76" s="166">
        <v>21</v>
      </c>
      <c r="W76" s="165">
        <f>+V76+U76</f>
        <v>36</v>
      </c>
      <c r="X76" s="166">
        <v>226</v>
      </c>
      <c r="Y76" s="167">
        <v>110083</v>
      </c>
      <c r="Z76" s="164">
        <v>12</v>
      </c>
      <c r="AA76" s="168">
        <v>221</v>
      </c>
      <c r="AC76" s="167"/>
      <c r="AD76" s="10"/>
      <c r="AE76" s="10"/>
      <c r="AF76" s="10"/>
    </row>
    <row r="77" spans="1:38" x14ac:dyDescent="0.2">
      <c r="A77" s="58" t="s">
        <v>49</v>
      </c>
      <c r="B77" s="58">
        <v>8</v>
      </c>
      <c r="C77" s="66">
        <f t="shared" si="67"/>
        <v>95.535714285714292</v>
      </c>
      <c r="D77" s="158">
        <f t="shared" si="68"/>
        <v>7.6428571428571432</v>
      </c>
      <c r="E77" s="159">
        <f t="shared" si="69"/>
        <v>0.35714285714285676</v>
      </c>
      <c r="F77" s="68">
        <f>R77</f>
        <v>7.6428571428571432</v>
      </c>
      <c r="G77" s="172">
        <f t="shared" ref="G77:G87" si="76">+U77</f>
        <v>8</v>
      </c>
      <c r="H77" s="72">
        <f t="shared" si="70"/>
        <v>90.654205607476641</v>
      </c>
      <c r="I77" s="71">
        <f t="shared" si="71"/>
        <v>25.5</v>
      </c>
      <c r="J77" s="73">
        <f t="shared" si="72"/>
        <v>0.19101284561386753</v>
      </c>
      <c r="K77" s="71">
        <f t="shared" ref="K77:K87" si="77">W77/Y$98*1000</f>
        <v>0.76405138245547011</v>
      </c>
      <c r="L77" s="72">
        <f t="shared" si="73"/>
        <v>0.625</v>
      </c>
      <c r="M77" s="71">
        <f t="shared" si="74"/>
        <v>4.1869158878504669</v>
      </c>
      <c r="N77" s="161">
        <f t="shared" si="75"/>
        <v>9.375</v>
      </c>
      <c r="O77" s="83">
        <f t="shared" ref="O77:O88" si="78">+X77/W77</f>
        <v>6.375</v>
      </c>
      <c r="P77" s="12"/>
      <c r="Q77" s="173">
        <v>214</v>
      </c>
      <c r="R77" s="174">
        <f>Q77/28</f>
        <v>7.6428571428571432</v>
      </c>
      <c r="S77" s="175">
        <v>194</v>
      </c>
      <c r="T77" s="174">
        <f>S77/28</f>
        <v>6.9285714285714288</v>
      </c>
      <c r="U77" s="176">
        <v>8</v>
      </c>
      <c r="V77" s="14">
        <v>24</v>
      </c>
      <c r="W77" s="176">
        <f t="shared" ref="W77:W88" si="79">+V77+U77</f>
        <v>32</v>
      </c>
      <c r="X77" s="14">
        <v>204</v>
      </c>
      <c r="Y77" s="167"/>
      <c r="Z77" s="175">
        <v>3</v>
      </c>
      <c r="AA77" s="168">
        <v>200</v>
      </c>
      <c r="AC77" s="195" t="s">
        <v>113</v>
      </c>
      <c r="AD77" s="204"/>
      <c r="AE77" s="198"/>
      <c r="AF77" s="198"/>
    </row>
    <row r="78" spans="1:38" x14ac:dyDescent="0.2">
      <c r="A78" s="58" t="s">
        <v>51</v>
      </c>
      <c r="B78" s="58">
        <v>8</v>
      </c>
      <c r="C78" s="66">
        <f t="shared" si="67"/>
        <v>100</v>
      </c>
      <c r="D78" s="158">
        <f t="shared" si="68"/>
        <v>8</v>
      </c>
      <c r="E78" s="159">
        <f t="shared" si="69"/>
        <v>0</v>
      </c>
      <c r="F78" s="68">
        <f>R78</f>
        <v>8</v>
      </c>
      <c r="G78" s="172">
        <f t="shared" si="76"/>
        <v>13</v>
      </c>
      <c r="H78" s="72">
        <f t="shared" si="70"/>
        <v>89.91935483870968</v>
      </c>
      <c r="I78" s="71">
        <f t="shared" si="71"/>
        <v>11.538461538461538</v>
      </c>
      <c r="J78" s="73">
        <f t="shared" si="72"/>
        <v>0.19101284561386753</v>
      </c>
      <c r="K78" s="71">
        <f t="shared" si="77"/>
        <v>0.57303853684160266</v>
      </c>
      <c r="L78" s="72">
        <f t="shared" si="73"/>
        <v>1.0416666666666667</v>
      </c>
      <c r="M78" s="71">
        <f t="shared" si="74"/>
        <v>3</v>
      </c>
      <c r="N78" s="161">
        <f t="shared" si="75"/>
        <v>37.5</v>
      </c>
      <c r="O78" s="83">
        <f t="shared" si="78"/>
        <v>6.25</v>
      </c>
      <c r="P78" s="12"/>
      <c r="Q78" s="181">
        <v>248</v>
      </c>
      <c r="R78" s="174">
        <f>Q78/31</f>
        <v>8</v>
      </c>
      <c r="S78" s="167">
        <v>223</v>
      </c>
      <c r="T78" s="174">
        <f>S78/31</f>
        <v>7.193548387096774</v>
      </c>
      <c r="U78" s="40">
        <v>13</v>
      </c>
      <c r="V78" s="10">
        <v>11</v>
      </c>
      <c r="W78" s="176">
        <f t="shared" si="79"/>
        <v>24</v>
      </c>
      <c r="X78" s="10">
        <v>150</v>
      </c>
      <c r="Y78" s="167"/>
      <c r="Z78" s="167">
        <v>9</v>
      </c>
      <c r="AA78" s="168">
        <v>133</v>
      </c>
      <c r="AC78" s="217"/>
      <c r="AD78" s="216"/>
      <c r="AE78" s="216"/>
      <c r="AF78" s="216"/>
    </row>
    <row r="79" spans="1:38" x14ac:dyDescent="0.2">
      <c r="A79" s="218" t="s">
        <v>53</v>
      </c>
      <c r="B79" s="58">
        <v>8</v>
      </c>
      <c r="C79" s="66">
        <f t="shared" si="67"/>
        <v>100</v>
      </c>
      <c r="D79" s="158">
        <f t="shared" si="68"/>
        <v>8</v>
      </c>
      <c r="E79" s="159">
        <f t="shared" si="69"/>
        <v>0</v>
      </c>
      <c r="F79" s="68">
        <f>+R79</f>
        <v>8</v>
      </c>
      <c r="G79" s="172">
        <f t="shared" si="76"/>
        <v>12</v>
      </c>
      <c r="H79" s="72">
        <f t="shared" si="70"/>
        <v>78.75</v>
      </c>
      <c r="I79" s="71">
        <f t="shared" si="71"/>
        <v>19</v>
      </c>
      <c r="J79" s="73">
        <f t="shared" si="72"/>
        <v>0.19101284561386753</v>
      </c>
      <c r="K79" s="71">
        <f t="shared" si="77"/>
        <v>0.69242156535026977</v>
      </c>
      <c r="L79" s="72">
        <f t="shared" si="73"/>
        <v>1.7586206896551724</v>
      </c>
      <c r="M79" s="71">
        <f t="shared" si="74"/>
        <v>3.625</v>
      </c>
      <c r="N79" s="161">
        <f t="shared" si="75"/>
        <v>17.241379310344829</v>
      </c>
      <c r="O79" s="83">
        <f t="shared" si="78"/>
        <v>7.8620689655172411</v>
      </c>
      <c r="P79" s="12"/>
      <c r="Q79" s="181">
        <v>240</v>
      </c>
      <c r="R79" s="174">
        <f>Q79/30</f>
        <v>8</v>
      </c>
      <c r="S79" s="167">
        <v>189</v>
      </c>
      <c r="T79" s="174">
        <f>S79/30</f>
        <v>6.3</v>
      </c>
      <c r="U79" s="40">
        <v>12</v>
      </c>
      <c r="V79" s="10">
        <v>17</v>
      </c>
      <c r="W79" s="176">
        <f t="shared" si="79"/>
        <v>29</v>
      </c>
      <c r="X79" s="10">
        <v>228</v>
      </c>
      <c r="Y79" s="167"/>
      <c r="Z79" s="167">
        <v>5</v>
      </c>
      <c r="AA79" s="168">
        <v>224</v>
      </c>
    </row>
    <row r="80" spans="1:38" x14ac:dyDescent="0.2">
      <c r="A80" s="58" t="s">
        <v>55</v>
      </c>
      <c r="B80" s="58">
        <v>8</v>
      </c>
      <c r="C80" s="66">
        <f t="shared" si="67"/>
        <v>87.5</v>
      </c>
      <c r="D80" s="158">
        <f t="shared" si="68"/>
        <v>7</v>
      </c>
      <c r="E80" s="159">
        <f t="shared" si="69"/>
        <v>1</v>
      </c>
      <c r="F80" s="68">
        <f t="shared" ref="F80:F87" si="80">R80</f>
        <v>7</v>
      </c>
      <c r="G80" s="172">
        <f t="shared" si="76"/>
        <v>9</v>
      </c>
      <c r="H80" s="72">
        <f t="shared" si="70"/>
        <v>89.400921658986178</v>
      </c>
      <c r="I80" s="71">
        <f t="shared" si="71"/>
        <v>17.555555555555557</v>
      </c>
      <c r="J80" s="73">
        <f t="shared" si="72"/>
        <v>0.19101284561386753</v>
      </c>
      <c r="K80" s="71">
        <f t="shared" si="77"/>
        <v>0.596915142543336</v>
      </c>
      <c r="L80" s="72">
        <f t="shared" si="73"/>
        <v>0.92</v>
      </c>
      <c r="M80" s="71">
        <f t="shared" si="74"/>
        <v>3.5714285714285716</v>
      </c>
      <c r="N80" s="161">
        <f t="shared" si="75"/>
        <v>32</v>
      </c>
      <c r="O80" s="83">
        <f t="shared" si="78"/>
        <v>6.32</v>
      </c>
      <c r="P80" s="12"/>
      <c r="Q80" s="181">
        <v>217</v>
      </c>
      <c r="R80" s="174">
        <f>Q80/31</f>
        <v>7</v>
      </c>
      <c r="S80" s="167">
        <v>194</v>
      </c>
      <c r="T80" s="174">
        <f>S80/31</f>
        <v>6.258064516129032</v>
      </c>
      <c r="U80" s="40">
        <v>9</v>
      </c>
      <c r="V80" s="10">
        <v>16</v>
      </c>
      <c r="W80" s="176">
        <f t="shared" si="79"/>
        <v>25</v>
      </c>
      <c r="X80" s="10">
        <v>158</v>
      </c>
      <c r="Y80" s="167"/>
      <c r="Z80" s="167">
        <v>8</v>
      </c>
      <c r="AA80" s="168">
        <v>158</v>
      </c>
    </row>
    <row r="81" spans="1:38" x14ac:dyDescent="0.2">
      <c r="A81" s="58" t="s">
        <v>57</v>
      </c>
      <c r="B81" s="58">
        <v>8</v>
      </c>
      <c r="C81" s="66">
        <f t="shared" si="67"/>
        <v>96.666666666666671</v>
      </c>
      <c r="D81" s="158">
        <f t="shared" si="68"/>
        <v>7.7333333333333334</v>
      </c>
      <c r="E81" s="159">
        <f t="shared" si="69"/>
        <v>0.26666666666666661</v>
      </c>
      <c r="F81" s="68">
        <f t="shared" si="80"/>
        <v>7.7333333333333334</v>
      </c>
      <c r="G81" s="172">
        <f t="shared" si="76"/>
        <v>7</v>
      </c>
      <c r="H81" s="72">
        <f t="shared" si="70"/>
        <v>89.65517241379311</v>
      </c>
      <c r="I81" s="71">
        <f t="shared" si="71"/>
        <v>42.571428571428569</v>
      </c>
      <c r="J81" s="73">
        <f t="shared" si="72"/>
        <v>0.19101284561386753</v>
      </c>
      <c r="K81" s="71">
        <f t="shared" si="77"/>
        <v>0.69242156535026977</v>
      </c>
      <c r="L81" s="72">
        <f t="shared" si="73"/>
        <v>0.82758620689655171</v>
      </c>
      <c r="M81" s="71">
        <f t="shared" si="74"/>
        <v>3.75</v>
      </c>
      <c r="N81" s="161">
        <f t="shared" si="75"/>
        <v>13.793103448275861</v>
      </c>
      <c r="O81" s="83">
        <f t="shared" si="78"/>
        <v>10.275862068965518</v>
      </c>
      <c r="P81" s="12"/>
      <c r="Q81" s="181">
        <v>232</v>
      </c>
      <c r="R81" s="174">
        <f>Q81/30</f>
        <v>7.7333333333333334</v>
      </c>
      <c r="S81" s="167">
        <v>208</v>
      </c>
      <c r="T81" s="174">
        <f>S81/30</f>
        <v>6.9333333333333336</v>
      </c>
      <c r="U81" s="40">
        <v>7</v>
      </c>
      <c r="V81" s="10">
        <v>22</v>
      </c>
      <c r="W81" s="176">
        <f t="shared" si="79"/>
        <v>29</v>
      </c>
      <c r="X81" s="10">
        <v>298</v>
      </c>
      <c r="Y81" s="167"/>
      <c r="Z81" s="167">
        <v>4</v>
      </c>
      <c r="AA81" s="168">
        <v>291</v>
      </c>
    </row>
    <row r="82" spans="1:38" x14ac:dyDescent="0.2">
      <c r="A82" s="58" t="s">
        <v>59</v>
      </c>
      <c r="B82" s="58">
        <v>8</v>
      </c>
      <c r="C82" s="66">
        <f t="shared" si="67"/>
        <v>0</v>
      </c>
      <c r="D82" s="158">
        <f t="shared" si="68"/>
        <v>0</v>
      </c>
      <c r="E82" s="159">
        <f t="shared" si="69"/>
        <v>8</v>
      </c>
      <c r="F82" s="68">
        <f t="shared" si="80"/>
        <v>0</v>
      </c>
      <c r="G82" s="172">
        <f t="shared" si="76"/>
        <v>0</v>
      </c>
      <c r="H82" s="72" t="e">
        <f t="shared" si="70"/>
        <v>#DIV/0!</v>
      </c>
      <c r="I82" s="71" t="e">
        <f t="shared" si="71"/>
        <v>#DIV/0!</v>
      </c>
      <c r="J82" s="73">
        <f t="shared" si="72"/>
        <v>0.19101284561386753</v>
      </c>
      <c r="K82" s="71">
        <f t="shared" si="77"/>
        <v>0</v>
      </c>
      <c r="L82" s="72" t="e">
        <f t="shared" si="73"/>
        <v>#DIV/0!</v>
      </c>
      <c r="M82" s="71" t="e">
        <f t="shared" si="74"/>
        <v>#DIV/0!</v>
      </c>
      <c r="N82" s="161" t="e">
        <f t="shared" si="75"/>
        <v>#DIV/0!</v>
      </c>
      <c r="O82" s="83" t="e">
        <f t="shared" si="78"/>
        <v>#DIV/0!</v>
      </c>
      <c r="P82" s="12"/>
      <c r="Q82" s="181"/>
      <c r="R82" s="174">
        <f>Q82/31</f>
        <v>0</v>
      </c>
      <c r="S82" s="167"/>
      <c r="T82" s="174">
        <f>S82/31</f>
        <v>0</v>
      </c>
      <c r="U82" s="40"/>
      <c r="V82" s="10"/>
      <c r="W82" s="176">
        <f t="shared" si="79"/>
        <v>0</v>
      </c>
      <c r="X82" s="10"/>
      <c r="Y82" s="167"/>
      <c r="Z82" s="167"/>
      <c r="AA82" s="168"/>
    </row>
    <row r="83" spans="1:38" x14ac:dyDescent="0.2">
      <c r="A83" s="58" t="s">
        <v>61</v>
      </c>
      <c r="B83" s="58">
        <v>8</v>
      </c>
      <c r="C83" s="66">
        <f t="shared" si="67"/>
        <v>0</v>
      </c>
      <c r="D83" s="158">
        <f t="shared" si="68"/>
        <v>0</v>
      </c>
      <c r="E83" s="159">
        <f t="shared" si="69"/>
        <v>8</v>
      </c>
      <c r="F83" s="68">
        <f t="shared" si="80"/>
        <v>0</v>
      </c>
      <c r="G83" s="172">
        <f t="shared" si="76"/>
        <v>0</v>
      </c>
      <c r="H83" s="72" t="e">
        <f t="shared" si="70"/>
        <v>#DIV/0!</v>
      </c>
      <c r="I83" s="71" t="e">
        <f t="shared" si="71"/>
        <v>#DIV/0!</v>
      </c>
      <c r="J83" s="73">
        <f t="shared" si="72"/>
        <v>0.19101284561386753</v>
      </c>
      <c r="K83" s="71">
        <f t="shared" si="77"/>
        <v>0</v>
      </c>
      <c r="L83" s="72" t="e">
        <f t="shared" si="73"/>
        <v>#DIV/0!</v>
      </c>
      <c r="M83" s="71" t="e">
        <f t="shared" si="74"/>
        <v>#DIV/0!</v>
      </c>
      <c r="N83" s="161" t="e">
        <f t="shared" si="75"/>
        <v>#DIV/0!</v>
      </c>
      <c r="O83" s="83" t="e">
        <f t="shared" si="78"/>
        <v>#DIV/0!</v>
      </c>
      <c r="P83" s="12"/>
      <c r="Q83" s="181"/>
      <c r="R83" s="174">
        <f>Q83/31</f>
        <v>0</v>
      </c>
      <c r="S83" s="167"/>
      <c r="T83" s="174">
        <f>S83/31</f>
        <v>0</v>
      </c>
      <c r="U83" s="40"/>
      <c r="V83" s="10"/>
      <c r="W83" s="176">
        <f t="shared" si="79"/>
        <v>0</v>
      </c>
      <c r="X83" s="10"/>
      <c r="Y83" s="167"/>
      <c r="Z83" s="167"/>
      <c r="AA83" s="168"/>
    </row>
    <row r="84" spans="1:38" x14ac:dyDescent="0.2">
      <c r="A84" s="58" t="s">
        <v>63</v>
      </c>
      <c r="B84" s="58">
        <v>8</v>
      </c>
      <c r="C84" s="66">
        <f t="shared" si="67"/>
        <v>0</v>
      </c>
      <c r="D84" s="158">
        <f t="shared" si="68"/>
        <v>0</v>
      </c>
      <c r="E84" s="159">
        <f t="shared" si="69"/>
        <v>8</v>
      </c>
      <c r="F84" s="68">
        <f t="shared" si="80"/>
        <v>0</v>
      </c>
      <c r="G84" s="172">
        <f t="shared" si="76"/>
        <v>0</v>
      </c>
      <c r="H84" s="72" t="e">
        <f t="shared" si="70"/>
        <v>#DIV/0!</v>
      </c>
      <c r="I84" s="71" t="e">
        <f t="shared" si="71"/>
        <v>#DIV/0!</v>
      </c>
      <c r="J84" s="73">
        <f t="shared" si="72"/>
        <v>0.19101284561386753</v>
      </c>
      <c r="K84" s="71">
        <f t="shared" si="77"/>
        <v>0</v>
      </c>
      <c r="L84" s="72" t="e">
        <f t="shared" si="73"/>
        <v>#DIV/0!</v>
      </c>
      <c r="M84" s="71" t="e">
        <f t="shared" si="74"/>
        <v>#DIV/0!</v>
      </c>
      <c r="N84" s="161" t="e">
        <f t="shared" si="75"/>
        <v>#DIV/0!</v>
      </c>
      <c r="O84" s="83" t="e">
        <f t="shared" si="78"/>
        <v>#DIV/0!</v>
      </c>
      <c r="P84" s="12"/>
      <c r="Q84" s="181"/>
      <c r="R84" s="174">
        <f>Q84/30</f>
        <v>0</v>
      </c>
      <c r="S84" s="167"/>
      <c r="T84" s="174">
        <f>S84/30</f>
        <v>0</v>
      </c>
      <c r="U84" s="40"/>
      <c r="V84" s="10"/>
      <c r="W84" s="176">
        <f t="shared" si="79"/>
        <v>0</v>
      </c>
      <c r="X84" s="10"/>
      <c r="Y84" s="167"/>
      <c r="Z84" s="167"/>
      <c r="AA84" s="168"/>
      <c r="AC84" s="8"/>
      <c r="AD84" s="8"/>
    </row>
    <row r="85" spans="1:38" x14ac:dyDescent="0.2">
      <c r="A85" s="58" t="s">
        <v>65</v>
      </c>
      <c r="B85" s="58">
        <v>8</v>
      </c>
      <c r="C85" s="66">
        <f t="shared" si="67"/>
        <v>0</v>
      </c>
      <c r="D85" s="158">
        <f t="shared" si="68"/>
        <v>0</v>
      </c>
      <c r="E85" s="159">
        <f t="shared" si="69"/>
        <v>8</v>
      </c>
      <c r="F85" s="68">
        <f t="shared" si="80"/>
        <v>0</v>
      </c>
      <c r="G85" s="172">
        <f t="shared" si="76"/>
        <v>0</v>
      </c>
      <c r="H85" s="72" t="e">
        <f t="shared" si="70"/>
        <v>#DIV/0!</v>
      </c>
      <c r="I85" s="71" t="e">
        <f t="shared" si="71"/>
        <v>#DIV/0!</v>
      </c>
      <c r="J85" s="73">
        <f t="shared" si="72"/>
        <v>0.19101284561386753</v>
      </c>
      <c r="K85" s="71">
        <f t="shared" si="77"/>
        <v>0</v>
      </c>
      <c r="L85" s="72" t="e">
        <f t="shared" si="73"/>
        <v>#DIV/0!</v>
      </c>
      <c r="M85" s="71" t="e">
        <f t="shared" si="74"/>
        <v>#DIV/0!</v>
      </c>
      <c r="N85" s="161" t="e">
        <f t="shared" si="75"/>
        <v>#DIV/0!</v>
      </c>
      <c r="O85" s="83" t="e">
        <f t="shared" si="78"/>
        <v>#DIV/0!</v>
      </c>
      <c r="P85" s="12"/>
      <c r="Q85" s="181"/>
      <c r="R85" s="174">
        <f>Q85/31</f>
        <v>0</v>
      </c>
      <c r="S85" s="167"/>
      <c r="T85" s="174">
        <f>S85/31</f>
        <v>0</v>
      </c>
      <c r="U85" s="40"/>
      <c r="V85" s="10"/>
      <c r="W85" s="176">
        <f t="shared" si="79"/>
        <v>0</v>
      </c>
      <c r="X85" s="10"/>
      <c r="Y85" s="167"/>
      <c r="Z85" s="167"/>
      <c r="AA85" s="168"/>
    </row>
    <row r="86" spans="1:38" x14ac:dyDescent="0.2">
      <c r="A86" s="58" t="s">
        <v>67</v>
      </c>
      <c r="B86" s="58">
        <v>8</v>
      </c>
      <c r="C86" s="66">
        <f t="shared" si="67"/>
        <v>0</v>
      </c>
      <c r="D86" s="158">
        <f t="shared" si="68"/>
        <v>0</v>
      </c>
      <c r="E86" s="159">
        <f t="shared" si="69"/>
        <v>8</v>
      </c>
      <c r="F86" s="68">
        <f t="shared" si="80"/>
        <v>0</v>
      </c>
      <c r="G86" s="172">
        <f t="shared" si="76"/>
        <v>0</v>
      </c>
      <c r="H86" s="72" t="e">
        <f t="shared" si="70"/>
        <v>#DIV/0!</v>
      </c>
      <c r="I86" s="71" t="e">
        <f t="shared" si="71"/>
        <v>#DIV/0!</v>
      </c>
      <c r="J86" s="73">
        <f t="shared" si="72"/>
        <v>0.19101284561386753</v>
      </c>
      <c r="K86" s="71">
        <f t="shared" si="77"/>
        <v>0</v>
      </c>
      <c r="L86" s="72" t="e">
        <f t="shared" si="73"/>
        <v>#DIV/0!</v>
      </c>
      <c r="M86" s="71" t="e">
        <f t="shared" si="74"/>
        <v>#DIV/0!</v>
      </c>
      <c r="N86" s="161" t="e">
        <f t="shared" si="75"/>
        <v>#DIV/0!</v>
      </c>
      <c r="O86" s="83" t="e">
        <f t="shared" si="78"/>
        <v>#DIV/0!</v>
      </c>
      <c r="P86" s="12"/>
      <c r="Q86" s="181"/>
      <c r="R86" s="174">
        <f>Q86/30</f>
        <v>0</v>
      </c>
      <c r="S86" s="167"/>
      <c r="T86" s="174">
        <f>S86/30</f>
        <v>0</v>
      </c>
      <c r="U86" s="40"/>
      <c r="V86" s="10"/>
      <c r="W86" s="176">
        <f t="shared" si="79"/>
        <v>0</v>
      </c>
      <c r="X86" s="10"/>
      <c r="Y86" s="167"/>
      <c r="Z86" s="167"/>
      <c r="AA86" s="168"/>
    </row>
    <row r="87" spans="1:38" ht="12.75" thickBot="1" x14ac:dyDescent="0.25">
      <c r="A87" s="58" t="s">
        <v>69</v>
      </c>
      <c r="B87" s="58">
        <v>8</v>
      </c>
      <c r="C87" s="66">
        <f t="shared" si="67"/>
        <v>0</v>
      </c>
      <c r="D87" s="158">
        <f t="shared" si="68"/>
        <v>0</v>
      </c>
      <c r="E87" s="159">
        <f t="shared" si="69"/>
        <v>8</v>
      </c>
      <c r="F87" s="68">
        <f t="shared" si="80"/>
        <v>0</v>
      </c>
      <c r="G87" s="172">
        <f t="shared" si="76"/>
        <v>0</v>
      </c>
      <c r="H87" s="72" t="e">
        <f t="shared" si="70"/>
        <v>#DIV/0!</v>
      </c>
      <c r="I87" s="71" t="e">
        <f t="shared" si="71"/>
        <v>#DIV/0!</v>
      </c>
      <c r="J87" s="73">
        <f t="shared" si="72"/>
        <v>0.19101284561386753</v>
      </c>
      <c r="K87" s="71">
        <f t="shared" si="77"/>
        <v>0</v>
      </c>
      <c r="L87" s="72" t="e">
        <f t="shared" si="73"/>
        <v>#DIV/0!</v>
      </c>
      <c r="M87" s="71" t="e">
        <f t="shared" si="74"/>
        <v>#DIV/0!</v>
      </c>
      <c r="N87" s="161" t="e">
        <f t="shared" si="75"/>
        <v>#DIV/0!</v>
      </c>
      <c r="O87" s="83" t="e">
        <f t="shared" si="78"/>
        <v>#DIV/0!</v>
      </c>
      <c r="P87" s="12"/>
      <c r="Q87" s="181"/>
      <c r="R87" s="174">
        <f>Q87/31</f>
        <v>0</v>
      </c>
      <c r="S87" s="167"/>
      <c r="T87" s="174">
        <f>S87/31</f>
        <v>0</v>
      </c>
      <c r="U87" s="40"/>
      <c r="V87" s="10"/>
      <c r="W87" s="176">
        <f t="shared" si="79"/>
        <v>0</v>
      </c>
      <c r="X87" s="10"/>
      <c r="Y87" s="167"/>
      <c r="Z87" s="167"/>
      <c r="AA87" s="168"/>
    </row>
    <row r="88" spans="1:38" s="212" customFormat="1" ht="37.5" customHeight="1" thickBot="1" x14ac:dyDescent="0.25">
      <c r="A88" s="359" t="s">
        <v>71</v>
      </c>
      <c r="B88" s="359">
        <v>8</v>
      </c>
      <c r="C88" s="360">
        <f>D88/B88*100</f>
        <v>96.408839779005532</v>
      </c>
      <c r="D88" s="361">
        <f>+R88</f>
        <v>7.7127071823204423</v>
      </c>
      <c r="E88" s="362">
        <f t="shared" si="69"/>
        <v>0.28729281767955772</v>
      </c>
      <c r="F88" s="363">
        <f>R88</f>
        <v>7.7127071823204423</v>
      </c>
      <c r="G88" s="364">
        <f>+U88</f>
        <v>64</v>
      </c>
      <c r="H88" s="365">
        <f t="shared" si="70"/>
        <v>87.535816618911184</v>
      </c>
      <c r="I88" s="366">
        <f t="shared" si="71"/>
        <v>19.75</v>
      </c>
      <c r="J88" s="367">
        <f t="shared" si="72"/>
        <v>0.19101284561386753</v>
      </c>
      <c r="K88" s="366">
        <f>W88/Y$98*1000/6</f>
        <v>0.69640099963389213</v>
      </c>
      <c r="L88" s="365">
        <f t="shared" si="73"/>
        <v>0.99428571428571433</v>
      </c>
      <c r="M88" s="366">
        <f>W88/F88/6</f>
        <v>3.7816380133715377</v>
      </c>
      <c r="N88" s="368">
        <f>Z88/W88*100</f>
        <v>23.428571428571431</v>
      </c>
      <c r="O88" s="369">
        <f t="shared" si="78"/>
        <v>7.2228571428571424</v>
      </c>
      <c r="P88" s="12"/>
      <c r="Q88" s="370">
        <f>SUM(Q76:Q87)</f>
        <v>1396</v>
      </c>
      <c r="R88" s="371">
        <f>Q88/181</f>
        <v>7.7127071823204423</v>
      </c>
      <c r="S88" s="372">
        <f>SUM(S76:S87)</f>
        <v>1222</v>
      </c>
      <c r="T88" s="371">
        <f>S88/181</f>
        <v>6.7513812154696131</v>
      </c>
      <c r="U88" s="373">
        <f>SUM(U76:U87)</f>
        <v>64</v>
      </c>
      <c r="V88" s="374">
        <f>SUM(V76:V87)</f>
        <v>111</v>
      </c>
      <c r="W88" s="373">
        <f t="shared" si="79"/>
        <v>175</v>
      </c>
      <c r="X88" s="374">
        <f>SUM(X76:X87)</f>
        <v>1264</v>
      </c>
      <c r="Y88" s="375">
        <v>110083</v>
      </c>
      <c r="Z88" s="374">
        <f>SUM(Z76:Z87)</f>
        <v>41</v>
      </c>
      <c r="AA88" s="376">
        <f>SUM(AA76:AA87)</f>
        <v>1227</v>
      </c>
    </row>
    <row r="89" spans="1:38" x14ac:dyDescent="0.2">
      <c r="A89" s="12"/>
      <c r="B89" s="12"/>
      <c r="C89" s="186"/>
      <c r="D89" s="68"/>
      <c r="E89" s="68"/>
      <c r="F89" s="68"/>
      <c r="G89" s="12"/>
      <c r="H89" s="12"/>
      <c r="I89" s="12"/>
      <c r="J89" s="12"/>
      <c r="K89" s="12"/>
      <c r="L89" s="12"/>
      <c r="M89" s="12"/>
      <c r="N89" s="65"/>
      <c r="O89" s="65"/>
      <c r="P89" s="12"/>
      <c r="Q89" s="10"/>
      <c r="R89" s="10"/>
      <c r="S89" s="10"/>
      <c r="T89" s="10"/>
      <c r="U89" s="10"/>
      <c r="V89" s="10"/>
      <c r="W89" s="10"/>
      <c r="X89" s="10"/>
      <c r="Y89" s="10"/>
      <c r="Z89" s="10"/>
    </row>
    <row r="90" spans="1:38" x14ac:dyDescent="0.2">
      <c r="A90" s="5" t="s">
        <v>1</v>
      </c>
      <c r="C90" s="114"/>
      <c r="D90" s="115"/>
      <c r="E90" s="115"/>
      <c r="F90" s="115"/>
      <c r="P90" s="12"/>
    </row>
    <row r="91" spans="1:38" x14ac:dyDescent="0.2">
      <c r="A91" s="140"/>
      <c r="C91" s="515" t="s">
        <v>148</v>
      </c>
      <c r="D91" s="515"/>
      <c r="E91" s="515"/>
      <c r="F91" s="515"/>
      <c r="G91" s="515"/>
      <c r="H91" s="515"/>
      <c r="I91" s="515"/>
      <c r="P91" s="12"/>
    </row>
    <row r="92" spans="1:38" x14ac:dyDescent="0.2">
      <c r="A92" s="140"/>
      <c r="C92" s="377"/>
      <c r="D92" s="515" t="s">
        <v>5</v>
      </c>
      <c r="E92" s="515"/>
      <c r="F92" s="515"/>
      <c r="G92" s="515"/>
      <c r="H92" s="378"/>
      <c r="I92" s="378"/>
      <c r="P92" s="12"/>
    </row>
    <row r="93" spans="1:38" x14ac:dyDescent="0.2">
      <c r="A93" s="140"/>
      <c r="C93" s="513" t="s">
        <v>142</v>
      </c>
      <c r="D93" s="513"/>
      <c r="E93" s="513"/>
      <c r="F93" s="513"/>
      <c r="G93" s="513"/>
      <c r="H93" s="513"/>
      <c r="I93" s="513"/>
      <c r="P93" s="12"/>
    </row>
    <row r="94" spans="1:38" ht="12.75" thickBot="1" x14ac:dyDescent="0.25">
      <c r="A94" s="2"/>
      <c r="C94" s="114"/>
      <c r="D94" s="115"/>
      <c r="E94" s="115"/>
      <c r="F94" s="115"/>
      <c r="P94" s="12"/>
      <c r="Q94" s="6"/>
      <c r="R94" s="6" t="s">
        <v>2</v>
      </c>
    </row>
    <row r="95" spans="1:38" x14ac:dyDescent="0.2">
      <c r="A95" s="2"/>
      <c r="B95" s="18"/>
      <c r="C95" s="19" t="s">
        <v>8</v>
      </c>
      <c r="D95" s="20"/>
      <c r="E95" s="142"/>
      <c r="F95" s="21"/>
      <c r="G95" s="22"/>
      <c r="H95" s="22"/>
      <c r="I95" s="22"/>
      <c r="J95" s="22"/>
      <c r="K95" s="22"/>
      <c r="L95" s="22"/>
      <c r="M95" s="22"/>
      <c r="N95" s="23"/>
      <c r="O95" s="12"/>
      <c r="P95" s="12"/>
      <c r="AA95" s="1"/>
    </row>
    <row r="96" spans="1:38" ht="12.75" thickBot="1" x14ac:dyDescent="0.25">
      <c r="B96" s="493" t="s">
        <v>12</v>
      </c>
      <c r="C96" s="494"/>
      <c r="D96" s="494"/>
      <c r="E96" s="495"/>
      <c r="F96" s="144"/>
      <c r="G96" s="12"/>
      <c r="H96" s="84"/>
      <c r="I96" s="72"/>
      <c r="J96" s="12" t="s">
        <v>13</v>
      </c>
      <c r="K96" s="12"/>
      <c r="L96" s="12"/>
      <c r="M96" s="12"/>
      <c r="N96" s="145"/>
      <c r="O96" s="12"/>
      <c r="P96" s="12"/>
      <c r="Q96" s="266" t="s">
        <v>85</v>
      </c>
      <c r="AA96" s="1"/>
      <c r="AC96" s="143"/>
      <c r="AD96" s="143"/>
      <c r="AE96" s="143"/>
      <c r="AF96" s="143"/>
      <c r="AG96" s="143"/>
      <c r="AH96" s="143"/>
      <c r="AI96" s="143"/>
      <c r="AJ96" s="143"/>
      <c r="AK96" s="143"/>
      <c r="AL96" s="143"/>
    </row>
    <row r="97" spans="1:30" ht="132.75" thickBot="1" x14ac:dyDescent="0.25">
      <c r="A97" s="146"/>
      <c r="B97" s="49" t="s">
        <v>15</v>
      </c>
      <c r="C97" s="147" t="s">
        <v>16</v>
      </c>
      <c r="D97" s="148" t="s">
        <v>17</v>
      </c>
      <c r="E97" s="148" t="s">
        <v>18</v>
      </c>
      <c r="F97" s="148" t="s">
        <v>19</v>
      </c>
      <c r="G97" s="49" t="s">
        <v>20</v>
      </c>
      <c r="H97" s="49" t="s">
        <v>21</v>
      </c>
      <c r="I97" s="49" t="s">
        <v>22</v>
      </c>
      <c r="J97" s="498" t="s">
        <v>23</v>
      </c>
      <c r="K97" s="499"/>
      <c r="L97" s="49" t="s">
        <v>24</v>
      </c>
      <c r="M97" s="49" t="s">
        <v>25</v>
      </c>
      <c r="N97" s="49" t="s">
        <v>26</v>
      </c>
      <c r="O97" s="149" t="s">
        <v>27</v>
      </c>
      <c r="P97" s="12"/>
      <c r="Q97" s="150" t="s">
        <v>28</v>
      </c>
      <c r="R97" s="151" t="s">
        <v>29</v>
      </c>
      <c r="S97" s="151" t="s">
        <v>30</v>
      </c>
      <c r="T97" s="151" t="s">
        <v>31</v>
      </c>
      <c r="U97" s="151" t="s">
        <v>32</v>
      </c>
      <c r="V97" s="151" t="s">
        <v>33</v>
      </c>
      <c r="W97" s="152" t="s">
        <v>34</v>
      </c>
      <c r="X97" s="152" t="s">
        <v>35</v>
      </c>
      <c r="Y97" s="152" t="s">
        <v>36</v>
      </c>
      <c r="Z97" s="152" t="s">
        <v>37</v>
      </c>
      <c r="AA97" s="153" t="s">
        <v>38</v>
      </c>
    </row>
    <row r="98" spans="1:30" x14ac:dyDescent="0.2">
      <c r="A98" s="58" t="s">
        <v>47</v>
      </c>
      <c r="B98" s="58">
        <v>30</v>
      </c>
      <c r="C98" s="66">
        <f t="shared" ref="C98:C109" si="81">D98/B98*100</f>
        <v>65.268817204301072</v>
      </c>
      <c r="D98" s="158">
        <f t="shared" ref="D98:D109" si="82">+R98</f>
        <v>19.580645161290324</v>
      </c>
      <c r="E98" s="159">
        <f t="shared" ref="E98:E110" si="83">B98-D98</f>
        <v>10.419354838709676</v>
      </c>
      <c r="F98" s="68">
        <f t="shared" ref="F98:F109" si="84">R98</f>
        <v>19.580645161290324</v>
      </c>
      <c r="G98" s="160">
        <f>+U98</f>
        <v>94</v>
      </c>
      <c r="H98" s="72">
        <f t="shared" ref="H98:H110" si="85">S98/Q98*100</f>
        <v>51.729818780889623</v>
      </c>
      <c r="I98" s="71">
        <f t="shared" ref="I98:I110" si="86">X98/U98</f>
        <v>2.9361702127659575</v>
      </c>
      <c r="J98" s="73">
        <f t="shared" ref="J98:J110" si="87">B98/Y$98*1000</f>
        <v>0.71629817105200322</v>
      </c>
      <c r="K98" s="71">
        <f>W98/Y98*1000</f>
        <v>2.3399073587698771</v>
      </c>
      <c r="L98" s="72">
        <f t="shared" ref="L98:L110" si="88">SUM(Q98-S98)/W98</f>
        <v>2.989795918367347</v>
      </c>
      <c r="M98" s="71">
        <f t="shared" ref="M98:M109" si="89">W98/F98</f>
        <v>5.0049423393739696</v>
      </c>
      <c r="N98" s="161">
        <f t="shared" ref="N98:N110" si="90">Z98/W98*100</f>
        <v>0</v>
      </c>
      <c r="O98" s="37">
        <f>+X98/W98</f>
        <v>2.8163265306122449</v>
      </c>
      <c r="P98" s="12"/>
      <c r="Q98" s="162">
        <v>607</v>
      </c>
      <c r="R98" s="163">
        <f>Q98/31</f>
        <v>19.580645161290324</v>
      </c>
      <c r="S98" s="164">
        <v>314</v>
      </c>
      <c r="T98" s="163">
        <f>S98/31</f>
        <v>10.129032258064516</v>
      </c>
      <c r="U98" s="165">
        <v>94</v>
      </c>
      <c r="V98" s="166">
        <v>4</v>
      </c>
      <c r="W98" s="165">
        <f>+V98+U98</f>
        <v>98</v>
      </c>
      <c r="X98" s="166">
        <v>276</v>
      </c>
      <c r="Y98" s="167">
        <v>41882</v>
      </c>
      <c r="Z98" s="164">
        <v>0</v>
      </c>
      <c r="AA98" s="168">
        <v>271</v>
      </c>
    </row>
    <row r="99" spans="1:30" x14ac:dyDescent="0.2">
      <c r="A99" s="58" t="s">
        <v>49</v>
      </c>
      <c r="B99" s="58">
        <v>30</v>
      </c>
      <c r="C99" s="66">
        <f t="shared" si="81"/>
        <v>66.666666666666657</v>
      </c>
      <c r="D99" s="158">
        <f t="shared" si="82"/>
        <v>20</v>
      </c>
      <c r="E99" s="159">
        <f t="shared" si="83"/>
        <v>10</v>
      </c>
      <c r="F99" s="68">
        <f t="shared" si="84"/>
        <v>20</v>
      </c>
      <c r="G99" s="172">
        <f t="shared" ref="G99:G109" si="91">+U99</f>
        <v>95</v>
      </c>
      <c r="H99" s="72">
        <f t="shared" si="85"/>
        <v>65.178571428571431</v>
      </c>
      <c r="I99" s="71">
        <f t="shared" si="86"/>
        <v>4.3263157894736839</v>
      </c>
      <c r="J99" s="73">
        <f t="shared" si="87"/>
        <v>0.71629817105200322</v>
      </c>
      <c r="K99" s="71">
        <f t="shared" ref="K99:K109" si="92">W99/Y$98*1000</f>
        <v>2.387660570173344</v>
      </c>
      <c r="L99" s="72">
        <f t="shared" si="88"/>
        <v>1.95</v>
      </c>
      <c r="M99" s="71">
        <f t="shared" si="89"/>
        <v>5</v>
      </c>
      <c r="N99" s="161">
        <f t="shared" si="90"/>
        <v>0</v>
      </c>
      <c r="O99" s="83">
        <f t="shared" ref="O99:O110" si="93">+X99/W99</f>
        <v>4.1100000000000003</v>
      </c>
      <c r="P99" s="12"/>
      <c r="Q99" s="173">
        <v>560</v>
      </c>
      <c r="R99" s="174">
        <f>Q99/28</f>
        <v>20</v>
      </c>
      <c r="S99" s="175">
        <v>365</v>
      </c>
      <c r="T99" s="174">
        <f>S99/28</f>
        <v>13.035714285714286</v>
      </c>
      <c r="U99" s="176">
        <v>95</v>
      </c>
      <c r="V99" s="14">
        <v>5</v>
      </c>
      <c r="W99" s="176">
        <f t="shared" ref="W99:W109" si="94">+V99+U99</f>
        <v>100</v>
      </c>
      <c r="X99" s="14">
        <v>411</v>
      </c>
      <c r="Y99" s="167"/>
      <c r="Z99" s="175">
        <v>0</v>
      </c>
      <c r="AA99" s="168">
        <v>410</v>
      </c>
    </row>
    <row r="100" spans="1:30" x14ac:dyDescent="0.2">
      <c r="A100" s="58" t="s">
        <v>51</v>
      </c>
      <c r="B100" s="58">
        <v>30</v>
      </c>
      <c r="C100" s="66">
        <f t="shared" si="81"/>
        <v>65.6989247311828</v>
      </c>
      <c r="D100" s="158">
        <f t="shared" si="82"/>
        <v>19.70967741935484</v>
      </c>
      <c r="E100" s="159">
        <f t="shared" si="83"/>
        <v>10.29032258064516</v>
      </c>
      <c r="F100" s="68">
        <f t="shared" si="84"/>
        <v>19.70967741935484</v>
      </c>
      <c r="G100" s="172">
        <f t="shared" si="91"/>
        <v>93</v>
      </c>
      <c r="H100" s="72">
        <f t="shared" si="85"/>
        <v>52.700490998363335</v>
      </c>
      <c r="I100" s="71">
        <f t="shared" si="86"/>
        <v>2.881720430107527</v>
      </c>
      <c r="J100" s="73">
        <f t="shared" si="87"/>
        <v>0.71629817105200322</v>
      </c>
      <c r="K100" s="71">
        <f t="shared" si="92"/>
        <v>2.268277541664677</v>
      </c>
      <c r="L100" s="72">
        <f t="shared" si="88"/>
        <v>3.0421052631578949</v>
      </c>
      <c r="M100" s="71">
        <f t="shared" si="89"/>
        <v>4.8199672667757767</v>
      </c>
      <c r="N100" s="161">
        <f t="shared" si="90"/>
        <v>0</v>
      </c>
      <c r="O100" s="83">
        <f t="shared" si="93"/>
        <v>2.8210526315789473</v>
      </c>
      <c r="P100" s="12"/>
      <c r="Q100" s="181">
        <v>611</v>
      </c>
      <c r="R100" s="174">
        <f>Q100/31</f>
        <v>19.70967741935484</v>
      </c>
      <c r="S100" s="167">
        <v>322</v>
      </c>
      <c r="T100" s="174">
        <f>S100/31</f>
        <v>10.387096774193548</v>
      </c>
      <c r="U100" s="40">
        <v>93</v>
      </c>
      <c r="V100" s="10">
        <v>2</v>
      </c>
      <c r="W100" s="176">
        <f t="shared" si="94"/>
        <v>95</v>
      </c>
      <c r="X100" s="10">
        <v>268</v>
      </c>
      <c r="Y100" s="167"/>
      <c r="Z100" s="167">
        <v>0</v>
      </c>
      <c r="AA100" s="168">
        <v>266</v>
      </c>
    </row>
    <row r="101" spans="1:30" x14ac:dyDescent="0.2">
      <c r="A101" s="58" t="s">
        <v>53</v>
      </c>
      <c r="B101" s="58">
        <v>30</v>
      </c>
      <c r="C101" s="66">
        <f t="shared" si="81"/>
        <v>66.666666666666657</v>
      </c>
      <c r="D101" s="158">
        <f t="shared" si="82"/>
        <v>20</v>
      </c>
      <c r="E101" s="159">
        <f t="shared" si="83"/>
        <v>10</v>
      </c>
      <c r="F101" s="68">
        <f>+R101</f>
        <v>20</v>
      </c>
      <c r="G101" s="172">
        <f t="shared" si="91"/>
        <v>119</v>
      </c>
      <c r="H101" s="72">
        <f t="shared" si="85"/>
        <v>52.833333333333329</v>
      </c>
      <c r="I101" s="71">
        <f t="shared" si="86"/>
        <v>2.5882352941176472</v>
      </c>
      <c r="J101" s="73">
        <f t="shared" si="87"/>
        <v>0.71629817105200322</v>
      </c>
      <c r="K101" s="71">
        <f t="shared" si="92"/>
        <v>2.9129458956114802</v>
      </c>
      <c r="L101" s="72">
        <f t="shared" si="88"/>
        <v>2.319672131147541</v>
      </c>
      <c r="M101" s="71">
        <f t="shared" si="89"/>
        <v>6.1</v>
      </c>
      <c r="N101" s="161">
        <f t="shared" si="90"/>
        <v>0</v>
      </c>
      <c r="O101" s="83">
        <f t="shared" si="93"/>
        <v>2.5245901639344264</v>
      </c>
      <c r="P101" s="12"/>
      <c r="Q101" s="181">
        <v>600</v>
      </c>
      <c r="R101" s="174">
        <f>Q101/30</f>
        <v>20</v>
      </c>
      <c r="S101" s="167">
        <v>317</v>
      </c>
      <c r="T101" s="174">
        <f>S101/30</f>
        <v>10.566666666666666</v>
      </c>
      <c r="U101" s="40">
        <v>119</v>
      </c>
      <c r="V101" s="10">
        <v>3</v>
      </c>
      <c r="W101" s="176">
        <f t="shared" si="94"/>
        <v>122</v>
      </c>
      <c r="X101" s="10">
        <v>308</v>
      </c>
      <c r="Y101" s="167"/>
      <c r="Z101" s="167">
        <v>0</v>
      </c>
      <c r="AA101" s="168">
        <v>308</v>
      </c>
    </row>
    <row r="102" spans="1:30" x14ac:dyDescent="0.2">
      <c r="A102" s="58" t="s">
        <v>55</v>
      </c>
      <c r="B102" s="58">
        <v>30</v>
      </c>
      <c r="C102" s="66">
        <f t="shared" si="81"/>
        <v>65.806451612903231</v>
      </c>
      <c r="D102" s="158">
        <f t="shared" si="82"/>
        <v>19.741935483870968</v>
      </c>
      <c r="E102" s="159">
        <f t="shared" si="83"/>
        <v>10.258064516129032</v>
      </c>
      <c r="F102" s="68">
        <f t="shared" si="84"/>
        <v>19.741935483870968</v>
      </c>
      <c r="G102" s="172">
        <f t="shared" si="91"/>
        <v>96</v>
      </c>
      <c r="H102" s="72">
        <f t="shared" si="85"/>
        <v>60.784313725490193</v>
      </c>
      <c r="I102" s="71">
        <f t="shared" si="86"/>
        <v>3.5416666666666665</v>
      </c>
      <c r="J102" s="73">
        <f t="shared" si="87"/>
        <v>0.71629817105200322</v>
      </c>
      <c r="K102" s="71">
        <f t="shared" si="92"/>
        <v>2.4592903872785445</v>
      </c>
      <c r="L102" s="72">
        <f t="shared" si="88"/>
        <v>2.3300970873786406</v>
      </c>
      <c r="M102" s="71">
        <f t="shared" si="89"/>
        <v>5.2173202614379086</v>
      </c>
      <c r="N102" s="161">
        <f t="shared" si="90"/>
        <v>0</v>
      </c>
      <c r="O102" s="83">
        <f t="shared" si="93"/>
        <v>3.3009708737864076</v>
      </c>
      <c r="P102" s="12"/>
      <c r="Q102" s="181">
        <v>612</v>
      </c>
      <c r="R102" s="174">
        <f>Q102/31</f>
        <v>19.741935483870968</v>
      </c>
      <c r="S102" s="167">
        <v>372</v>
      </c>
      <c r="T102" s="174">
        <f>S102/31</f>
        <v>12</v>
      </c>
      <c r="U102" s="40">
        <v>96</v>
      </c>
      <c r="V102" s="10">
        <v>7</v>
      </c>
      <c r="W102" s="176">
        <f t="shared" si="94"/>
        <v>103</v>
      </c>
      <c r="X102" s="10">
        <v>340</v>
      </c>
      <c r="Y102" s="167"/>
      <c r="Z102" s="167">
        <v>0</v>
      </c>
      <c r="AA102" s="168">
        <v>329</v>
      </c>
    </row>
    <row r="103" spans="1:30" x14ac:dyDescent="0.2">
      <c r="A103" s="58" t="s">
        <v>57</v>
      </c>
      <c r="B103" s="58">
        <v>30</v>
      </c>
      <c r="C103" s="66">
        <f t="shared" si="81"/>
        <v>81.111111111111114</v>
      </c>
      <c r="D103" s="158">
        <f t="shared" si="82"/>
        <v>24.333333333333332</v>
      </c>
      <c r="E103" s="159">
        <f t="shared" si="83"/>
        <v>5.6666666666666679</v>
      </c>
      <c r="F103" s="68">
        <f t="shared" si="84"/>
        <v>24.333333333333332</v>
      </c>
      <c r="G103" s="172">
        <f t="shared" si="91"/>
        <v>110</v>
      </c>
      <c r="H103" s="72">
        <f t="shared" si="85"/>
        <v>71.232876712328761</v>
      </c>
      <c r="I103" s="71">
        <f t="shared" si="86"/>
        <v>3.7727272727272729</v>
      </c>
      <c r="J103" s="73">
        <f t="shared" si="87"/>
        <v>0.71629817105200322</v>
      </c>
      <c r="K103" s="71">
        <f t="shared" si="92"/>
        <v>2.9129458956114802</v>
      </c>
      <c r="L103" s="72">
        <f t="shared" si="88"/>
        <v>1.721311475409836</v>
      </c>
      <c r="M103" s="71">
        <f t="shared" si="89"/>
        <v>5.0136986301369868</v>
      </c>
      <c r="N103" s="161">
        <f t="shared" si="90"/>
        <v>0</v>
      </c>
      <c r="O103" s="83">
        <f t="shared" si="93"/>
        <v>3.401639344262295</v>
      </c>
      <c r="P103" s="12"/>
      <c r="Q103" s="181">
        <v>730</v>
      </c>
      <c r="R103" s="174">
        <f>Q103/30</f>
        <v>24.333333333333332</v>
      </c>
      <c r="S103" s="167">
        <v>520</v>
      </c>
      <c r="T103" s="174">
        <f>S103/30</f>
        <v>17.333333333333332</v>
      </c>
      <c r="U103" s="40">
        <v>110</v>
      </c>
      <c r="V103" s="10">
        <v>12</v>
      </c>
      <c r="W103" s="176">
        <f t="shared" si="94"/>
        <v>122</v>
      </c>
      <c r="X103" s="10">
        <v>415</v>
      </c>
      <c r="Y103" s="167"/>
      <c r="Z103" s="167">
        <v>0</v>
      </c>
      <c r="AA103" s="168">
        <v>409</v>
      </c>
    </row>
    <row r="104" spans="1:30" x14ac:dyDescent="0.2">
      <c r="A104" s="58" t="s">
        <v>59</v>
      </c>
      <c r="B104" s="58">
        <v>30</v>
      </c>
      <c r="C104" s="66">
        <f t="shared" si="81"/>
        <v>0</v>
      </c>
      <c r="D104" s="158">
        <f t="shared" si="82"/>
        <v>0</v>
      </c>
      <c r="E104" s="159">
        <f t="shared" si="83"/>
        <v>30</v>
      </c>
      <c r="F104" s="68">
        <f t="shared" si="84"/>
        <v>0</v>
      </c>
      <c r="G104" s="172">
        <f t="shared" si="91"/>
        <v>0</v>
      </c>
      <c r="H104" s="72" t="e">
        <f t="shared" si="85"/>
        <v>#DIV/0!</v>
      </c>
      <c r="I104" s="71" t="e">
        <f t="shared" si="86"/>
        <v>#DIV/0!</v>
      </c>
      <c r="J104" s="73">
        <f t="shared" si="87"/>
        <v>0.71629817105200322</v>
      </c>
      <c r="K104" s="71">
        <f t="shared" si="92"/>
        <v>0</v>
      </c>
      <c r="L104" s="72" t="e">
        <f t="shared" si="88"/>
        <v>#DIV/0!</v>
      </c>
      <c r="M104" s="71" t="e">
        <f t="shared" si="89"/>
        <v>#DIV/0!</v>
      </c>
      <c r="N104" s="161" t="e">
        <f t="shared" si="90"/>
        <v>#DIV/0!</v>
      </c>
      <c r="O104" s="83" t="e">
        <f t="shared" si="93"/>
        <v>#DIV/0!</v>
      </c>
      <c r="P104" s="12"/>
      <c r="Q104" s="181"/>
      <c r="R104" s="174">
        <f>Q104/31</f>
        <v>0</v>
      </c>
      <c r="S104" s="167"/>
      <c r="T104" s="174">
        <f>S104/31</f>
        <v>0</v>
      </c>
      <c r="U104" s="40"/>
      <c r="V104" s="10"/>
      <c r="W104" s="176">
        <f t="shared" si="94"/>
        <v>0</v>
      </c>
      <c r="X104" s="10"/>
      <c r="Y104" s="167"/>
      <c r="Z104" s="167"/>
      <c r="AA104" s="168"/>
    </row>
    <row r="105" spans="1:30" x14ac:dyDescent="0.2">
      <c r="A105" s="58" t="s">
        <v>61</v>
      </c>
      <c r="B105" s="58">
        <v>30</v>
      </c>
      <c r="C105" s="66">
        <f t="shared" si="81"/>
        <v>0</v>
      </c>
      <c r="D105" s="158">
        <f t="shared" si="82"/>
        <v>0</v>
      </c>
      <c r="E105" s="159">
        <f t="shared" si="83"/>
        <v>30</v>
      </c>
      <c r="F105" s="68">
        <f t="shared" si="84"/>
        <v>0</v>
      </c>
      <c r="G105" s="172">
        <f t="shared" si="91"/>
        <v>0</v>
      </c>
      <c r="H105" s="72" t="e">
        <f t="shared" si="85"/>
        <v>#DIV/0!</v>
      </c>
      <c r="I105" s="71" t="e">
        <f t="shared" si="86"/>
        <v>#DIV/0!</v>
      </c>
      <c r="J105" s="73">
        <f t="shared" si="87"/>
        <v>0.71629817105200322</v>
      </c>
      <c r="K105" s="71">
        <f t="shared" si="92"/>
        <v>0</v>
      </c>
      <c r="L105" s="72" t="e">
        <f t="shared" si="88"/>
        <v>#DIV/0!</v>
      </c>
      <c r="M105" s="71" t="e">
        <f t="shared" si="89"/>
        <v>#DIV/0!</v>
      </c>
      <c r="N105" s="161" t="e">
        <f t="shared" si="90"/>
        <v>#DIV/0!</v>
      </c>
      <c r="O105" s="83" t="e">
        <f t="shared" si="93"/>
        <v>#DIV/0!</v>
      </c>
      <c r="P105" s="12"/>
      <c r="Q105" s="181"/>
      <c r="R105" s="174">
        <f>Q105/31</f>
        <v>0</v>
      </c>
      <c r="S105" s="167"/>
      <c r="T105" s="174">
        <f>S105/31</f>
        <v>0</v>
      </c>
      <c r="U105" s="40"/>
      <c r="V105" s="10"/>
      <c r="W105" s="176">
        <f t="shared" si="94"/>
        <v>0</v>
      </c>
      <c r="X105" s="10"/>
      <c r="Y105" s="167"/>
      <c r="Z105" s="167"/>
      <c r="AA105" s="168"/>
    </row>
    <row r="106" spans="1:30" x14ac:dyDescent="0.2">
      <c r="A106" s="58" t="s">
        <v>63</v>
      </c>
      <c r="B106" s="58">
        <v>30</v>
      </c>
      <c r="C106" s="66">
        <f t="shared" si="81"/>
        <v>0</v>
      </c>
      <c r="D106" s="158">
        <f t="shared" si="82"/>
        <v>0</v>
      </c>
      <c r="E106" s="159">
        <f t="shared" si="83"/>
        <v>30</v>
      </c>
      <c r="F106" s="68">
        <f t="shared" si="84"/>
        <v>0</v>
      </c>
      <c r="G106" s="172">
        <f t="shared" si="91"/>
        <v>0</v>
      </c>
      <c r="H106" s="72" t="e">
        <f t="shared" si="85"/>
        <v>#DIV/0!</v>
      </c>
      <c r="I106" s="71" t="e">
        <f t="shared" si="86"/>
        <v>#DIV/0!</v>
      </c>
      <c r="J106" s="73">
        <f t="shared" si="87"/>
        <v>0.71629817105200322</v>
      </c>
      <c r="K106" s="71">
        <f t="shared" si="92"/>
        <v>0</v>
      </c>
      <c r="L106" s="72" t="e">
        <f t="shared" si="88"/>
        <v>#DIV/0!</v>
      </c>
      <c r="M106" s="71" t="e">
        <f t="shared" si="89"/>
        <v>#DIV/0!</v>
      </c>
      <c r="N106" s="161" t="e">
        <f t="shared" si="90"/>
        <v>#DIV/0!</v>
      </c>
      <c r="O106" s="83" t="e">
        <f t="shared" si="93"/>
        <v>#DIV/0!</v>
      </c>
      <c r="P106" s="12"/>
      <c r="Q106" s="181"/>
      <c r="R106" s="174">
        <f>Q106/30</f>
        <v>0</v>
      </c>
      <c r="S106" s="167"/>
      <c r="T106" s="174">
        <f>S106/30</f>
        <v>0</v>
      </c>
      <c r="U106" s="40"/>
      <c r="V106" s="10"/>
      <c r="W106" s="176">
        <f t="shared" si="94"/>
        <v>0</v>
      </c>
      <c r="X106" s="10"/>
      <c r="Y106" s="167"/>
      <c r="Z106" s="167"/>
      <c r="AA106" s="168"/>
    </row>
    <row r="107" spans="1:30" x14ac:dyDescent="0.2">
      <c r="A107" s="58" t="s">
        <v>65</v>
      </c>
      <c r="B107" s="58">
        <v>30</v>
      </c>
      <c r="C107" s="66">
        <f t="shared" si="81"/>
        <v>0</v>
      </c>
      <c r="D107" s="158">
        <f t="shared" si="82"/>
        <v>0</v>
      </c>
      <c r="E107" s="159">
        <f t="shared" si="83"/>
        <v>30</v>
      </c>
      <c r="F107" s="68">
        <f t="shared" si="84"/>
        <v>0</v>
      </c>
      <c r="G107" s="172">
        <f t="shared" si="91"/>
        <v>0</v>
      </c>
      <c r="H107" s="72" t="e">
        <f t="shared" si="85"/>
        <v>#DIV/0!</v>
      </c>
      <c r="I107" s="71" t="e">
        <f t="shared" si="86"/>
        <v>#DIV/0!</v>
      </c>
      <c r="J107" s="73">
        <f t="shared" si="87"/>
        <v>0.71629817105200322</v>
      </c>
      <c r="K107" s="71">
        <f t="shared" si="92"/>
        <v>0</v>
      </c>
      <c r="L107" s="72" t="e">
        <f t="shared" si="88"/>
        <v>#DIV/0!</v>
      </c>
      <c r="M107" s="71" t="e">
        <f t="shared" si="89"/>
        <v>#DIV/0!</v>
      </c>
      <c r="N107" s="161" t="e">
        <f t="shared" si="90"/>
        <v>#DIV/0!</v>
      </c>
      <c r="O107" s="83" t="e">
        <f t="shared" si="93"/>
        <v>#DIV/0!</v>
      </c>
      <c r="P107" s="12"/>
      <c r="Q107" s="181"/>
      <c r="R107" s="174">
        <f>Q107/31</f>
        <v>0</v>
      </c>
      <c r="S107" s="167"/>
      <c r="T107" s="174">
        <f>S107/31</f>
        <v>0</v>
      </c>
      <c r="U107" s="40"/>
      <c r="V107" s="10"/>
      <c r="W107" s="176">
        <f t="shared" si="94"/>
        <v>0</v>
      </c>
      <c r="X107" s="10"/>
      <c r="Y107" s="167"/>
      <c r="Z107" s="167"/>
      <c r="AA107" s="168"/>
    </row>
    <row r="108" spans="1:30" x14ac:dyDescent="0.2">
      <c r="A108" s="58" t="s">
        <v>67</v>
      </c>
      <c r="B108" s="58">
        <v>30</v>
      </c>
      <c r="C108" s="66">
        <f t="shared" si="81"/>
        <v>0</v>
      </c>
      <c r="D108" s="158">
        <f t="shared" si="82"/>
        <v>0</v>
      </c>
      <c r="E108" s="159">
        <f t="shared" si="83"/>
        <v>30</v>
      </c>
      <c r="F108" s="68">
        <f t="shared" si="84"/>
        <v>0</v>
      </c>
      <c r="G108" s="172">
        <f t="shared" si="91"/>
        <v>0</v>
      </c>
      <c r="H108" s="72" t="e">
        <f t="shared" si="85"/>
        <v>#DIV/0!</v>
      </c>
      <c r="I108" s="71" t="e">
        <f t="shared" si="86"/>
        <v>#DIV/0!</v>
      </c>
      <c r="J108" s="73">
        <f t="shared" si="87"/>
        <v>0.71629817105200322</v>
      </c>
      <c r="K108" s="71">
        <f t="shared" si="92"/>
        <v>0</v>
      </c>
      <c r="L108" s="72" t="e">
        <f t="shared" si="88"/>
        <v>#DIV/0!</v>
      </c>
      <c r="M108" s="71" t="e">
        <f t="shared" si="89"/>
        <v>#DIV/0!</v>
      </c>
      <c r="N108" s="161" t="e">
        <f t="shared" si="90"/>
        <v>#DIV/0!</v>
      </c>
      <c r="O108" s="83" t="e">
        <f t="shared" si="93"/>
        <v>#DIV/0!</v>
      </c>
      <c r="P108" s="12"/>
      <c r="Q108" s="181"/>
      <c r="R108" s="174">
        <f>Q108/30</f>
        <v>0</v>
      </c>
      <c r="S108" s="167"/>
      <c r="T108" s="174">
        <f>S108/30</f>
        <v>0</v>
      </c>
      <c r="U108" s="40"/>
      <c r="V108" s="10"/>
      <c r="W108" s="176">
        <f t="shared" si="94"/>
        <v>0</v>
      </c>
      <c r="X108" s="10"/>
      <c r="Y108" s="167"/>
      <c r="Z108" s="167"/>
      <c r="AA108" s="168"/>
      <c r="AC108" s="8"/>
      <c r="AD108" s="8"/>
    </row>
    <row r="109" spans="1:30" ht="12.75" thickBot="1" x14ac:dyDescent="0.25">
      <c r="A109" s="58" t="s">
        <v>69</v>
      </c>
      <c r="B109" s="58">
        <v>30</v>
      </c>
      <c r="C109" s="66">
        <f t="shared" si="81"/>
        <v>0</v>
      </c>
      <c r="D109" s="158">
        <f t="shared" si="82"/>
        <v>0</v>
      </c>
      <c r="E109" s="159">
        <f t="shared" si="83"/>
        <v>30</v>
      </c>
      <c r="F109" s="68">
        <f t="shared" si="84"/>
        <v>0</v>
      </c>
      <c r="G109" s="172">
        <f t="shared" si="91"/>
        <v>0</v>
      </c>
      <c r="H109" s="72" t="e">
        <f t="shared" si="85"/>
        <v>#DIV/0!</v>
      </c>
      <c r="I109" s="71" t="e">
        <f t="shared" si="86"/>
        <v>#DIV/0!</v>
      </c>
      <c r="J109" s="73">
        <f t="shared" si="87"/>
        <v>0.71629817105200322</v>
      </c>
      <c r="K109" s="71">
        <f t="shared" si="92"/>
        <v>0</v>
      </c>
      <c r="L109" s="72" t="e">
        <f t="shared" si="88"/>
        <v>#DIV/0!</v>
      </c>
      <c r="M109" s="71" t="e">
        <f t="shared" si="89"/>
        <v>#DIV/0!</v>
      </c>
      <c r="N109" s="161" t="e">
        <f t="shared" si="90"/>
        <v>#DIV/0!</v>
      </c>
      <c r="O109" s="83" t="e">
        <f t="shared" si="93"/>
        <v>#DIV/0!</v>
      </c>
      <c r="P109" s="12"/>
      <c r="Q109" s="181"/>
      <c r="R109" s="174">
        <f>Q109/31</f>
        <v>0</v>
      </c>
      <c r="S109" s="167"/>
      <c r="T109" s="174">
        <f>S109/31</f>
        <v>0</v>
      </c>
      <c r="U109" s="40"/>
      <c r="V109" s="10"/>
      <c r="W109" s="176">
        <f t="shared" si="94"/>
        <v>0</v>
      </c>
      <c r="X109" s="10"/>
      <c r="Y109" s="167"/>
      <c r="Z109" s="167"/>
      <c r="AA109" s="168"/>
      <c r="AC109" s="8"/>
      <c r="AD109" s="8"/>
    </row>
    <row r="110" spans="1:30" s="212" customFormat="1" ht="37.5" customHeight="1" thickBot="1" x14ac:dyDescent="0.25">
      <c r="A110" s="267" t="s">
        <v>71</v>
      </c>
      <c r="B110" s="267">
        <v>30</v>
      </c>
      <c r="C110" s="268">
        <f>D110/B110*100</f>
        <v>68.508287292817684</v>
      </c>
      <c r="D110" s="269">
        <f>+R110</f>
        <v>20.552486187845304</v>
      </c>
      <c r="E110" s="270">
        <f t="shared" si="83"/>
        <v>9.4475138121546962</v>
      </c>
      <c r="F110" s="271">
        <f>R110</f>
        <v>20.552486187845304</v>
      </c>
      <c r="G110" s="272">
        <f>+U110</f>
        <v>607</v>
      </c>
      <c r="H110" s="273">
        <f t="shared" si="85"/>
        <v>59.408602150537639</v>
      </c>
      <c r="I110" s="274">
        <f t="shared" si="86"/>
        <v>3.3245469522240527</v>
      </c>
      <c r="J110" s="275">
        <f t="shared" si="87"/>
        <v>0.71629817105200322</v>
      </c>
      <c r="K110" s="274">
        <f>W110/Y$98*1000/6</f>
        <v>2.5468379415182336</v>
      </c>
      <c r="L110" s="273">
        <f t="shared" si="88"/>
        <v>2.359375</v>
      </c>
      <c r="M110" s="274">
        <f>W110/F110/6</f>
        <v>5.1899641577060933</v>
      </c>
      <c r="N110" s="276">
        <f t="shared" si="90"/>
        <v>0</v>
      </c>
      <c r="O110" s="277">
        <f t="shared" si="93"/>
        <v>3.1531250000000002</v>
      </c>
      <c r="P110" s="12"/>
      <c r="Q110" s="278">
        <f>SUM(Q98:Q109)</f>
        <v>3720</v>
      </c>
      <c r="R110" s="279">
        <f>Q110/181</f>
        <v>20.552486187845304</v>
      </c>
      <c r="S110" s="280">
        <f>SUM(S98:S109)</f>
        <v>2210</v>
      </c>
      <c r="T110" s="279">
        <f>S110/181</f>
        <v>12.209944751381215</v>
      </c>
      <c r="U110" s="281">
        <f>SUM(U98:U109)</f>
        <v>607</v>
      </c>
      <c r="V110" s="281">
        <f>SUM(V98:V109)</f>
        <v>33</v>
      </c>
      <c r="W110" s="281">
        <f>SUM(W98:W109)</f>
        <v>640</v>
      </c>
      <c r="X110" s="281">
        <f>SUM(X98:X109)</f>
        <v>2018</v>
      </c>
      <c r="Y110" s="282">
        <v>41882</v>
      </c>
      <c r="Z110" s="281">
        <f>SUM(Z98:Z109)</f>
        <v>0</v>
      </c>
      <c r="AA110" s="281">
        <f>SUM(AA98:AA109)</f>
        <v>1993</v>
      </c>
    </row>
    <row r="111" spans="1:30" x14ac:dyDescent="0.2">
      <c r="A111" s="12"/>
      <c r="B111" s="12"/>
      <c r="C111" s="186"/>
      <c r="D111" s="68"/>
      <c r="E111" s="68"/>
      <c r="F111" s="68"/>
      <c r="G111" s="12"/>
      <c r="H111" s="12"/>
      <c r="I111" s="12"/>
      <c r="J111" s="12"/>
      <c r="K111" s="12"/>
      <c r="L111" s="12"/>
      <c r="M111" s="12"/>
      <c r="N111" s="65" t="s">
        <v>2</v>
      </c>
      <c r="O111" s="65"/>
      <c r="P111" s="12"/>
      <c r="Q111" s="10"/>
      <c r="R111" s="10"/>
      <c r="S111" s="10"/>
      <c r="T111" s="10"/>
      <c r="U111" s="10"/>
      <c r="V111" s="10"/>
      <c r="W111" s="10"/>
      <c r="X111" s="10"/>
      <c r="Y111" s="10"/>
      <c r="Z111" s="10"/>
      <c r="AC111" s="8"/>
      <c r="AD111" s="8"/>
    </row>
    <row r="112" spans="1:30" x14ac:dyDescent="0.2">
      <c r="A112" s="1" t="s">
        <v>1</v>
      </c>
      <c r="C112" s="219"/>
      <c r="D112" s="115"/>
      <c r="E112" s="115"/>
      <c r="F112" s="115"/>
      <c r="P112" s="12"/>
      <c r="AC112" s="8"/>
      <c r="AD112" s="8"/>
    </row>
    <row r="113" spans="1:31" x14ac:dyDescent="0.2">
      <c r="A113" s="140"/>
      <c r="C113" s="515" t="s">
        <v>148</v>
      </c>
      <c r="D113" s="515"/>
      <c r="E113" s="515"/>
      <c r="F113" s="515"/>
      <c r="G113" s="515"/>
      <c r="H113" s="515"/>
      <c r="I113" s="515"/>
      <c r="P113" s="12"/>
      <c r="AC113" s="8"/>
      <c r="AD113" s="8"/>
    </row>
    <row r="114" spans="1:31" x14ac:dyDescent="0.2">
      <c r="A114" s="140"/>
      <c r="C114" s="377"/>
      <c r="D114" s="515" t="s">
        <v>5</v>
      </c>
      <c r="E114" s="515"/>
      <c r="F114" s="515"/>
      <c r="G114" s="515"/>
      <c r="H114" s="378"/>
      <c r="I114" s="378"/>
      <c r="P114" s="12"/>
      <c r="AC114" s="8"/>
      <c r="AD114" s="8"/>
      <c r="AE114" s="8"/>
    </row>
    <row r="115" spans="1:31" x14ac:dyDescent="0.2">
      <c r="A115" s="140"/>
      <c r="C115" s="514" t="s">
        <v>143</v>
      </c>
      <c r="D115" s="514"/>
      <c r="E115" s="514"/>
      <c r="F115" s="514"/>
      <c r="G115" s="514"/>
      <c r="H115" s="514"/>
      <c r="I115" s="514"/>
      <c r="P115" s="12"/>
      <c r="AC115" s="8"/>
      <c r="AD115" s="8"/>
    </row>
    <row r="116" spans="1:31" ht="12.75" thickBot="1" x14ac:dyDescent="0.25">
      <c r="C116" s="219"/>
      <c r="D116" s="115"/>
      <c r="E116" s="115"/>
      <c r="F116" s="115"/>
      <c r="P116" s="12"/>
      <c r="Q116" s="6"/>
      <c r="AC116" s="8"/>
      <c r="AD116" s="8"/>
      <c r="AE116" s="220"/>
    </row>
    <row r="117" spans="1:31" x14ac:dyDescent="0.2">
      <c r="A117" s="2"/>
      <c r="B117" s="18"/>
      <c r="C117" s="19" t="s">
        <v>8</v>
      </c>
      <c r="D117" s="20"/>
      <c r="E117" s="142"/>
      <c r="F117" s="21"/>
      <c r="G117" s="22"/>
      <c r="H117" s="22"/>
      <c r="I117" s="22"/>
      <c r="J117" s="22"/>
      <c r="K117" s="22"/>
      <c r="L117" s="22"/>
      <c r="M117" s="22"/>
      <c r="N117" s="23"/>
      <c r="O117" s="12"/>
      <c r="P117" s="12"/>
      <c r="AA117" s="1"/>
      <c r="AC117" s="8"/>
      <c r="AD117" s="8"/>
      <c r="AE117" s="220"/>
    </row>
    <row r="118" spans="1:31" ht="12.75" thickBot="1" x14ac:dyDescent="0.25">
      <c r="B118" s="493" t="s">
        <v>12</v>
      </c>
      <c r="C118" s="494"/>
      <c r="D118" s="494"/>
      <c r="E118" s="495"/>
      <c r="F118" s="144"/>
      <c r="G118" s="12"/>
      <c r="H118" s="84"/>
      <c r="I118" s="72"/>
      <c r="J118" s="12" t="s">
        <v>13</v>
      </c>
      <c r="K118" s="12"/>
      <c r="L118" s="12"/>
      <c r="M118" s="12"/>
      <c r="N118" s="145"/>
      <c r="O118" s="12"/>
      <c r="P118" s="12"/>
      <c r="Q118" s="283" t="s">
        <v>110</v>
      </c>
      <c r="AA118" s="1"/>
      <c r="AC118" s="8"/>
      <c r="AD118" s="8"/>
      <c r="AE118" s="220"/>
    </row>
    <row r="119" spans="1:31" ht="132.75" thickBot="1" x14ac:dyDescent="0.25">
      <c r="A119" s="146"/>
      <c r="B119" s="49" t="s">
        <v>15</v>
      </c>
      <c r="C119" s="147" t="s">
        <v>16</v>
      </c>
      <c r="D119" s="148" t="s">
        <v>17</v>
      </c>
      <c r="E119" s="148" t="s">
        <v>18</v>
      </c>
      <c r="F119" s="148" t="s">
        <v>19</v>
      </c>
      <c r="G119" s="49" t="s">
        <v>20</v>
      </c>
      <c r="H119" s="49" t="s">
        <v>21</v>
      </c>
      <c r="I119" s="49" t="s">
        <v>22</v>
      </c>
      <c r="J119" s="519" t="s">
        <v>23</v>
      </c>
      <c r="K119" s="520"/>
      <c r="L119" s="49" t="s">
        <v>24</v>
      </c>
      <c r="M119" s="49" t="s">
        <v>25</v>
      </c>
      <c r="N119" s="49" t="s">
        <v>26</v>
      </c>
      <c r="O119" s="149" t="s">
        <v>27</v>
      </c>
      <c r="P119" s="12"/>
      <c r="Q119" s="150" t="s">
        <v>28</v>
      </c>
      <c r="R119" s="151" t="s">
        <v>29</v>
      </c>
      <c r="S119" s="151" t="s">
        <v>30</v>
      </c>
      <c r="T119" s="151" t="s">
        <v>31</v>
      </c>
      <c r="U119" s="151" t="s">
        <v>32</v>
      </c>
      <c r="V119" s="151" t="s">
        <v>33</v>
      </c>
      <c r="W119" s="152" t="s">
        <v>34</v>
      </c>
      <c r="X119" s="152" t="s">
        <v>35</v>
      </c>
      <c r="Y119" s="152" t="s">
        <v>114</v>
      </c>
      <c r="Z119" s="152" t="s">
        <v>37</v>
      </c>
      <c r="AA119" s="153" t="s">
        <v>38</v>
      </c>
      <c r="AC119" s="8"/>
      <c r="AD119" s="8"/>
      <c r="AE119" s="220"/>
    </row>
    <row r="120" spans="1:31" x14ac:dyDescent="0.2">
      <c r="A120" s="221" t="s">
        <v>47</v>
      </c>
      <c r="B120" s="222">
        <v>6</v>
      </c>
      <c r="C120" s="223">
        <f t="shared" ref="C120:C131" si="95">D120/B120*100</f>
        <v>100</v>
      </c>
      <c r="D120" s="67">
        <f t="shared" ref="D120:D131" si="96">R120</f>
        <v>6</v>
      </c>
      <c r="E120" s="68">
        <f t="shared" ref="E120:E132" si="97">B120-D120</f>
        <v>0</v>
      </c>
      <c r="F120" s="158">
        <f t="shared" ref="F120:F131" si="98">+R120</f>
        <v>6</v>
      </c>
      <c r="G120" s="160">
        <f>+U120</f>
        <v>18</v>
      </c>
      <c r="H120" s="224">
        <f t="shared" ref="H120:H132" si="99">S120/Q120*100</f>
        <v>38.70967741935484</v>
      </c>
      <c r="I120" s="72">
        <f t="shared" ref="I120:I131" si="100">X120/U120</f>
        <v>4.0555555555555554</v>
      </c>
      <c r="J120" s="71">
        <f>B120/Y120*1000</f>
        <v>0.14325963421040067</v>
      </c>
      <c r="K120" s="72">
        <f>W120/Y120*1000</f>
        <v>0.64466835394680289</v>
      </c>
      <c r="L120" s="71">
        <f t="shared" ref="L120:L132" si="101">SUM(Q120-S120)/W120</f>
        <v>4.2222222222222223</v>
      </c>
      <c r="M120" s="72">
        <f t="shared" ref="M120:M131" si="102">W120/F120</f>
        <v>4.5</v>
      </c>
      <c r="N120" s="161">
        <f t="shared" ref="N120:N132" si="103">Z120/W120*100</f>
        <v>0</v>
      </c>
      <c r="O120" s="37">
        <f>+X120/W120</f>
        <v>2.7037037037037037</v>
      </c>
      <c r="P120" s="12"/>
      <c r="Q120" s="162">
        <v>186</v>
      </c>
      <c r="R120" s="163">
        <f>Q120/31</f>
        <v>6</v>
      </c>
      <c r="S120" s="164">
        <v>72</v>
      </c>
      <c r="T120" s="163">
        <f>S120/31</f>
        <v>2.3225806451612905</v>
      </c>
      <c r="U120" s="165">
        <v>18</v>
      </c>
      <c r="V120" s="166">
        <v>9</v>
      </c>
      <c r="W120" s="165">
        <f>+V120+U120</f>
        <v>27</v>
      </c>
      <c r="X120" s="166">
        <v>73</v>
      </c>
      <c r="Y120" s="225">
        <v>41882</v>
      </c>
      <c r="Z120" s="164">
        <v>0</v>
      </c>
      <c r="AA120" s="168">
        <v>67</v>
      </c>
      <c r="AC120" s="8"/>
      <c r="AD120" s="8"/>
    </row>
    <row r="121" spans="1:31" x14ac:dyDescent="0.2">
      <c r="A121" s="221" t="s">
        <v>49</v>
      </c>
      <c r="B121" s="222">
        <v>6</v>
      </c>
      <c r="C121" s="223">
        <f t="shared" si="95"/>
        <v>100</v>
      </c>
      <c r="D121" s="67">
        <f t="shared" si="96"/>
        <v>6</v>
      </c>
      <c r="E121" s="68">
        <f t="shared" si="97"/>
        <v>0</v>
      </c>
      <c r="F121" s="158">
        <f t="shared" si="98"/>
        <v>6</v>
      </c>
      <c r="G121" s="172">
        <f t="shared" ref="G121:G131" si="104">+U121</f>
        <v>21</v>
      </c>
      <c r="H121" s="224">
        <f t="shared" si="99"/>
        <v>55.357142857142861</v>
      </c>
      <c r="I121" s="72">
        <f t="shared" si="100"/>
        <v>4.5238095238095237</v>
      </c>
      <c r="J121" s="71">
        <f t="shared" ref="J121:J131" si="105">B121/Y$120*1000</f>
        <v>0.14325963421040067</v>
      </c>
      <c r="K121" s="72">
        <f t="shared" ref="K121:K131" si="106">W121/Y$120*1000</f>
        <v>0.66854495964853644</v>
      </c>
      <c r="L121" s="71">
        <f t="shared" si="101"/>
        <v>2.6785714285714284</v>
      </c>
      <c r="M121" s="72">
        <f t="shared" si="102"/>
        <v>4.666666666666667</v>
      </c>
      <c r="N121" s="161">
        <f t="shared" si="103"/>
        <v>0</v>
      </c>
      <c r="O121" s="83">
        <f t="shared" ref="O121:O132" si="107">+X121/W121</f>
        <v>3.3928571428571428</v>
      </c>
      <c r="P121" s="12"/>
      <c r="Q121" s="173">
        <v>168</v>
      </c>
      <c r="R121" s="174">
        <f>Q121/28</f>
        <v>6</v>
      </c>
      <c r="S121" s="175">
        <v>93</v>
      </c>
      <c r="T121" s="174">
        <f>S121/28</f>
        <v>3.3214285714285716</v>
      </c>
      <c r="U121" s="176">
        <v>21</v>
      </c>
      <c r="V121" s="14">
        <v>7</v>
      </c>
      <c r="W121" s="176">
        <f t="shared" ref="W121:W132" si="108">+V121+U121</f>
        <v>28</v>
      </c>
      <c r="X121" s="14">
        <v>95</v>
      </c>
      <c r="Y121" s="167"/>
      <c r="Z121" s="175">
        <v>0</v>
      </c>
      <c r="AA121" s="168">
        <v>90</v>
      </c>
      <c r="AC121" s="8"/>
      <c r="AD121" s="8"/>
    </row>
    <row r="122" spans="1:31" ht="12.75" customHeight="1" x14ac:dyDescent="0.2">
      <c r="A122" s="221" t="s">
        <v>51</v>
      </c>
      <c r="B122" s="222">
        <v>6</v>
      </c>
      <c r="C122" s="223">
        <f t="shared" si="95"/>
        <v>100</v>
      </c>
      <c r="D122" s="67">
        <f t="shared" si="96"/>
        <v>6</v>
      </c>
      <c r="E122" s="68">
        <f t="shared" si="97"/>
        <v>0</v>
      </c>
      <c r="F122" s="158">
        <f t="shared" si="98"/>
        <v>6</v>
      </c>
      <c r="G122" s="172">
        <f t="shared" si="104"/>
        <v>20</v>
      </c>
      <c r="H122" s="224">
        <f t="shared" si="99"/>
        <v>72.043010752688176</v>
      </c>
      <c r="I122" s="72">
        <f t="shared" si="100"/>
        <v>5.85</v>
      </c>
      <c r="J122" s="71">
        <f t="shared" si="105"/>
        <v>0.14325963421040067</v>
      </c>
      <c r="K122" s="72">
        <f t="shared" si="106"/>
        <v>0.78792798815720355</v>
      </c>
      <c r="L122" s="71">
        <f t="shared" si="101"/>
        <v>1.5757575757575757</v>
      </c>
      <c r="M122" s="72">
        <f t="shared" si="102"/>
        <v>5.5</v>
      </c>
      <c r="N122" s="161">
        <f t="shared" si="103"/>
        <v>0</v>
      </c>
      <c r="O122" s="83">
        <f t="shared" si="107"/>
        <v>3.5454545454545454</v>
      </c>
      <c r="P122" s="12"/>
      <c r="Q122" s="181">
        <v>186</v>
      </c>
      <c r="R122" s="174">
        <f>Q122/31</f>
        <v>6</v>
      </c>
      <c r="S122" s="167">
        <v>134</v>
      </c>
      <c r="T122" s="174">
        <f>S122/31</f>
        <v>4.32258064516129</v>
      </c>
      <c r="U122" s="40">
        <v>20</v>
      </c>
      <c r="V122" s="10">
        <v>13</v>
      </c>
      <c r="W122" s="176">
        <f t="shared" si="108"/>
        <v>33</v>
      </c>
      <c r="X122" s="10">
        <v>117</v>
      </c>
      <c r="Y122" s="167"/>
      <c r="Z122" s="167">
        <v>0</v>
      </c>
      <c r="AA122" s="168">
        <v>103</v>
      </c>
      <c r="AC122" s="8"/>
      <c r="AD122" s="8"/>
    </row>
    <row r="123" spans="1:31" x14ac:dyDescent="0.2">
      <c r="A123" s="221" t="s">
        <v>53</v>
      </c>
      <c r="B123" s="222">
        <v>6</v>
      </c>
      <c r="C123" s="223">
        <f t="shared" si="95"/>
        <v>100</v>
      </c>
      <c r="D123" s="67">
        <f t="shared" si="96"/>
        <v>6</v>
      </c>
      <c r="E123" s="68">
        <f t="shared" si="97"/>
        <v>0</v>
      </c>
      <c r="F123" s="158">
        <f t="shared" si="98"/>
        <v>6</v>
      </c>
      <c r="G123" s="172">
        <f t="shared" si="104"/>
        <v>28</v>
      </c>
      <c r="H123" s="224">
        <f t="shared" si="99"/>
        <v>43.333333333333336</v>
      </c>
      <c r="I123" s="72">
        <f t="shared" si="100"/>
        <v>3.6071428571428572</v>
      </c>
      <c r="J123" s="71">
        <f t="shared" si="105"/>
        <v>0.14325963421040067</v>
      </c>
      <c r="K123" s="72">
        <f t="shared" si="106"/>
        <v>0.85955780526240388</v>
      </c>
      <c r="L123" s="71">
        <f t="shared" si="101"/>
        <v>2.8333333333333335</v>
      </c>
      <c r="M123" s="72">
        <f t="shared" si="102"/>
        <v>6</v>
      </c>
      <c r="N123" s="161">
        <f t="shared" si="103"/>
        <v>0</v>
      </c>
      <c r="O123" s="83">
        <f t="shared" si="107"/>
        <v>2.8055555555555554</v>
      </c>
      <c r="P123" s="12"/>
      <c r="Q123" s="181">
        <v>180</v>
      </c>
      <c r="R123" s="174">
        <f>Q123/30</f>
        <v>6</v>
      </c>
      <c r="S123" s="167">
        <v>78</v>
      </c>
      <c r="T123" s="174">
        <f>S123/30</f>
        <v>2.6</v>
      </c>
      <c r="U123" s="40">
        <v>28</v>
      </c>
      <c r="V123" s="10">
        <v>8</v>
      </c>
      <c r="W123" s="176">
        <f t="shared" si="108"/>
        <v>36</v>
      </c>
      <c r="X123" s="10">
        <v>101</v>
      </c>
      <c r="Y123" s="167"/>
      <c r="Z123" s="167">
        <v>0</v>
      </c>
      <c r="AA123" s="168">
        <v>93</v>
      </c>
      <c r="AC123" s="8"/>
      <c r="AD123" s="8"/>
    </row>
    <row r="124" spans="1:31" x14ac:dyDescent="0.2">
      <c r="A124" s="221" t="s">
        <v>55</v>
      </c>
      <c r="B124" s="222">
        <v>6</v>
      </c>
      <c r="C124" s="223">
        <f t="shared" si="95"/>
        <v>100</v>
      </c>
      <c r="D124" s="67">
        <f t="shared" si="96"/>
        <v>6</v>
      </c>
      <c r="E124" s="68">
        <f t="shared" si="97"/>
        <v>0</v>
      </c>
      <c r="F124" s="158">
        <f t="shared" si="98"/>
        <v>6</v>
      </c>
      <c r="G124" s="172">
        <f t="shared" si="104"/>
        <v>28</v>
      </c>
      <c r="H124" s="224">
        <f t="shared" si="99"/>
        <v>64.516129032258064</v>
      </c>
      <c r="I124" s="72">
        <f t="shared" si="100"/>
        <v>4</v>
      </c>
      <c r="J124" s="71">
        <f t="shared" si="105"/>
        <v>0.14325963421040067</v>
      </c>
      <c r="K124" s="72">
        <f t="shared" si="106"/>
        <v>0.90731101666587077</v>
      </c>
      <c r="L124" s="71">
        <f t="shared" si="101"/>
        <v>1.736842105263158</v>
      </c>
      <c r="M124" s="72">
        <f t="shared" si="102"/>
        <v>6.333333333333333</v>
      </c>
      <c r="N124" s="161">
        <f t="shared" si="103"/>
        <v>0</v>
      </c>
      <c r="O124" s="83">
        <f t="shared" si="107"/>
        <v>2.9473684210526314</v>
      </c>
      <c r="P124" s="12"/>
      <c r="Q124" s="181">
        <v>186</v>
      </c>
      <c r="R124" s="174">
        <f>Q124/31</f>
        <v>6</v>
      </c>
      <c r="S124" s="167">
        <v>120</v>
      </c>
      <c r="T124" s="174">
        <f>S124/31</f>
        <v>3.870967741935484</v>
      </c>
      <c r="U124" s="40">
        <v>28</v>
      </c>
      <c r="V124" s="10">
        <v>10</v>
      </c>
      <c r="W124" s="176">
        <f t="shared" si="108"/>
        <v>38</v>
      </c>
      <c r="X124" s="10">
        <v>112</v>
      </c>
      <c r="Y124" s="167"/>
      <c r="Z124" s="167">
        <v>0</v>
      </c>
      <c r="AA124" s="168">
        <v>112</v>
      </c>
      <c r="AC124" s="8"/>
      <c r="AD124" s="8"/>
    </row>
    <row r="125" spans="1:31" x14ac:dyDescent="0.2">
      <c r="A125" s="221" t="s">
        <v>57</v>
      </c>
      <c r="B125" s="222">
        <v>6</v>
      </c>
      <c r="C125" s="223">
        <f t="shared" si="95"/>
        <v>100</v>
      </c>
      <c r="D125" s="67">
        <f t="shared" si="96"/>
        <v>6</v>
      </c>
      <c r="E125" s="68">
        <f t="shared" si="97"/>
        <v>0</v>
      </c>
      <c r="F125" s="158">
        <f t="shared" si="98"/>
        <v>6</v>
      </c>
      <c r="G125" s="172">
        <f t="shared" si="104"/>
        <v>18</v>
      </c>
      <c r="H125" s="224">
        <f t="shared" si="99"/>
        <v>80</v>
      </c>
      <c r="I125" s="72">
        <f t="shared" si="100"/>
        <v>7.5555555555555554</v>
      </c>
      <c r="J125" s="71">
        <f t="shared" si="105"/>
        <v>0.14325963421040067</v>
      </c>
      <c r="K125" s="72">
        <f t="shared" si="106"/>
        <v>0.90731101666587077</v>
      </c>
      <c r="L125" s="71">
        <f t="shared" si="101"/>
        <v>0.94736842105263153</v>
      </c>
      <c r="M125" s="72">
        <f t="shared" si="102"/>
        <v>6.333333333333333</v>
      </c>
      <c r="N125" s="161">
        <f t="shared" si="103"/>
        <v>0</v>
      </c>
      <c r="O125" s="83">
        <f t="shared" si="107"/>
        <v>3.5789473684210527</v>
      </c>
      <c r="P125" s="12"/>
      <c r="Q125" s="181">
        <v>180</v>
      </c>
      <c r="R125" s="174">
        <f>Q125/30</f>
        <v>6</v>
      </c>
      <c r="S125" s="167">
        <v>144</v>
      </c>
      <c r="T125" s="174">
        <f>S125/30</f>
        <v>4.8</v>
      </c>
      <c r="U125" s="40">
        <v>18</v>
      </c>
      <c r="V125" s="10">
        <v>20</v>
      </c>
      <c r="W125" s="176">
        <f t="shared" si="108"/>
        <v>38</v>
      </c>
      <c r="X125" s="10">
        <v>136</v>
      </c>
      <c r="Y125" s="167"/>
      <c r="Z125" s="167">
        <v>0</v>
      </c>
      <c r="AA125" s="168">
        <v>136</v>
      </c>
      <c r="AC125" s="8"/>
      <c r="AD125" s="8"/>
    </row>
    <row r="126" spans="1:31" x14ac:dyDescent="0.2">
      <c r="A126" s="221" t="s">
        <v>59</v>
      </c>
      <c r="B126" s="222">
        <v>6</v>
      </c>
      <c r="C126" s="223">
        <f t="shared" si="95"/>
        <v>0</v>
      </c>
      <c r="D126" s="67">
        <f t="shared" si="96"/>
        <v>0</v>
      </c>
      <c r="E126" s="68">
        <f t="shared" si="97"/>
        <v>6</v>
      </c>
      <c r="F126" s="158">
        <f t="shared" si="98"/>
        <v>0</v>
      </c>
      <c r="G126" s="172">
        <f t="shared" si="104"/>
        <v>0</v>
      </c>
      <c r="H126" s="224" t="e">
        <f t="shared" si="99"/>
        <v>#DIV/0!</v>
      </c>
      <c r="I126" s="72" t="e">
        <f t="shared" si="100"/>
        <v>#DIV/0!</v>
      </c>
      <c r="J126" s="71">
        <f t="shared" si="105"/>
        <v>0.14325963421040067</v>
      </c>
      <c r="K126" s="72">
        <f t="shared" si="106"/>
        <v>0</v>
      </c>
      <c r="L126" s="71" t="e">
        <f t="shared" si="101"/>
        <v>#DIV/0!</v>
      </c>
      <c r="M126" s="72" t="e">
        <f t="shared" si="102"/>
        <v>#DIV/0!</v>
      </c>
      <c r="N126" s="161" t="e">
        <f t="shared" si="103"/>
        <v>#DIV/0!</v>
      </c>
      <c r="O126" s="83" t="e">
        <f t="shared" si="107"/>
        <v>#DIV/0!</v>
      </c>
      <c r="P126" s="12"/>
      <c r="Q126" s="181"/>
      <c r="R126" s="174">
        <f>Q126/31</f>
        <v>0</v>
      </c>
      <c r="S126" s="167"/>
      <c r="T126" s="174">
        <f>S126/31</f>
        <v>0</v>
      </c>
      <c r="U126" s="40"/>
      <c r="V126" s="10"/>
      <c r="W126" s="176">
        <f t="shared" si="108"/>
        <v>0</v>
      </c>
      <c r="X126" s="10"/>
      <c r="Y126" s="167"/>
      <c r="Z126" s="167"/>
      <c r="AA126" s="168"/>
      <c r="AC126" s="8"/>
      <c r="AD126" s="8"/>
    </row>
    <row r="127" spans="1:31" x14ac:dyDescent="0.2">
      <c r="A127" s="221" t="s">
        <v>61</v>
      </c>
      <c r="B127" s="222">
        <v>6</v>
      </c>
      <c r="C127" s="223">
        <f t="shared" si="95"/>
        <v>0</v>
      </c>
      <c r="D127" s="67">
        <f t="shared" si="96"/>
        <v>0</v>
      </c>
      <c r="E127" s="68">
        <f t="shared" si="97"/>
        <v>6</v>
      </c>
      <c r="F127" s="158">
        <f t="shared" si="98"/>
        <v>0</v>
      </c>
      <c r="G127" s="172">
        <f t="shared" si="104"/>
        <v>0</v>
      </c>
      <c r="H127" s="224" t="e">
        <f t="shared" si="99"/>
        <v>#DIV/0!</v>
      </c>
      <c r="I127" s="72" t="e">
        <f t="shared" si="100"/>
        <v>#DIV/0!</v>
      </c>
      <c r="J127" s="71">
        <f t="shared" si="105"/>
        <v>0.14325963421040067</v>
      </c>
      <c r="K127" s="72">
        <f t="shared" si="106"/>
        <v>0</v>
      </c>
      <c r="L127" s="71" t="e">
        <f t="shared" si="101"/>
        <v>#DIV/0!</v>
      </c>
      <c r="M127" s="72" t="e">
        <f t="shared" si="102"/>
        <v>#DIV/0!</v>
      </c>
      <c r="N127" s="161" t="e">
        <f t="shared" si="103"/>
        <v>#DIV/0!</v>
      </c>
      <c r="O127" s="83" t="e">
        <f t="shared" si="107"/>
        <v>#DIV/0!</v>
      </c>
      <c r="P127" s="12"/>
      <c r="Q127" s="181"/>
      <c r="R127" s="174">
        <f>Q127/31</f>
        <v>0</v>
      </c>
      <c r="S127" s="167"/>
      <c r="T127" s="174">
        <f>S127/31</f>
        <v>0</v>
      </c>
      <c r="U127" s="40"/>
      <c r="V127" s="10"/>
      <c r="W127" s="176">
        <f t="shared" si="108"/>
        <v>0</v>
      </c>
      <c r="X127" s="10"/>
      <c r="Y127" s="167"/>
      <c r="Z127" s="167"/>
      <c r="AA127" s="168"/>
      <c r="AC127" s="8"/>
      <c r="AD127" s="8"/>
    </row>
    <row r="128" spans="1:31" x14ac:dyDescent="0.2">
      <c r="A128" s="221" t="s">
        <v>63</v>
      </c>
      <c r="B128" s="222">
        <v>6</v>
      </c>
      <c r="C128" s="223">
        <f t="shared" si="95"/>
        <v>0</v>
      </c>
      <c r="D128" s="67">
        <f t="shared" si="96"/>
        <v>0</v>
      </c>
      <c r="E128" s="68">
        <f t="shared" si="97"/>
        <v>6</v>
      </c>
      <c r="F128" s="158">
        <f t="shared" si="98"/>
        <v>0</v>
      </c>
      <c r="G128" s="172">
        <f t="shared" si="104"/>
        <v>0</v>
      </c>
      <c r="H128" s="224" t="e">
        <f t="shared" si="99"/>
        <v>#DIV/0!</v>
      </c>
      <c r="I128" s="72" t="e">
        <f t="shared" si="100"/>
        <v>#DIV/0!</v>
      </c>
      <c r="J128" s="71">
        <f t="shared" si="105"/>
        <v>0.14325963421040067</v>
      </c>
      <c r="K128" s="72">
        <f t="shared" si="106"/>
        <v>0</v>
      </c>
      <c r="L128" s="71" t="e">
        <f t="shared" si="101"/>
        <v>#DIV/0!</v>
      </c>
      <c r="M128" s="72" t="e">
        <f t="shared" si="102"/>
        <v>#DIV/0!</v>
      </c>
      <c r="N128" s="161" t="e">
        <f t="shared" si="103"/>
        <v>#DIV/0!</v>
      </c>
      <c r="O128" s="83" t="e">
        <f t="shared" si="107"/>
        <v>#DIV/0!</v>
      </c>
      <c r="P128" s="12"/>
      <c r="Q128" s="181"/>
      <c r="R128" s="174">
        <f>Q128/30</f>
        <v>0</v>
      </c>
      <c r="S128" s="167"/>
      <c r="T128" s="174">
        <f>S128/30</f>
        <v>0</v>
      </c>
      <c r="U128" s="40"/>
      <c r="V128" s="10"/>
      <c r="W128" s="176">
        <f t="shared" si="108"/>
        <v>0</v>
      </c>
      <c r="X128" s="10"/>
      <c r="Y128" s="167"/>
      <c r="Z128" s="167"/>
      <c r="AA128" s="168"/>
      <c r="AC128" s="8"/>
      <c r="AD128" s="8"/>
    </row>
    <row r="129" spans="1:30" x14ac:dyDescent="0.2">
      <c r="A129" s="221" t="s">
        <v>65</v>
      </c>
      <c r="B129" s="222">
        <v>6</v>
      </c>
      <c r="C129" s="223">
        <f t="shared" si="95"/>
        <v>0</v>
      </c>
      <c r="D129" s="67">
        <f t="shared" si="96"/>
        <v>0</v>
      </c>
      <c r="E129" s="68">
        <f t="shared" si="97"/>
        <v>6</v>
      </c>
      <c r="F129" s="158">
        <f t="shared" si="98"/>
        <v>0</v>
      </c>
      <c r="G129" s="172">
        <f t="shared" si="104"/>
        <v>0</v>
      </c>
      <c r="H129" s="224" t="e">
        <f t="shared" si="99"/>
        <v>#DIV/0!</v>
      </c>
      <c r="I129" s="72" t="e">
        <f t="shared" si="100"/>
        <v>#DIV/0!</v>
      </c>
      <c r="J129" s="71">
        <f t="shared" si="105"/>
        <v>0.14325963421040067</v>
      </c>
      <c r="K129" s="72">
        <f t="shared" si="106"/>
        <v>0</v>
      </c>
      <c r="L129" s="71" t="e">
        <f t="shared" si="101"/>
        <v>#DIV/0!</v>
      </c>
      <c r="M129" s="72" t="e">
        <f t="shared" si="102"/>
        <v>#DIV/0!</v>
      </c>
      <c r="N129" s="161" t="e">
        <f t="shared" si="103"/>
        <v>#DIV/0!</v>
      </c>
      <c r="O129" s="83" t="e">
        <f t="shared" si="107"/>
        <v>#DIV/0!</v>
      </c>
      <c r="P129" s="12"/>
      <c r="Q129" s="181"/>
      <c r="R129" s="174">
        <f>Q129/31</f>
        <v>0</v>
      </c>
      <c r="S129" s="167"/>
      <c r="T129" s="174">
        <f>S129/31</f>
        <v>0</v>
      </c>
      <c r="U129" s="40"/>
      <c r="V129" s="10"/>
      <c r="W129" s="176">
        <f t="shared" si="108"/>
        <v>0</v>
      </c>
      <c r="X129" s="10"/>
      <c r="Y129" s="167"/>
      <c r="Z129" s="167"/>
      <c r="AA129" s="168"/>
      <c r="AC129" s="8"/>
      <c r="AD129" s="8"/>
    </row>
    <row r="130" spans="1:30" x14ac:dyDescent="0.2">
      <c r="A130" s="221" t="s">
        <v>67</v>
      </c>
      <c r="B130" s="222">
        <v>6</v>
      </c>
      <c r="C130" s="223">
        <f t="shared" si="95"/>
        <v>0</v>
      </c>
      <c r="D130" s="67">
        <f t="shared" si="96"/>
        <v>0</v>
      </c>
      <c r="E130" s="68">
        <f t="shared" si="97"/>
        <v>6</v>
      </c>
      <c r="F130" s="158">
        <f t="shared" si="98"/>
        <v>0</v>
      </c>
      <c r="G130" s="172">
        <f t="shared" si="104"/>
        <v>0</v>
      </c>
      <c r="H130" s="224" t="e">
        <f t="shared" si="99"/>
        <v>#DIV/0!</v>
      </c>
      <c r="I130" s="72" t="e">
        <f t="shared" si="100"/>
        <v>#DIV/0!</v>
      </c>
      <c r="J130" s="71">
        <f t="shared" si="105"/>
        <v>0.14325963421040067</v>
      </c>
      <c r="K130" s="72">
        <f t="shared" si="106"/>
        <v>0</v>
      </c>
      <c r="L130" s="71" t="e">
        <f t="shared" si="101"/>
        <v>#DIV/0!</v>
      </c>
      <c r="M130" s="72" t="e">
        <f t="shared" si="102"/>
        <v>#DIV/0!</v>
      </c>
      <c r="N130" s="161" t="e">
        <f t="shared" si="103"/>
        <v>#DIV/0!</v>
      </c>
      <c r="O130" s="83" t="e">
        <f t="shared" si="107"/>
        <v>#DIV/0!</v>
      </c>
      <c r="P130" s="12"/>
      <c r="Q130" s="181"/>
      <c r="R130" s="174">
        <f>Q130/30</f>
        <v>0</v>
      </c>
      <c r="S130" s="167"/>
      <c r="T130" s="174">
        <f>S130/30</f>
        <v>0</v>
      </c>
      <c r="U130" s="40"/>
      <c r="V130" s="10"/>
      <c r="W130" s="176">
        <f t="shared" si="108"/>
        <v>0</v>
      </c>
      <c r="X130" s="10"/>
      <c r="Y130" s="167"/>
      <c r="Z130" s="167"/>
      <c r="AA130" s="168"/>
      <c r="AC130" s="8"/>
      <c r="AD130" s="8"/>
    </row>
    <row r="131" spans="1:30" ht="12.75" thickBot="1" x14ac:dyDescent="0.25">
      <c r="A131" s="221" t="s">
        <v>69</v>
      </c>
      <c r="B131" s="222">
        <v>6</v>
      </c>
      <c r="C131" s="223">
        <f t="shared" si="95"/>
        <v>0</v>
      </c>
      <c r="D131" s="67">
        <f t="shared" si="96"/>
        <v>0</v>
      </c>
      <c r="E131" s="68">
        <f t="shared" si="97"/>
        <v>6</v>
      </c>
      <c r="F131" s="158">
        <f t="shared" si="98"/>
        <v>0</v>
      </c>
      <c r="G131" s="172">
        <f t="shared" si="104"/>
        <v>0</v>
      </c>
      <c r="H131" s="224" t="e">
        <f t="shared" si="99"/>
        <v>#DIV/0!</v>
      </c>
      <c r="I131" s="72" t="e">
        <f t="shared" si="100"/>
        <v>#DIV/0!</v>
      </c>
      <c r="J131" s="71">
        <f t="shared" si="105"/>
        <v>0.14325963421040067</v>
      </c>
      <c r="K131" s="72">
        <f t="shared" si="106"/>
        <v>0</v>
      </c>
      <c r="L131" s="71" t="e">
        <f t="shared" si="101"/>
        <v>#DIV/0!</v>
      </c>
      <c r="M131" s="72" t="e">
        <f t="shared" si="102"/>
        <v>#DIV/0!</v>
      </c>
      <c r="N131" s="161" t="e">
        <f t="shared" si="103"/>
        <v>#DIV/0!</v>
      </c>
      <c r="O131" s="83" t="e">
        <f t="shared" si="107"/>
        <v>#DIV/0!</v>
      </c>
      <c r="P131" s="12"/>
      <c r="Q131" s="181"/>
      <c r="R131" s="174">
        <f>Q131/31</f>
        <v>0</v>
      </c>
      <c r="S131" s="167"/>
      <c r="T131" s="174">
        <f>S131/31</f>
        <v>0</v>
      </c>
      <c r="U131" s="40"/>
      <c r="V131" s="10"/>
      <c r="W131" s="176">
        <f t="shared" si="108"/>
        <v>0</v>
      </c>
      <c r="X131" s="10"/>
      <c r="Y131" s="167"/>
      <c r="Z131" s="167"/>
      <c r="AA131" s="168"/>
      <c r="AC131" s="8"/>
      <c r="AD131" s="8"/>
    </row>
    <row r="132" spans="1:30" s="8" customFormat="1" ht="35.25" customHeight="1" thickBot="1" x14ac:dyDescent="0.25">
      <c r="A132" s="290" t="s">
        <v>71</v>
      </c>
      <c r="B132" s="291">
        <v>6</v>
      </c>
      <c r="C132" s="292">
        <f>D132/B132*100</f>
        <v>100</v>
      </c>
      <c r="D132" s="293">
        <f>R132</f>
        <v>6</v>
      </c>
      <c r="E132" s="294">
        <f t="shared" si="97"/>
        <v>0</v>
      </c>
      <c r="F132" s="295">
        <f>+R132</f>
        <v>6</v>
      </c>
      <c r="G132" s="296">
        <f>SUM(G120:G131)</f>
        <v>133</v>
      </c>
      <c r="H132" s="379">
        <f t="shared" si="99"/>
        <v>59.023941068139962</v>
      </c>
      <c r="I132" s="299">
        <f>X132/U132</f>
        <v>4.7669172932330826</v>
      </c>
      <c r="J132" s="297">
        <f>B132/Y120*1000</f>
        <v>0.14325963421040067</v>
      </c>
      <c r="K132" s="299">
        <f>W132/Y120*1000/6</f>
        <v>0.79588685672444803</v>
      </c>
      <c r="L132" s="297">
        <f t="shared" si="101"/>
        <v>2.2250000000000001</v>
      </c>
      <c r="M132" s="299">
        <f>W132/F132/6</f>
        <v>5.5555555555555562</v>
      </c>
      <c r="N132" s="300">
        <f t="shared" si="103"/>
        <v>0</v>
      </c>
      <c r="O132" s="301">
        <f t="shared" si="107"/>
        <v>3.17</v>
      </c>
      <c r="P132" s="12"/>
      <c r="Q132" s="284">
        <f>SUM(Q120:Q131)</f>
        <v>1086</v>
      </c>
      <c r="R132" s="285">
        <f>Q132/181</f>
        <v>6</v>
      </c>
      <c r="S132" s="286">
        <f>SUM(S120:S131)</f>
        <v>641</v>
      </c>
      <c r="T132" s="285">
        <f>S132/181</f>
        <v>3.541436464088398</v>
      </c>
      <c r="U132" s="287">
        <f>SUM(U120:U131)</f>
        <v>133</v>
      </c>
      <c r="V132" s="288">
        <f>SUM(V120:V131)</f>
        <v>67</v>
      </c>
      <c r="W132" s="287">
        <f t="shared" si="108"/>
        <v>200</v>
      </c>
      <c r="X132" s="288">
        <f>SUM(X120:X131)</f>
        <v>634</v>
      </c>
      <c r="Y132" s="286">
        <v>41882</v>
      </c>
      <c r="Z132" s="286">
        <f>SUM(Z120:Z131)</f>
        <v>0</v>
      </c>
      <c r="AA132" s="289">
        <f>SUM(AA120:AA131)</f>
        <v>601</v>
      </c>
    </row>
    <row r="133" spans="1:30" x14ac:dyDescent="0.2">
      <c r="A133" s="10"/>
      <c r="B133" s="12"/>
      <c r="C133" s="226"/>
      <c r="D133" s="68"/>
      <c r="E133" s="68"/>
      <c r="F133" s="68"/>
      <c r="G133" s="12"/>
      <c r="H133" s="12"/>
      <c r="I133" s="12"/>
      <c r="J133" s="12"/>
      <c r="K133" s="12"/>
      <c r="L133" s="12"/>
      <c r="M133" s="12"/>
      <c r="N133" s="12"/>
      <c r="O133" s="12"/>
      <c r="P133" s="12"/>
      <c r="Q133" s="10"/>
      <c r="R133" s="10"/>
      <c r="S133" s="10"/>
      <c r="T133" s="10"/>
      <c r="U133" s="10"/>
      <c r="V133" s="10"/>
      <c r="W133" s="10"/>
      <c r="X133" s="10"/>
      <c r="Y133" s="10"/>
      <c r="Z133" s="10"/>
      <c r="AC133" s="8"/>
      <c r="AD133" s="8"/>
    </row>
    <row r="134" spans="1:30" x14ac:dyDescent="0.2">
      <c r="A134" s="6"/>
      <c r="C134" s="219"/>
      <c r="D134" s="115"/>
      <c r="E134" s="115"/>
      <c r="F134" s="115"/>
      <c r="P134" s="12"/>
      <c r="AC134" s="8"/>
      <c r="AD134" s="8"/>
    </row>
    <row r="135" spans="1:30" x14ac:dyDescent="0.2">
      <c r="A135" s="6" t="s">
        <v>115</v>
      </c>
      <c r="C135" s="515" t="s">
        <v>148</v>
      </c>
      <c r="D135" s="515"/>
      <c r="E135" s="515"/>
      <c r="F135" s="515"/>
      <c r="G135" s="515"/>
      <c r="H135" s="515"/>
      <c r="I135" s="515"/>
      <c r="P135" s="12"/>
      <c r="AC135" s="8"/>
      <c r="AD135" s="8"/>
    </row>
    <row r="136" spans="1:30" x14ac:dyDescent="0.2">
      <c r="C136" s="377"/>
      <c r="D136" s="515" t="s">
        <v>5</v>
      </c>
      <c r="E136" s="515"/>
      <c r="F136" s="515"/>
      <c r="G136" s="515"/>
      <c r="H136" s="378"/>
      <c r="I136" s="378"/>
      <c r="P136" s="12"/>
      <c r="AC136" s="8"/>
      <c r="AD136" s="8"/>
    </row>
    <row r="137" spans="1:30" x14ac:dyDescent="0.2">
      <c r="C137" s="513" t="s">
        <v>144</v>
      </c>
      <c r="D137" s="513"/>
      <c r="E137" s="513"/>
      <c r="F137" s="513"/>
      <c r="G137" s="513"/>
      <c r="H137" s="513"/>
      <c r="I137" s="513"/>
      <c r="P137" s="12"/>
      <c r="AC137" s="8"/>
      <c r="AD137" s="8"/>
    </row>
    <row r="138" spans="1:30" x14ac:dyDescent="0.2">
      <c r="C138" s="219"/>
      <c r="D138" s="115"/>
      <c r="E138" s="115"/>
      <c r="F138" s="115"/>
      <c r="P138" s="12"/>
      <c r="AC138" s="8"/>
      <c r="AD138" s="8"/>
    </row>
    <row r="139" spans="1:30" ht="12.75" thickBot="1" x14ac:dyDescent="0.25">
      <c r="C139" s="219"/>
      <c r="D139" s="115"/>
      <c r="E139" s="115"/>
      <c r="F139" s="115"/>
      <c r="P139" s="12"/>
      <c r="Q139" s="6"/>
      <c r="AC139" s="8"/>
      <c r="AD139" s="8"/>
    </row>
    <row r="140" spans="1:30" x14ac:dyDescent="0.2">
      <c r="A140" s="2"/>
      <c r="B140" s="18"/>
      <c r="C140" s="19" t="s">
        <v>8</v>
      </c>
      <c r="D140" s="20"/>
      <c r="E140" s="142"/>
      <c r="F140" s="21"/>
      <c r="G140" s="22"/>
      <c r="H140" s="22"/>
      <c r="I140" s="22"/>
      <c r="J140" s="22"/>
      <c r="K140" s="22"/>
      <c r="L140" s="22"/>
      <c r="M140" s="22"/>
      <c r="N140" s="23"/>
      <c r="O140" s="12"/>
      <c r="P140" s="12"/>
      <c r="AA140" s="1"/>
      <c r="AC140" s="8"/>
      <c r="AD140" s="8"/>
    </row>
    <row r="141" spans="1:30" ht="12.75" thickBot="1" x14ac:dyDescent="0.25">
      <c r="B141" s="493" t="s">
        <v>12</v>
      </c>
      <c r="C141" s="494"/>
      <c r="D141" s="494"/>
      <c r="E141" s="495"/>
      <c r="F141" s="144"/>
      <c r="G141" s="12"/>
      <c r="H141" s="84"/>
      <c r="I141" s="72"/>
      <c r="J141" s="12" t="s">
        <v>13</v>
      </c>
      <c r="K141" s="12"/>
      <c r="L141" s="12"/>
      <c r="M141" s="12"/>
      <c r="N141" s="145"/>
      <c r="O141" s="12"/>
      <c r="P141" s="12"/>
      <c r="Q141" s="266" t="s">
        <v>145</v>
      </c>
      <c r="R141" s="266"/>
      <c r="AA141" s="1"/>
      <c r="AC141" s="8"/>
      <c r="AD141" s="8"/>
    </row>
    <row r="142" spans="1:30" ht="132.75" thickBot="1" x14ac:dyDescent="0.25">
      <c r="A142" s="146"/>
      <c r="B142" s="49" t="s">
        <v>15</v>
      </c>
      <c r="C142" s="147" t="s">
        <v>16</v>
      </c>
      <c r="D142" s="148" t="s">
        <v>17</v>
      </c>
      <c r="E142" s="148" t="s">
        <v>18</v>
      </c>
      <c r="F142" s="148" t="s">
        <v>19</v>
      </c>
      <c r="G142" s="49" t="s">
        <v>20</v>
      </c>
      <c r="H142" s="49" t="s">
        <v>21</v>
      </c>
      <c r="I142" s="49" t="s">
        <v>22</v>
      </c>
      <c r="J142" s="498" t="s">
        <v>23</v>
      </c>
      <c r="K142" s="499"/>
      <c r="L142" s="49" t="s">
        <v>24</v>
      </c>
      <c r="M142" s="49" t="s">
        <v>25</v>
      </c>
      <c r="N142" s="49" t="s">
        <v>26</v>
      </c>
      <c r="O142" s="149" t="s">
        <v>27</v>
      </c>
      <c r="P142" s="12"/>
      <c r="Q142" s="150" t="s">
        <v>28</v>
      </c>
      <c r="R142" s="151" t="s">
        <v>29</v>
      </c>
      <c r="S142" s="151" t="s">
        <v>30</v>
      </c>
      <c r="T142" s="151" t="s">
        <v>31</v>
      </c>
      <c r="U142" s="151" t="s">
        <v>32</v>
      </c>
      <c r="V142" s="151" t="s">
        <v>33</v>
      </c>
      <c r="W142" s="152" t="s">
        <v>34</v>
      </c>
      <c r="X142" s="152" t="s">
        <v>35</v>
      </c>
      <c r="Y142" s="152" t="s">
        <v>116</v>
      </c>
      <c r="Z142" s="152" t="s">
        <v>37</v>
      </c>
      <c r="AA142" s="153" t="s">
        <v>38</v>
      </c>
      <c r="AC142" s="8"/>
      <c r="AD142" s="8"/>
    </row>
    <row r="143" spans="1:30" x14ac:dyDescent="0.2">
      <c r="A143" s="221" t="s">
        <v>47</v>
      </c>
      <c r="B143" s="222">
        <v>20</v>
      </c>
      <c r="C143" s="223">
        <f t="shared" ref="C143:C154" si="109">D143/B143*100</f>
        <v>100.96774193548387</v>
      </c>
      <c r="D143" s="67">
        <f t="shared" ref="D143:D154" si="110">R143</f>
        <v>20.193548387096776</v>
      </c>
      <c r="E143" s="68">
        <f t="shared" ref="E143:E155" si="111">B143-D143</f>
        <v>-0.1935483870967758</v>
      </c>
      <c r="F143" s="158">
        <f t="shared" ref="F143:F154" si="112">+R143</f>
        <v>20.193548387096776</v>
      </c>
      <c r="G143" s="160">
        <f>+U143</f>
        <v>37</v>
      </c>
      <c r="H143" s="71">
        <f t="shared" ref="H143:H155" si="113">S143/Q143*100</f>
        <v>74.760383386581481</v>
      </c>
      <c r="I143" s="186">
        <f t="shared" ref="I143:I155" si="114">X143/U143</f>
        <v>13.081081081081081</v>
      </c>
      <c r="J143" s="71">
        <f>B143/Y143*1000</f>
        <v>8.6281276962899049</v>
      </c>
      <c r="K143" s="72">
        <f>W143/Y143*1000</f>
        <v>24.590163934426229</v>
      </c>
      <c r="L143" s="71">
        <f t="shared" ref="L143:L155" si="115">SUM(Q143-S143)/W143</f>
        <v>2.7719298245614037</v>
      </c>
      <c r="M143" s="72">
        <f t="shared" ref="M143:M154" si="116">W143/F143</f>
        <v>2.8226837060702872</v>
      </c>
      <c r="N143" s="161">
        <f t="shared" ref="N143:N155" si="117">Z143/W143*100</f>
        <v>0</v>
      </c>
      <c r="O143" s="37">
        <f>+X143/W143</f>
        <v>8.4912280701754383</v>
      </c>
      <c r="P143" s="12"/>
      <c r="Q143" s="162">
        <v>626</v>
      </c>
      <c r="R143" s="163">
        <f>Q143/31</f>
        <v>20.193548387096776</v>
      </c>
      <c r="S143" s="164">
        <v>468</v>
      </c>
      <c r="T143" s="163">
        <f>S143/31</f>
        <v>15.096774193548388</v>
      </c>
      <c r="U143" s="165">
        <v>37</v>
      </c>
      <c r="V143" s="166">
        <v>20</v>
      </c>
      <c r="W143" s="165">
        <f>+V143+U143</f>
        <v>57</v>
      </c>
      <c r="X143" s="166">
        <v>484</v>
      </c>
      <c r="Y143" s="225">
        <v>2318</v>
      </c>
      <c r="Z143" s="164">
        <v>0</v>
      </c>
      <c r="AA143" s="168">
        <v>455</v>
      </c>
      <c r="AC143" s="8"/>
      <c r="AD143" s="8"/>
    </row>
    <row r="144" spans="1:30" x14ac:dyDescent="0.2">
      <c r="A144" s="221" t="s">
        <v>49</v>
      </c>
      <c r="B144" s="222">
        <v>20</v>
      </c>
      <c r="C144" s="223">
        <f t="shared" si="109"/>
        <v>100</v>
      </c>
      <c r="D144" s="67">
        <f t="shared" si="110"/>
        <v>20</v>
      </c>
      <c r="E144" s="68">
        <f t="shared" si="111"/>
        <v>0</v>
      </c>
      <c r="F144" s="158">
        <f t="shared" si="112"/>
        <v>20</v>
      </c>
      <c r="G144" s="172">
        <f>+U144</f>
        <v>46</v>
      </c>
      <c r="H144" s="71">
        <f t="shared" si="113"/>
        <v>52.5</v>
      </c>
      <c r="I144" s="186">
        <f t="shared" si="114"/>
        <v>8.195652173913043</v>
      </c>
      <c r="J144" s="71">
        <f t="shared" ref="J144:J155" si="118">B144/Y$143*1000</f>
        <v>8.6281276962899049</v>
      </c>
      <c r="K144" s="72">
        <f t="shared" ref="K144:K154" si="119">W144/Y$143*1000</f>
        <v>33.218291630716138</v>
      </c>
      <c r="L144" s="71">
        <f t="shared" si="115"/>
        <v>3.4545454545454546</v>
      </c>
      <c r="M144" s="72">
        <f t="shared" si="116"/>
        <v>3.85</v>
      </c>
      <c r="N144" s="161">
        <f t="shared" si="117"/>
        <v>0</v>
      </c>
      <c r="O144" s="83">
        <f t="shared" ref="O144:O155" si="120">+X144/W144</f>
        <v>4.8961038961038961</v>
      </c>
      <c r="P144" s="12"/>
      <c r="Q144" s="173">
        <v>560</v>
      </c>
      <c r="R144" s="174">
        <f>Q144/28</f>
        <v>20</v>
      </c>
      <c r="S144" s="175">
        <v>294</v>
      </c>
      <c r="T144" s="174">
        <f>S144/28</f>
        <v>10.5</v>
      </c>
      <c r="U144" s="176">
        <v>46</v>
      </c>
      <c r="V144" s="14">
        <v>31</v>
      </c>
      <c r="W144" s="176">
        <f t="shared" ref="W144:W155" si="121">+V144+U144</f>
        <v>77</v>
      </c>
      <c r="X144" s="14">
        <v>377</v>
      </c>
      <c r="Y144" s="167"/>
      <c r="Z144" s="175">
        <v>0</v>
      </c>
      <c r="AA144" s="168">
        <v>377</v>
      </c>
      <c r="AC144" s="8"/>
      <c r="AD144" s="8"/>
    </row>
    <row r="145" spans="1:30" x14ac:dyDescent="0.2">
      <c r="A145" s="221" t="s">
        <v>51</v>
      </c>
      <c r="B145" s="222">
        <v>20</v>
      </c>
      <c r="C145" s="223">
        <f t="shared" si="109"/>
        <v>101.45161290322579</v>
      </c>
      <c r="D145" s="67">
        <f t="shared" si="110"/>
        <v>20.29032258064516</v>
      </c>
      <c r="E145" s="68">
        <f t="shared" si="111"/>
        <v>-0.29032258064516014</v>
      </c>
      <c r="F145" s="158">
        <f t="shared" si="112"/>
        <v>20.29032258064516</v>
      </c>
      <c r="G145" s="172">
        <f t="shared" ref="G145:G154" si="122">+U145</f>
        <v>39</v>
      </c>
      <c r="H145" s="71">
        <f t="shared" si="113"/>
        <v>61.208267090620026</v>
      </c>
      <c r="I145" s="186">
        <f t="shared" si="114"/>
        <v>7.4102564102564106</v>
      </c>
      <c r="J145" s="71">
        <f t="shared" si="118"/>
        <v>8.6281276962899049</v>
      </c>
      <c r="K145" s="72">
        <f t="shared" si="119"/>
        <v>30.629853321829163</v>
      </c>
      <c r="L145" s="71">
        <f t="shared" si="115"/>
        <v>3.436619718309859</v>
      </c>
      <c r="M145" s="72">
        <f t="shared" si="116"/>
        <v>3.4992050874403819</v>
      </c>
      <c r="N145" s="161">
        <f t="shared" si="117"/>
        <v>0</v>
      </c>
      <c r="O145" s="83">
        <f t="shared" si="120"/>
        <v>4.070422535211268</v>
      </c>
      <c r="P145" s="12"/>
      <c r="Q145" s="181">
        <v>629</v>
      </c>
      <c r="R145" s="174">
        <f>Q145/31</f>
        <v>20.29032258064516</v>
      </c>
      <c r="S145" s="167">
        <v>385</v>
      </c>
      <c r="T145" s="174">
        <f>S145/31</f>
        <v>12.419354838709678</v>
      </c>
      <c r="U145" s="40">
        <v>39</v>
      </c>
      <c r="V145" s="10">
        <v>32</v>
      </c>
      <c r="W145" s="176">
        <f t="shared" si="121"/>
        <v>71</v>
      </c>
      <c r="X145" s="10">
        <v>289</v>
      </c>
      <c r="Y145" s="167"/>
      <c r="Z145" s="167">
        <v>0</v>
      </c>
      <c r="AA145" s="168">
        <v>289</v>
      </c>
      <c r="AC145" s="8"/>
      <c r="AD145" s="8"/>
    </row>
    <row r="146" spans="1:30" x14ac:dyDescent="0.2">
      <c r="A146" s="221" t="s">
        <v>53</v>
      </c>
      <c r="B146" s="222">
        <v>20</v>
      </c>
      <c r="C146" s="223">
        <f t="shared" si="109"/>
        <v>100</v>
      </c>
      <c r="D146" s="67">
        <f t="shared" si="110"/>
        <v>20</v>
      </c>
      <c r="E146" s="68">
        <f t="shared" si="111"/>
        <v>0</v>
      </c>
      <c r="F146" s="158">
        <f t="shared" si="112"/>
        <v>20</v>
      </c>
      <c r="G146" s="172">
        <f t="shared" si="122"/>
        <v>49</v>
      </c>
      <c r="H146" s="71">
        <f t="shared" si="113"/>
        <v>66.5</v>
      </c>
      <c r="I146" s="186">
        <f t="shared" si="114"/>
        <v>9.7551020408163271</v>
      </c>
      <c r="J146" s="71">
        <f t="shared" si="118"/>
        <v>8.6281276962899049</v>
      </c>
      <c r="K146" s="72">
        <f t="shared" si="119"/>
        <v>21.13891285591027</v>
      </c>
      <c r="L146" s="71">
        <f t="shared" si="115"/>
        <v>4.1020408163265305</v>
      </c>
      <c r="M146" s="72">
        <f t="shared" si="116"/>
        <v>2.4500000000000002</v>
      </c>
      <c r="N146" s="161">
        <f t="shared" si="117"/>
        <v>0</v>
      </c>
      <c r="O146" s="83">
        <f t="shared" si="120"/>
        <v>9.7551020408163271</v>
      </c>
      <c r="P146" s="12"/>
      <c r="Q146" s="181">
        <v>600</v>
      </c>
      <c r="R146" s="174">
        <f>Q146/30</f>
        <v>20</v>
      </c>
      <c r="S146" s="167">
        <v>399</v>
      </c>
      <c r="T146" s="174">
        <f>S146/30</f>
        <v>13.3</v>
      </c>
      <c r="U146" s="40">
        <v>49</v>
      </c>
      <c r="V146" s="10">
        <v>0</v>
      </c>
      <c r="W146" s="176">
        <f t="shared" si="121"/>
        <v>49</v>
      </c>
      <c r="X146" s="10">
        <v>478</v>
      </c>
      <c r="Y146" s="167"/>
      <c r="Z146" s="167">
        <v>0</v>
      </c>
      <c r="AA146" s="168">
        <v>478</v>
      </c>
      <c r="AC146" s="8"/>
      <c r="AD146" s="8"/>
    </row>
    <row r="147" spans="1:30" x14ac:dyDescent="0.2">
      <c r="A147" s="221" t="s">
        <v>55</v>
      </c>
      <c r="B147" s="222">
        <v>20</v>
      </c>
      <c r="C147" s="223">
        <f t="shared" si="109"/>
        <v>101.29032258064517</v>
      </c>
      <c r="D147" s="67">
        <f t="shared" si="110"/>
        <v>20.258064516129032</v>
      </c>
      <c r="E147" s="68">
        <f t="shared" si="111"/>
        <v>-0.25806451612903203</v>
      </c>
      <c r="F147" s="158">
        <f t="shared" si="112"/>
        <v>20.258064516129032</v>
      </c>
      <c r="G147" s="172">
        <f t="shared" si="122"/>
        <v>49</v>
      </c>
      <c r="H147" s="71">
        <f t="shared" si="113"/>
        <v>73.089171974522287</v>
      </c>
      <c r="I147" s="186">
        <f t="shared" si="114"/>
        <v>7.3061224489795915</v>
      </c>
      <c r="J147" s="71">
        <f t="shared" si="118"/>
        <v>8.6281276962899049</v>
      </c>
      <c r="K147" s="72">
        <f t="shared" si="119"/>
        <v>21.13891285591027</v>
      </c>
      <c r="L147" s="71">
        <f t="shared" si="115"/>
        <v>3.4489795918367347</v>
      </c>
      <c r="M147" s="72">
        <f t="shared" si="116"/>
        <v>2.4187898089171975</v>
      </c>
      <c r="N147" s="161">
        <f t="shared" si="117"/>
        <v>0</v>
      </c>
      <c r="O147" s="83">
        <f t="shared" si="120"/>
        <v>7.3061224489795915</v>
      </c>
      <c r="P147" s="12"/>
      <c r="Q147" s="181">
        <v>628</v>
      </c>
      <c r="R147" s="174">
        <f>Q147/31</f>
        <v>20.258064516129032</v>
      </c>
      <c r="S147" s="167">
        <v>459</v>
      </c>
      <c r="T147" s="174">
        <f>S147/31</f>
        <v>14.806451612903226</v>
      </c>
      <c r="U147" s="40">
        <v>49</v>
      </c>
      <c r="V147" s="10">
        <v>0</v>
      </c>
      <c r="W147" s="176">
        <f t="shared" si="121"/>
        <v>49</v>
      </c>
      <c r="X147" s="10">
        <v>358</v>
      </c>
      <c r="Y147" s="167"/>
      <c r="Z147" s="167">
        <v>0</v>
      </c>
      <c r="AA147" s="168">
        <v>347</v>
      </c>
      <c r="AC147" s="8"/>
      <c r="AD147" s="8"/>
    </row>
    <row r="148" spans="1:30" x14ac:dyDescent="0.2">
      <c r="A148" s="221" t="s">
        <v>57</v>
      </c>
      <c r="B148" s="222">
        <v>20</v>
      </c>
      <c r="C148" s="223">
        <f t="shared" si="109"/>
        <v>100</v>
      </c>
      <c r="D148" s="67">
        <f t="shared" si="110"/>
        <v>20</v>
      </c>
      <c r="E148" s="68">
        <f t="shared" si="111"/>
        <v>0</v>
      </c>
      <c r="F148" s="158">
        <f t="shared" si="112"/>
        <v>20</v>
      </c>
      <c r="G148" s="172">
        <f t="shared" si="122"/>
        <v>45</v>
      </c>
      <c r="H148" s="71">
        <f t="shared" si="113"/>
        <v>90.166666666666657</v>
      </c>
      <c r="I148" s="186">
        <f t="shared" si="114"/>
        <v>10.133333333333333</v>
      </c>
      <c r="J148" s="71">
        <f t="shared" si="118"/>
        <v>8.6281276962899049</v>
      </c>
      <c r="K148" s="72">
        <f t="shared" si="119"/>
        <v>19.413287316652287</v>
      </c>
      <c r="L148" s="71">
        <f t="shared" si="115"/>
        <v>1.3111111111111111</v>
      </c>
      <c r="M148" s="72">
        <f t="shared" si="116"/>
        <v>2.25</v>
      </c>
      <c r="N148" s="161">
        <f t="shared" si="117"/>
        <v>0</v>
      </c>
      <c r="O148" s="83">
        <f t="shared" si="120"/>
        <v>10.133333333333333</v>
      </c>
      <c r="P148" s="12"/>
      <c r="Q148" s="181">
        <v>600</v>
      </c>
      <c r="R148" s="174">
        <f>Q148/30</f>
        <v>20</v>
      </c>
      <c r="S148" s="167">
        <v>541</v>
      </c>
      <c r="T148" s="174">
        <f>S148/30</f>
        <v>18.033333333333335</v>
      </c>
      <c r="U148" s="40">
        <v>45</v>
      </c>
      <c r="V148" s="10">
        <v>0</v>
      </c>
      <c r="W148" s="176">
        <f t="shared" si="121"/>
        <v>45</v>
      </c>
      <c r="X148" s="10">
        <v>456</v>
      </c>
      <c r="Y148" s="167"/>
      <c r="Z148" s="167">
        <v>0</v>
      </c>
      <c r="AA148" s="168">
        <v>452</v>
      </c>
      <c r="AC148" s="8"/>
      <c r="AD148" s="8"/>
    </row>
    <row r="149" spans="1:30" x14ac:dyDescent="0.2">
      <c r="A149" s="221" t="s">
        <v>59</v>
      </c>
      <c r="B149" s="222">
        <v>20</v>
      </c>
      <c r="C149" s="223">
        <f t="shared" si="109"/>
        <v>0</v>
      </c>
      <c r="D149" s="67">
        <f t="shared" si="110"/>
        <v>0</v>
      </c>
      <c r="E149" s="68">
        <f t="shared" si="111"/>
        <v>20</v>
      </c>
      <c r="F149" s="158">
        <f t="shared" si="112"/>
        <v>0</v>
      </c>
      <c r="G149" s="172">
        <f t="shared" si="122"/>
        <v>0</v>
      </c>
      <c r="H149" s="71" t="e">
        <f t="shared" si="113"/>
        <v>#DIV/0!</v>
      </c>
      <c r="I149" s="186" t="e">
        <f t="shared" si="114"/>
        <v>#DIV/0!</v>
      </c>
      <c r="J149" s="71">
        <f t="shared" si="118"/>
        <v>8.6281276962899049</v>
      </c>
      <c r="K149" s="72">
        <f t="shared" si="119"/>
        <v>0</v>
      </c>
      <c r="L149" s="71" t="e">
        <f t="shared" si="115"/>
        <v>#DIV/0!</v>
      </c>
      <c r="M149" s="72" t="e">
        <f t="shared" si="116"/>
        <v>#DIV/0!</v>
      </c>
      <c r="N149" s="161" t="e">
        <f t="shared" si="117"/>
        <v>#DIV/0!</v>
      </c>
      <c r="O149" s="83" t="e">
        <f t="shared" si="120"/>
        <v>#DIV/0!</v>
      </c>
      <c r="P149" s="12"/>
      <c r="Q149" s="181"/>
      <c r="R149" s="174">
        <f>Q149/31</f>
        <v>0</v>
      </c>
      <c r="S149" s="167"/>
      <c r="T149" s="174">
        <f>S149/31</f>
        <v>0</v>
      </c>
      <c r="U149" s="40"/>
      <c r="V149" s="10"/>
      <c r="W149" s="176">
        <f t="shared" si="121"/>
        <v>0</v>
      </c>
      <c r="X149" s="10"/>
      <c r="Y149" s="167"/>
      <c r="Z149" s="167"/>
      <c r="AA149" s="168"/>
      <c r="AC149" s="8"/>
      <c r="AD149" s="8"/>
    </row>
    <row r="150" spans="1:30" x14ac:dyDescent="0.2">
      <c r="A150" s="221" t="s">
        <v>61</v>
      </c>
      <c r="B150" s="222">
        <v>20</v>
      </c>
      <c r="C150" s="223">
        <f t="shared" si="109"/>
        <v>0</v>
      </c>
      <c r="D150" s="67">
        <f t="shared" si="110"/>
        <v>0</v>
      </c>
      <c r="E150" s="68">
        <f t="shared" si="111"/>
        <v>20</v>
      </c>
      <c r="F150" s="158">
        <f t="shared" si="112"/>
        <v>0</v>
      </c>
      <c r="G150" s="172">
        <f t="shared" si="122"/>
        <v>0</v>
      </c>
      <c r="H150" s="71" t="e">
        <f t="shared" si="113"/>
        <v>#DIV/0!</v>
      </c>
      <c r="I150" s="186" t="e">
        <f t="shared" si="114"/>
        <v>#DIV/0!</v>
      </c>
      <c r="J150" s="71">
        <f t="shared" si="118"/>
        <v>8.6281276962899049</v>
      </c>
      <c r="K150" s="72">
        <f t="shared" si="119"/>
        <v>0</v>
      </c>
      <c r="L150" s="71" t="e">
        <f t="shared" si="115"/>
        <v>#DIV/0!</v>
      </c>
      <c r="M150" s="72" t="e">
        <f t="shared" si="116"/>
        <v>#DIV/0!</v>
      </c>
      <c r="N150" s="161" t="e">
        <f t="shared" si="117"/>
        <v>#DIV/0!</v>
      </c>
      <c r="O150" s="83" t="e">
        <f t="shared" si="120"/>
        <v>#DIV/0!</v>
      </c>
      <c r="P150" s="12"/>
      <c r="Q150" s="181"/>
      <c r="R150" s="174">
        <f>Q150/31</f>
        <v>0</v>
      </c>
      <c r="S150" s="167"/>
      <c r="T150" s="174">
        <f>S150/31</f>
        <v>0</v>
      </c>
      <c r="U150" s="40"/>
      <c r="V150" s="10"/>
      <c r="W150" s="176">
        <f t="shared" si="121"/>
        <v>0</v>
      </c>
      <c r="X150" s="10"/>
      <c r="Y150" s="167"/>
      <c r="Z150" s="167"/>
      <c r="AA150" s="168"/>
      <c r="AC150" s="8"/>
      <c r="AD150" s="8"/>
    </row>
    <row r="151" spans="1:30" x14ac:dyDescent="0.2">
      <c r="A151" s="221" t="s">
        <v>63</v>
      </c>
      <c r="B151" s="222">
        <v>20</v>
      </c>
      <c r="C151" s="223">
        <f t="shared" si="109"/>
        <v>0</v>
      </c>
      <c r="D151" s="67">
        <f t="shared" si="110"/>
        <v>0</v>
      </c>
      <c r="E151" s="68">
        <f t="shared" si="111"/>
        <v>20</v>
      </c>
      <c r="F151" s="158">
        <f t="shared" si="112"/>
        <v>0</v>
      </c>
      <c r="G151" s="172">
        <f t="shared" si="122"/>
        <v>0</v>
      </c>
      <c r="H151" s="71" t="e">
        <f t="shared" si="113"/>
        <v>#DIV/0!</v>
      </c>
      <c r="I151" s="186" t="e">
        <f t="shared" si="114"/>
        <v>#DIV/0!</v>
      </c>
      <c r="J151" s="71">
        <f t="shared" si="118"/>
        <v>8.6281276962899049</v>
      </c>
      <c r="K151" s="72">
        <f t="shared" si="119"/>
        <v>0</v>
      </c>
      <c r="L151" s="71" t="e">
        <f t="shared" si="115"/>
        <v>#DIV/0!</v>
      </c>
      <c r="M151" s="72" t="e">
        <f t="shared" si="116"/>
        <v>#DIV/0!</v>
      </c>
      <c r="N151" s="161" t="e">
        <f t="shared" si="117"/>
        <v>#DIV/0!</v>
      </c>
      <c r="O151" s="83" t="e">
        <f t="shared" si="120"/>
        <v>#DIV/0!</v>
      </c>
      <c r="P151" s="12"/>
      <c r="Q151" s="181"/>
      <c r="R151" s="174">
        <f>Q151/30</f>
        <v>0</v>
      </c>
      <c r="S151" s="167"/>
      <c r="T151" s="174">
        <f>S151/30</f>
        <v>0</v>
      </c>
      <c r="U151" s="40"/>
      <c r="V151" s="10"/>
      <c r="W151" s="176">
        <f t="shared" si="121"/>
        <v>0</v>
      </c>
      <c r="X151" s="10"/>
      <c r="Y151" s="167"/>
      <c r="Z151" s="167"/>
      <c r="AA151" s="168"/>
      <c r="AC151" s="8"/>
      <c r="AD151" s="8"/>
    </row>
    <row r="152" spans="1:30" x14ac:dyDescent="0.2">
      <c r="A152" s="221" t="s">
        <v>65</v>
      </c>
      <c r="B152" s="222">
        <v>20</v>
      </c>
      <c r="C152" s="223">
        <f t="shared" si="109"/>
        <v>0</v>
      </c>
      <c r="D152" s="67">
        <f t="shared" si="110"/>
        <v>0</v>
      </c>
      <c r="E152" s="68">
        <f t="shared" si="111"/>
        <v>20</v>
      </c>
      <c r="F152" s="158">
        <f t="shared" si="112"/>
        <v>0</v>
      </c>
      <c r="G152" s="172">
        <f t="shared" si="122"/>
        <v>0</v>
      </c>
      <c r="H152" s="71" t="e">
        <f t="shared" si="113"/>
        <v>#DIV/0!</v>
      </c>
      <c r="I152" s="186" t="e">
        <f t="shared" si="114"/>
        <v>#DIV/0!</v>
      </c>
      <c r="J152" s="71">
        <f t="shared" si="118"/>
        <v>8.6281276962899049</v>
      </c>
      <c r="K152" s="72">
        <f t="shared" si="119"/>
        <v>0</v>
      </c>
      <c r="L152" s="71" t="e">
        <f t="shared" si="115"/>
        <v>#DIV/0!</v>
      </c>
      <c r="M152" s="72" t="e">
        <f t="shared" si="116"/>
        <v>#DIV/0!</v>
      </c>
      <c r="N152" s="161" t="e">
        <f t="shared" si="117"/>
        <v>#DIV/0!</v>
      </c>
      <c r="O152" s="83" t="e">
        <f t="shared" si="120"/>
        <v>#DIV/0!</v>
      </c>
      <c r="P152" s="12"/>
      <c r="Q152" s="181"/>
      <c r="R152" s="174">
        <f>Q152/31</f>
        <v>0</v>
      </c>
      <c r="S152" s="167"/>
      <c r="T152" s="174">
        <f>S152/31</f>
        <v>0</v>
      </c>
      <c r="U152" s="40"/>
      <c r="V152" s="10"/>
      <c r="W152" s="176">
        <f t="shared" si="121"/>
        <v>0</v>
      </c>
      <c r="X152" s="10"/>
      <c r="Y152" s="167"/>
      <c r="Z152" s="167"/>
      <c r="AA152" s="168"/>
      <c r="AC152" s="8"/>
      <c r="AD152" s="8"/>
    </row>
    <row r="153" spans="1:30" x14ac:dyDescent="0.2">
      <c r="A153" s="221" t="s">
        <v>67</v>
      </c>
      <c r="B153" s="222">
        <v>20</v>
      </c>
      <c r="C153" s="223">
        <f t="shared" si="109"/>
        <v>0</v>
      </c>
      <c r="D153" s="67">
        <f t="shared" si="110"/>
        <v>0</v>
      </c>
      <c r="E153" s="68">
        <f t="shared" si="111"/>
        <v>20</v>
      </c>
      <c r="F153" s="158">
        <f t="shared" si="112"/>
        <v>0</v>
      </c>
      <c r="G153" s="172">
        <f t="shared" si="122"/>
        <v>0</v>
      </c>
      <c r="H153" s="71" t="e">
        <f t="shared" si="113"/>
        <v>#DIV/0!</v>
      </c>
      <c r="I153" s="186" t="e">
        <f t="shared" si="114"/>
        <v>#DIV/0!</v>
      </c>
      <c r="J153" s="71">
        <f t="shared" si="118"/>
        <v>8.6281276962899049</v>
      </c>
      <c r="K153" s="72">
        <f t="shared" si="119"/>
        <v>0</v>
      </c>
      <c r="L153" s="71" t="e">
        <f t="shared" si="115"/>
        <v>#DIV/0!</v>
      </c>
      <c r="M153" s="72" t="e">
        <f t="shared" si="116"/>
        <v>#DIV/0!</v>
      </c>
      <c r="N153" s="161" t="e">
        <f t="shared" si="117"/>
        <v>#DIV/0!</v>
      </c>
      <c r="O153" s="83" t="e">
        <f t="shared" si="120"/>
        <v>#DIV/0!</v>
      </c>
      <c r="P153" s="12"/>
      <c r="Q153" s="181"/>
      <c r="R153" s="174">
        <f>Q153/30</f>
        <v>0</v>
      </c>
      <c r="S153" s="167"/>
      <c r="T153" s="174">
        <f>S153/30</f>
        <v>0</v>
      </c>
      <c r="U153" s="40"/>
      <c r="V153" s="10"/>
      <c r="W153" s="176">
        <f t="shared" si="121"/>
        <v>0</v>
      </c>
      <c r="X153" s="10"/>
      <c r="Y153" s="167"/>
      <c r="Z153" s="167"/>
      <c r="AA153" s="168"/>
      <c r="AC153" s="8"/>
      <c r="AD153" s="8"/>
    </row>
    <row r="154" spans="1:30" ht="12.75" thickBot="1" x14ac:dyDescent="0.25">
      <c r="A154" s="221" t="s">
        <v>69</v>
      </c>
      <c r="B154" s="222">
        <v>20</v>
      </c>
      <c r="C154" s="223">
        <f t="shared" si="109"/>
        <v>0</v>
      </c>
      <c r="D154" s="67">
        <f t="shared" si="110"/>
        <v>0</v>
      </c>
      <c r="E154" s="68">
        <f t="shared" si="111"/>
        <v>20</v>
      </c>
      <c r="F154" s="158">
        <f t="shared" si="112"/>
        <v>0</v>
      </c>
      <c r="G154" s="172">
        <f t="shared" si="122"/>
        <v>0</v>
      </c>
      <c r="H154" s="71" t="e">
        <f t="shared" si="113"/>
        <v>#DIV/0!</v>
      </c>
      <c r="I154" s="186" t="e">
        <f t="shared" si="114"/>
        <v>#DIV/0!</v>
      </c>
      <c r="J154" s="71">
        <f t="shared" si="118"/>
        <v>8.6281276962899049</v>
      </c>
      <c r="K154" s="72">
        <f t="shared" si="119"/>
        <v>0</v>
      </c>
      <c r="L154" s="71" t="e">
        <f t="shared" si="115"/>
        <v>#DIV/0!</v>
      </c>
      <c r="M154" s="72" t="e">
        <f t="shared" si="116"/>
        <v>#DIV/0!</v>
      </c>
      <c r="N154" s="161" t="e">
        <f t="shared" si="117"/>
        <v>#DIV/0!</v>
      </c>
      <c r="O154" s="83" t="e">
        <f t="shared" si="120"/>
        <v>#DIV/0!</v>
      </c>
      <c r="P154" s="12"/>
      <c r="Q154" s="181"/>
      <c r="R154" s="174">
        <f>Q154/31</f>
        <v>0</v>
      </c>
      <c r="S154" s="167"/>
      <c r="T154" s="174">
        <f>S154/31</f>
        <v>0</v>
      </c>
      <c r="U154" s="40"/>
      <c r="V154" s="10"/>
      <c r="W154" s="176">
        <f t="shared" si="121"/>
        <v>0</v>
      </c>
      <c r="X154" s="10"/>
      <c r="Y154" s="167"/>
      <c r="Z154" s="167"/>
      <c r="AA154" s="168"/>
      <c r="AC154" s="8"/>
      <c r="AD154" s="8"/>
    </row>
    <row r="155" spans="1:30" s="8" customFormat="1" ht="29.25" customHeight="1" thickBot="1" x14ac:dyDescent="0.25">
      <c r="A155" s="290" t="s">
        <v>71</v>
      </c>
      <c r="B155" s="291">
        <v>20</v>
      </c>
      <c r="C155" s="292">
        <f>D155/B155*100</f>
        <v>100.6353591160221</v>
      </c>
      <c r="D155" s="293">
        <f>R155</f>
        <v>20.127071823204421</v>
      </c>
      <c r="E155" s="294">
        <f t="shared" si="111"/>
        <v>-0.12707182320442101</v>
      </c>
      <c r="F155" s="295">
        <f>+R155</f>
        <v>20.127071823204421</v>
      </c>
      <c r="G155" s="296">
        <f>SUM(G143:G154)</f>
        <v>265</v>
      </c>
      <c r="H155" s="297">
        <f t="shared" si="113"/>
        <v>69.887455393906123</v>
      </c>
      <c r="I155" s="298">
        <f t="shared" si="114"/>
        <v>9.2150943396226417</v>
      </c>
      <c r="J155" s="297">
        <f t="shared" si="118"/>
        <v>8.6281276962899049</v>
      </c>
      <c r="K155" s="299">
        <f>W155/Y$143*1000/6</f>
        <v>25.021570319240723</v>
      </c>
      <c r="L155" s="297">
        <f t="shared" si="115"/>
        <v>3.1522988505747125</v>
      </c>
      <c r="M155" s="299">
        <f>W155/F155/6</f>
        <v>2.8816909140818008</v>
      </c>
      <c r="N155" s="300">
        <f t="shared" si="117"/>
        <v>0</v>
      </c>
      <c r="O155" s="301">
        <f t="shared" si="120"/>
        <v>7.0172413793103452</v>
      </c>
      <c r="P155" s="12"/>
      <c r="Q155" s="302">
        <f>SUM(Q143:Q154)</f>
        <v>3643</v>
      </c>
      <c r="R155" s="303">
        <f>Q155/181</f>
        <v>20.127071823204421</v>
      </c>
      <c r="S155" s="304">
        <f>SUM(S143:S154)</f>
        <v>2546</v>
      </c>
      <c r="T155" s="303">
        <f>S155/181</f>
        <v>14.066298342541437</v>
      </c>
      <c r="U155" s="305">
        <f>SUM(U143:U154)</f>
        <v>265</v>
      </c>
      <c r="V155" s="306">
        <f>SUM(V143:V154)</f>
        <v>83</v>
      </c>
      <c r="W155" s="305">
        <f t="shared" si="121"/>
        <v>348</v>
      </c>
      <c r="X155" s="306">
        <f>SUM(X143:X154)</f>
        <v>2442</v>
      </c>
      <c r="Y155" s="304">
        <v>2318</v>
      </c>
      <c r="Z155" s="304">
        <f>SUM(Z143:Z154)</f>
        <v>0</v>
      </c>
      <c r="AA155" s="307">
        <f>SUM(AA143:AA154)</f>
        <v>2398</v>
      </c>
    </row>
    <row r="156" spans="1:30" x14ac:dyDescent="0.2">
      <c r="A156" s="10"/>
      <c r="B156" s="12"/>
      <c r="C156" s="226"/>
      <c r="D156" s="68"/>
      <c r="E156" s="68"/>
      <c r="F156" s="68"/>
      <c r="G156" s="12"/>
      <c r="H156" s="12"/>
      <c r="I156" s="12"/>
      <c r="J156" s="12"/>
      <c r="K156" s="12"/>
      <c r="L156" s="12"/>
      <c r="M156" s="12"/>
      <c r="N156" s="12"/>
      <c r="O156" s="12"/>
      <c r="P156" s="12"/>
      <c r="Q156" s="10"/>
      <c r="R156" s="10"/>
      <c r="S156" s="10"/>
      <c r="T156" s="10"/>
      <c r="U156" s="10"/>
      <c r="V156" s="10"/>
      <c r="W156" s="10"/>
      <c r="X156" s="10"/>
      <c r="Y156" s="10"/>
      <c r="Z156" s="10"/>
      <c r="AC156" s="8"/>
      <c r="AD156" s="8"/>
    </row>
    <row r="157" spans="1:30" x14ac:dyDescent="0.2">
      <c r="A157" s="6" t="s">
        <v>115</v>
      </c>
      <c r="C157" s="219"/>
      <c r="D157" s="115"/>
      <c r="E157" s="115"/>
      <c r="F157" s="115"/>
      <c r="P157" s="12"/>
      <c r="AC157" s="8"/>
      <c r="AD157" s="8"/>
    </row>
    <row r="158" spans="1:30" x14ac:dyDescent="0.2">
      <c r="C158" s="517" t="s">
        <v>148</v>
      </c>
      <c r="D158" s="517"/>
      <c r="E158" s="517"/>
      <c r="F158" s="517"/>
      <c r="G158" s="517"/>
      <c r="H158" s="517"/>
      <c r="I158" s="517"/>
      <c r="P158" s="12"/>
      <c r="AC158" s="8"/>
      <c r="AD158" s="8"/>
    </row>
    <row r="159" spans="1:30" ht="15" customHeight="1" x14ac:dyDescent="0.2">
      <c r="C159" s="521" t="s">
        <v>5</v>
      </c>
      <c r="D159" s="521"/>
      <c r="E159" s="521"/>
      <c r="F159" s="521"/>
      <c r="G159" s="521"/>
      <c r="H159" s="521"/>
      <c r="I159" s="521"/>
      <c r="P159" s="12"/>
      <c r="AC159" s="8"/>
      <c r="AD159" s="8"/>
    </row>
    <row r="160" spans="1:30" x14ac:dyDescent="0.2">
      <c r="C160" s="517" t="s">
        <v>146</v>
      </c>
      <c r="D160" s="517"/>
      <c r="E160" s="517"/>
      <c r="F160" s="517"/>
      <c r="G160" s="517"/>
      <c r="H160" s="517"/>
      <c r="I160" s="517"/>
      <c r="P160" s="12"/>
      <c r="AC160" s="8"/>
      <c r="AD160" s="8"/>
    </row>
    <row r="161" spans="1:30" x14ac:dyDescent="0.2">
      <c r="C161" s="219"/>
      <c r="D161" s="115"/>
      <c r="E161" s="115"/>
      <c r="F161" s="115"/>
      <c r="P161" s="12"/>
      <c r="Q161" s="6"/>
      <c r="AC161" s="8"/>
      <c r="AD161" s="8"/>
    </row>
    <row r="162" spans="1:30" ht="12.75" thickBot="1" x14ac:dyDescent="0.25">
      <c r="C162" s="219"/>
      <c r="D162" s="115"/>
      <c r="E162" s="115"/>
      <c r="F162" s="115"/>
      <c r="P162" s="12"/>
      <c r="AC162" s="8"/>
      <c r="AD162" s="8"/>
    </row>
    <row r="163" spans="1:30" x14ac:dyDescent="0.2">
      <c r="A163" s="2"/>
      <c r="B163" s="18"/>
      <c r="C163" s="19" t="s">
        <v>8</v>
      </c>
      <c r="D163" s="20"/>
      <c r="E163" s="142"/>
      <c r="F163" s="21"/>
      <c r="G163" s="22"/>
      <c r="H163" s="22"/>
      <c r="I163" s="22"/>
      <c r="J163" s="22"/>
      <c r="K163" s="22"/>
      <c r="L163" s="22"/>
      <c r="M163" s="22"/>
      <c r="N163" s="23"/>
      <c r="O163" s="12"/>
      <c r="P163" s="12"/>
      <c r="AA163" s="1"/>
      <c r="AC163" s="8"/>
      <c r="AD163" s="8"/>
    </row>
    <row r="164" spans="1:30" ht="12.75" thickBot="1" x14ac:dyDescent="0.25">
      <c r="B164" s="493" t="s">
        <v>12</v>
      </c>
      <c r="C164" s="494"/>
      <c r="D164" s="494"/>
      <c r="E164" s="495"/>
      <c r="F164" s="144"/>
      <c r="G164" s="12"/>
      <c r="H164" s="84"/>
      <c r="I164" s="72"/>
      <c r="J164" s="12" t="s">
        <v>13</v>
      </c>
      <c r="K164" s="12"/>
      <c r="L164" s="12"/>
      <c r="M164" s="12"/>
      <c r="N164" s="145"/>
      <c r="O164" s="12"/>
      <c r="P164" s="12"/>
      <c r="Q164" s="310" t="s">
        <v>90</v>
      </c>
      <c r="AA164" s="1"/>
      <c r="AC164" s="8"/>
      <c r="AD164" s="8"/>
    </row>
    <row r="165" spans="1:30" ht="132.75" thickBot="1" x14ac:dyDescent="0.25">
      <c r="A165" s="146"/>
      <c r="B165" s="49" t="s">
        <v>15</v>
      </c>
      <c r="C165" s="147" t="s">
        <v>16</v>
      </c>
      <c r="D165" s="148" t="s">
        <v>17</v>
      </c>
      <c r="E165" s="148" t="s">
        <v>18</v>
      </c>
      <c r="F165" s="148" t="s">
        <v>19</v>
      </c>
      <c r="G165" s="49" t="s">
        <v>20</v>
      </c>
      <c r="H165" s="49" t="s">
        <v>21</v>
      </c>
      <c r="I165" s="49" t="s">
        <v>22</v>
      </c>
      <c r="J165" s="498" t="s">
        <v>23</v>
      </c>
      <c r="K165" s="499"/>
      <c r="L165" s="49" t="s">
        <v>24</v>
      </c>
      <c r="M165" s="49" t="s">
        <v>25</v>
      </c>
      <c r="N165" s="49" t="s">
        <v>26</v>
      </c>
      <c r="O165" s="149" t="s">
        <v>27</v>
      </c>
      <c r="P165" s="12"/>
      <c r="Q165" s="150" t="s">
        <v>28</v>
      </c>
      <c r="R165" s="151" t="s">
        <v>29</v>
      </c>
      <c r="S165" s="151" t="s">
        <v>30</v>
      </c>
      <c r="T165" s="151" t="s">
        <v>31</v>
      </c>
      <c r="U165" s="151" t="s">
        <v>32</v>
      </c>
      <c r="V165" s="151" t="s">
        <v>33</v>
      </c>
      <c r="W165" s="152" t="s">
        <v>34</v>
      </c>
      <c r="X165" s="152" t="s">
        <v>35</v>
      </c>
      <c r="Y165" s="152" t="s">
        <v>116</v>
      </c>
      <c r="Z165" s="152" t="s">
        <v>37</v>
      </c>
      <c r="AA165" s="153" t="s">
        <v>38</v>
      </c>
      <c r="AC165" s="8"/>
      <c r="AD165" s="8"/>
    </row>
    <row r="166" spans="1:30" x14ac:dyDescent="0.2">
      <c r="A166" s="221" t="s">
        <v>47</v>
      </c>
      <c r="B166" s="222">
        <v>50</v>
      </c>
      <c r="C166" s="223">
        <f t="shared" ref="C166:C177" si="123">D166/B166*100</f>
        <v>80</v>
      </c>
      <c r="D166" s="67">
        <f t="shared" ref="D166:D177" si="124">R166</f>
        <v>40</v>
      </c>
      <c r="E166" s="68">
        <f t="shared" ref="E166:E177" si="125">B166-D166</f>
        <v>10</v>
      </c>
      <c r="F166" s="158">
        <f t="shared" ref="F166:F177" si="126">+R166</f>
        <v>40</v>
      </c>
      <c r="G166" s="160">
        <f>+U166</f>
        <v>213</v>
      </c>
      <c r="H166" s="71">
        <f t="shared" ref="H166:H178" si="127">S166/Q166*100</f>
        <v>64.274193548387089</v>
      </c>
      <c r="I166" s="72">
        <f t="shared" ref="I166:I178" si="128">X166/U166</f>
        <v>3.431924882629108</v>
      </c>
      <c r="J166" s="71">
        <f>B166/Y166*1000</f>
        <v>11.539349180706207</v>
      </c>
      <c r="K166" s="72">
        <f>W166/Y166*1000</f>
        <v>50.542349411493191</v>
      </c>
      <c r="L166" s="71">
        <f t="shared" ref="L166:L178" si="129">SUM(Q166-S166)/W166</f>
        <v>2.0228310502283104</v>
      </c>
      <c r="M166" s="72">
        <f t="shared" ref="M166:M177" si="130">W166/F166</f>
        <v>5.4749999999999996</v>
      </c>
      <c r="N166" s="161">
        <f t="shared" ref="N166:N178" si="131">Z166/W166*100</f>
        <v>0</v>
      </c>
      <c r="O166" s="37">
        <f>+X166/W166</f>
        <v>3.3378995433789953</v>
      </c>
      <c r="P166" s="12"/>
      <c r="Q166" s="162">
        <v>1240</v>
      </c>
      <c r="R166" s="163">
        <f>Q166/31</f>
        <v>40</v>
      </c>
      <c r="S166" s="164">
        <v>797</v>
      </c>
      <c r="T166" s="163">
        <f>S166/31</f>
        <v>25.70967741935484</v>
      </c>
      <c r="U166" s="165">
        <v>213</v>
      </c>
      <c r="V166" s="166">
        <v>6</v>
      </c>
      <c r="W166" s="165">
        <f>+V166+U166</f>
        <v>219</v>
      </c>
      <c r="X166" s="166">
        <v>731</v>
      </c>
      <c r="Y166" s="225">
        <v>4333</v>
      </c>
      <c r="Z166" s="164">
        <v>0</v>
      </c>
      <c r="AA166" s="168">
        <v>729</v>
      </c>
      <c r="AC166" s="8"/>
      <c r="AD166" s="8"/>
    </row>
    <row r="167" spans="1:30" x14ac:dyDescent="0.2">
      <c r="A167" s="221" t="s">
        <v>49</v>
      </c>
      <c r="B167" s="222">
        <v>50</v>
      </c>
      <c r="C167" s="223">
        <f t="shared" si="123"/>
        <v>88.285714285714292</v>
      </c>
      <c r="D167" s="67">
        <f t="shared" si="124"/>
        <v>44.142857142857146</v>
      </c>
      <c r="E167" s="68">
        <f t="shared" si="125"/>
        <v>5.8571428571428541</v>
      </c>
      <c r="F167" s="158">
        <f t="shared" si="126"/>
        <v>44.142857142857146</v>
      </c>
      <c r="G167" s="172">
        <f>+U167</f>
        <v>217</v>
      </c>
      <c r="H167" s="71">
        <f t="shared" si="127"/>
        <v>62.702265372168284</v>
      </c>
      <c r="I167" s="72">
        <f t="shared" si="128"/>
        <v>3.7834101382488479</v>
      </c>
      <c r="J167" s="71">
        <f t="shared" ref="J167:J177" si="132">B167/Y$166*1000</f>
        <v>11.539349180706207</v>
      </c>
      <c r="K167" s="72">
        <f t="shared" ref="K167:K177" si="133">W167/Y$166*1000</f>
        <v>50.773136395107315</v>
      </c>
      <c r="L167" s="71">
        <f t="shared" si="129"/>
        <v>2.0954545454545452</v>
      </c>
      <c r="M167" s="72">
        <f t="shared" si="130"/>
        <v>4.9838187702265371</v>
      </c>
      <c r="N167" s="161">
        <f t="shared" si="131"/>
        <v>0</v>
      </c>
      <c r="O167" s="83">
        <f t="shared" ref="O167:O178" si="134">+X167/W167</f>
        <v>3.7318181818181819</v>
      </c>
      <c r="P167" s="12"/>
      <c r="Q167" s="173">
        <v>1236</v>
      </c>
      <c r="R167" s="174">
        <f>Q167/28</f>
        <v>44.142857142857146</v>
      </c>
      <c r="S167" s="175">
        <v>775</v>
      </c>
      <c r="T167" s="174">
        <f>S167/28</f>
        <v>27.678571428571427</v>
      </c>
      <c r="U167" s="176">
        <v>217</v>
      </c>
      <c r="V167" s="14">
        <v>3</v>
      </c>
      <c r="W167" s="176">
        <f t="shared" ref="W167:W178" si="135">+V167+U167</f>
        <v>220</v>
      </c>
      <c r="X167" s="14">
        <v>821</v>
      </c>
      <c r="Y167" s="167"/>
      <c r="Z167" s="175">
        <v>0</v>
      </c>
      <c r="AA167" s="168">
        <v>805</v>
      </c>
      <c r="AC167" s="8"/>
      <c r="AD167" s="8"/>
    </row>
    <row r="168" spans="1:30" x14ac:dyDescent="0.2">
      <c r="A168" s="221" t="s">
        <v>51</v>
      </c>
      <c r="B168" s="222">
        <v>50</v>
      </c>
      <c r="C168" s="223">
        <f t="shared" si="123"/>
        <v>90.58064516129032</v>
      </c>
      <c r="D168" s="67">
        <f t="shared" si="124"/>
        <v>45.29032258064516</v>
      </c>
      <c r="E168" s="68">
        <f t="shared" si="125"/>
        <v>4.7096774193548399</v>
      </c>
      <c r="F168" s="158">
        <f t="shared" si="126"/>
        <v>45.29032258064516</v>
      </c>
      <c r="G168" s="172">
        <f t="shared" ref="G168:G177" si="136">+U168</f>
        <v>205</v>
      </c>
      <c r="H168" s="71">
        <f t="shared" si="127"/>
        <v>53.205128205128204</v>
      </c>
      <c r="I168" s="72">
        <f t="shared" si="128"/>
        <v>3.6926829268292685</v>
      </c>
      <c r="J168" s="71">
        <f t="shared" si="132"/>
        <v>11.539349180706207</v>
      </c>
      <c r="K168" s="72">
        <f t="shared" si="133"/>
        <v>47.7729056081237</v>
      </c>
      <c r="L168" s="71">
        <f t="shared" si="129"/>
        <v>3.1739130434782608</v>
      </c>
      <c r="M168" s="72">
        <f t="shared" si="130"/>
        <v>4.5705128205128203</v>
      </c>
      <c r="N168" s="161">
        <f t="shared" si="131"/>
        <v>0</v>
      </c>
      <c r="O168" s="83">
        <f t="shared" si="134"/>
        <v>3.6570048309178742</v>
      </c>
      <c r="P168" s="12"/>
      <c r="Q168" s="181">
        <v>1404</v>
      </c>
      <c r="R168" s="174">
        <f>Q168/31</f>
        <v>45.29032258064516</v>
      </c>
      <c r="S168" s="167">
        <v>747</v>
      </c>
      <c r="T168" s="174">
        <f>S168/31</f>
        <v>24.096774193548388</v>
      </c>
      <c r="U168" s="40">
        <v>205</v>
      </c>
      <c r="V168" s="10">
        <v>2</v>
      </c>
      <c r="W168" s="176">
        <f t="shared" si="135"/>
        <v>207</v>
      </c>
      <c r="X168" s="10">
        <v>757</v>
      </c>
      <c r="Y168" s="167"/>
      <c r="Z168" s="167">
        <v>0</v>
      </c>
      <c r="AA168" s="168">
        <v>751</v>
      </c>
      <c r="AC168" s="8"/>
      <c r="AD168" s="8"/>
    </row>
    <row r="169" spans="1:30" x14ac:dyDescent="0.2">
      <c r="A169" s="221" t="s">
        <v>53</v>
      </c>
      <c r="B169" s="222">
        <v>50</v>
      </c>
      <c r="C169" s="223">
        <f t="shared" si="123"/>
        <v>100</v>
      </c>
      <c r="D169" s="67">
        <f t="shared" si="124"/>
        <v>50</v>
      </c>
      <c r="E169" s="68">
        <f t="shared" si="125"/>
        <v>0</v>
      </c>
      <c r="F169" s="158">
        <f t="shared" si="126"/>
        <v>50</v>
      </c>
      <c r="G169" s="172">
        <f t="shared" si="136"/>
        <v>215</v>
      </c>
      <c r="H169" s="71">
        <f t="shared" si="127"/>
        <v>56.2</v>
      </c>
      <c r="I169" s="72">
        <f t="shared" si="128"/>
        <v>3.827906976744186</v>
      </c>
      <c r="J169" s="71">
        <f t="shared" si="132"/>
        <v>11.539349180706207</v>
      </c>
      <c r="K169" s="72">
        <f t="shared" si="133"/>
        <v>50.542349411493191</v>
      </c>
      <c r="L169" s="71">
        <f t="shared" si="129"/>
        <v>3</v>
      </c>
      <c r="M169" s="72">
        <f t="shared" si="130"/>
        <v>4.38</v>
      </c>
      <c r="N169" s="161">
        <f t="shared" si="131"/>
        <v>0</v>
      </c>
      <c r="O169" s="83">
        <f t="shared" si="134"/>
        <v>3.7579908675799087</v>
      </c>
      <c r="P169" s="12"/>
      <c r="Q169" s="181">
        <v>1500</v>
      </c>
      <c r="R169" s="174">
        <f>Q169/30</f>
        <v>50</v>
      </c>
      <c r="S169" s="167">
        <v>843</v>
      </c>
      <c r="T169" s="174">
        <f>S169/30</f>
        <v>28.1</v>
      </c>
      <c r="U169" s="40">
        <v>215</v>
      </c>
      <c r="V169" s="10">
        <v>4</v>
      </c>
      <c r="W169" s="176">
        <f t="shared" si="135"/>
        <v>219</v>
      </c>
      <c r="X169" s="10">
        <v>823</v>
      </c>
      <c r="Y169" s="167"/>
      <c r="Z169" s="167">
        <v>0</v>
      </c>
      <c r="AA169" s="168">
        <v>821</v>
      </c>
      <c r="AC169" s="8"/>
      <c r="AD169" s="8"/>
    </row>
    <row r="170" spans="1:30" x14ac:dyDescent="0.2">
      <c r="A170" s="221" t="s">
        <v>55</v>
      </c>
      <c r="B170" s="222">
        <v>50</v>
      </c>
      <c r="C170" s="223">
        <f t="shared" si="123"/>
        <v>88</v>
      </c>
      <c r="D170" s="67">
        <f t="shared" si="124"/>
        <v>44</v>
      </c>
      <c r="E170" s="68">
        <f t="shared" si="125"/>
        <v>6</v>
      </c>
      <c r="F170" s="158">
        <f t="shared" si="126"/>
        <v>44</v>
      </c>
      <c r="G170" s="172">
        <f t="shared" si="136"/>
        <v>239</v>
      </c>
      <c r="H170" s="71">
        <f t="shared" si="127"/>
        <v>60.043988269794724</v>
      </c>
      <c r="I170" s="72">
        <f t="shared" si="128"/>
        <v>3.5774058577405858</v>
      </c>
      <c r="J170" s="71">
        <f t="shared" si="132"/>
        <v>11.539349180706207</v>
      </c>
      <c r="K170" s="72">
        <f t="shared" si="133"/>
        <v>56.773597969074544</v>
      </c>
      <c r="L170" s="71">
        <f t="shared" si="129"/>
        <v>2.2154471544715446</v>
      </c>
      <c r="M170" s="72">
        <f t="shared" si="130"/>
        <v>5.5909090909090908</v>
      </c>
      <c r="N170" s="161">
        <f t="shared" si="131"/>
        <v>0</v>
      </c>
      <c r="O170" s="83">
        <f t="shared" si="134"/>
        <v>3.475609756097561</v>
      </c>
      <c r="P170" s="12"/>
      <c r="Q170" s="181">
        <v>1364</v>
      </c>
      <c r="R170" s="174">
        <f>Q170/31</f>
        <v>44</v>
      </c>
      <c r="S170" s="167">
        <v>819</v>
      </c>
      <c r="T170" s="174">
        <f>S170/31</f>
        <v>26.419354838709676</v>
      </c>
      <c r="U170" s="40">
        <v>239</v>
      </c>
      <c r="V170" s="10">
        <v>7</v>
      </c>
      <c r="W170" s="176">
        <f t="shared" si="135"/>
        <v>246</v>
      </c>
      <c r="X170" s="10">
        <v>855</v>
      </c>
      <c r="Y170" s="167"/>
      <c r="Z170" s="167">
        <v>0</v>
      </c>
      <c r="AA170" s="168">
        <v>852</v>
      </c>
      <c r="AC170" s="8"/>
      <c r="AD170" s="8"/>
    </row>
    <row r="171" spans="1:30" x14ac:dyDescent="0.2">
      <c r="A171" s="221" t="s">
        <v>57</v>
      </c>
      <c r="B171" s="222">
        <v>50</v>
      </c>
      <c r="C171" s="223">
        <f t="shared" si="123"/>
        <v>100</v>
      </c>
      <c r="D171" s="67">
        <f t="shared" si="124"/>
        <v>50</v>
      </c>
      <c r="E171" s="68">
        <f t="shared" si="125"/>
        <v>0</v>
      </c>
      <c r="F171" s="158">
        <f t="shared" si="126"/>
        <v>50</v>
      </c>
      <c r="G171" s="172">
        <f t="shared" si="136"/>
        <v>217</v>
      </c>
      <c r="H171" s="71">
        <f t="shared" si="127"/>
        <v>52.733333333333334</v>
      </c>
      <c r="I171" s="72">
        <f t="shared" si="128"/>
        <v>3.6912442396313363</v>
      </c>
      <c r="J171" s="71">
        <f t="shared" si="132"/>
        <v>11.539349180706207</v>
      </c>
      <c r="K171" s="72">
        <f t="shared" si="133"/>
        <v>50.542349411493191</v>
      </c>
      <c r="L171" s="71">
        <f t="shared" si="129"/>
        <v>3.2374429223744294</v>
      </c>
      <c r="M171" s="72">
        <f t="shared" si="130"/>
        <v>4.38</v>
      </c>
      <c r="N171" s="161">
        <f t="shared" si="131"/>
        <v>0</v>
      </c>
      <c r="O171" s="83">
        <f t="shared" si="134"/>
        <v>3.6575342465753424</v>
      </c>
      <c r="P171" s="12"/>
      <c r="Q171" s="181">
        <v>1500</v>
      </c>
      <c r="R171" s="174">
        <f>Q171/30</f>
        <v>50</v>
      </c>
      <c r="S171" s="167">
        <v>791</v>
      </c>
      <c r="T171" s="174">
        <f>S171/30</f>
        <v>26.366666666666667</v>
      </c>
      <c r="U171" s="40">
        <v>217</v>
      </c>
      <c r="V171" s="10">
        <v>2</v>
      </c>
      <c r="W171" s="176">
        <f t="shared" si="135"/>
        <v>219</v>
      </c>
      <c r="X171" s="10">
        <v>801</v>
      </c>
      <c r="Y171" s="167"/>
      <c r="Z171" s="167">
        <v>0</v>
      </c>
      <c r="AA171" s="168">
        <v>798</v>
      </c>
      <c r="AC171" s="8"/>
      <c r="AD171" s="8"/>
    </row>
    <row r="172" spans="1:30" x14ac:dyDescent="0.2">
      <c r="A172" s="221" t="s">
        <v>59</v>
      </c>
      <c r="B172" s="222">
        <v>50</v>
      </c>
      <c r="C172" s="223">
        <f t="shared" si="123"/>
        <v>0</v>
      </c>
      <c r="D172" s="67">
        <f t="shared" si="124"/>
        <v>0</v>
      </c>
      <c r="E172" s="68">
        <f t="shared" si="125"/>
        <v>50</v>
      </c>
      <c r="F172" s="158">
        <f t="shared" si="126"/>
        <v>0</v>
      </c>
      <c r="G172" s="172">
        <f t="shared" si="136"/>
        <v>0</v>
      </c>
      <c r="H172" s="71" t="e">
        <f t="shared" si="127"/>
        <v>#DIV/0!</v>
      </c>
      <c r="I172" s="72" t="e">
        <f t="shared" si="128"/>
        <v>#DIV/0!</v>
      </c>
      <c r="J172" s="71">
        <f t="shared" si="132"/>
        <v>11.539349180706207</v>
      </c>
      <c r="K172" s="72">
        <f t="shared" si="133"/>
        <v>0</v>
      </c>
      <c r="L172" s="71" t="e">
        <f t="shared" si="129"/>
        <v>#DIV/0!</v>
      </c>
      <c r="M172" s="72" t="e">
        <f t="shared" si="130"/>
        <v>#DIV/0!</v>
      </c>
      <c r="N172" s="161" t="e">
        <f t="shared" si="131"/>
        <v>#DIV/0!</v>
      </c>
      <c r="O172" s="83" t="e">
        <f t="shared" si="134"/>
        <v>#DIV/0!</v>
      </c>
      <c r="P172" s="12"/>
      <c r="Q172" s="181"/>
      <c r="R172" s="174">
        <f>Q172/31</f>
        <v>0</v>
      </c>
      <c r="S172" s="167"/>
      <c r="T172" s="174">
        <f>S172/31</f>
        <v>0</v>
      </c>
      <c r="U172" s="40"/>
      <c r="V172" s="10"/>
      <c r="W172" s="176">
        <f t="shared" si="135"/>
        <v>0</v>
      </c>
      <c r="X172" s="10"/>
      <c r="Y172" s="167"/>
      <c r="Z172" s="167"/>
      <c r="AA172" s="168"/>
      <c r="AC172" s="8"/>
      <c r="AD172" s="8"/>
    </row>
    <row r="173" spans="1:30" x14ac:dyDescent="0.2">
      <c r="A173" s="221" t="s">
        <v>61</v>
      </c>
      <c r="B173" s="222">
        <v>50</v>
      </c>
      <c r="C173" s="223">
        <f t="shared" si="123"/>
        <v>0</v>
      </c>
      <c r="D173" s="67">
        <f t="shared" si="124"/>
        <v>0</v>
      </c>
      <c r="E173" s="68">
        <f t="shared" si="125"/>
        <v>50</v>
      </c>
      <c r="F173" s="158">
        <f t="shared" si="126"/>
        <v>0</v>
      </c>
      <c r="G173" s="172">
        <f t="shared" si="136"/>
        <v>0</v>
      </c>
      <c r="H173" s="71" t="e">
        <f t="shared" si="127"/>
        <v>#DIV/0!</v>
      </c>
      <c r="I173" s="72" t="e">
        <f t="shared" si="128"/>
        <v>#DIV/0!</v>
      </c>
      <c r="J173" s="71">
        <f t="shared" si="132"/>
        <v>11.539349180706207</v>
      </c>
      <c r="K173" s="72">
        <f t="shared" si="133"/>
        <v>0</v>
      </c>
      <c r="L173" s="71" t="e">
        <f t="shared" si="129"/>
        <v>#DIV/0!</v>
      </c>
      <c r="M173" s="72" t="e">
        <f t="shared" si="130"/>
        <v>#DIV/0!</v>
      </c>
      <c r="N173" s="161" t="e">
        <f t="shared" si="131"/>
        <v>#DIV/0!</v>
      </c>
      <c r="O173" s="83" t="e">
        <f t="shared" si="134"/>
        <v>#DIV/0!</v>
      </c>
      <c r="P173" s="12"/>
      <c r="Q173" s="181"/>
      <c r="R173" s="174">
        <f>Q173/31</f>
        <v>0</v>
      </c>
      <c r="S173" s="167"/>
      <c r="T173" s="174">
        <f>S173/31</f>
        <v>0</v>
      </c>
      <c r="U173" s="40"/>
      <c r="V173" s="10"/>
      <c r="W173" s="176">
        <f t="shared" si="135"/>
        <v>0</v>
      </c>
      <c r="X173" s="10"/>
      <c r="Y173" s="167"/>
      <c r="Z173" s="167"/>
      <c r="AA173" s="168"/>
      <c r="AC173" s="8"/>
      <c r="AD173" s="8"/>
    </row>
    <row r="174" spans="1:30" x14ac:dyDescent="0.2">
      <c r="A174" s="221" t="s">
        <v>63</v>
      </c>
      <c r="B174" s="222">
        <v>50</v>
      </c>
      <c r="C174" s="223">
        <f t="shared" si="123"/>
        <v>0</v>
      </c>
      <c r="D174" s="67">
        <f t="shared" si="124"/>
        <v>0</v>
      </c>
      <c r="E174" s="68">
        <f t="shared" si="125"/>
        <v>50</v>
      </c>
      <c r="F174" s="158">
        <f t="shared" si="126"/>
        <v>0</v>
      </c>
      <c r="G174" s="172">
        <f t="shared" si="136"/>
        <v>0</v>
      </c>
      <c r="H174" s="71" t="e">
        <f t="shared" si="127"/>
        <v>#DIV/0!</v>
      </c>
      <c r="I174" s="72" t="e">
        <f t="shared" si="128"/>
        <v>#DIV/0!</v>
      </c>
      <c r="J174" s="71">
        <f t="shared" si="132"/>
        <v>11.539349180706207</v>
      </c>
      <c r="K174" s="72">
        <f t="shared" si="133"/>
        <v>0</v>
      </c>
      <c r="L174" s="71" t="e">
        <f t="shared" si="129"/>
        <v>#DIV/0!</v>
      </c>
      <c r="M174" s="72" t="e">
        <f t="shared" si="130"/>
        <v>#DIV/0!</v>
      </c>
      <c r="N174" s="161" t="e">
        <f t="shared" si="131"/>
        <v>#DIV/0!</v>
      </c>
      <c r="O174" s="83" t="e">
        <f t="shared" si="134"/>
        <v>#DIV/0!</v>
      </c>
      <c r="P174" s="12"/>
      <c r="Q174" s="181"/>
      <c r="R174" s="174">
        <f>Q174/30</f>
        <v>0</v>
      </c>
      <c r="S174" s="167"/>
      <c r="T174" s="174">
        <f>S174/30</f>
        <v>0</v>
      </c>
      <c r="U174" s="40"/>
      <c r="V174" s="10"/>
      <c r="W174" s="176">
        <f t="shared" si="135"/>
        <v>0</v>
      </c>
      <c r="X174" s="10"/>
      <c r="Y174" s="167"/>
      <c r="Z174" s="167"/>
      <c r="AA174" s="168"/>
      <c r="AC174" s="8"/>
      <c r="AD174" s="8"/>
    </row>
    <row r="175" spans="1:30" x14ac:dyDescent="0.2">
      <c r="A175" s="221" t="s">
        <v>65</v>
      </c>
      <c r="B175" s="222">
        <v>50</v>
      </c>
      <c r="C175" s="223">
        <f t="shared" si="123"/>
        <v>0</v>
      </c>
      <c r="D175" s="67">
        <f t="shared" si="124"/>
        <v>0</v>
      </c>
      <c r="E175" s="68">
        <f t="shared" si="125"/>
        <v>50</v>
      </c>
      <c r="F175" s="158">
        <f t="shared" si="126"/>
        <v>0</v>
      </c>
      <c r="G175" s="172">
        <f t="shared" si="136"/>
        <v>0</v>
      </c>
      <c r="H175" s="71" t="e">
        <f t="shared" si="127"/>
        <v>#DIV/0!</v>
      </c>
      <c r="I175" s="72" t="e">
        <f t="shared" si="128"/>
        <v>#DIV/0!</v>
      </c>
      <c r="J175" s="71">
        <f t="shared" si="132"/>
        <v>11.539349180706207</v>
      </c>
      <c r="K175" s="72">
        <f t="shared" si="133"/>
        <v>0</v>
      </c>
      <c r="L175" s="71" t="e">
        <f t="shared" si="129"/>
        <v>#DIV/0!</v>
      </c>
      <c r="M175" s="72" t="e">
        <f t="shared" si="130"/>
        <v>#DIV/0!</v>
      </c>
      <c r="N175" s="161" t="e">
        <f t="shared" si="131"/>
        <v>#DIV/0!</v>
      </c>
      <c r="O175" s="83" t="e">
        <f t="shared" si="134"/>
        <v>#DIV/0!</v>
      </c>
      <c r="P175" s="12"/>
      <c r="Q175" s="181"/>
      <c r="R175" s="174">
        <f>Q175/31</f>
        <v>0</v>
      </c>
      <c r="S175" s="167"/>
      <c r="T175" s="174">
        <f>S175/31</f>
        <v>0</v>
      </c>
      <c r="U175" s="40"/>
      <c r="V175" s="10"/>
      <c r="W175" s="176">
        <f t="shared" si="135"/>
        <v>0</v>
      </c>
      <c r="X175" s="10"/>
      <c r="Y175" s="167"/>
      <c r="Z175" s="167"/>
      <c r="AA175" s="168"/>
      <c r="AC175" s="8"/>
      <c r="AD175" s="8"/>
    </row>
    <row r="176" spans="1:30" x14ac:dyDescent="0.2">
      <c r="A176" s="221" t="s">
        <v>67</v>
      </c>
      <c r="B176" s="222">
        <v>50</v>
      </c>
      <c r="C176" s="223">
        <f t="shared" si="123"/>
        <v>0</v>
      </c>
      <c r="D176" s="67">
        <f t="shared" si="124"/>
        <v>0</v>
      </c>
      <c r="E176" s="68">
        <f t="shared" si="125"/>
        <v>50</v>
      </c>
      <c r="F176" s="158">
        <f t="shared" si="126"/>
        <v>0</v>
      </c>
      <c r="G176" s="172">
        <f t="shared" si="136"/>
        <v>0</v>
      </c>
      <c r="H176" s="71" t="e">
        <f t="shared" si="127"/>
        <v>#DIV/0!</v>
      </c>
      <c r="I176" s="72" t="e">
        <f t="shared" si="128"/>
        <v>#DIV/0!</v>
      </c>
      <c r="J176" s="71">
        <f t="shared" si="132"/>
        <v>11.539349180706207</v>
      </c>
      <c r="K176" s="72">
        <f t="shared" si="133"/>
        <v>0</v>
      </c>
      <c r="L176" s="71" t="e">
        <f t="shared" si="129"/>
        <v>#DIV/0!</v>
      </c>
      <c r="M176" s="72" t="e">
        <f t="shared" si="130"/>
        <v>#DIV/0!</v>
      </c>
      <c r="N176" s="161" t="e">
        <f t="shared" si="131"/>
        <v>#DIV/0!</v>
      </c>
      <c r="O176" s="83" t="e">
        <f t="shared" si="134"/>
        <v>#DIV/0!</v>
      </c>
      <c r="P176" s="12"/>
      <c r="Q176" s="181"/>
      <c r="R176" s="174">
        <f>Q176/30</f>
        <v>0</v>
      </c>
      <c r="S176" s="167"/>
      <c r="T176" s="174">
        <f>S176/30</f>
        <v>0</v>
      </c>
      <c r="U176" s="40"/>
      <c r="V176" s="10"/>
      <c r="W176" s="176">
        <f t="shared" si="135"/>
        <v>0</v>
      </c>
      <c r="X176" s="10"/>
      <c r="Y176" s="167"/>
      <c r="Z176" s="167"/>
      <c r="AA176" s="168"/>
      <c r="AC176" s="8"/>
      <c r="AD176" s="8"/>
    </row>
    <row r="177" spans="1:30" ht="12.75" thickBot="1" x14ac:dyDescent="0.25">
      <c r="A177" s="221" t="s">
        <v>69</v>
      </c>
      <c r="B177" s="222">
        <v>50</v>
      </c>
      <c r="C177" s="223">
        <f t="shared" si="123"/>
        <v>0</v>
      </c>
      <c r="D177" s="67">
        <f t="shared" si="124"/>
        <v>0</v>
      </c>
      <c r="E177" s="68">
        <f t="shared" si="125"/>
        <v>50</v>
      </c>
      <c r="F177" s="158">
        <f t="shared" si="126"/>
        <v>0</v>
      </c>
      <c r="G177" s="172">
        <f t="shared" si="136"/>
        <v>0</v>
      </c>
      <c r="H177" s="71" t="e">
        <f t="shared" si="127"/>
        <v>#DIV/0!</v>
      </c>
      <c r="I177" s="72" t="e">
        <f t="shared" si="128"/>
        <v>#DIV/0!</v>
      </c>
      <c r="J177" s="71">
        <f t="shared" si="132"/>
        <v>11.539349180706207</v>
      </c>
      <c r="K177" s="72">
        <f t="shared" si="133"/>
        <v>0</v>
      </c>
      <c r="L177" s="71" t="e">
        <f t="shared" si="129"/>
        <v>#DIV/0!</v>
      </c>
      <c r="M177" s="72" t="e">
        <f t="shared" si="130"/>
        <v>#DIV/0!</v>
      </c>
      <c r="N177" s="161" t="e">
        <f t="shared" si="131"/>
        <v>#DIV/0!</v>
      </c>
      <c r="O177" s="83" t="e">
        <f t="shared" si="134"/>
        <v>#DIV/0!</v>
      </c>
      <c r="P177" s="12"/>
      <c r="Q177" s="181"/>
      <c r="R177" s="174">
        <f>Q177/31</f>
        <v>0</v>
      </c>
      <c r="S177" s="167"/>
      <c r="T177" s="174">
        <f>S177/31</f>
        <v>0</v>
      </c>
      <c r="U177" s="40"/>
      <c r="V177" s="10"/>
      <c r="W177" s="176">
        <f t="shared" si="135"/>
        <v>0</v>
      </c>
      <c r="X177" s="10"/>
      <c r="Y177" s="167"/>
      <c r="Z177" s="167"/>
      <c r="AA177" s="168"/>
      <c r="AC177" s="8"/>
      <c r="AD177" s="8"/>
    </row>
    <row r="178" spans="1:30" s="8" customFormat="1" ht="28.5" customHeight="1" thickBot="1" x14ac:dyDescent="0.25">
      <c r="A178" s="311" t="s">
        <v>72</v>
      </c>
      <c r="B178" s="312">
        <v>50</v>
      </c>
      <c r="C178" s="313">
        <f>D178/B178*100</f>
        <v>91.093922651933696</v>
      </c>
      <c r="D178" s="314">
        <f>R178</f>
        <v>45.546961325966848</v>
      </c>
      <c r="E178" s="315">
        <f>B178-D178</f>
        <v>4.4530386740331522</v>
      </c>
      <c r="F178" s="316">
        <f>+R178</f>
        <v>45.546961325966848</v>
      </c>
      <c r="G178" s="314">
        <f>SUM(G166:G177)</f>
        <v>1306</v>
      </c>
      <c r="H178" s="317">
        <f t="shared" si="127"/>
        <v>57.884522076661817</v>
      </c>
      <c r="I178" s="318">
        <f t="shared" si="128"/>
        <v>3.6661562021439509</v>
      </c>
      <c r="J178" s="317">
        <f>B178/Y$166*1000</f>
        <v>11.539349180706207</v>
      </c>
      <c r="K178" s="318">
        <f>W178/Y$166*1000/6</f>
        <v>51.157781367797519</v>
      </c>
      <c r="L178" s="317">
        <f t="shared" si="129"/>
        <v>2.6105263157894738</v>
      </c>
      <c r="M178" s="318">
        <f>W178/F178/6</f>
        <v>4.8667717936276889</v>
      </c>
      <c r="N178" s="319">
        <f t="shared" si="131"/>
        <v>0</v>
      </c>
      <c r="O178" s="320">
        <f t="shared" si="134"/>
        <v>3.6</v>
      </c>
      <c r="P178" s="12"/>
      <c r="Q178" s="321">
        <f>SUM(Q166:Q177)</f>
        <v>8244</v>
      </c>
      <c r="R178" s="322">
        <f>Q178/181</f>
        <v>45.546961325966848</v>
      </c>
      <c r="S178" s="323">
        <f>SUM(S166:S177)</f>
        <v>4772</v>
      </c>
      <c r="T178" s="322">
        <f>S178/181</f>
        <v>26.364640883977902</v>
      </c>
      <c r="U178" s="324">
        <f>SUM(U166:U177)</f>
        <v>1306</v>
      </c>
      <c r="V178" s="325">
        <f>SUM(V166:V177)</f>
        <v>24</v>
      </c>
      <c r="W178" s="324">
        <f t="shared" si="135"/>
        <v>1330</v>
      </c>
      <c r="X178" s="325">
        <f>SUM(X166:X177)</f>
        <v>4788</v>
      </c>
      <c r="Y178" s="323">
        <v>4333</v>
      </c>
      <c r="Z178" s="323">
        <f>SUM(Z166:Z177)</f>
        <v>0</v>
      </c>
      <c r="AA178" s="326">
        <f>SUM(AA166:AA177)</f>
        <v>4756</v>
      </c>
    </row>
    <row r="179" spans="1:30" x14ac:dyDescent="0.2">
      <c r="A179" s="10"/>
      <c r="B179" s="12"/>
      <c r="C179" s="226"/>
      <c r="D179" s="68"/>
      <c r="E179" s="68"/>
      <c r="F179" s="68"/>
      <c r="G179" s="12"/>
      <c r="H179" s="12"/>
      <c r="I179" s="12"/>
      <c r="J179" s="12"/>
      <c r="K179" s="12"/>
      <c r="L179" s="12"/>
      <c r="M179" s="12"/>
      <c r="N179" s="12"/>
      <c r="O179" s="12"/>
      <c r="P179" s="12"/>
      <c r="Q179" s="10"/>
      <c r="R179" s="227" t="s">
        <v>2</v>
      </c>
      <c r="S179" s="10"/>
      <c r="T179" s="10"/>
      <c r="U179" s="10"/>
      <c r="V179" s="10"/>
      <c r="W179" s="10"/>
      <c r="X179" s="10"/>
      <c r="Y179" s="10"/>
      <c r="Z179" s="10"/>
      <c r="AC179" s="8"/>
      <c r="AD179" s="8"/>
    </row>
    <row r="180" spans="1:30" x14ac:dyDescent="0.2">
      <c r="A180" s="6" t="s">
        <v>115</v>
      </c>
      <c r="C180" s="219"/>
      <c r="D180" s="115"/>
      <c r="E180" s="115"/>
      <c r="F180" s="115"/>
      <c r="P180" s="12"/>
      <c r="AC180" s="8"/>
      <c r="AD180" s="8"/>
    </row>
    <row r="181" spans="1:30" x14ac:dyDescent="0.2">
      <c r="C181" s="219"/>
      <c r="D181" s="115"/>
      <c r="E181" s="115"/>
      <c r="F181" s="115"/>
      <c r="P181" s="12"/>
      <c r="AC181" s="8"/>
      <c r="AD181" s="8"/>
    </row>
    <row r="182" spans="1:30" x14ac:dyDescent="0.2">
      <c r="C182" s="510" t="s">
        <v>148</v>
      </c>
      <c r="D182" s="510"/>
      <c r="E182" s="510"/>
      <c r="F182" s="510"/>
      <c r="G182" s="510"/>
      <c r="H182" s="510"/>
      <c r="I182" s="510"/>
      <c r="P182" s="12"/>
      <c r="AC182" s="8"/>
      <c r="AD182" s="8"/>
    </row>
    <row r="183" spans="1:30" ht="15" customHeight="1" x14ac:dyDescent="0.2">
      <c r="C183" s="522" t="s">
        <v>5</v>
      </c>
      <c r="D183" s="522"/>
      <c r="E183" s="522"/>
      <c r="F183" s="522"/>
      <c r="G183" s="522"/>
      <c r="H183" s="522"/>
      <c r="I183" s="522"/>
      <c r="P183" s="12"/>
      <c r="AC183" s="8"/>
      <c r="AD183" s="8"/>
    </row>
    <row r="184" spans="1:30" x14ac:dyDescent="0.2">
      <c r="B184" s="141"/>
      <c r="C184" s="510" t="s">
        <v>147</v>
      </c>
      <c r="D184" s="510"/>
      <c r="E184" s="510"/>
      <c r="F184" s="510"/>
      <c r="G184" s="510"/>
      <c r="H184" s="510"/>
      <c r="I184" s="510"/>
      <c r="P184" s="12"/>
      <c r="AC184" s="8"/>
      <c r="AD184" s="8"/>
    </row>
    <row r="185" spans="1:30" ht="16.5" customHeight="1" thickBot="1" x14ac:dyDescent="0.25">
      <c r="C185" s="219"/>
      <c r="D185" s="115"/>
      <c r="E185" s="115"/>
      <c r="F185" s="115"/>
      <c r="P185" s="12"/>
      <c r="Q185" s="6"/>
      <c r="AC185" s="8"/>
      <c r="AD185" s="8"/>
    </row>
    <row r="186" spans="1:30" x14ac:dyDescent="0.2">
      <c r="A186" s="2"/>
      <c r="B186" s="18"/>
      <c r="C186" s="19" t="s">
        <v>8</v>
      </c>
      <c r="D186" s="20"/>
      <c r="E186" s="142"/>
      <c r="F186" s="21"/>
      <c r="G186" s="22"/>
      <c r="H186" s="22"/>
      <c r="I186" s="22"/>
      <c r="J186" s="22"/>
      <c r="K186" s="22"/>
      <c r="L186" s="22"/>
      <c r="M186" s="22"/>
      <c r="N186" s="23"/>
      <c r="O186" s="12"/>
      <c r="P186" s="12"/>
      <c r="AA186" s="1"/>
      <c r="AC186" s="8"/>
      <c r="AD186" s="8"/>
    </row>
    <row r="187" spans="1:30" ht="12.75" thickBot="1" x14ac:dyDescent="0.25">
      <c r="B187" s="493" t="s">
        <v>12</v>
      </c>
      <c r="C187" s="494"/>
      <c r="D187" s="494"/>
      <c r="E187" s="495"/>
      <c r="F187" s="144"/>
      <c r="G187" s="12"/>
      <c r="H187" s="84"/>
      <c r="I187" s="72"/>
      <c r="J187" s="12" t="s">
        <v>13</v>
      </c>
      <c r="K187" s="12"/>
      <c r="L187" s="12"/>
      <c r="M187" s="12"/>
      <c r="N187" s="145"/>
      <c r="O187" s="12"/>
      <c r="P187" s="12"/>
      <c r="Q187" s="384" t="s">
        <v>118</v>
      </c>
      <c r="AA187" s="1"/>
      <c r="AC187" s="8"/>
      <c r="AD187" s="8"/>
    </row>
    <row r="188" spans="1:30" ht="132.75" thickBot="1" x14ac:dyDescent="0.25">
      <c r="A188" s="146"/>
      <c r="B188" s="49" t="s">
        <v>15</v>
      </c>
      <c r="C188" s="147" t="s">
        <v>16</v>
      </c>
      <c r="D188" s="148" t="s">
        <v>17</v>
      </c>
      <c r="E188" s="148" t="s">
        <v>18</v>
      </c>
      <c r="F188" s="148" t="s">
        <v>19</v>
      </c>
      <c r="G188" s="49" t="s">
        <v>20</v>
      </c>
      <c r="H188" s="49" t="s">
        <v>21</v>
      </c>
      <c r="I188" s="49" t="s">
        <v>22</v>
      </c>
      <c r="J188" s="498" t="s">
        <v>23</v>
      </c>
      <c r="K188" s="499"/>
      <c r="L188" s="49" t="s">
        <v>24</v>
      </c>
      <c r="M188" s="49" t="s">
        <v>25</v>
      </c>
      <c r="N188" s="49" t="s">
        <v>26</v>
      </c>
      <c r="O188" s="149" t="s">
        <v>27</v>
      </c>
      <c r="P188" s="12"/>
      <c r="Q188" s="150" t="s">
        <v>28</v>
      </c>
      <c r="R188" s="151" t="s">
        <v>29</v>
      </c>
      <c r="S188" s="151" t="s">
        <v>30</v>
      </c>
      <c r="T188" s="151" t="s">
        <v>31</v>
      </c>
      <c r="U188" s="151" t="s">
        <v>32</v>
      </c>
      <c r="V188" s="151" t="s">
        <v>33</v>
      </c>
      <c r="W188" s="152" t="s">
        <v>34</v>
      </c>
      <c r="X188" s="152" t="s">
        <v>35</v>
      </c>
      <c r="Y188" s="152" t="s">
        <v>117</v>
      </c>
      <c r="Z188" s="152" t="s">
        <v>37</v>
      </c>
      <c r="AA188" s="153" t="s">
        <v>38</v>
      </c>
      <c r="AC188" s="8"/>
      <c r="AD188" s="8"/>
    </row>
    <row r="189" spans="1:30" ht="12.75" x14ac:dyDescent="0.2">
      <c r="A189" s="221" t="s">
        <v>47</v>
      </c>
      <c r="B189" s="222">
        <v>26</v>
      </c>
      <c r="C189" s="223">
        <f t="shared" ref="C189:C200" si="137">D189/B189*100</f>
        <v>99.75186104218362</v>
      </c>
      <c r="D189" s="67">
        <f t="shared" ref="D189:D200" si="138">+R189</f>
        <v>25.93548387096774</v>
      </c>
      <c r="E189" s="68">
        <f t="shared" ref="E189:E201" si="139">B189-D189</f>
        <v>6.4516129032259784E-2</v>
      </c>
      <c r="F189" s="158">
        <v>5</v>
      </c>
      <c r="G189" s="160">
        <f>+U189</f>
        <v>234</v>
      </c>
      <c r="H189" s="71">
        <f t="shared" ref="H189:H201" si="140">S189/Q189*100</f>
        <v>47.885572139303484</v>
      </c>
      <c r="I189" s="72">
        <f t="shared" ref="I189:I201" si="141">X189/U189</f>
        <v>1.7564102564102564</v>
      </c>
      <c r="J189" s="71">
        <f>B189/Y189*1000</f>
        <v>0.16537441403392719</v>
      </c>
      <c r="K189" s="72">
        <f>W189/Y189*1000</f>
        <v>1.5138119438490258</v>
      </c>
      <c r="L189" s="71">
        <f t="shared" ref="L189:L201" si="142">SUM(Q189-S189)/W189</f>
        <v>1.7605042016806722</v>
      </c>
      <c r="M189" s="72">
        <f t="shared" ref="M189:M200" si="143">W189/F189</f>
        <v>47.6</v>
      </c>
      <c r="N189" s="161">
        <f t="shared" ref="N189:N200" si="144">Z189/W189*100</f>
        <v>0</v>
      </c>
      <c r="O189" s="37">
        <f>+X189/W189</f>
        <v>1.7268907563025211</v>
      </c>
      <c r="P189" s="12"/>
      <c r="Q189" s="162">
        <v>804</v>
      </c>
      <c r="R189" s="163">
        <f>Q189/31</f>
        <v>25.93548387096774</v>
      </c>
      <c r="S189" s="164">
        <v>385</v>
      </c>
      <c r="T189" s="163">
        <f>S189/31</f>
        <v>12.419354838709678</v>
      </c>
      <c r="U189" s="165">
        <v>234</v>
      </c>
      <c r="V189" s="166">
        <v>4</v>
      </c>
      <c r="W189" s="165">
        <f>+V189+U189</f>
        <v>238</v>
      </c>
      <c r="X189" s="166">
        <v>411</v>
      </c>
      <c r="Y189" s="228">
        <v>157219</v>
      </c>
      <c r="Z189" s="164">
        <v>0</v>
      </c>
      <c r="AA189" s="168"/>
      <c r="AC189" s="8"/>
      <c r="AD189" s="8"/>
    </row>
    <row r="190" spans="1:30" x14ac:dyDescent="0.2">
      <c r="A190" s="221" t="s">
        <v>49</v>
      </c>
      <c r="B190" s="222">
        <v>26</v>
      </c>
      <c r="C190" s="223">
        <f t="shared" si="137"/>
        <v>99.45054945054946</v>
      </c>
      <c r="D190" s="67">
        <f t="shared" si="138"/>
        <v>25.857142857142858</v>
      </c>
      <c r="E190" s="68">
        <f t="shared" si="139"/>
        <v>0.14285714285714235</v>
      </c>
      <c r="F190" s="158">
        <v>5</v>
      </c>
      <c r="G190" s="172">
        <f>+U190</f>
        <v>197</v>
      </c>
      <c r="H190" s="71">
        <f t="shared" si="140"/>
        <v>53.314917127071823</v>
      </c>
      <c r="I190" s="72">
        <f t="shared" si="141"/>
        <v>1.9492385786802031</v>
      </c>
      <c r="J190" s="71">
        <f t="shared" ref="J190:J201" si="145">B190/Y$166*1000</f>
        <v>6.000461573967228</v>
      </c>
      <c r="K190" s="72">
        <f t="shared" ref="K190:K200" si="146">W190/Y$166*1000</f>
        <v>45.695822755596581</v>
      </c>
      <c r="L190" s="71">
        <f t="shared" si="142"/>
        <v>1.707070707070707</v>
      </c>
      <c r="M190" s="72">
        <f t="shared" si="143"/>
        <v>39.6</v>
      </c>
      <c r="N190" s="161">
        <f t="shared" si="144"/>
        <v>1.0101010101010102</v>
      </c>
      <c r="O190" s="83">
        <f t="shared" ref="O190:O201" si="147">+X190/W190</f>
        <v>1.9393939393939394</v>
      </c>
      <c r="P190" s="12"/>
      <c r="Q190" s="173">
        <v>724</v>
      </c>
      <c r="R190" s="174">
        <f>Q190/28</f>
        <v>25.857142857142858</v>
      </c>
      <c r="S190" s="175">
        <v>386</v>
      </c>
      <c r="T190" s="174">
        <f>S190/28</f>
        <v>13.785714285714286</v>
      </c>
      <c r="U190" s="176">
        <v>197</v>
      </c>
      <c r="V190" s="14">
        <v>1</v>
      </c>
      <c r="W190" s="176">
        <f t="shared" ref="W190:W201" si="148">+V190+U190</f>
        <v>198</v>
      </c>
      <c r="X190" s="14">
        <v>384</v>
      </c>
      <c r="Y190" s="167"/>
      <c r="Z190" s="175">
        <v>2</v>
      </c>
      <c r="AA190" s="168"/>
      <c r="AC190" s="8"/>
      <c r="AD190" s="8"/>
    </row>
    <row r="191" spans="1:30" x14ac:dyDescent="0.2">
      <c r="A191" s="221" t="s">
        <v>51</v>
      </c>
      <c r="B191" s="222">
        <v>26</v>
      </c>
      <c r="C191" s="223">
        <f t="shared" si="137"/>
        <v>98.759305210918114</v>
      </c>
      <c r="D191" s="67">
        <f t="shared" si="138"/>
        <v>25.677419354838708</v>
      </c>
      <c r="E191" s="68">
        <f t="shared" si="139"/>
        <v>0.32258064516129181</v>
      </c>
      <c r="F191" s="158">
        <v>5</v>
      </c>
      <c r="G191" s="172">
        <f t="shared" ref="G191:G200" si="149">+U191</f>
        <v>210</v>
      </c>
      <c r="H191" s="71">
        <f t="shared" si="140"/>
        <v>46.859296482412063</v>
      </c>
      <c r="I191" s="72">
        <f t="shared" si="141"/>
        <v>1.8047619047619048</v>
      </c>
      <c r="J191" s="71">
        <f t="shared" si="145"/>
        <v>6.000461573967228</v>
      </c>
      <c r="K191" s="72">
        <f t="shared" si="146"/>
        <v>48.696053542580202</v>
      </c>
      <c r="L191" s="71">
        <f t="shared" si="142"/>
        <v>2.0047393364928912</v>
      </c>
      <c r="M191" s="72">
        <f t="shared" si="143"/>
        <v>42.2</v>
      </c>
      <c r="N191" s="161">
        <f t="shared" si="144"/>
        <v>0</v>
      </c>
      <c r="O191" s="83">
        <f t="shared" si="147"/>
        <v>1.7962085308056872</v>
      </c>
      <c r="P191" s="12"/>
      <c r="Q191" s="181">
        <v>796</v>
      </c>
      <c r="R191" s="174">
        <f>Q191/31</f>
        <v>25.677419354838708</v>
      </c>
      <c r="S191" s="167">
        <v>373</v>
      </c>
      <c r="T191" s="174">
        <f>S191/31</f>
        <v>12.03225806451613</v>
      </c>
      <c r="U191" s="40">
        <v>210</v>
      </c>
      <c r="V191" s="10">
        <v>1</v>
      </c>
      <c r="W191" s="176">
        <f t="shared" si="148"/>
        <v>211</v>
      </c>
      <c r="X191" s="10">
        <v>379</v>
      </c>
      <c r="Y191" s="167"/>
      <c r="Z191" s="167">
        <v>0</v>
      </c>
      <c r="AA191" s="168"/>
      <c r="AC191" s="8"/>
      <c r="AD191" s="8"/>
    </row>
    <row r="192" spans="1:30" x14ac:dyDescent="0.2">
      <c r="A192" s="221" t="s">
        <v>53</v>
      </c>
      <c r="B192" s="222">
        <v>26</v>
      </c>
      <c r="C192" s="223">
        <f t="shared" si="137"/>
        <v>100</v>
      </c>
      <c r="D192" s="67">
        <f t="shared" si="138"/>
        <v>26</v>
      </c>
      <c r="E192" s="68">
        <f t="shared" si="139"/>
        <v>0</v>
      </c>
      <c r="F192" s="158">
        <v>5</v>
      </c>
      <c r="G192" s="172">
        <f t="shared" si="149"/>
        <v>201</v>
      </c>
      <c r="H192" s="71">
        <f t="shared" si="140"/>
        <v>45.256410256410255</v>
      </c>
      <c r="I192" s="72">
        <f t="shared" si="141"/>
        <v>1.8507462686567164</v>
      </c>
      <c r="J192" s="71">
        <f t="shared" si="145"/>
        <v>6.000461573967228</v>
      </c>
      <c r="K192" s="72">
        <f t="shared" si="146"/>
        <v>47.311331640895453</v>
      </c>
      <c r="L192" s="71">
        <f t="shared" si="142"/>
        <v>2.0829268292682928</v>
      </c>
      <c r="M192" s="72">
        <f t="shared" si="143"/>
        <v>41</v>
      </c>
      <c r="N192" s="161">
        <f t="shared" si="144"/>
        <v>0</v>
      </c>
      <c r="O192" s="83">
        <f t="shared" si="147"/>
        <v>1.8146341463414635</v>
      </c>
      <c r="P192" s="12"/>
      <c r="Q192" s="181">
        <v>780</v>
      </c>
      <c r="R192" s="174">
        <f>Q192/30</f>
        <v>26</v>
      </c>
      <c r="S192" s="167">
        <v>353</v>
      </c>
      <c r="T192" s="174">
        <f>S192/30</f>
        <v>11.766666666666667</v>
      </c>
      <c r="U192" s="40">
        <v>201</v>
      </c>
      <c r="V192" s="10">
        <v>4</v>
      </c>
      <c r="W192" s="176">
        <f t="shared" si="148"/>
        <v>205</v>
      </c>
      <c r="X192" s="10">
        <v>372</v>
      </c>
      <c r="Y192" s="167"/>
      <c r="Z192" s="167">
        <v>0</v>
      </c>
      <c r="AA192" s="168"/>
      <c r="AC192" s="8"/>
      <c r="AD192" s="8"/>
    </row>
    <row r="193" spans="1:30" x14ac:dyDescent="0.2">
      <c r="A193" s="221" t="s">
        <v>55</v>
      </c>
      <c r="B193" s="222">
        <v>26</v>
      </c>
      <c r="C193" s="223">
        <f t="shared" si="137"/>
        <v>99.75186104218362</v>
      </c>
      <c r="D193" s="67">
        <f t="shared" si="138"/>
        <v>25.93548387096774</v>
      </c>
      <c r="E193" s="68">
        <f t="shared" si="139"/>
        <v>6.4516129032259784E-2</v>
      </c>
      <c r="F193" s="158">
        <f t="shared" ref="F193:F200" si="150">R193</f>
        <v>25.93548387096774</v>
      </c>
      <c r="G193" s="172">
        <f t="shared" si="149"/>
        <v>188</v>
      </c>
      <c r="H193" s="71">
        <f t="shared" si="140"/>
        <v>47.636815920398014</v>
      </c>
      <c r="I193" s="72">
        <f t="shared" si="141"/>
        <v>2.1329787234042552</v>
      </c>
      <c r="J193" s="71">
        <f t="shared" si="145"/>
        <v>6.000461573967228</v>
      </c>
      <c r="K193" s="72">
        <f t="shared" si="146"/>
        <v>44.080313870297715</v>
      </c>
      <c r="L193" s="71">
        <f t="shared" si="142"/>
        <v>2.2041884816753927</v>
      </c>
      <c r="M193" s="72">
        <f t="shared" si="143"/>
        <v>7.3644278606965177</v>
      </c>
      <c r="N193" s="161">
        <f t="shared" si="144"/>
        <v>0</v>
      </c>
      <c r="O193" s="83">
        <f t="shared" si="147"/>
        <v>2.0994764397905761</v>
      </c>
      <c r="P193" s="12"/>
      <c r="Q193" s="181">
        <v>804</v>
      </c>
      <c r="R193" s="174">
        <f>Q193/31</f>
        <v>25.93548387096774</v>
      </c>
      <c r="S193" s="167">
        <v>383</v>
      </c>
      <c r="T193" s="174">
        <f>S193/31</f>
        <v>12.35483870967742</v>
      </c>
      <c r="U193" s="40">
        <v>188</v>
      </c>
      <c r="V193" s="10">
        <v>3</v>
      </c>
      <c r="W193" s="176">
        <f t="shared" si="148"/>
        <v>191</v>
      </c>
      <c r="X193" s="10">
        <v>401</v>
      </c>
      <c r="Y193" s="167"/>
      <c r="Z193" s="167">
        <v>0</v>
      </c>
      <c r="AA193" s="168"/>
      <c r="AC193" s="8"/>
      <c r="AD193" s="8"/>
    </row>
    <row r="194" spans="1:30" x14ac:dyDescent="0.2">
      <c r="A194" s="221" t="s">
        <v>57</v>
      </c>
      <c r="B194" s="222">
        <v>26</v>
      </c>
      <c r="C194" s="223">
        <f t="shared" si="137"/>
        <v>100</v>
      </c>
      <c r="D194" s="67">
        <f t="shared" si="138"/>
        <v>26</v>
      </c>
      <c r="E194" s="68">
        <f t="shared" si="139"/>
        <v>0</v>
      </c>
      <c r="F194" s="158">
        <f t="shared" si="150"/>
        <v>26</v>
      </c>
      <c r="G194" s="172">
        <f t="shared" si="149"/>
        <v>169</v>
      </c>
      <c r="H194" s="71">
        <f t="shared" si="140"/>
        <v>39.487179487179489</v>
      </c>
      <c r="I194" s="72">
        <f t="shared" si="141"/>
        <v>1.9171597633136095</v>
      </c>
      <c r="J194" s="71">
        <f t="shared" si="145"/>
        <v>6.000461573967228</v>
      </c>
      <c r="K194" s="72">
        <f t="shared" si="146"/>
        <v>39.464574198015228</v>
      </c>
      <c r="L194" s="71">
        <f t="shared" si="142"/>
        <v>2.7602339181286548</v>
      </c>
      <c r="M194" s="72">
        <f t="shared" si="143"/>
        <v>6.5769230769230766</v>
      </c>
      <c r="N194" s="161">
        <f t="shared" si="144"/>
        <v>0</v>
      </c>
      <c r="O194" s="83">
        <f t="shared" si="147"/>
        <v>1.8947368421052631</v>
      </c>
      <c r="P194" s="12"/>
      <c r="Q194" s="181">
        <v>780</v>
      </c>
      <c r="R194" s="174">
        <f>Q194/30</f>
        <v>26</v>
      </c>
      <c r="S194" s="167">
        <v>308</v>
      </c>
      <c r="T194" s="174">
        <f>S194/30</f>
        <v>10.266666666666667</v>
      </c>
      <c r="U194" s="40">
        <v>169</v>
      </c>
      <c r="V194" s="10">
        <v>2</v>
      </c>
      <c r="W194" s="176">
        <f t="shared" si="148"/>
        <v>171</v>
      </c>
      <c r="X194" s="10">
        <v>324</v>
      </c>
      <c r="Y194" s="167"/>
      <c r="Z194" s="167">
        <v>0</v>
      </c>
      <c r="AA194" s="168"/>
      <c r="AC194" s="8"/>
      <c r="AD194" s="8"/>
    </row>
    <row r="195" spans="1:30" x14ac:dyDescent="0.2">
      <c r="A195" s="221" t="s">
        <v>59</v>
      </c>
      <c r="B195" s="222">
        <v>26</v>
      </c>
      <c r="C195" s="223">
        <f t="shared" si="137"/>
        <v>0</v>
      </c>
      <c r="D195" s="67">
        <f t="shared" si="138"/>
        <v>0</v>
      </c>
      <c r="E195" s="68">
        <f t="shared" si="139"/>
        <v>26</v>
      </c>
      <c r="F195" s="158">
        <f t="shared" si="150"/>
        <v>0</v>
      </c>
      <c r="G195" s="172">
        <f t="shared" si="149"/>
        <v>0</v>
      </c>
      <c r="H195" s="71" t="e">
        <f t="shared" si="140"/>
        <v>#DIV/0!</v>
      </c>
      <c r="I195" s="72" t="e">
        <f t="shared" si="141"/>
        <v>#DIV/0!</v>
      </c>
      <c r="J195" s="71">
        <f t="shared" si="145"/>
        <v>6.000461573967228</v>
      </c>
      <c r="K195" s="72">
        <f t="shared" si="146"/>
        <v>0</v>
      </c>
      <c r="L195" s="71" t="e">
        <f t="shared" si="142"/>
        <v>#DIV/0!</v>
      </c>
      <c r="M195" s="72" t="e">
        <f t="shared" si="143"/>
        <v>#DIV/0!</v>
      </c>
      <c r="N195" s="161" t="e">
        <f t="shared" si="144"/>
        <v>#DIV/0!</v>
      </c>
      <c r="O195" s="83" t="e">
        <f t="shared" si="147"/>
        <v>#DIV/0!</v>
      </c>
      <c r="P195" s="12"/>
      <c r="Q195" s="181"/>
      <c r="R195" s="174">
        <f>Q195/31</f>
        <v>0</v>
      </c>
      <c r="S195" s="167"/>
      <c r="T195" s="174">
        <f>S195/31</f>
        <v>0</v>
      </c>
      <c r="U195" s="40"/>
      <c r="V195" s="10"/>
      <c r="W195" s="176">
        <f t="shared" si="148"/>
        <v>0</v>
      </c>
      <c r="X195" s="10"/>
      <c r="Y195" s="167"/>
      <c r="Z195" s="167"/>
      <c r="AA195" s="168"/>
      <c r="AC195" s="8"/>
      <c r="AD195" s="8"/>
    </row>
    <row r="196" spans="1:30" x14ac:dyDescent="0.2">
      <c r="A196" s="221" t="s">
        <v>61</v>
      </c>
      <c r="B196" s="222">
        <v>26</v>
      </c>
      <c r="C196" s="223">
        <f t="shared" si="137"/>
        <v>0</v>
      </c>
      <c r="D196" s="67">
        <f t="shared" si="138"/>
        <v>0</v>
      </c>
      <c r="E196" s="68">
        <f t="shared" si="139"/>
        <v>26</v>
      </c>
      <c r="F196" s="158">
        <f t="shared" si="150"/>
        <v>0</v>
      </c>
      <c r="G196" s="172">
        <f t="shared" si="149"/>
        <v>0</v>
      </c>
      <c r="H196" s="71" t="e">
        <f t="shared" si="140"/>
        <v>#DIV/0!</v>
      </c>
      <c r="I196" s="72" t="e">
        <f t="shared" si="141"/>
        <v>#DIV/0!</v>
      </c>
      <c r="J196" s="71">
        <f t="shared" si="145"/>
        <v>6.000461573967228</v>
      </c>
      <c r="K196" s="72">
        <f t="shared" si="146"/>
        <v>0</v>
      </c>
      <c r="L196" s="71" t="e">
        <f t="shared" si="142"/>
        <v>#DIV/0!</v>
      </c>
      <c r="M196" s="72" t="e">
        <f t="shared" si="143"/>
        <v>#DIV/0!</v>
      </c>
      <c r="N196" s="161" t="e">
        <f t="shared" si="144"/>
        <v>#DIV/0!</v>
      </c>
      <c r="O196" s="83" t="e">
        <f t="shared" si="147"/>
        <v>#DIV/0!</v>
      </c>
      <c r="P196" s="12"/>
      <c r="Q196" s="181"/>
      <c r="R196" s="174">
        <f>Q196/31</f>
        <v>0</v>
      </c>
      <c r="S196" s="167"/>
      <c r="T196" s="174">
        <f>S196/31</f>
        <v>0</v>
      </c>
      <c r="U196" s="40"/>
      <c r="V196" s="10"/>
      <c r="W196" s="176">
        <f t="shared" si="148"/>
        <v>0</v>
      </c>
      <c r="X196" s="10"/>
      <c r="Y196" s="167"/>
      <c r="Z196" s="167"/>
      <c r="AA196" s="168"/>
      <c r="AC196" s="8"/>
      <c r="AD196" s="8"/>
    </row>
    <row r="197" spans="1:30" x14ac:dyDescent="0.2">
      <c r="A197" s="221" t="s">
        <v>63</v>
      </c>
      <c r="B197" s="222">
        <v>26</v>
      </c>
      <c r="C197" s="223">
        <f t="shared" si="137"/>
        <v>0</v>
      </c>
      <c r="D197" s="67">
        <f t="shared" si="138"/>
        <v>0</v>
      </c>
      <c r="E197" s="68">
        <f t="shared" si="139"/>
        <v>26</v>
      </c>
      <c r="F197" s="158">
        <f t="shared" si="150"/>
        <v>0</v>
      </c>
      <c r="G197" s="172">
        <f t="shared" si="149"/>
        <v>0</v>
      </c>
      <c r="H197" s="71" t="e">
        <f t="shared" si="140"/>
        <v>#DIV/0!</v>
      </c>
      <c r="I197" s="72" t="e">
        <f t="shared" si="141"/>
        <v>#DIV/0!</v>
      </c>
      <c r="J197" s="71">
        <f t="shared" si="145"/>
        <v>6.000461573967228</v>
      </c>
      <c r="K197" s="72">
        <f t="shared" si="146"/>
        <v>0</v>
      </c>
      <c r="L197" s="71" t="e">
        <f t="shared" si="142"/>
        <v>#DIV/0!</v>
      </c>
      <c r="M197" s="72" t="e">
        <f t="shared" si="143"/>
        <v>#DIV/0!</v>
      </c>
      <c r="N197" s="161" t="e">
        <f t="shared" si="144"/>
        <v>#DIV/0!</v>
      </c>
      <c r="O197" s="83" t="e">
        <f t="shared" si="147"/>
        <v>#DIV/0!</v>
      </c>
      <c r="P197" s="12"/>
      <c r="Q197" s="181"/>
      <c r="R197" s="174">
        <f>Q197/30</f>
        <v>0</v>
      </c>
      <c r="S197" s="167"/>
      <c r="T197" s="174">
        <f>S197/30</f>
        <v>0</v>
      </c>
      <c r="U197" s="40"/>
      <c r="V197" s="10"/>
      <c r="W197" s="176">
        <f t="shared" si="148"/>
        <v>0</v>
      </c>
      <c r="X197" s="10"/>
      <c r="Y197" s="167"/>
      <c r="Z197" s="167"/>
      <c r="AA197" s="168"/>
      <c r="AC197" s="8"/>
      <c r="AD197" s="8"/>
    </row>
    <row r="198" spans="1:30" x14ac:dyDescent="0.2">
      <c r="A198" s="221" t="s">
        <v>65</v>
      </c>
      <c r="B198" s="222">
        <v>26</v>
      </c>
      <c r="C198" s="223">
        <f t="shared" si="137"/>
        <v>0</v>
      </c>
      <c r="D198" s="67">
        <f t="shared" si="138"/>
        <v>0</v>
      </c>
      <c r="E198" s="68">
        <f t="shared" si="139"/>
        <v>26</v>
      </c>
      <c r="F198" s="158">
        <f t="shared" si="150"/>
        <v>0</v>
      </c>
      <c r="G198" s="172">
        <f t="shared" si="149"/>
        <v>0</v>
      </c>
      <c r="H198" s="71" t="e">
        <f t="shared" si="140"/>
        <v>#DIV/0!</v>
      </c>
      <c r="I198" s="72" t="e">
        <f t="shared" si="141"/>
        <v>#DIV/0!</v>
      </c>
      <c r="J198" s="71">
        <f t="shared" si="145"/>
        <v>6.000461573967228</v>
      </c>
      <c r="K198" s="72">
        <f t="shared" si="146"/>
        <v>0</v>
      </c>
      <c r="L198" s="71" t="e">
        <f t="shared" si="142"/>
        <v>#DIV/0!</v>
      </c>
      <c r="M198" s="72" t="e">
        <f t="shared" si="143"/>
        <v>#DIV/0!</v>
      </c>
      <c r="N198" s="161" t="e">
        <f t="shared" si="144"/>
        <v>#DIV/0!</v>
      </c>
      <c r="O198" s="83" t="e">
        <f t="shared" si="147"/>
        <v>#DIV/0!</v>
      </c>
      <c r="P198" s="12"/>
      <c r="Q198" s="181"/>
      <c r="R198" s="174">
        <f>Q198/31</f>
        <v>0</v>
      </c>
      <c r="S198" s="167"/>
      <c r="T198" s="174">
        <f>S198/31</f>
        <v>0</v>
      </c>
      <c r="U198" s="40"/>
      <c r="V198" s="10"/>
      <c r="W198" s="176">
        <f t="shared" si="148"/>
        <v>0</v>
      </c>
      <c r="X198" s="10"/>
      <c r="Y198" s="167"/>
      <c r="Z198" s="167"/>
      <c r="AA198" s="168"/>
      <c r="AC198" s="8"/>
      <c r="AD198" s="8"/>
    </row>
    <row r="199" spans="1:30" x14ac:dyDescent="0.2">
      <c r="A199" s="221" t="s">
        <v>67</v>
      </c>
      <c r="B199" s="222">
        <v>26</v>
      </c>
      <c r="C199" s="223">
        <f t="shared" si="137"/>
        <v>0</v>
      </c>
      <c r="D199" s="67">
        <f t="shared" si="138"/>
        <v>0</v>
      </c>
      <c r="E199" s="68">
        <f t="shared" si="139"/>
        <v>26</v>
      </c>
      <c r="F199" s="158">
        <f t="shared" si="150"/>
        <v>0</v>
      </c>
      <c r="G199" s="172">
        <f t="shared" si="149"/>
        <v>0</v>
      </c>
      <c r="H199" s="71" t="e">
        <f t="shared" si="140"/>
        <v>#DIV/0!</v>
      </c>
      <c r="I199" s="72" t="e">
        <f t="shared" si="141"/>
        <v>#DIV/0!</v>
      </c>
      <c r="J199" s="71">
        <f t="shared" si="145"/>
        <v>6.000461573967228</v>
      </c>
      <c r="K199" s="72">
        <f t="shared" si="146"/>
        <v>0</v>
      </c>
      <c r="L199" s="71" t="e">
        <f t="shared" si="142"/>
        <v>#DIV/0!</v>
      </c>
      <c r="M199" s="72" t="e">
        <f t="shared" si="143"/>
        <v>#DIV/0!</v>
      </c>
      <c r="N199" s="161" t="e">
        <f t="shared" si="144"/>
        <v>#DIV/0!</v>
      </c>
      <c r="O199" s="83" t="e">
        <f t="shared" si="147"/>
        <v>#DIV/0!</v>
      </c>
      <c r="P199" s="12"/>
      <c r="Q199" s="181"/>
      <c r="R199" s="174">
        <f>Q199/30</f>
        <v>0</v>
      </c>
      <c r="S199" s="167"/>
      <c r="T199" s="174">
        <f>S199/30</f>
        <v>0</v>
      </c>
      <c r="U199" s="40"/>
      <c r="V199" s="10"/>
      <c r="W199" s="176">
        <f t="shared" si="148"/>
        <v>0</v>
      </c>
      <c r="X199" s="10"/>
      <c r="Y199" s="167"/>
      <c r="Z199" s="167"/>
      <c r="AA199" s="168"/>
      <c r="AC199" s="8"/>
      <c r="AD199" s="8"/>
    </row>
    <row r="200" spans="1:30" ht="12.75" thickBot="1" x14ac:dyDescent="0.25">
      <c r="A200" s="221" t="s">
        <v>69</v>
      </c>
      <c r="B200" s="222">
        <v>26</v>
      </c>
      <c r="C200" s="223">
        <f t="shared" si="137"/>
        <v>0</v>
      </c>
      <c r="D200" s="67">
        <f t="shared" si="138"/>
        <v>0</v>
      </c>
      <c r="E200" s="68">
        <f t="shared" si="139"/>
        <v>26</v>
      </c>
      <c r="F200" s="158">
        <f t="shared" si="150"/>
        <v>0</v>
      </c>
      <c r="G200" s="172">
        <f t="shared" si="149"/>
        <v>0</v>
      </c>
      <c r="H200" s="71" t="e">
        <f t="shared" si="140"/>
        <v>#DIV/0!</v>
      </c>
      <c r="I200" s="72" t="e">
        <f t="shared" si="141"/>
        <v>#DIV/0!</v>
      </c>
      <c r="J200" s="71">
        <f t="shared" si="145"/>
        <v>6.000461573967228</v>
      </c>
      <c r="K200" s="72">
        <f t="shared" si="146"/>
        <v>0</v>
      </c>
      <c r="L200" s="71" t="e">
        <f t="shared" si="142"/>
        <v>#DIV/0!</v>
      </c>
      <c r="M200" s="72" t="e">
        <f t="shared" si="143"/>
        <v>#DIV/0!</v>
      </c>
      <c r="N200" s="161" t="e">
        <f t="shared" si="144"/>
        <v>#DIV/0!</v>
      </c>
      <c r="O200" s="83" t="e">
        <f t="shared" si="147"/>
        <v>#DIV/0!</v>
      </c>
      <c r="P200" s="12"/>
      <c r="Q200" s="181"/>
      <c r="R200" s="174">
        <f>Q200/31</f>
        <v>0</v>
      </c>
      <c r="S200" s="167"/>
      <c r="T200" s="174">
        <f>S200/31</f>
        <v>0</v>
      </c>
      <c r="U200" s="40"/>
      <c r="V200" s="10"/>
      <c r="W200" s="176">
        <f t="shared" si="148"/>
        <v>0</v>
      </c>
      <c r="X200" s="10"/>
      <c r="Y200" s="167"/>
      <c r="Z200" s="167"/>
      <c r="AA200" s="168"/>
      <c r="AC200" s="8"/>
      <c r="AD200" s="8"/>
    </row>
    <row r="201" spans="1:30" s="8" customFormat="1" ht="30" customHeight="1" thickBot="1" x14ac:dyDescent="0.25">
      <c r="A201" s="380" t="s">
        <v>72</v>
      </c>
      <c r="B201" s="381">
        <v>26</v>
      </c>
      <c r="C201" s="382">
        <f>D201/B201*100</f>
        <v>99.617509562260949</v>
      </c>
      <c r="D201" s="383">
        <f>+R201</f>
        <v>25.900552486187845</v>
      </c>
      <c r="E201" s="331">
        <f t="shared" si="139"/>
        <v>9.9447513812155108E-2</v>
      </c>
      <c r="F201" s="346">
        <f>R201</f>
        <v>25.900552486187845</v>
      </c>
      <c r="G201" s="348">
        <f>SUM(G189:G200)</f>
        <v>1199</v>
      </c>
      <c r="H201" s="349">
        <f t="shared" si="140"/>
        <v>46.672354948805463</v>
      </c>
      <c r="I201" s="335">
        <f t="shared" si="141"/>
        <v>1.8940783986655547</v>
      </c>
      <c r="J201" s="349">
        <f t="shared" si="145"/>
        <v>6.000461573967228</v>
      </c>
      <c r="K201" s="335">
        <f>W201/Y$166*1000/6</f>
        <v>46.695899684591119</v>
      </c>
      <c r="L201" s="349">
        <f t="shared" si="142"/>
        <v>2.059308072487644</v>
      </c>
      <c r="M201" s="335">
        <f>W201/F201/6</f>
        <v>7.8119311717861208</v>
      </c>
      <c r="N201" s="351">
        <f>Z201/W201*100</f>
        <v>0.16474464579901155</v>
      </c>
      <c r="O201" s="352">
        <f t="shared" si="147"/>
        <v>1.870675453047776</v>
      </c>
      <c r="P201" s="12"/>
      <c r="Q201" s="353">
        <f>SUM(Q189:Q200)</f>
        <v>4688</v>
      </c>
      <c r="R201" s="354">
        <f>Q201/181</f>
        <v>25.900552486187845</v>
      </c>
      <c r="S201" s="355">
        <f>SUM(S189:S200)</f>
        <v>2188</v>
      </c>
      <c r="T201" s="354">
        <f>S201/181</f>
        <v>12.088397790055248</v>
      </c>
      <c r="U201" s="356">
        <f>SUM(U189:U200)</f>
        <v>1199</v>
      </c>
      <c r="V201" s="357">
        <f>SUM(V189:V200)</f>
        <v>15</v>
      </c>
      <c r="W201" s="356">
        <f t="shared" si="148"/>
        <v>1214</v>
      </c>
      <c r="X201" s="357">
        <f>SUM(X189:X200)</f>
        <v>2271</v>
      </c>
      <c r="Y201" s="355">
        <v>157219</v>
      </c>
      <c r="Z201" s="355">
        <f>SUM(Z189:Z200)</f>
        <v>2</v>
      </c>
      <c r="AA201" s="327">
        <f>SUM(AA189:AA200)</f>
        <v>0</v>
      </c>
    </row>
    <row r="202" spans="1:30" x14ac:dyDescent="0.2">
      <c r="A202" s="10"/>
      <c r="B202" s="12"/>
      <c r="C202" s="226"/>
      <c r="D202" s="68" t="s">
        <v>2</v>
      </c>
      <c r="E202" s="68"/>
      <c r="F202" s="68"/>
      <c r="G202" s="12"/>
      <c r="H202" s="12"/>
      <c r="I202" s="12"/>
      <c r="J202" s="12"/>
      <c r="K202" s="12"/>
      <c r="L202" s="12"/>
      <c r="M202" s="12"/>
      <c r="N202" s="12"/>
      <c r="O202" s="12"/>
      <c r="P202" s="12"/>
      <c r="Q202" s="10"/>
      <c r="R202" s="227" t="s">
        <v>2</v>
      </c>
      <c r="S202" s="10"/>
      <c r="T202" s="10"/>
      <c r="U202" s="10"/>
      <c r="V202" s="10"/>
      <c r="W202" s="10"/>
      <c r="X202" s="10"/>
      <c r="Y202" s="10"/>
      <c r="Z202" s="10"/>
      <c r="AC202" s="8"/>
      <c r="AD202" s="8"/>
    </row>
    <row r="203" spans="1:30" x14ac:dyDescent="0.2">
      <c r="A203" s="10"/>
      <c r="B203" s="12"/>
      <c r="C203" s="226"/>
      <c r="D203" s="68"/>
      <c r="E203" s="68"/>
      <c r="F203" s="68"/>
      <c r="G203" s="12"/>
      <c r="H203" s="12"/>
      <c r="I203" s="12"/>
      <c r="J203" s="12"/>
      <c r="K203" s="12"/>
      <c r="L203" s="12"/>
      <c r="M203" s="12"/>
      <c r="N203" s="12"/>
      <c r="O203" s="12"/>
      <c r="P203" s="12"/>
      <c r="Q203" s="10"/>
      <c r="R203" s="10"/>
      <c r="S203" s="10"/>
      <c r="T203" s="10"/>
      <c r="U203" s="10"/>
      <c r="V203" s="10"/>
      <c r="W203" s="10"/>
      <c r="X203" s="10"/>
      <c r="Y203" s="10"/>
      <c r="Z203" s="10"/>
      <c r="AC203" s="8"/>
      <c r="AD203" s="8"/>
    </row>
    <row r="204" spans="1:30" x14ac:dyDescent="0.2">
      <c r="A204" s="6" t="s">
        <v>115</v>
      </c>
      <c r="C204" s="219"/>
      <c r="D204" s="115"/>
      <c r="E204" s="115"/>
      <c r="F204" s="115"/>
      <c r="P204" s="12"/>
      <c r="AC204" s="8"/>
      <c r="AD204" s="8"/>
    </row>
    <row r="205" spans="1:30" x14ac:dyDescent="0.2">
      <c r="C205" s="504" t="s">
        <v>148</v>
      </c>
      <c r="D205" s="504"/>
      <c r="E205" s="504"/>
      <c r="F205" s="504"/>
      <c r="G205" s="504"/>
      <c r="H205" s="504"/>
      <c r="I205" s="504"/>
      <c r="P205" s="12"/>
      <c r="AC205" s="8"/>
      <c r="AD205" s="8"/>
    </row>
    <row r="206" spans="1:30" x14ac:dyDescent="0.2">
      <c r="C206" s="506" t="s">
        <v>5</v>
      </c>
      <c r="D206" s="506"/>
      <c r="E206" s="506"/>
      <c r="F206" s="506"/>
      <c r="G206" s="506"/>
      <c r="H206" s="506"/>
      <c r="I206" s="506"/>
      <c r="P206" s="12"/>
    </row>
    <row r="207" spans="1:30" x14ac:dyDescent="0.2">
      <c r="C207" s="308"/>
      <c r="D207" s="394"/>
      <c r="E207" s="394"/>
      <c r="F207" s="394"/>
      <c r="G207" s="309"/>
      <c r="H207" s="309"/>
      <c r="I207" s="309"/>
      <c r="P207" s="12"/>
    </row>
    <row r="208" spans="1:30" x14ac:dyDescent="0.2">
      <c r="C208" s="219"/>
      <c r="D208" s="115"/>
      <c r="E208" s="115"/>
      <c r="F208" s="115"/>
      <c r="P208" s="12"/>
    </row>
    <row r="209" spans="1:27" ht="12.75" thickBot="1" x14ac:dyDescent="0.25">
      <c r="C209" s="219"/>
      <c r="D209" s="115"/>
      <c r="E209" s="115"/>
      <c r="F209" s="115"/>
      <c r="P209" s="12"/>
      <c r="Q209" s="6"/>
    </row>
    <row r="210" spans="1:27" x14ac:dyDescent="0.2">
      <c r="A210" s="2"/>
      <c r="B210" s="18"/>
      <c r="C210" s="19" t="s">
        <v>8</v>
      </c>
      <c r="D210" s="20"/>
      <c r="E210" s="142"/>
      <c r="F210" s="21"/>
      <c r="G210" s="22"/>
      <c r="H210" s="22"/>
      <c r="I210" s="22"/>
      <c r="J210" s="22"/>
      <c r="K210" s="22"/>
      <c r="L210" s="22"/>
      <c r="M210" s="22"/>
      <c r="N210" s="23"/>
      <c r="O210" s="12"/>
      <c r="P210" s="12"/>
      <c r="Q210" s="6"/>
      <c r="AA210" s="1"/>
    </row>
    <row r="211" spans="1:27" ht="12.75" thickBot="1" x14ac:dyDescent="0.25">
      <c r="B211" s="493" t="s">
        <v>12</v>
      </c>
      <c r="C211" s="494"/>
      <c r="D211" s="494"/>
      <c r="E211" s="495"/>
      <c r="F211" s="144"/>
      <c r="G211" s="12"/>
      <c r="H211" s="84"/>
      <c r="I211" s="72"/>
      <c r="J211" s="12" t="s">
        <v>13</v>
      </c>
      <c r="K211" s="12"/>
      <c r="L211" s="12"/>
      <c r="M211" s="12"/>
      <c r="N211" s="145"/>
      <c r="O211" s="12"/>
      <c r="P211" s="12"/>
      <c r="Q211" s="451" t="s">
        <v>120</v>
      </c>
      <c r="AA211" s="1"/>
    </row>
    <row r="212" spans="1:27" ht="132.75" thickBot="1" x14ac:dyDescent="0.25">
      <c r="A212" s="146"/>
      <c r="B212" s="49" t="s">
        <v>15</v>
      </c>
      <c r="C212" s="147" t="s">
        <v>16</v>
      </c>
      <c r="D212" s="148" t="s">
        <v>17</v>
      </c>
      <c r="E212" s="148" t="s">
        <v>18</v>
      </c>
      <c r="F212" s="148" t="s">
        <v>19</v>
      </c>
      <c r="G212" s="49" t="s">
        <v>20</v>
      </c>
      <c r="H212" s="49" t="s">
        <v>21</v>
      </c>
      <c r="I212" s="49" t="s">
        <v>22</v>
      </c>
      <c r="J212" s="498" t="s">
        <v>23</v>
      </c>
      <c r="K212" s="499"/>
      <c r="L212" s="49" t="s">
        <v>24</v>
      </c>
      <c r="M212" s="49" t="s">
        <v>25</v>
      </c>
      <c r="N212" s="49" t="s">
        <v>26</v>
      </c>
      <c r="O212" s="149" t="s">
        <v>27</v>
      </c>
      <c r="P212" s="12"/>
      <c r="Q212" s="229" t="s">
        <v>28</v>
      </c>
      <c r="R212" s="230" t="s">
        <v>29</v>
      </c>
      <c r="S212" s="230" t="s">
        <v>30</v>
      </c>
      <c r="T212" s="230" t="s">
        <v>31</v>
      </c>
      <c r="U212" s="230" t="s">
        <v>32</v>
      </c>
      <c r="V212" s="230" t="s">
        <v>33</v>
      </c>
      <c r="W212" s="231" t="s">
        <v>34</v>
      </c>
      <c r="X212" s="231" t="s">
        <v>35</v>
      </c>
      <c r="Y212" s="231" t="s">
        <v>121</v>
      </c>
      <c r="Z212" s="231" t="s">
        <v>37</v>
      </c>
      <c r="AA212" s="232" t="s">
        <v>38</v>
      </c>
    </row>
    <row r="213" spans="1:27" x14ac:dyDescent="0.2">
      <c r="A213" s="221" t="s">
        <v>47</v>
      </c>
      <c r="B213" s="222">
        <f t="shared" ref="B213:B224" si="151">SUM(B10+B32+B54+B76+B98+B120+B143+B166+B189)</f>
        <v>292</v>
      </c>
      <c r="C213" s="223">
        <f t="shared" ref="C213:C224" si="152">D213/B213*100</f>
        <v>94.155987627043743</v>
      </c>
      <c r="D213" s="67">
        <f t="shared" ref="D213:D224" si="153">R213</f>
        <v>274.93548387096774</v>
      </c>
      <c r="E213" s="68">
        <f t="shared" ref="E213:E224" si="154">B213-D213</f>
        <v>17.064516129032256</v>
      </c>
      <c r="F213" s="67">
        <f t="shared" ref="F213:F224" si="155">+R213</f>
        <v>274.93548387096774</v>
      </c>
      <c r="G213" s="233">
        <f>+U213</f>
        <v>1247</v>
      </c>
      <c r="H213" s="71">
        <f t="shared" ref="H213:H225" si="156">S213/Q213*100</f>
        <v>71.207321365716297</v>
      </c>
      <c r="I213" s="72">
        <f t="shared" ref="I213:I225" si="157">X213/U213</f>
        <v>4.8957497995188453</v>
      </c>
      <c r="J213" s="71">
        <f>B213/Y213*1000</f>
        <v>1.8572818806887208</v>
      </c>
      <c r="K213" s="72">
        <f>W213/Y213*1000</f>
        <v>9.1401166525674373</v>
      </c>
      <c r="L213" s="71">
        <f t="shared" ref="L213:L225" si="158">SUM(Q213-S213)/W213</f>
        <v>1.707724425887265</v>
      </c>
      <c r="M213" s="72">
        <f t="shared" ref="M213:M224" si="159">W213/F213</f>
        <v>5.2266807462161209</v>
      </c>
      <c r="N213" s="161">
        <f t="shared" ref="N213:N224" si="160">Z213/W213*100</f>
        <v>3.4098816979819069</v>
      </c>
      <c r="O213" s="37">
        <f>+X213/W213</f>
        <v>4.2484342379958244</v>
      </c>
      <c r="P213" s="12"/>
      <c r="Q213" s="55">
        <f>SUM(Q10+Q32+Q54+Q76+Q98+Q120+Q143+Q166+Q189)</f>
        <v>8523</v>
      </c>
      <c r="R213" s="76">
        <f>Q213/31</f>
        <v>274.93548387096774</v>
      </c>
      <c r="S213" s="55">
        <f>SUM(S10+S32+S54+S76+S98+S120+S143+S166+S189)</f>
        <v>6069</v>
      </c>
      <c r="T213" s="76">
        <f>S213/31</f>
        <v>195.7741935483871</v>
      </c>
      <c r="U213" s="55">
        <f t="shared" ref="U213:AA213" si="161">SUM(U10+U32+U54+U76+U98+U120+U143+U166+U189)</f>
        <v>1247</v>
      </c>
      <c r="V213" s="55">
        <f t="shared" si="161"/>
        <v>190</v>
      </c>
      <c r="W213" s="55">
        <f t="shared" si="161"/>
        <v>1437</v>
      </c>
      <c r="X213" s="55">
        <f t="shared" si="161"/>
        <v>6105</v>
      </c>
      <c r="Y213" s="55">
        <v>157219</v>
      </c>
      <c r="Z213" s="55">
        <f t="shared" si="161"/>
        <v>49</v>
      </c>
      <c r="AA213" s="55">
        <f t="shared" si="161"/>
        <v>5541</v>
      </c>
    </row>
    <row r="214" spans="1:27" x14ac:dyDescent="0.2">
      <c r="A214" s="221" t="s">
        <v>49</v>
      </c>
      <c r="B214" s="222">
        <f t="shared" si="151"/>
        <v>292</v>
      </c>
      <c r="C214" s="223">
        <f t="shared" si="152"/>
        <v>94.850782778864968</v>
      </c>
      <c r="D214" s="67">
        <f t="shared" si="153"/>
        <v>276.96428571428572</v>
      </c>
      <c r="E214" s="68">
        <f t="shared" si="154"/>
        <v>15.035714285714278</v>
      </c>
      <c r="F214" s="67">
        <f t="shared" si="155"/>
        <v>276.96428571428572</v>
      </c>
      <c r="G214" s="233">
        <f>+U214</f>
        <v>1177</v>
      </c>
      <c r="H214" s="71">
        <f t="shared" si="156"/>
        <v>76.557059961315275</v>
      </c>
      <c r="I214" s="72">
        <f t="shared" si="157"/>
        <v>5.0713678844519965</v>
      </c>
      <c r="J214" s="71">
        <f t="shared" ref="J214:J225" si="162">B214/Y$213*1000</f>
        <v>1.8572818806887208</v>
      </c>
      <c r="K214" s="72">
        <f t="shared" ref="K214:K224" si="163">W214/Y$213*1000</f>
        <v>8.9493000209898295</v>
      </c>
      <c r="L214" s="71">
        <f t="shared" si="158"/>
        <v>1.2921108742004264</v>
      </c>
      <c r="M214" s="72">
        <f t="shared" si="159"/>
        <v>5.0800773694390715</v>
      </c>
      <c r="N214" s="161">
        <f t="shared" si="160"/>
        <v>1.7768301350390905</v>
      </c>
      <c r="O214" s="83">
        <f t="shared" ref="O214:O225" si="164">+X214/W214</f>
        <v>4.2423596304193323</v>
      </c>
      <c r="P214" s="12"/>
      <c r="Q214" s="55">
        <f t="shared" ref="Q214:Q224" si="165">SUM(Q11+Q33+Q55+Q77+Q99+Q121+Q144+Q167+Q190)</f>
        <v>7755</v>
      </c>
      <c r="R214" s="76">
        <f>Q214/28</f>
        <v>276.96428571428572</v>
      </c>
      <c r="S214" s="55">
        <f t="shared" ref="S214:S224" si="166">SUM(S11+S33+S55+S77+S99+S121+S144+S167+S190)</f>
        <v>5937</v>
      </c>
      <c r="T214" s="76">
        <f>S214/28</f>
        <v>212.03571428571428</v>
      </c>
      <c r="U214" s="55">
        <f t="shared" ref="U214:W214" si="167">SUM(U11+U33+U55+U77+U99+U121+U144+U167+U190)</f>
        <v>1177</v>
      </c>
      <c r="V214" s="55">
        <f t="shared" si="167"/>
        <v>230</v>
      </c>
      <c r="W214" s="55">
        <f t="shared" si="167"/>
        <v>1407</v>
      </c>
      <c r="X214" s="55">
        <f t="shared" ref="X214" si="168">SUM(X11+X33+X55+X77+X99+X121+X144+X167+X190)</f>
        <v>5969</v>
      </c>
      <c r="Y214" s="77"/>
      <c r="Z214" s="55">
        <f t="shared" ref="Z214:AA214" si="169">SUM(Z11+Z33+Z55+Z77+Z99+Z121+Z144+Z167+Z190)</f>
        <v>25</v>
      </c>
      <c r="AA214" s="55">
        <f t="shared" si="169"/>
        <v>5516</v>
      </c>
    </row>
    <row r="215" spans="1:27" x14ac:dyDescent="0.2">
      <c r="A215" s="221" t="s">
        <v>51</v>
      </c>
      <c r="B215" s="222">
        <f t="shared" si="151"/>
        <v>292</v>
      </c>
      <c r="C215" s="223">
        <f t="shared" si="152"/>
        <v>94.752540874944771</v>
      </c>
      <c r="D215" s="67">
        <f t="shared" si="153"/>
        <v>276.67741935483872</v>
      </c>
      <c r="E215" s="68">
        <f t="shared" si="154"/>
        <v>15.322580645161281</v>
      </c>
      <c r="F215" s="67">
        <f t="shared" si="155"/>
        <v>276.67741935483872</v>
      </c>
      <c r="G215" s="233">
        <f t="shared" ref="G215:G224" si="170">+U215</f>
        <v>1187</v>
      </c>
      <c r="H215" s="71">
        <f t="shared" si="156"/>
        <v>75.306051066806575</v>
      </c>
      <c r="I215" s="72">
        <f t="shared" si="157"/>
        <v>5.1887110362257793</v>
      </c>
      <c r="J215" s="71">
        <f t="shared" si="162"/>
        <v>1.8572818806887208</v>
      </c>
      <c r="K215" s="72">
        <f t="shared" si="163"/>
        <v>9.2864094034436047</v>
      </c>
      <c r="L215" s="71">
        <f t="shared" si="158"/>
        <v>1.4506849315068493</v>
      </c>
      <c r="M215" s="72">
        <f t="shared" si="159"/>
        <v>5.2769033461583303</v>
      </c>
      <c r="N215" s="161">
        <f t="shared" si="160"/>
        <v>2.945205479452055</v>
      </c>
      <c r="O215" s="83">
        <f t="shared" si="164"/>
        <v>4.2184931506849317</v>
      </c>
      <c r="P215" s="12"/>
      <c r="Q215" s="55">
        <f t="shared" si="165"/>
        <v>8577</v>
      </c>
      <c r="R215" s="76">
        <f>Q215/31</f>
        <v>276.67741935483872</v>
      </c>
      <c r="S215" s="55">
        <f t="shared" si="166"/>
        <v>6459</v>
      </c>
      <c r="T215" s="76">
        <f>S215/31</f>
        <v>208.35483870967741</v>
      </c>
      <c r="U215" s="55">
        <f t="shared" ref="U215:W215" si="171">SUM(U12+U34+U56+U78+U100+U122+U145+U168+U191)</f>
        <v>1187</v>
      </c>
      <c r="V215" s="55">
        <f t="shared" si="171"/>
        <v>273</v>
      </c>
      <c r="W215" s="55">
        <f t="shared" si="171"/>
        <v>1460</v>
      </c>
      <c r="X215" s="55">
        <f t="shared" ref="X215" si="172">SUM(X12+X34+X56+X78+X100+X122+X145+X168+X191)</f>
        <v>6159</v>
      </c>
      <c r="Y215" s="77"/>
      <c r="Z215" s="55">
        <f t="shared" ref="Z215:AA215" si="173">SUM(Z12+Z34+Z56+Z78+Z100+Z122+Z145+Z168+Z191)</f>
        <v>43</v>
      </c>
      <c r="AA215" s="55">
        <f t="shared" si="173"/>
        <v>5683</v>
      </c>
    </row>
    <row r="216" spans="1:27" x14ac:dyDescent="0.2">
      <c r="A216" s="221" t="s">
        <v>53</v>
      </c>
      <c r="B216" s="222">
        <f t="shared" si="151"/>
        <v>292</v>
      </c>
      <c r="C216" s="223">
        <f t="shared" si="152"/>
        <v>96.575342465753423</v>
      </c>
      <c r="D216" s="67">
        <f t="shared" si="153"/>
        <v>282</v>
      </c>
      <c r="E216" s="68">
        <f t="shared" si="154"/>
        <v>10</v>
      </c>
      <c r="F216" s="67">
        <f t="shared" si="155"/>
        <v>282</v>
      </c>
      <c r="G216" s="233">
        <f t="shared" si="170"/>
        <v>1213</v>
      </c>
      <c r="H216" s="71">
        <f t="shared" si="156"/>
        <v>72.895981087470446</v>
      </c>
      <c r="I216" s="72">
        <f t="shared" si="157"/>
        <v>5.259686727122836</v>
      </c>
      <c r="J216" s="71">
        <f t="shared" si="162"/>
        <v>1.8572818806887208</v>
      </c>
      <c r="K216" s="72">
        <f t="shared" si="163"/>
        <v>9.1528377613392777</v>
      </c>
      <c r="L216" s="71">
        <f t="shared" si="158"/>
        <v>1.5934676858929813</v>
      </c>
      <c r="M216" s="72">
        <f t="shared" si="159"/>
        <v>5.1028368794326244</v>
      </c>
      <c r="N216" s="161">
        <f t="shared" si="160"/>
        <v>2.5712300208478109</v>
      </c>
      <c r="O216" s="83">
        <f t="shared" si="164"/>
        <v>4.43363446838082</v>
      </c>
      <c r="P216" s="12"/>
      <c r="Q216" s="55">
        <f t="shared" si="165"/>
        <v>8460</v>
      </c>
      <c r="R216" s="76">
        <f>Q216/30</f>
        <v>282</v>
      </c>
      <c r="S216" s="55">
        <f t="shared" si="166"/>
        <v>6167</v>
      </c>
      <c r="T216" s="76">
        <f>S216/30</f>
        <v>205.56666666666666</v>
      </c>
      <c r="U216" s="55">
        <f t="shared" ref="U216:W216" si="174">SUM(U13+U35+U57+U79+U101+U123+U146+U169+U192)</f>
        <v>1213</v>
      </c>
      <c r="V216" s="55">
        <f t="shared" si="174"/>
        <v>226</v>
      </c>
      <c r="W216" s="55">
        <f t="shared" si="174"/>
        <v>1439</v>
      </c>
      <c r="X216" s="55">
        <f t="shared" ref="X216" si="175">SUM(X13+X35+X57+X79+X101+X123+X146+X169+X192)</f>
        <v>6380</v>
      </c>
      <c r="Y216" s="77"/>
      <c r="Z216" s="55">
        <f t="shared" ref="Z216:AA216" si="176">SUM(Z13+Z35+Z57+Z79+Z101+Z123+Z146+Z169+Z192)</f>
        <v>37</v>
      </c>
      <c r="AA216" s="55">
        <f t="shared" si="176"/>
        <v>5963</v>
      </c>
    </row>
    <row r="217" spans="1:27" x14ac:dyDescent="0.2">
      <c r="A217" s="221" t="s">
        <v>55</v>
      </c>
      <c r="B217" s="222">
        <f t="shared" si="151"/>
        <v>292</v>
      </c>
      <c r="C217" s="223">
        <f t="shared" si="152"/>
        <v>94.178082191780817</v>
      </c>
      <c r="D217" s="67">
        <f t="shared" si="153"/>
        <v>275</v>
      </c>
      <c r="E217" s="68">
        <f t="shared" si="154"/>
        <v>17</v>
      </c>
      <c r="F217" s="67">
        <f t="shared" si="155"/>
        <v>275</v>
      </c>
      <c r="G217" s="233">
        <f t="shared" si="170"/>
        <v>1204</v>
      </c>
      <c r="H217" s="71">
        <f t="shared" si="156"/>
        <v>77.724340175953074</v>
      </c>
      <c r="I217" s="72">
        <f t="shared" si="157"/>
        <v>5.338039867109635</v>
      </c>
      <c r="J217" s="71">
        <f t="shared" si="162"/>
        <v>1.8572818806887208</v>
      </c>
      <c r="K217" s="72">
        <f t="shared" si="163"/>
        <v>9.2100827508125604</v>
      </c>
      <c r="L217" s="71">
        <f t="shared" si="158"/>
        <v>1.3114640883977902</v>
      </c>
      <c r="M217" s="72">
        <f t="shared" si="159"/>
        <v>5.2654545454545456</v>
      </c>
      <c r="N217" s="161">
        <f t="shared" si="160"/>
        <v>2.7624309392265194</v>
      </c>
      <c r="O217" s="83">
        <f t="shared" si="164"/>
        <v>4.4385359116022096</v>
      </c>
      <c r="P217" s="12"/>
      <c r="Q217" s="55">
        <f t="shared" si="165"/>
        <v>8525</v>
      </c>
      <c r="R217" s="76">
        <f>Q217/31</f>
        <v>275</v>
      </c>
      <c r="S217" s="55">
        <f t="shared" si="166"/>
        <v>6626</v>
      </c>
      <c r="T217" s="76">
        <f>S217/31</f>
        <v>213.74193548387098</v>
      </c>
      <c r="U217" s="55">
        <f t="shared" ref="U217:W217" si="177">SUM(U14+U36+U58+U80+U102+U124+U147+U170+U193)</f>
        <v>1204</v>
      </c>
      <c r="V217" s="55">
        <f t="shared" si="177"/>
        <v>244</v>
      </c>
      <c r="W217" s="55">
        <f t="shared" si="177"/>
        <v>1448</v>
      </c>
      <c r="X217" s="55">
        <f t="shared" ref="X217" si="178">SUM(X14+X36+X58+X80+X102+X124+X147+X170+X193)</f>
        <v>6427</v>
      </c>
      <c r="Y217" s="77"/>
      <c r="Z217" s="55">
        <f t="shared" ref="Z217:AA217" si="179">SUM(Z14+Z36+Z58+Z80+Z102+Z124+Z147+Z170+Z193)</f>
        <v>40</v>
      </c>
      <c r="AA217" s="55">
        <f t="shared" si="179"/>
        <v>5900</v>
      </c>
    </row>
    <row r="218" spans="1:27" x14ac:dyDescent="0.2">
      <c r="A218" s="221" t="s">
        <v>57</v>
      </c>
      <c r="B218" s="222">
        <f t="shared" si="151"/>
        <v>292</v>
      </c>
      <c r="C218" s="223">
        <f t="shared" si="152"/>
        <v>97.397260273972591</v>
      </c>
      <c r="D218" s="67">
        <f t="shared" si="153"/>
        <v>284.39999999999998</v>
      </c>
      <c r="E218" s="68">
        <f t="shared" si="154"/>
        <v>7.6000000000000227</v>
      </c>
      <c r="F218" s="67">
        <f t="shared" si="155"/>
        <v>284.39999999999998</v>
      </c>
      <c r="G218" s="233">
        <f t="shared" si="170"/>
        <v>1175</v>
      </c>
      <c r="H218" s="71">
        <f t="shared" si="156"/>
        <v>76.324425691514293</v>
      </c>
      <c r="I218" s="72">
        <f t="shared" si="157"/>
        <v>5.4740425531914898</v>
      </c>
      <c r="J218" s="71">
        <f t="shared" si="162"/>
        <v>1.8572818806887208</v>
      </c>
      <c r="K218" s="72">
        <f t="shared" si="163"/>
        <v>9.133756098181518</v>
      </c>
      <c r="L218" s="71">
        <f t="shared" si="158"/>
        <v>1.4066852367688023</v>
      </c>
      <c r="M218" s="72">
        <f t="shared" si="159"/>
        <v>5.0492264416315056</v>
      </c>
      <c r="N218" s="161">
        <f t="shared" si="160"/>
        <v>2.3676880222841223</v>
      </c>
      <c r="O218" s="83">
        <f t="shared" si="164"/>
        <v>4.4791086350974929</v>
      </c>
      <c r="P218" s="12"/>
      <c r="Q218" s="55">
        <f t="shared" si="165"/>
        <v>8532</v>
      </c>
      <c r="R218" s="76">
        <f>Q218/30</f>
        <v>284.39999999999998</v>
      </c>
      <c r="S218" s="55">
        <f t="shared" si="166"/>
        <v>6512</v>
      </c>
      <c r="T218" s="76">
        <f>S218/30</f>
        <v>217.06666666666666</v>
      </c>
      <c r="U218" s="55">
        <f t="shared" ref="U218:W218" si="180">SUM(U15+U37+U59+U81+U103+U125+U148+U171+U194)</f>
        <v>1175</v>
      </c>
      <c r="V218" s="55">
        <f t="shared" si="180"/>
        <v>261</v>
      </c>
      <c r="W218" s="55">
        <f t="shared" si="180"/>
        <v>1436</v>
      </c>
      <c r="X218" s="55">
        <f t="shared" ref="X218" si="181">SUM(X15+X37+X59+X81+X103+X125+X148+X171+X194)</f>
        <v>6432</v>
      </c>
      <c r="Y218" s="77"/>
      <c r="Z218" s="55">
        <f t="shared" ref="Z218:AA218" si="182">SUM(Z15+Z37+Z59+Z81+Z103+Z125+Z148+Z171+Z194)</f>
        <v>34</v>
      </c>
      <c r="AA218" s="55">
        <f t="shared" si="182"/>
        <v>6020</v>
      </c>
    </row>
    <row r="219" spans="1:27" x14ac:dyDescent="0.2">
      <c r="A219" s="221" t="s">
        <v>59</v>
      </c>
      <c r="B219" s="222">
        <f t="shared" si="151"/>
        <v>292</v>
      </c>
      <c r="C219" s="223">
        <f t="shared" si="152"/>
        <v>0</v>
      </c>
      <c r="D219" s="67">
        <f t="shared" si="153"/>
        <v>0</v>
      </c>
      <c r="E219" s="68">
        <f t="shared" si="154"/>
        <v>292</v>
      </c>
      <c r="F219" s="67">
        <f t="shared" si="155"/>
        <v>0</v>
      </c>
      <c r="G219" s="233">
        <f t="shared" si="170"/>
        <v>0</v>
      </c>
      <c r="H219" s="71" t="e">
        <f t="shared" si="156"/>
        <v>#DIV/0!</v>
      </c>
      <c r="I219" s="72" t="e">
        <f t="shared" si="157"/>
        <v>#DIV/0!</v>
      </c>
      <c r="J219" s="71">
        <f t="shared" si="162"/>
        <v>1.8572818806887208</v>
      </c>
      <c r="K219" s="72">
        <f t="shared" si="163"/>
        <v>0</v>
      </c>
      <c r="L219" s="71" t="e">
        <f t="shared" si="158"/>
        <v>#DIV/0!</v>
      </c>
      <c r="M219" s="72" t="e">
        <f t="shared" si="159"/>
        <v>#DIV/0!</v>
      </c>
      <c r="N219" s="161" t="e">
        <f t="shared" si="160"/>
        <v>#DIV/0!</v>
      </c>
      <c r="O219" s="83" t="e">
        <f t="shared" si="164"/>
        <v>#DIV/0!</v>
      </c>
      <c r="P219" s="12"/>
      <c r="Q219" s="55">
        <f t="shared" si="165"/>
        <v>0</v>
      </c>
      <c r="R219" s="76">
        <f>Q219/31</f>
        <v>0</v>
      </c>
      <c r="S219" s="55">
        <f t="shared" si="166"/>
        <v>0</v>
      </c>
      <c r="T219" s="76">
        <f>S219/31</f>
        <v>0</v>
      </c>
      <c r="U219" s="55">
        <f t="shared" ref="U219:W219" si="183">SUM(U16+U38+U60+U82+U104+U126+U149+U172+U195)</f>
        <v>0</v>
      </c>
      <c r="V219" s="55">
        <f t="shared" si="183"/>
        <v>0</v>
      </c>
      <c r="W219" s="55">
        <f t="shared" si="183"/>
        <v>0</v>
      </c>
      <c r="X219" s="55">
        <f t="shared" ref="X219" si="184">SUM(X16+X38+X60+X82+X104+X126+X149+X172+X195)</f>
        <v>0</v>
      </c>
      <c r="Y219" s="77"/>
      <c r="Z219" s="55">
        <f t="shared" ref="Z219:AA219" si="185">SUM(Z16+Z38+Z60+Z82+Z104+Z126+Z149+Z172+Z195)</f>
        <v>0</v>
      </c>
      <c r="AA219" s="55">
        <f t="shared" si="185"/>
        <v>0</v>
      </c>
    </row>
    <row r="220" spans="1:27" x14ac:dyDescent="0.2">
      <c r="A220" s="221" t="s">
        <v>61</v>
      </c>
      <c r="B220" s="222">
        <f t="shared" si="151"/>
        <v>292</v>
      </c>
      <c r="C220" s="223">
        <f t="shared" si="152"/>
        <v>0</v>
      </c>
      <c r="D220" s="67">
        <f t="shared" si="153"/>
        <v>0</v>
      </c>
      <c r="E220" s="68">
        <f t="shared" si="154"/>
        <v>292</v>
      </c>
      <c r="F220" s="67">
        <f t="shared" si="155"/>
        <v>0</v>
      </c>
      <c r="G220" s="233">
        <f t="shared" si="170"/>
        <v>0</v>
      </c>
      <c r="H220" s="71" t="e">
        <f t="shared" si="156"/>
        <v>#DIV/0!</v>
      </c>
      <c r="I220" s="72" t="e">
        <f t="shared" si="157"/>
        <v>#DIV/0!</v>
      </c>
      <c r="J220" s="71">
        <f t="shared" si="162"/>
        <v>1.8572818806887208</v>
      </c>
      <c r="K220" s="72">
        <f t="shared" si="163"/>
        <v>0</v>
      </c>
      <c r="L220" s="71" t="e">
        <f t="shared" si="158"/>
        <v>#DIV/0!</v>
      </c>
      <c r="M220" s="72" t="e">
        <f t="shared" si="159"/>
        <v>#DIV/0!</v>
      </c>
      <c r="N220" s="161" t="e">
        <f t="shared" si="160"/>
        <v>#DIV/0!</v>
      </c>
      <c r="O220" s="83" t="e">
        <f t="shared" si="164"/>
        <v>#DIV/0!</v>
      </c>
      <c r="P220" s="12"/>
      <c r="Q220" s="55">
        <f t="shared" si="165"/>
        <v>0</v>
      </c>
      <c r="R220" s="76">
        <f>Q220/31</f>
        <v>0</v>
      </c>
      <c r="S220" s="55">
        <f t="shared" si="166"/>
        <v>0</v>
      </c>
      <c r="T220" s="76">
        <f>S220/31</f>
        <v>0</v>
      </c>
      <c r="U220" s="55">
        <f t="shared" ref="U220:W220" si="186">SUM(U17+U39+U61+U83+U105+U127+U150+U173+U196)</f>
        <v>0</v>
      </c>
      <c r="V220" s="55">
        <f t="shared" si="186"/>
        <v>0</v>
      </c>
      <c r="W220" s="55">
        <f t="shared" si="186"/>
        <v>0</v>
      </c>
      <c r="X220" s="55">
        <f t="shared" ref="X220" si="187">SUM(X17+X39+X61+X83+X105+X127+X150+X173+X196)</f>
        <v>0</v>
      </c>
      <c r="Y220" s="77"/>
      <c r="Z220" s="55">
        <f t="shared" ref="Z220:AA220" si="188">SUM(Z17+Z39+Z61+Z83+Z105+Z127+Z150+Z173+Z196)</f>
        <v>0</v>
      </c>
      <c r="AA220" s="55">
        <f t="shared" si="188"/>
        <v>0</v>
      </c>
    </row>
    <row r="221" spans="1:27" x14ac:dyDescent="0.2">
      <c r="A221" s="221" t="s">
        <v>63</v>
      </c>
      <c r="B221" s="222">
        <f t="shared" si="151"/>
        <v>292</v>
      </c>
      <c r="C221" s="223">
        <f t="shared" si="152"/>
        <v>0</v>
      </c>
      <c r="D221" s="67">
        <f t="shared" si="153"/>
        <v>0</v>
      </c>
      <c r="E221" s="68">
        <f t="shared" si="154"/>
        <v>292</v>
      </c>
      <c r="F221" s="67">
        <f t="shared" si="155"/>
        <v>0</v>
      </c>
      <c r="G221" s="233">
        <f t="shared" si="170"/>
        <v>0</v>
      </c>
      <c r="H221" s="71" t="e">
        <f t="shared" si="156"/>
        <v>#DIV/0!</v>
      </c>
      <c r="I221" s="72" t="e">
        <f t="shared" si="157"/>
        <v>#DIV/0!</v>
      </c>
      <c r="J221" s="71">
        <f t="shared" si="162"/>
        <v>1.8572818806887208</v>
      </c>
      <c r="K221" s="72">
        <f t="shared" si="163"/>
        <v>0</v>
      </c>
      <c r="L221" s="71" t="e">
        <f t="shared" si="158"/>
        <v>#DIV/0!</v>
      </c>
      <c r="M221" s="72" t="e">
        <f t="shared" si="159"/>
        <v>#DIV/0!</v>
      </c>
      <c r="N221" s="161" t="e">
        <f t="shared" si="160"/>
        <v>#DIV/0!</v>
      </c>
      <c r="O221" s="83" t="e">
        <f t="shared" si="164"/>
        <v>#DIV/0!</v>
      </c>
      <c r="P221" s="12"/>
      <c r="Q221" s="55">
        <f t="shared" si="165"/>
        <v>0</v>
      </c>
      <c r="R221" s="76">
        <f>Q221/30</f>
        <v>0</v>
      </c>
      <c r="S221" s="55">
        <f t="shared" si="166"/>
        <v>0</v>
      </c>
      <c r="T221" s="76">
        <f>S221/30</f>
        <v>0</v>
      </c>
      <c r="U221" s="55">
        <f t="shared" ref="U221:W221" si="189">SUM(U18+U40+U62+U84+U106+U128+U151+U174+U197)</f>
        <v>0</v>
      </c>
      <c r="V221" s="55">
        <f t="shared" si="189"/>
        <v>0</v>
      </c>
      <c r="W221" s="55">
        <f t="shared" si="189"/>
        <v>0</v>
      </c>
      <c r="X221" s="55">
        <f t="shared" ref="X221" si="190">SUM(X18+X40+X62+X84+X106+X128+X151+X174+X197)</f>
        <v>0</v>
      </c>
      <c r="Y221" s="77"/>
      <c r="Z221" s="55">
        <f t="shared" ref="Z221:AA221" si="191">SUM(Z18+Z40+Z62+Z84+Z106+Z128+Z151+Z174+Z197)</f>
        <v>0</v>
      </c>
      <c r="AA221" s="55">
        <f t="shared" si="191"/>
        <v>0</v>
      </c>
    </row>
    <row r="222" spans="1:27" x14ac:dyDescent="0.2">
      <c r="A222" s="221" t="s">
        <v>65</v>
      </c>
      <c r="B222" s="222">
        <f t="shared" si="151"/>
        <v>292</v>
      </c>
      <c r="C222" s="223">
        <f t="shared" si="152"/>
        <v>0</v>
      </c>
      <c r="D222" s="67">
        <f t="shared" si="153"/>
        <v>0</v>
      </c>
      <c r="E222" s="68">
        <f t="shared" si="154"/>
        <v>292</v>
      </c>
      <c r="F222" s="67">
        <f t="shared" si="155"/>
        <v>0</v>
      </c>
      <c r="G222" s="233">
        <f t="shared" si="170"/>
        <v>0</v>
      </c>
      <c r="H222" s="71" t="e">
        <f t="shared" si="156"/>
        <v>#DIV/0!</v>
      </c>
      <c r="I222" s="72" t="e">
        <f t="shared" si="157"/>
        <v>#DIV/0!</v>
      </c>
      <c r="J222" s="71">
        <f t="shared" si="162"/>
        <v>1.8572818806887208</v>
      </c>
      <c r="K222" s="72">
        <f t="shared" si="163"/>
        <v>0</v>
      </c>
      <c r="L222" s="71" t="e">
        <f t="shared" si="158"/>
        <v>#DIV/0!</v>
      </c>
      <c r="M222" s="72" t="e">
        <f t="shared" si="159"/>
        <v>#DIV/0!</v>
      </c>
      <c r="N222" s="161" t="e">
        <f t="shared" si="160"/>
        <v>#DIV/0!</v>
      </c>
      <c r="O222" s="83" t="e">
        <f t="shared" si="164"/>
        <v>#DIV/0!</v>
      </c>
      <c r="P222" s="12"/>
      <c r="Q222" s="55">
        <f t="shared" si="165"/>
        <v>0</v>
      </c>
      <c r="R222" s="76">
        <f>Q222/31</f>
        <v>0</v>
      </c>
      <c r="S222" s="55">
        <f t="shared" si="166"/>
        <v>0</v>
      </c>
      <c r="T222" s="76">
        <f>S222/31</f>
        <v>0</v>
      </c>
      <c r="U222" s="55">
        <f t="shared" ref="U222:W222" si="192">SUM(U19+U41+U63+U85+U107+U129+U152+U175+U198)</f>
        <v>0</v>
      </c>
      <c r="V222" s="55">
        <f t="shared" si="192"/>
        <v>0</v>
      </c>
      <c r="W222" s="55">
        <f t="shared" si="192"/>
        <v>0</v>
      </c>
      <c r="X222" s="55">
        <f t="shared" ref="X222" si="193">SUM(X19+X41+X63+X85+X107+X129+X152+X175+X198)</f>
        <v>0</v>
      </c>
      <c r="Y222" s="77"/>
      <c r="Z222" s="55">
        <f t="shared" ref="Z222:AA222" si="194">SUM(Z19+Z41+Z63+Z85+Z107+Z129+Z152+Z175+Z198)</f>
        <v>0</v>
      </c>
      <c r="AA222" s="55">
        <f t="shared" si="194"/>
        <v>0</v>
      </c>
    </row>
    <row r="223" spans="1:27" x14ac:dyDescent="0.2">
      <c r="A223" s="221" t="s">
        <v>67</v>
      </c>
      <c r="B223" s="222">
        <f t="shared" si="151"/>
        <v>292</v>
      </c>
      <c r="C223" s="223">
        <f t="shared" si="152"/>
        <v>0</v>
      </c>
      <c r="D223" s="67">
        <f t="shared" si="153"/>
        <v>0</v>
      </c>
      <c r="E223" s="68">
        <f t="shared" si="154"/>
        <v>292</v>
      </c>
      <c r="F223" s="67">
        <f t="shared" si="155"/>
        <v>0</v>
      </c>
      <c r="G223" s="233">
        <f t="shared" si="170"/>
        <v>0</v>
      </c>
      <c r="H223" s="71" t="e">
        <f t="shared" si="156"/>
        <v>#DIV/0!</v>
      </c>
      <c r="I223" s="72" t="e">
        <f t="shared" si="157"/>
        <v>#DIV/0!</v>
      </c>
      <c r="J223" s="71">
        <f t="shared" si="162"/>
        <v>1.8572818806887208</v>
      </c>
      <c r="K223" s="72">
        <f t="shared" si="163"/>
        <v>0</v>
      </c>
      <c r="L223" s="71" t="e">
        <f t="shared" si="158"/>
        <v>#DIV/0!</v>
      </c>
      <c r="M223" s="72" t="e">
        <f t="shared" si="159"/>
        <v>#DIV/0!</v>
      </c>
      <c r="N223" s="161" t="e">
        <f t="shared" si="160"/>
        <v>#DIV/0!</v>
      </c>
      <c r="O223" s="83" t="e">
        <f t="shared" si="164"/>
        <v>#DIV/0!</v>
      </c>
      <c r="P223" s="12"/>
      <c r="Q223" s="55">
        <f t="shared" si="165"/>
        <v>0</v>
      </c>
      <c r="R223" s="76">
        <f>Q223/30</f>
        <v>0</v>
      </c>
      <c r="S223" s="55">
        <f t="shared" si="166"/>
        <v>0</v>
      </c>
      <c r="T223" s="76">
        <f>S223/30</f>
        <v>0</v>
      </c>
      <c r="U223" s="55">
        <f t="shared" ref="U223:W223" si="195">SUM(U20+U42+U64+U86+U108+U130+U153+U176+U199)</f>
        <v>0</v>
      </c>
      <c r="V223" s="55">
        <f t="shared" si="195"/>
        <v>0</v>
      </c>
      <c r="W223" s="55">
        <f t="shared" si="195"/>
        <v>0</v>
      </c>
      <c r="X223" s="55">
        <f t="shared" ref="X223" si="196">SUM(X20+X42+X64+X86+X108+X130+X153+X176+X199)</f>
        <v>0</v>
      </c>
      <c r="Y223" s="77"/>
      <c r="Z223" s="55">
        <f t="shared" ref="Z223:AA223" si="197">SUM(Z20+Z42+Z64+Z86+Z108+Z130+Z153+Z176+Z199)</f>
        <v>0</v>
      </c>
      <c r="AA223" s="55">
        <f t="shared" si="197"/>
        <v>0</v>
      </c>
    </row>
    <row r="224" spans="1:27" x14ac:dyDescent="0.2">
      <c r="A224" s="221" t="s">
        <v>69</v>
      </c>
      <c r="B224" s="222">
        <f t="shared" si="151"/>
        <v>292</v>
      </c>
      <c r="C224" s="223">
        <f t="shared" si="152"/>
        <v>0</v>
      </c>
      <c r="D224" s="67">
        <f t="shared" si="153"/>
        <v>0</v>
      </c>
      <c r="E224" s="68">
        <f t="shared" si="154"/>
        <v>292</v>
      </c>
      <c r="F224" s="67">
        <f t="shared" si="155"/>
        <v>0</v>
      </c>
      <c r="G224" s="233">
        <f t="shared" si="170"/>
        <v>0</v>
      </c>
      <c r="H224" s="71" t="e">
        <f t="shared" si="156"/>
        <v>#DIV/0!</v>
      </c>
      <c r="I224" s="72" t="e">
        <f t="shared" si="157"/>
        <v>#DIV/0!</v>
      </c>
      <c r="J224" s="71">
        <f t="shared" si="162"/>
        <v>1.8572818806887208</v>
      </c>
      <c r="K224" s="72">
        <f t="shared" si="163"/>
        <v>0</v>
      </c>
      <c r="L224" s="71" t="e">
        <f t="shared" si="158"/>
        <v>#DIV/0!</v>
      </c>
      <c r="M224" s="72" t="e">
        <f t="shared" si="159"/>
        <v>#DIV/0!</v>
      </c>
      <c r="N224" s="161" t="e">
        <f t="shared" si="160"/>
        <v>#DIV/0!</v>
      </c>
      <c r="O224" s="83" t="e">
        <f t="shared" si="164"/>
        <v>#DIV/0!</v>
      </c>
      <c r="P224" s="12"/>
      <c r="Q224" s="55">
        <f t="shared" si="165"/>
        <v>0</v>
      </c>
      <c r="R224" s="76">
        <f>Q224/31</f>
        <v>0</v>
      </c>
      <c r="S224" s="55">
        <f t="shared" si="166"/>
        <v>0</v>
      </c>
      <c r="T224" s="76">
        <f>S224/31</f>
        <v>0</v>
      </c>
      <c r="U224" s="55">
        <f t="shared" ref="U224:W224" si="198">SUM(U21+U43+U65+U87+U109+U131+U154+U177+U200)</f>
        <v>0</v>
      </c>
      <c r="V224" s="55">
        <f t="shared" si="198"/>
        <v>0</v>
      </c>
      <c r="W224" s="55">
        <f t="shared" si="198"/>
        <v>0</v>
      </c>
      <c r="X224" s="55">
        <f t="shared" ref="X224" si="199">SUM(X21+X43+X65+X87+X109+X131+X154+X177+X200)</f>
        <v>0</v>
      </c>
      <c r="Y224" s="77"/>
      <c r="Z224" s="55">
        <f t="shared" ref="Z224:AA224" si="200">SUM(Z21+Z43+Z65+Z87+Z109+Z131+Z154+Z177+Z200)</f>
        <v>0</v>
      </c>
      <c r="AA224" s="55">
        <f t="shared" si="200"/>
        <v>0</v>
      </c>
    </row>
    <row r="225" spans="1:28" s="8" customFormat="1" ht="46.5" customHeight="1" x14ac:dyDescent="0.2">
      <c r="A225" s="235" t="s">
        <v>71</v>
      </c>
      <c r="B225" s="236">
        <v>292</v>
      </c>
      <c r="C225" s="237">
        <f>D225/B225*100</f>
        <v>95.307651555286455</v>
      </c>
      <c r="D225" s="238">
        <f>+R225</f>
        <v>278.29834254143645</v>
      </c>
      <c r="E225" s="238">
        <f>+B225-D225</f>
        <v>13.701657458563545</v>
      </c>
      <c r="F225" s="240">
        <f>+R225</f>
        <v>278.29834254143645</v>
      </c>
      <c r="G225" s="239">
        <f>+U225</f>
        <v>7203</v>
      </c>
      <c r="H225" s="241">
        <f t="shared" si="156"/>
        <v>74.982132930993401</v>
      </c>
      <c r="I225" s="241">
        <f t="shared" si="157"/>
        <v>5.2022768290989863</v>
      </c>
      <c r="J225" s="241">
        <f t="shared" si="162"/>
        <v>1.8572818806887208</v>
      </c>
      <c r="K225" s="241">
        <f>W225/Y$213*1000/6</f>
        <v>9.1454171145557037</v>
      </c>
      <c r="L225" s="241">
        <f t="shared" si="158"/>
        <v>1.4607627216877246</v>
      </c>
      <c r="M225" s="241">
        <f>W225/F225/6</f>
        <v>5.1665177744249453</v>
      </c>
      <c r="N225" s="241">
        <f>Z225/W225*100</f>
        <v>2.642865422510722</v>
      </c>
      <c r="O225" s="241">
        <f t="shared" si="164"/>
        <v>4.343572504926394</v>
      </c>
      <c r="P225" s="12"/>
      <c r="Q225" s="239">
        <f>SUM(Q213:Q224)</f>
        <v>50372</v>
      </c>
      <c r="R225" s="242">
        <f>Q225/181</f>
        <v>278.29834254143645</v>
      </c>
      <c r="S225" s="239">
        <f>SUM(S213:S224)</f>
        <v>37770</v>
      </c>
      <c r="T225" s="242">
        <f>+S225/181</f>
        <v>208.67403314917127</v>
      </c>
      <c r="U225" s="239">
        <f>SUM(U213:U224)</f>
        <v>7203</v>
      </c>
      <c r="V225" s="239">
        <f>SUM(V213:V224)</f>
        <v>1424</v>
      </c>
      <c r="W225" s="239">
        <f>SUM(W213:W224)</f>
        <v>8627</v>
      </c>
      <c r="X225" s="239">
        <f>SUM(X213:X224)</f>
        <v>37472</v>
      </c>
      <c r="Y225" s="239">
        <v>157219</v>
      </c>
      <c r="Z225" s="239">
        <f>SUM(Z213:Z224)</f>
        <v>228</v>
      </c>
      <c r="AA225" s="239">
        <f>SUM(AA213:AA224)</f>
        <v>34623</v>
      </c>
      <c r="AB225" s="8">
        <f>+X225-AA225</f>
        <v>2849</v>
      </c>
    </row>
    <row r="226" spans="1:28" ht="12.75" thickBot="1" x14ac:dyDescent="0.25">
      <c r="A226" s="243"/>
      <c r="B226" s="72"/>
      <c r="C226" s="226"/>
      <c r="D226" s="68"/>
      <c r="E226" s="68"/>
      <c r="F226" s="68"/>
      <c r="G226" s="12"/>
      <c r="H226" s="12"/>
      <c r="I226" s="12"/>
      <c r="J226" s="12"/>
      <c r="K226" s="12"/>
      <c r="L226" s="244"/>
      <c r="M226" s="244"/>
      <c r="N226" s="12"/>
      <c r="O226" s="12"/>
      <c r="P226" s="12"/>
      <c r="Q226" s="10"/>
      <c r="R226" s="10"/>
      <c r="S226" s="10"/>
      <c r="T226" s="10"/>
      <c r="U226" s="10"/>
      <c r="V226" s="10"/>
      <c r="W226" s="10"/>
      <c r="X226" s="10"/>
      <c r="Y226" s="10"/>
      <c r="Z226" s="10"/>
    </row>
    <row r="227" spans="1:28" x14ac:dyDescent="0.2">
      <c r="A227" s="243"/>
      <c r="B227" s="460"/>
      <c r="C227" s="461" t="s">
        <v>8</v>
      </c>
      <c r="D227" s="462"/>
      <c r="E227" s="463"/>
      <c r="F227" s="464"/>
      <c r="G227" s="465"/>
      <c r="H227" s="465"/>
      <c r="I227" s="465"/>
      <c r="J227" s="465"/>
      <c r="K227" s="465"/>
      <c r="L227" s="465"/>
      <c r="M227" s="465"/>
      <c r="N227" s="466"/>
      <c r="O227" s="12"/>
    </row>
    <row r="228" spans="1:28" ht="12.75" thickBot="1" x14ac:dyDescent="0.25">
      <c r="A228" s="243"/>
      <c r="B228" s="507" t="s">
        <v>12</v>
      </c>
      <c r="C228" s="508"/>
      <c r="D228" s="508"/>
      <c r="E228" s="509"/>
      <c r="F228" s="467"/>
      <c r="G228" s="468"/>
      <c r="H228" s="469"/>
      <c r="I228" s="470"/>
      <c r="J228" s="468" t="s">
        <v>13</v>
      </c>
      <c r="K228" s="468"/>
      <c r="L228" s="468"/>
      <c r="M228" s="468"/>
      <c r="N228" s="471"/>
      <c r="O228" s="12"/>
      <c r="Q228" s="472" t="s">
        <v>122</v>
      </c>
      <c r="R228" s="472"/>
      <c r="S228" s="472"/>
      <c r="T228" s="472"/>
      <c r="U228" s="472"/>
      <c r="V228" s="472"/>
      <c r="W228" s="472"/>
      <c r="X228" s="472"/>
      <c r="Y228" s="472"/>
      <c r="Z228" s="472"/>
      <c r="AA228" s="473"/>
    </row>
    <row r="229" spans="1:28" ht="132.75" thickBot="1" x14ac:dyDescent="0.25">
      <c r="A229" s="146"/>
      <c r="B229" s="49" t="s">
        <v>15</v>
      </c>
      <c r="C229" s="147" t="s">
        <v>16</v>
      </c>
      <c r="D229" s="148" t="s">
        <v>17</v>
      </c>
      <c r="E229" s="148" t="s">
        <v>18</v>
      </c>
      <c r="F229" s="148" t="s">
        <v>19</v>
      </c>
      <c r="G229" s="49" t="s">
        <v>20</v>
      </c>
      <c r="H229" s="49" t="s">
        <v>21</v>
      </c>
      <c r="I229" s="49" t="s">
        <v>22</v>
      </c>
      <c r="J229" s="498" t="s">
        <v>23</v>
      </c>
      <c r="K229" s="499"/>
      <c r="L229" s="49" t="s">
        <v>24</v>
      </c>
      <c r="M229" s="49" t="s">
        <v>25</v>
      </c>
      <c r="N229" s="49" t="s">
        <v>26</v>
      </c>
      <c r="O229" s="149" t="s">
        <v>27</v>
      </c>
      <c r="Q229" s="229" t="s">
        <v>28</v>
      </c>
      <c r="R229" s="230" t="s">
        <v>29</v>
      </c>
      <c r="S229" s="230" t="s">
        <v>30</v>
      </c>
      <c r="T229" s="230" t="s">
        <v>31</v>
      </c>
      <c r="U229" s="230" t="s">
        <v>32</v>
      </c>
      <c r="V229" s="230" t="s">
        <v>33</v>
      </c>
      <c r="W229" s="231" t="s">
        <v>34</v>
      </c>
      <c r="X229" s="231" t="s">
        <v>35</v>
      </c>
      <c r="Y229" s="231" t="s">
        <v>121</v>
      </c>
      <c r="Z229" s="231" t="s">
        <v>37</v>
      </c>
      <c r="AA229" s="232" t="s">
        <v>38</v>
      </c>
    </row>
    <row r="230" spans="1:28" x14ac:dyDescent="0.2">
      <c r="A230" s="221" t="s">
        <v>47</v>
      </c>
      <c r="B230" s="222">
        <f t="shared" ref="B230:B241" si="201">SUM(B10+B32+B54+B76+B98+B120+B143+B166)</f>
        <v>266</v>
      </c>
      <c r="C230" s="223">
        <f t="shared" ref="C230:C241" si="202">D230/B230*100</f>
        <v>93.609022556390968</v>
      </c>
      <c r="D230" s="67">
        <f t="shared" ref="D230:D241" si="203">R230</f>
        <v>249</v>
      </c>
      <c r="E230" s="68">
        <f t="shared" ref="E230:E242" si="204">B230-D230</f>
        <v>17</v>
      </c>
      <c r="F230" s="67">
        <f t="shared" ref="F230:F241" si="205">+R230</f>
        <v>249</v>
      </c>
      <c r="G230" s="233">
        <f>+U230</f>
        <v>1013</v>
      </c>
      <c r="H230" s="71">
        <f t="shared" ref="H230:H242" si="206">S230/Q230*100</f>
        <v>73.636481409509003</v>
      </c>
      <c r="I230" s="72">
        <f t="shared" ref="I230:I242" si="207">X230/U230</f>
        <v>5.6209279368213227</v>
      </c>
      <c r="J230" s="71">
        <f>B230/Y230*1000</f>
        <v>1.7274634212867654</v>
      </c>
      <c r="K230" s="72">
        <f>W230/Y230*1000</f>
        <v>7.7865738425670363</v>
      </c>
      <c r="L230" s="71">
        <f t="shared" ref="L230:L242" si="208">SUM(Q230-S230)/W230</f>
        <v>1.6972477064220184</v>
      </c>
      <c r="M230" s="72">
        <f t="shared" ref="M230:M241" si="209">W230/F230</f>
        <v>4.8152610441767072</v>
      </c>
      <c r="N230" s="161">
        <f t="shared" ref="N230:N242" si="210">Z230/W230*100</f>
        <v>4.0867389491242703</v>
      </c>
      <c r="O230" s="37">
        <f>+X230/W230</f>
        <v>4.7489574645537944</v>
      </c>
      <c r="Q230" s="162">
        <f>SUM(Q10+Q32+Q54+Q76+Q98+Q120+Q143+Q166)</f>
        <v>7719</v>
      </c>
      <c r="R230" s="245">
        <f>Q230/31</f>
        <v>249</v>
      </c>
      <c r="S230" s="484">
        <f>SUM(S10+S32+S54+S76+S98+S120+S143+S166)</f>
        <v>5684</v>
      </c>
      <c r="T230" s="246">
        <f>S230/31</f>
        <v>183.35483870967741</v>
      </c>
      <c r="U230" s="484">
        <f t="shared" ref="U230:V230" si="211">SUM(U10+U32+U54+U76+U98+U120+U143+U166)</f>
        <v>1013</v>
      </c>
      <c r="V230" s="484">
        <f t="shared" si="211"/>
        <v>186</v>
      </c>
      <c r="W230" s="166">
        <f t="shared" ref="W230:W241" si="212">V230+U230</f>
        <v>1199</v>
      </c>
      <c r="X230" s="484">
        <f>SUM(X10+X32+X54+X76+X98+X120+X143+X166)</f>
        <v>5694</v>
      </c>
      <c r="Y230" s="166">
        <v>153983</v>
      </c>
      <c r="Z230" s="484">
        <f t="shared" ref="Z230:AA230" si="213">SUM(Z10+Z32+Z54+Z76+Z98+Z120+Z143+Z166)</f>
        <v>49</v>
      </c>
      <c r="AA230" s="485">
        <f t="shared" si="213"/>
        <v>5541</v>
      </c>
    </row>
    <row r="231" spans="1:28" x14ac:dyDescent="0.2">
      <c r="A231" s="221" t="s">
        <v>49</v>
      </c>
      <c r="B231" s="222">
        <f t="shared" si="201"/>
        <v>266</v>
      </c>
      <c r="C231" s="223">
        <f t="shared" si="202"/>
        <v>94.401181525241668</v>
      </c>
      <c r="D231" s="67">
        <f t="shared" si="203"/>
        <v>251.10714285714286</v>
      </c>
      <c r="E231" s="68">
        <f t="shared" si="204"/>
        <v>14.892857142857139</v>
      </c>
      <c r="F231" s="67">
        <f t="shared" si="205"/>
        <v>251.10714285714286</v>
      </c>
      <c r="G231" s="233">
        <f>+U231</f>
        <v>980</v>
      </c>
      <c r="H231" s="71">
        <f t="shared" si="206"/>
        <v>78.950362679561934</v>
      </c>
      <c r="I231" s="72">
        <f t="shared" si="207"/>
        <v>5.6989795918367347</v>
      </c>
      <c r="J231" s="71">
        <f t="shared" ref="J231:J242" si="214">B231/Y$213*1000</f>
        <v>1.6919074666547937</v>
      </c>
      <c r="K231" s="72">
        <f t="shared" ref="K231:K241" si="215">W231/Y$213*1000</f>
        <v>7.6899102525776142</v>
      </c>
      <c r="L231" s="71">
        <f t="shared" si="208"/>
        <v>1.2241521918941274</v>
      </c>
      <c r="M231" s="72">
        <f t="shared" si="209"/>
        <v>4.8146778552126301</v>
      </c>
      <c r="N231" s="161">
        <f t="shared" si="210"/>
        <v>1.9023986765922249</v>
      </c>
      <c r="O231" s="83">
        <f t="shared" ref="O231:O242" si="216">+X231/W231</f>
        <v>4.6195202646815554</v>
      </c>
      <c r="Q231" s="173">
        <f t="shared" ref="Q231:Q241" si="217">SUM(Q11+Q33+Q55+Q77+Q99+Q121+Q144+Q167)</f>
        <v>7031</v>
      </c>
      <c r="R231" s="248">
        <f>Q231/28</f>
        <v>251.10714285714286</v>
      </c>
      <c r="S231" s="247">
        <f t="shared" ref="S231" si="218">SUM(S11+S33+S55+S77+S99+S121+S144+S167)</f>
        <v>5551</v>
      </c>
      <c r="T231" s="249">
        <f>S231/28</f>
        <v>198.25</v>
      </c>
      <c r="U231" s="247">
        <f t="shared" ref="U231:V231" si="219">SUM(U11+U33+U55+U77+U99+U121+U144+U167)</f>
        <v>980</v>
      </c>
      <c r="V231" s="247">
        <f t="shared" si="219"/>
        <v>229</v>
      </c>
      <c r="W231" s="14">
        <f t="shared" si="212"/>
        <v>1209</v>
      </c>
      <c r="X231" s="247">
        <f t="shared" ref="X231" si="220">SUM(X11+X33+X55+X77+X99+X121+X144+X167)</f>
        <v>5585</v>
      </c>
      <c r="Y231" s="10"/>
      <c r="Z231" s="247">
        <f t="shared" ref="Z231:AA231" si="221">SUM(Z11+Z33+Z55+Z77+Z99+Z121+Z144+Z167)</f>
        <v>23</v>
      </c>
      <c r="AA231" s="486">
        <f t="shared" si="221"/>
        <v>5516</v>
      </c>
    </row>
    <row r="232" spans="1:28" x14ac:dyDescent="0.2">
      <c r="A232" s="221" t="s">
        <v>51</v>
      </c>
      <c r="B232" s="222">
        <f t="shared" si="201"/>
        <v>266</v>
      </c>
      <c r="C232" s="223">
        <f t="shared" si="202"/>
        <v>94.360902255639104</v>
      </c>
      <c r="D232" s="67">
        <f t="shared" si="203"/>
        <v>251</v>
      </c>
      <c r="E232" s="68">
        <f t="shared" si="204"/>
        <v>15</v>
      </c>
      <c r="F232" s="67">
        <f t="shared" si="205"/>
        <v>251</v>
      </c>
      <c r="G232" s="233">
        <f t="shared" ref="G232:G241" si="222">+U232</f>
        <v>977</v>
      </c>
      <c r="H232" s="71">
        <f t="shared" si="206"/>
        <v>78.216167587713656</v>
      </c>
      <c r="I232" s="72">
        <f t="shared" si="207"/>
        <v>5.9160696008188332</v>
      </c>
      <c r="J232" s="71">
        <f t="shared" si="214"/>
        <v>1.6919074666547937</v>
      </c>
      <c r="K232" s="72">
        <f t="shared" si="215"/>
        <v>7.9443324280144259</v>
      </c>
      <c r="L232" s="71">
        <f t="shared" si="208"/>
        <v>1.3570856685348278</v>
      </c>
      <c r="M232" s="72">
        <f t="shared" si="209"/>
        <v>4.9760956175298805</v>
      </c>
      <c r="N232" s="161">
        <f t="shared" si="210"/>
        <v>3.4427542033626897</v>
      </c>
      <c r="O232" s="83">
        <f t="shared" si="216"/>
        <v>4.6277021617293839</v>
      </c>
      <c r="Q232" s="173">
        <f t="shared" si="217"/>
        <v>7781</v>
      </c>
      <c r="R232" s="248">
        <f>Q232/31</f>
        <v>251</v>
      </c>
      <c r="S232" s="247">
        <f t="shared" ref="S232" si="223">SUM(S12+S34+S56+S78+S100+S122+S145+S168)</f>
        <v>6086</v>
      </c>
      <c r="T232" s="249">
        <f>S232/31</f>
        <v>196.32258064516128</v>
      </c>
      <c r="U232" s="247">
        <f t="shared" ref="U232:V232" si="224">SUM(U12+U34+U56+U78+U100+U122+U145+U168)</f>
        <v>977</v>
      </c>
      <c r="V232" s="247">
        <f t="shared" si="224"/>
        <v>272</v>
      </c>
      <c r="W232" s="14">
        <f t="shared" si="212"/>
        <v>1249</v>
      </c>
      <c r="X232" s="247">
        <f t="shared" ref="X232" si="225">SUM(X12+X34+X56+X78+X100+X122+X145+X168)</f>
        <v>5780</v>
      </c>
      <c r="Y232" s="10"/>
      <c r="Z232" s="247">
        <f t="shared" ref="Z232:AA232" si="226">SUM(Z12+Z34+Z56+Z78+Z100+Z122+Z145+Z168)</f>
        <v>43</v>
      </c>
      <c r="AA232" s="486">
        <f t="shared" si="226"/>
        <v>5683</v>
      </c>
    </row>
    <row r="233" spans="1:28" x14ac:dyDescent="0.2">
      <c r="A233" s="221" t="s">
        <v>53</v>
      </c>
      <c r="B233" s="222">
        <f t="shared" si="201"/>
        <v>266</v>
      </c>
      <c r="C233" s="223">
        <f t="shared" si="202"/>
        <v>96.240601503759393</v>
      </c>
      <c r="D233" s="67">
        <f t="shared" si="203"/>
        <v>256</v>
      </c>
      <c r="E233" s="68">
        <f t="shared" si="204"/>
        <v>10</v>
      </c>
      <c r="F233" s="67">
        <f t="shared" si="205"/>
        <v>256</v>
      </c>
      <c r="G233" s="233">
        <f t="shared" si="222"/>
        <v>1012</v>
      </c>
      <c r="H233" s="71">
        <f t="shared" si="206"/>
        <v>75.703125</v>
      </c>
      <c r="I233" s="72">
        <f t="shared" si="207"/>
        <v>5.9367588932806328</v>
      </c>
      <c r="J233" s="71">
        <f t="shared" si="214"/>
        <v>1.6919074666547937</v>
      </c>
      <c r="K233" s="72">
        <f t="shared" si="215"/>
        <v>7.848924112225621</v>
      </c>
      <c r="L233" s="71">
        <f t="shared" si="208"/>
        <v>1.5121555915721232</v>
      </c>
      <c r="M233" s="72">
        <f t="shared" si="209"/>
        <v>4.8203125</v>
      </c>
      <c r="N233" s="161">
        <f t="shared" si="210"/>
        <v>2.99837925445705</v>
      </c>
      <c r="O233" s="83">
        <f t="shared" si="216"/>
        <v>4.8687196110210698</v>
      </c>
      <c r="Q233" s="173">
        <f t="shared" si="217"/>
        <v>7680</v>
      </c>
      <c r="R233" s="248">
        <f>Q233/30</f>
        <v>256</v>
      </c>
      <c r="S233" s="247">
        <f t="shared" ref="S233" si="227">SUM(S13+S35+S57+S79+S101+S123+S146+S169)</f>
        <v>5814</v>
      </c>
      <c r="T233" s="249">
        <f>S233/30</f>
        <v>193.8</v>
      </c>
      <c r="U233" s="247">
        <f t="shared" ref="U233:V233" si="228">SUM(U13+U35+U57+U79+U101+U123+U146+U169)</f>
        <v>1012</v>
      </c>
      <c r="V233" s="247">
        <f t="shared" si="228"/>
        <v>222</v>
      </c>
      <c r="W233" s="14">
        <f t="shared" si="212"/>
        <v>1234</v>
      </c>
      <c r="X233" s="247">
        <f t="shared" ref="X233:X242" si="229">SUM(X13+X35+X57+X79+X101+X123+X146+X169)</f>
        <v>6008</v>
      </c>
      <c r="Y233" s="10"/>
      <c r="Z233" s="247">
        <f t="shared" ref="Z233:AA233" si="230">SUM(Z13+Z35+Z57+Z79+Z101+Z123+Z146+Z169)</f>
        <v>37</v>
      </c>
      <c r="AA233" s="486">
        <f t="shared" si="230"/>
        <v>5963</v>
      </c>
    </row>
    <row r="234" spans="1:28" x14ac:dyDescent="0.2">
      <c r="A234" s="221" t="s">
        <v>55</v>
      </c>
      <c r="B234" s="222">
        <f t="shared" si="201"/>
        <v>266</v>
      </c>
      <c r="C234" s="223">
        <f t="shared" si="202"/>
        <v>93.63327674023769</v>
      </c>
      <c r="D234" s="67">
        <f t="shared" si="203"/>
        <v>249.06451612903226</v>
      </c>
      <c r="E234" s="68">
        <f t="shared" si="204"/>
        <v>16.935483870967744</v>
      </c>
      <c r="F234" s="67">
        <f t="shared" si="205"/>
        <v>249.06451612903226</v>
      </c>
      <c r="G234" s="233">
        <f t="shared" si="222"/>
        <v>1016</v>
      </c>
      <c r="H234" s="71">
        <f t="shared" si="206"/>
        <v>80.857401890946761</v>
      </c>
      <c r="I234" s="72">
        <f t="shared" si="207"/>
        <v>5.9311023622047241</v>
      </c>
      <c r="J234" s="71">
        <f t="shared" si="214"/>
        <v>1.6919074666547937</v>
      </c>
      <c r="K234" s="72">
        <f t="shared" si="215"/>
        <v>7.9952168631017875</v>
      </c>
      <c r="L234" s="71">
        <f t="shared" si="208"/>
        <v>1.1758154335719968</v>
      </c>
      <c r="M234" s="72">
        <f t="shared" si="209"/>
        <v>5.0468851185079657</v>
      </c>
      <c r="N234" s="161">
        <f t="shared" si="210"/>
        <v>3.1821797931583138</v>
      </c>
      <c r="O234" s="83">
        <f t="shared" si="216"/>
        <v>4.7939538583929995</v>
      </c>
      <c r="Q234" s="173">
        <f t="shared" si="217"/>
        <v>7721</v>
      </c>
      <c r="R234" s="248">
        <f>Q234/31</f>
        <v>249.06451612903226</v>
      </c>
      <c r="S234" s="247">
        <f t="shared" ref="S234" si="231">SUM(S14+S36+S58+S80+S102+S124+S147+S170)</f>
        <v>6243</v>
      </c>
      <c r="T234" s="249">
        <f>S234/31</f>
        <v>201.38709677419354</v>
      </c>
      <c r="U234" s="247">
        <f t="shared" ref="U234:V234" si="232">SUM(U14+U36+U58+U80+U102+U124+U147+U170)</f>
        <v>1016</v>
      </c>
      <c r="V234" s="247">
        <f t="shared" si="232"/>
        <v>241</v>
      </c>
      <c r="W234" s="14">
        <f t="shared" si="212"/>
        <v>1257</v>
      </c>
      <c r="X234" s="247">
        <f t="shared" si="229"/>
        <v>6026</v>
      </c>
      <c r="Y234" s="10"/>
      <c r="Z234" s="247">
        <f t="shared" ref="Z234:AA234" si="233">SUM(Z14+Z36+Z58+Z80+Z102+Z124+Z147+Z170)</f>
        <v>40</v>
      </c>
      <c r="AA234" s="486">
        <f t="shared" si="233"/>
        <v>5900</v>
      </c>
    </row>
    <row r="235" spans="1:28" x14ac:dyDescent="0.2">
      <c r="A235" s="221" t="s">
        <v>57</v>
      </c>
      <c r="B235" s="222">
        <f t="shared" si="201"/>
        <v>266</v>
      </c>
      <c r="C235" s="223">
        <f t="shared" si="202"/>
        <v>97.142857142857125</v>
      </c>
      <c r="D235" s="67">
        <f t="shared" si="203"/>
        <v>258.39999999999998</v>
      </c>
      <c r="E235" s="68">
        <f t="shared" si="204"/>
        <v>7.6000000000000227</v>
      </c>
      <c r="F235" s="67">
        <f t="shared" si="205"/>
        <v>258.39999999999998</v>
      </c>
      <c r="G235" s="233">
        <f t="shared" si="222"/>
        <v>1006</v>
      </c>
      <c r="H235" s="71">
        <f t="shared" si="206"/>
        <v>80.030959752321991</v>
      </c>
      <c r="I235" s="72">
        <f t="shared" si="207"/>
        <v>6.071570576540755</v>
      </c>
      <c r="J235" s="71">
        <f t="shared" si="214"/>
        <v>1.6919074666547937</v>
      </c>
      <c r="K235" s="72">
        <f t="shared" si="215"/>
        <v>8.04610129818915</v>
      </c>
      <c r="L235" s="71">
        <f t="shared" si="208"/>
        <v>1.2237154150197629</v>
      </c>
      <c r="M235" s="72">
        <f t="shared" si="209"/>
        <v>4.8955108359133135</v>
      </c>
      <c r="N235" s="161">
        <f t="shared" si="210"/>
        <v>2.6877470355731226</v>
      </c>
      <c r="O235" s="83">
        <f t="shared" si="216"/>
        <v>4.8284584980237151</v>
      </c>
      <c r="Q235" s="173">
        <f t="shared" si="217"/>
        <v>7752</v>
      </c>
      <c r="R235" s="248">
        <f>Q235/30</f>
        <v>258.39999999999998</v>
      </c>
      <c r="S235" s="247">
        <f t="shared" ref="S235" si="234">SUM(S15+S37+S59+S81+S103+S125+S148+S171)</f>
        <v>6204</v>
      </c>
      <c r="T235" s="249">
        <f>S235/30</f>
        <v>206.8</v>
      </c>
      <c r="U235" s="247">
        <f t="shared" ref="U235:V235" si="235">SUM(U15+U37+U59+U81+U103+U125+U148+U171)</f>
        <v>1006</v>
      </c>
      <c r="V235" s="247">
        <f t="shared" si="235"/>
        <v>259</v>
      </c>
      <c r="W235" s="14">
        <f t="shared" si="212"/>
        <v>1265</v>
      </c>
      <c r="X235" s="247">
        <f t="shared" si="229"/>
        <v>6108</v>
      </c>
      <c r="Y235" s="10"/>
      <c r="Z235" s="247">
        <f t="shared" ref="Z235:AA235" si="236">SUM(Z15+Z37+Z59+Z81+Z103+Z125+Z148+Z171)</f>
        <v>34</v>
      </c>
      <c r="AA235" s="486">
        <f t="shared" si="236"/>
        <v>6020</v>
      </c>
    </row>
    <row r="236" spans="1:28" x14ac:dyDescent="0.2">
      <c r="A236" s="221" t="s">
        <v>59</v>
      </c>
      <c r="B236" s="222">
        <f t="shared" si="201"/>
        <v>266</v>
      </c>
      <c r="C236" s="223">
        <f t="shared" si="202"/>
        <v>0</v>
      </c>
      <c r="D236" s="67">
        <f t="shared" si="203"/>
        <v>0</v>
      </c>
      <c r="E236" s="68">
        <f t="shared" si="204"/>
        <v>266</v>
      </c>
      <c r="F236" s="67">
        <f t="shared" si="205"/>
        <v>0</v>
      </c>
      <c r="G236" s="233">
        <f t="shared" si="222"/>
        <v>0</v>
      </c>
      <c r="H236" s="71" t="e">
        <f t="shared" si="206"/>
        <v>#DIV/0!</v>
      </c>
      <c r="I236" s="72" t="e">
        <f t="shared" si="207"/>
        <v>#DIV/0!</v>
      </c>
      <c r="J236" s="71">
        <f t="shared" si="214"/>
        <v>1.6919074666547937</v>
      </c>
      <c r="K236" s="72">
        <f t="shared" si="215"/>
        <v>0</v>
      </c>
      <c r="L236" s="71" t="e">
        <f t="shared" si="208"/>
        <v>#DIV/0!</v>
      </c>
      <c r="M236" s="72" t="e">
        <f t="shared" si="209"/>
        <v>#DIV/0!</v>
      </c>
      <c r="N236" s="161" t="e">
        <f t="shared" si="210"/>
        <v>#DIV/0!</v>
      </c>
      <c r="O236" s="83" t="e">
        <f t="shared" si="216"/>
        <v>#DIV/0!</v>
      </c>
      <c r="Q236" s="173">
        <f t="shared" si="217"/>
        <v>0</v>
      </c>
      <c r="R236" s="248">
        <f>Q236/31</f>
        <v>0</v>
      </c>
      <c r="S236" s="247">
        <f t="shared" ref="S236" si="237">SUM(S16+S38+S60+S82+S104+S126+S149+S172)</f>
        <v>0</v>
      </c>
      <c r="T236" s="249">
        <f>S236/31</f>
        <v>0</v>
      </c>
      <c r="U236" s="247">
        <f t="shared" ref="U236:V236" si="238">SUM(U16+U38+U60+U82+U104+U126+U149+U172)</f>
        <v>0</v>
      </c>
      <c r="V236" s="247">
        <f t="shared" si="238"/>
        <v>0</v>
      </c>
      <c r="W236" s="14">
        <f t="shared" si="212"/>
        <v>0</v>
      </c>
      <c r="X236" s="247">
        <f t="shared" si="229"/>
        <v>0</v>
      </c>
      <c r="Y236" s="10"/>
      <c r="Z236" s="247">
        <f t="shared" ref="Z236:AA236" si="239">SUM(Z16+Z38+Z60+Z82+Z104+Z126+Z149+Z172)</f>
        <v>0</v>
      </c>
      <c r="AA236" s="486">
        <f t="shared" si="239"/>
        <v>0</v>
      </c>
    </row>
    <row r="237" spans="1:28" x14ac:dyDescent="0.2">
      <c r="A237" s="221" t="s">
        <v>61</v>
      </c>
      <c r="B237" s="222">
        <f t="shared" si="201"/>
        <v>266</v>
      </c>
      <c r="C237" s="223">
        <f t="shared" si="202"/>
        <v>0</v>
      </c>
      <c r="D237" s="67">
        <f t="shared" si="203"/>
        <v>0</v>
      </c>
      <c r="E237" s="68">
        <f t="shared" si="204"/>
        <v>266</v>
      </c>
      <c r="F237" s="67">
        <f t="shared" si="205"/>
        <v>0</v>
      </c>
      <c r="G237" s="233">
        <f t="shared" si="222"/>
        <v>0</v>
      </c>
      <c r="H237" s="71" t="e">
        <f t="shared" si="206"/>
        <v>#DIV/0!</v>
      </c>
      <c r="I237" s="72" t="e">
        <f t="shared" si="207"/>
        <v>#DIV/0!</v>
      </c>
      <c r="J237" s="71">
        <f t="shared" si="214"/>
        <v>1.6919074666547937</v>
      </c>
      <c r="K237" s="72">
        <f t="shared" si="215"/>
        <v>0</v>
      </c>
      <c r="L237" s="71" t="e">
        <f t="shared" si="208"/>
        <v>#DIV/0!</v>
      </c>
      <c r="M237" s="72" t="e">
        <f t="shared" si="209"/>
        <v>#DIV/0!</v>
      </c>
      <c r="N237" s="161" t="e">
        <f t="shared" si="210"/>
        <v>#DIV/0!</v>
      </c>
      <c r="O237" s="83" t="e">
        <f t="shared" si="216"/>
        <v>#DIV/0!</v>
      </c>
      <c r="Q237" s="173">
        <f t="shared" si="217"/>
        <v>0</v>
      </c>
      <c r="R237" s="248">
        <f>Q237/31</f>
        <v>0</v>
      </c>
      <c r="S237" s="247">
        <f t="shared" ref="S237" si="240">SUM(S17+S39+S61+S83+S105+S127+S150+S173)</f>
        <v>0</v>
      </c>
      <c r="T237" s="249">
        <f>S237/31</f>
        <v>0</v>
      </c>
      <c r="U237" s="247">
        <f t="shared" ref="U237:V237" si="241">SUM(U17+U39+U61+U83+U105+U127+U150+U173)</f>
        <v>0</v>
      </c>
      <c r="V237" s="247">
        <f t="shared" si="241"/>
        <v>0</v>
      </c>
      <c r="W237" s="14">
        <f t="shared" si="212"/>
        <v>0</v>
      </c>
      <c r="X237" s="247">
        <f t="shared" si="229"/>
        <v>0</v>
      </c>
      <c r="Y237" s="10"/>
      <c r="Z237" s="247">
        <f t="shared" ref="Z237:AA237" si="242">SUM(Z17+Z39+Z61+Z83+Z105+Z127+Z150+Z173)</f>
        <v>0</v>
      </c>
      <c r="AA237" s="486">
        <f t="shared" si="242"/>
        <v>0</v>
      </c>
    </row>
    <row r="238" spans="1:28" x14ac:dyDescent="0.2">
      <c r="A238" s="221" t="s">
        <v>63</v>
      </c>
      <c r="B238" s="222">
        <f t="shared" si="201"/>
        <v>266</v>
      </c>
      <c r="C238" s="223">
        <f t="shared" si="202"/>
        <v>0</v>
      </c>
      <c r="D238" s="67">
        <f t="shared" si="203"/>
        <v>0</v>
      </c>
      <c r="E238" s="68">
        <f t="shared" si="204"/>
        <v>266</v>
      </c>
      <c r="F238" s="67">
        <f t="shared" si="205"/>
        <v>0</v>
      </c>
      <c r="G238" s="233">
        <f t="shared" si="222"/>
        <v>0</v>
      </c>
      <c r="H238" s="71" t="e">
        <f t="shared" si="206"/>
        <v>#DIV/0!</v>
      </c>
      <c r="I238" s="72" t="e">
        <f t="shared" si="207"/>
        <v>#DIV/0!</v>
      </c>
      <c r="J238" s="71">
        <f t="shared" si="214"/>
        <v>1.6919074666547937</v>
      </c>
      <c r="K238" s="72">
        <f t="shared" si="215"/>
        <v>0</v>
      </c>
      <c r="L238" s="71" t="e">
        <f t="shared" si="208"/>
        <v>#DIV/0!</v>
      </c>
      <c r="M238" s="72" t="e">
        <f t="shared" si="209"/>
        <v>#DIV/0!</v>
      </c>
      <c r="N238" s="161" t="e">
        <f t="shared" si="210"/>
        <v>#DIV/0!</v>
      </c>
      <c r="O238" s="83" t="e">
        <f t="shared" si="216"/>
        <v>#DIV/0!</v>
      </c>
      <c r="Q238" s="173">
        <f t="shared" si="217"/>
        <v>0</v>
      </c>
      <c r="R238" s="248">
        <f>Q238/30</f>
        <v>0</v>
      </c>
      <c r="S238" s="247">
        <f t="shared" ref="S238" si="243">SUM(S18+S40+S62+S84+S106+S128+S151+S174)</f>
        <v>0</v>
      </c>
      <c r="T238" s="249">
        <f>S238/30</f>
        <v>0</v>
      </c>
      <c r="U238" s="247">
        <f t="shared" ref="U238:V238" si="244">SUM(U18+U40+U62+U84+U106+U128+U151+U174)</f>
        <v>0</v>
      </c>
      <c r="V238" s="247">
        <f t="shared" si="244"/>
        <v>0</v>
      </c>
      <c r="W238" s="14">
        <f t="shared" si="212"/>
        <v>0</v>
      </c>
      <c r="X238" s="247">
        <f t="shared" si="229"/>
        <v>0</v>
      </c>
      <c r="Y238" s="10"/>
      <c r="Z238" s="247">
        <f t="shared" ref="Z238:AA238" si="245">SUM(Z18+Z40+Z62+Z84+Z106+Z128+Z151+Z174)</f>
        <v>0</v>
      </c>
      <c r="AA238" s="486">
        <f t="shared" si="245"/>
        <v>0</v>
      </c>
    </row>
    <row r="239" spans="1:28" x14ac:dyDescent="0.2">
      <c r="A239" s="221" t="s">
        <v>65</v>
      </c>
      <c r="B239" s="222">
        <f t="shared" si="201"/>
        <v>266</v>
      </c>
      <c r="C239" s="223">
        <f t="shared" si="202"/>
        <v>0</v>
      </c>
      <c r="D239" s="67">
        <f t="shared" si="203"/>
        <v>0</v>
      </c>
      <c r="E239" s="68">
        <f t="shared" si="204"/>
        <v>266</v>
      </c>
      <c r="F239" s="67">
        <f t="shared" si="205"/>
        <v>0</v>
      </c>
      <c r="G239" s="233">
        <f t="shared" si="222"/>
        <v>0</v>
      </c>
      <c r="H239" s="71" t="e">
        <f t="shared" si="206"/>
        <v>#DIV/0!</v>
      </c>
      <c r="I239" s="72" t="e">
        <f t="shared" si="207"/>
        <v>#DIV/0!</v>
      </c>
      <c r="J239" s="71">
        <f t="shared" si="214"/>
        <v>1.6919074666547937</v>
      </c>
      <c r="K239" s="72">
        <f t="shared" si="215"/>
        <v>0</v>
      </c>
      <c r="L239" s="71" t="e">
        <f t="shared" si="208"/>
        <v>#DIV/0!</v>
      </c>
      <c r="M239" s="72" t="e">
        <f t="shared" si="209"/>
        <v>#DIV/0!</v>
      </c>
      <c r="N239" s="161" t="e">
        <f t="shared" si="210"/>
        <v>#DIV/0!</v>
      </c>
      <c r="O239" s="83" t="e">
        <f t="shared" si="216"/>
        <v>#DIV/0!</v>
      </c>
      <c r="Q239" s="173">
        <f t="shared" si="217"/>
        <v>0</v>
      </c>
      <c r="R239" s="248">
        <f>Q239/31</f>
        <v>0</v>
      </c>
      <c r="S239" s="247">
        <f t="shared" ref="S239" si="246">SUM(S19+S41+S63+S85+S107+S129+S152+S175)</f>
        <v>0</v>
      </c>
      <c r="T239" s="249">
        <f>S239/31</f>
        <v>0</v>
      </c>
      <c r="U239" s="247">
        <f t="shared" ref="U239:V239" si="247">SUM(U19+U41+U63+U85+U107+U129+U152+U175)</f>
        <v>0</v>
      </c>
      <c r="V239" s="247">
        <f t="shared" si="247"/>
        <v>0</v>
      </c>
      <c r="W239" s="14">
        <f t="shared" si="212"/>
        <v>0</v>
      </c>
      <c r="X239" s="247">
        <f t="shared" si="229"/>
        <v>0</v>
      </c>
      <c r="Y239" s="10"/>
      <c r="Z239" s="247">
        <f t="shared" ref="Z239:AA239" si="248">SUM(Z19+Z41+Z63+Z85+Z107+Z129+Z152+Z175)</f>
        <v>0</v>
      </c>
      <c r="AA239" s="486">
        <f t="shared" si="248"/>
        <v>0</v>
      </c>
    </row>
    <row r="240" spans="1:28" x14ac:dyDescent="0.2">
      <c r="A240" s="221" t="s">
        <v>67</v>
      </c>
      <c r="B240" s="222">
        <f t="shared" si="201"/>
        <v>266</v>
      </c>
      <c r="C240" s="223">
        <f t="shared" si="202"/>
        <v>0</v>
      </c>
      <c r="D240" s="67">
        <f t="shared" si="203"/>
        <v>0</v>
      </c>
      <c r="E240" s="68">
        <f t="shared" si="204"/>
        <v>266</v>
      </c>
      <c r="F240" s="67">
        <f t="shared" si="205"/>
        <v>0</v>
      </c>
      <c r="G240" s="233">
        <f t="shared" si="222"/>
        <v>0</v>
      </c>
      <c r="H240" s="71" t="e">
        <f t="shared" si="206"/>
        <v>#DIV/0!</v>
      </c>
      <c r="I240" s="72" t="e">
        <f t="shared" si="207"/>
        <v>#DIV/0!</v>
      </c>
      <c r="J240" s="71">
        <f t="shared" si="214"/>
        <v>1.6919074666547937</v>
      </c>
      <c r="K240" s="72">
        <f t="shared" si="215"/>
        <v>0</v>
      </c>
      <c r="L240" s="71" t="e">
        <f t="shared" si="208"/>
        <v>#DIV/0!</v>
      </c>
      <c r="M240" s="72" t="e">
        <f t="shared" si="209"/>
        <v>#DIV/0!</v>
      </c>
      <c r="N240" s="161" t="e">
        <f t="shared" si="210"/>
        <v>#DIV/0!</v>
      </c>
      <c r="O240" s="83" t="e">
        <f t="shared" si="216"/>
        <v>#DIV/0!</v>
      </c>
      <c r="Q240" s="173">
        <f t="shared" si="217"/>
        <v>0</v>
      </c>
      <c r="R240" s="248">
        <f>Q240/30</f>
        <v>0</v>
      </c>
      <c r="S240" s="247">
        <f t="shared" ref="S240" si="249">SUM(S20+S42+S64+S86+S108+S130+S153+S176)</f>
        <v>0</v>
      </c>
      <c r="T240" s="249">
        <f>S240/30</f>
        <v>0</v>
      </c>
      <c r="U240" s="247">
        <f t="shared" ref="U240:V240" si="250">SUM(U20+U42+U64+U86+U108+U130+U153+U176)</f>
        <v>0</v>
      </c>
      <c r="V240" s="247">
        <f t="shared" si="250"/>
        <v>0</v>
      </c>
      <c r="W240" s="14">
        <f t="shared" si="212"/>
        <v>0</v>
      </c>
      <c r="X240" s="247">
        <f t="shared" si="229"/>
        <v>0</v>
      </c>
      <c r="Y240" s="10"/>
      <c r="Z240" s="247">
        <f t="shared" ref="Z240:AA240" si="251">SUM(Z20+Z42+Z64+Z86+Z108+Z130+Z153+Z176)</f>
        <v>0</v>
      </c>
      <c r="AA240" s="486">
        <f t="shared" si="251"/>
        <v>0</v>
      </c>
    </row>
    <row r="241" spans="1:27" ht="12.75" thickBot="1" x14ac:dyDescent="0.25">
      <c r="A241" s="221" t="s">
        <v>69</v>
      </c>
      <c r="B241" s="222">
        <f t="shared" si="201"/>
        <v>266</v>
      </c>
      <c r="C241" s="223">
        <f t="shared" si="202"/>
        <v>0</v>
      </c>
      <c r="D241" s="67">
        <f t="shared" si="203"/>
        <v>0</v>
      </c>
      <c r="E241" s="68">
        <f t="shared" si="204"/>
        <v>266</v>
      </c>
      <c r="F241" s="67">
        <f t="shared" si="205"/>
        <v>0</v>
      </c>
      <c r="G241" s="233">
        <f t="shared" si="222"/>
        <v>0</v>
      </c>
      <c r="H241" s="71" t="e">
        <f t="shared" si="206"/>
        <v>#DIV/0!</v>
      </c>
      <c r="I241" s="72" t="e">
        <f t="shared" si="207"/>
        <v>#DIV/0!</v>
      </c>
      <c r="J241" s="71">
        <f t="shared" si="214"/>
        <v>1.6919074666547937</v>
      </c>
      <c r="K241" s="72">
        <f t="shared" si="215"/>
        <v>0</v>
      </c>
      <c r="L241" s="71" t="e">
        <f t="shared" si="208"/>
        <v>#DIV/0!</v>
      </c>
      <c r="M241" s="72" t="e">
        <f t="shared" si="209"/>
        <v>#DIV/0!</v>
      </c>
      <c r="N241" s="161" t="e">
        <f t="shared" si="210"/>
        <v>#DIV/0!</v>
      </c>
      <c r="O241" s="83" t="e">
        <f t="shared" si="216"/>
        <v>#DIV/0!</v>
      </c>
      <c r="Q241" s="487">
        <f t="shared" si="217"/>
        <v>0</v>
      </c>
      <c r="R241" s="488">
        <f>Q241/31</f>
        <v>0</v>
      </c>
      <c r="S241" s="489">
        <f t="shared" ref="S241" si="252">SUM(S21+S43+S65+S87+S109+S131+S154+S177)</f>
        <v>0</v>
      </c>
      <c r="T241" s="490">
        <f>S241/31</f>
        <v>0</v>
      </c>
      <c r="U241" s="489">
        <f t="shared" ref="U241:V241" si="253">SUM(U21+U43+U65+U87+U109+U131+U154+U177)</f>
        <v>0</v>
      </c>
      <c r="V241" s="489">
        <f t="shared" si="253"/>
        <v>0</v>
      </c>
      <c r="W241" s="439">
        <f t="shared" si="212"/>
        <v>0</v>
      </c>
      <c r="X241" s="489">
        <f t="shared" si="229"/>
        <v>0</v>
      </c>
      <c r="Y241" s="491"/>
      <c r="Z241" s="489">
        <f t="shared" ref="Z241:AA242" si="254">SUM(Z21+Z43+Z65+Z87+Z109+Z131+Z154+Z177)</f>
        <v>0</v>
      </c>
      <c r="AA241" s="492">
        <f t="shared" si="254"/>
        <v>0</v>
      </c>
    </row>
    <row r="242" spans="1:27" s="8" customFormat="1" ht="44.25" customHeight="1" thickBot="1" x14ac:dyDescent="0.25">
      <c r="A242" s="456" t="s">
        <v>71</v>
      </c>
      <c r="B242" s="457">
        <v>266</v>
      </c>
      <c r="C242" s="420">
        <f>D242/B242*100</f>
        <v>94.88638723881526</v>
      </c>
      <c r="D242" s="458">
        <f>R242</f>
        <v>252.39779005524861</v>
      </c>
      <c r="E242" s="458">
        <f t="shared" si="204"/>
        <v>13.602209944751394</v>
      </c>
      <c r="F242" s="458">
        <f>+R242</f>
        <v>252.39779005524861</v>
      </c>
      <c r="G242" s="457">
        <f>SUM(G230:G241)</f>
        <v>6004</v>
      </c>
      <c r="H242" s="459">
        <f t="shared" si="206"/>
        <v>77.887225286752468</v>
      </c>
      <c r="I242" s="459">
        <f t="shared" si="207"/>
        <v>5.8629247168554297</v>
      </c>
      <c r="J242" s="459">
        <f t="shared" si="214"/>
        <v>1.6919074666547937</v>
      </c>
      <c r="K242" s="459">
        <f>W242/Y$213*1000/6</f>
        <v>7.8584649438045027</v>
      </c>
      <c r="L242" s="459">
        <f t="shared" si="208"/>
        <v>1.3627411304465129</v>
      </c>
      <c r="M242" s="459">
        <f>W242/F242/6</f>
        <v>4.895050783644165</v>
      </c>
      <c r="N242" s="459">
        <f t="shared" si="210"/>
        <v>3.0486982328342105</v>
      </c>
      <c r="O242" s="459">
        <f t="shared" si="216"/>
        <v>4.7485498448671253</v>
      </c>
      <c r="P242" s="1"/>
      <c r="Q242" s="479">
        <f>SUM(Q230:Q241)</f>
        <v>45684</v>
      </c>
      <c r="R242" s="480">
        <f>+Q242/181</f>
        <v>252.39779005524861</v>
      </c>
      <c r="S242" s="481">
        <f>SUM(S230:S241)</f>
        <v>35582</v>
      </c>
      <c r="T242" s="480">
        <f>+S242/181</f>
        <v>196.58563535911603</v>
      </c>
      <c r="U242" s="482">
        <f t="shared" ref="U242:V242" si="255">SUM(U22+U44+U66+U88+U110+U132+U155+U178)</f>
        <v>6004</v>
      </c>
      <c r="V242" s="482">
        <f t="shared" si="255"/>
        <v>1409</v>
      </c>
      <c r="W242" s="481">
        <f>SUM(W230:W241)</f>
        <v>7413</v>
      </c>
      <c r="X242" s="482">
        <f t="shared" si="229"/>
        <v>35201</v>
      </c>
      <c r="Y242" s="481">
        <v>153983</v>
      </c>
      <c r="Z242" s="482">
        <f t="shared" si="254"/>
        <v>226</v>
      </c>
      <c r="AA242" s="483">
        <f t="shared" si="254"/>
        <v>34623</v>
      </c>
    </row>
    <row r="243" spans="1:27" x14ac:dyDescent="0.2">
      <c r="C243" s="219"/>
    </row>
    <row r="244" spans="1:27" x14ac:dyDescent="0.2">
      <c r="C244" s="219"/>
      <c r="R244" s="250"/>
      <c r="S244" s="250"/>
      <c r="T244" s="250"/>
    </row>
    <row r="245" spans="1:27" x14ac:dyDescent="0.2">
      <c r="C245" s="219"/>
      <c r="R245" s="250"/>
    </row>
    <row r="246" spans="1:27" ht="12.75" customHeight="1" x14ac:dyDescent="0.2">
      <c r="A246" s="505" t="s">
        <v>157</v>
      </c>
      <c r="B246" s="505"/>
      <c r="C246" s="505"/>
      <c r="D246" s="505"/>
      <c r="E246" s="505"/>
      <c r="F246" s="505"/>
      <c r="G246" s="505"/>
      <c r="H246" s="505"/>
    </row>
    <row r="247" spans="1:27" x14ac:dyDescent="0.2">
      <c r="B247" s="505" t="s">
        <v>5</v>
      </c>
      <c r="C247" s="505"/>
      <c r="D247" s="505"/>
      <c r="E247" s="505"/>
      <c r="F247" s="505"/>
      <c r="T247" s="250"/>
    </row>
    <row r="248" spans="1:27" x14ac:dyDescent="0.2">
      <c r="C248" s="219"/>
    </row>
    <row r="249" spans="1:27" x14ac:dyDescent="0.2">
      <c r="A249" s="399"/>
      <c r="B249" s="500" t="s">
        <v>123</v>
      </c>
      <c r="C249" s="401" t="s">
        <v>124</v>
      </c>
      <c r="D249" s="402" t="s">
        <v>125</v>
      </c>
      <c r="E249" s="403" t="s">
        <v>126</v>
      </c>
      <c r="F249" s="404" t="s">
        <v>127</v>
      </c>
      <c r="G249" s="400" t="s">
        <v>125</v>
      </c>
      <c r="H249" s="405" t="s">
        <v>128</v>
      </c>
    </row>
    <row r="250" spans="1:27" x14ac:dyDescent="0.2">
      <c r="A250" s="406"/>
      <c r="B250" s="501"/>
      <c r="C250" s="408"/>
      <c r="D250" s="409" t="s">
        <v>129</v>
      </c>
      <c r="E250" s="410" t="s">
        <v>130</v>
      </c>
      <c r="F250" s="411" t="s">
        <v>131</v>
      </c>
      <c r="G250" s="407" t="s">
        <v>132</v>
      </c>
      <c r="H250" s="412"/>
    </row>
    <row r="251" spans="1:27" ht="48.75" customHeight="1" x14ac:dyDescent="0.2">
      <c r="A251" s="413"/>
      <c r="B251" s="502"/>
      <c r="C251" s="415"/>
      <c r="D251" s="416"/>
      <c r="E251" s="417" t="s">
        <v>133</v>
      </c>
      <c r="F251" s="418"/>
      <c r="G251" s="414"/>
      <c r="H251" s="419"/>
    </row>
    <row r="252" spans="1:27" x14ac:dyDescent="0.2">
      <c r="A252" s="77" t="s">
        <v>154</v>
      </c>
      <c r="B252" s="234">
        <f>+B22</f>
        <v>114</v>
      </c>
      <c r="C252" s="234">
        <f>+G22</f>
        <v>2891</v>
      </c>
      <c r="D252" s="251">
        <f>+H22</f>
        <v>86.299329858525681</v>
      </c>
      <c r="E252" s="251">
        <f>+I22</f>
        <v>6.4465582843306812</v>
      </c>
      <c r="F252" s="252">
        <f>+L22</f>
        <v>0.88038277511961727</v>
      </c>
      <c r="G252" s="252">
        <f>+M22</f>
        <v>4.6945892280963015</v>
      </c>
      <c r="H252" s="252">
        <f>+N22</f>
        <v>4.0370813397129188</v>
      </c>
    </row>
    <row r="253" spans="1:27" x14ac:dyDescent="0.2">
      <c r="A253" s="77" t="s">
        <v>150</v>
      </c>
      <c r="B253" s="234">
        <f>+B44</f>
        <v>32</v>
      </c>
      <c r="C253" s="234">
        <f>+G44</f>
        <v>687</v>
      </c>
      <c r="D253" s="251">
        <f>+H44</f>
        <v>92.491535550687104</v>
      </c>
      <c r="E253" s="251">
        <f>+I44</f>
        <v>6.4992721979621546</v>
      </c>
      <c r="F253" s="252">
        <f>+L44</f>
        <v>0.31868131868131866</v>
      </c>
      <c r="G253" s="252">
        <f>+M44</f>
        <v>7.1075814910708361</v>
      </c>
      <c r="H253" s="252">
        <f>+N44</f>
        <v>3.8038884192730347</v>
      </c>
    </row>
    <row r="254" spans="1:27" x14ac:dyDescent="0.2">
      <c r="A254" s="77" t="s">
        <v>134</v>
      </c>
      <c r="B254" s="234">
        <f>+B66</f>
        <v>6</v>
      </c>
      <c r="C254" s="234">
        <f>+G66</f>
        <v>51</v>
      </c>
      <c r="D254" s="251">
        <f>+H66</f>
        <v>92.357274401473305</v>
      </c>
      <c r="E254" s="251">
        <f>+I66</f>
        <v>18.686274509803923</v>
      </c>
      <c r="F254" s="252">
        <f>+L66</f>
        <v>0.43005181347150256</v>
      </c>
      <c r="G254" s="252">
        <f>+M66</f>
        <v>5.3611111111111107</v>
      </c>
      <c r="H254" s="252">
        <f>+N66</f>
        <v>2.5906735751295336</v>
      </c>
    </row>
    <row r="255" spans="1:27" x14ac:dyDescent="0.2">
      <c r="A255" s="77" t="s">
        <v>83</v>
      </c>
      <c r="B255" s="234">
        <f>+B88</f>
        <v>8</v>
      </c>
      <c r="C255" s="234">
        <f>+G88</f>
        <v>64</v>
      </c>
      <c r="D255" s="251">
        <f>+H88</f>
        <v>87.535816618911184</v>
      </c>
      <c r="E255" s="251">
        <f>+I88</f>
        <v>19.75</v>
      </c>
      <c r="F255" s="252">
        <f>+L88</f>
        <v>0.99428571428571433</v>
      </c>
      <c r="G255" s="252">
        <f>+M88</f>
        <v>3.7816380133715377</v>
      </c>
      <c r="H255" s="252">
        <f>+N88</f>
        <v>23.428571428571431</v>
      </c>
    </row>
    <row r="256" spans="1:27" x14ac:dyDescent="0.2">
      <c r="A256" s="77" t="s">
        <v>85</v>
      </c>
      <c r="B256" s="234">
        <f>+B110</f>
        <v>30</v>
      </c>
      <c r="C256" s="234">
        <f>+G110</f>
        <v>607</v>
      </c>
      <c r="D256" s="251">
        <f>+H110</f>
        <v>59.408602150537639</v>
      </c>
      <c r="E256" s="251">
        <f>+I110</f>
        <v>3.3245469522240527</v>
      </c>
      <c r="F256" s="252">
        <f>+L110</f>
        <v>2.359375</v>
      </c>
      <c r="G256" s="252">
        <f>+M110</f>
        <v>5.1899641577060933</v>
      </c>
      <c r="H256" s="252">
        <f>+N110</f>
        <v>0</v>
      </c>
    </row>
    <row r="257" spans="1:30" x14ac:dyDescent="0.2">
      <c r="A257" s="77" t="s">
        <v>155</v>
      </c>
      <c r="B257" s="234">
        <f>+B132</f>
        <v>6</v>
      </c>
      <c r="C257" s="234">
        <f>+G132</f>
        <v>133</v>
      </c>
      <c r="D257" s="251">
        <f>+H132</f>
        <v>59.023941068139962</v>
      </c>
      <c r="E257" s="251">
        <f>+I132</f>
        <v>4.7669172932330826</v>
      </c>
      <c r="F257" s="252">
        <f>+L132</f>
        <v>2.2250000000000001</v>
      </c>
      <c r="G257" s="252">
        <f>+M132</f>
        <v>5.5555555555555562</v>
      </c>
      <c r="H257" s="252">
        <f>+N132</f>
        <v>0</v>
      </c>
    </row>
    <row r="258" spans="1:30" x14ac:dyDescent="0.2">
      <c r="A258" s="77" t="s">
        <v>145</v>
      </c>
      <c r="B258" s="234">
        <f>+B155</f>
        <v>20</v>
      </c>
      <c r="C258" s="234">
        <f>+G155</f>
        <v>265</v>
      </c>
      <c r="D258" s="251">
        <f>+H155</f>
        <v>69.887455393906123</v>
      </c>
      <c r="E258" s="251">
        <f>+I155</f>
        <v>9.2150943396226417</v>
      </c>
      <c r="F258" s="252">
        <f>+L155</f>
        <v>3.1522988505747125</v>
      </c>
      <c r="G258" s="252">
        <f>+M155</f>
        <v>2.8816909140818008</v>
      </c>
      <c r="H258" s="252">
        <f>+N155</f>
        <v>0</v>
      </c>
    </row>
    <row r="259" spans="1:30" x14ac:dyDescent="0.2">
      <c r="A259" s="77" t="s">
        <v>90</v>
      </c>
      <c r="B259" s="234">
        <f>+B178</f>
        <v>50</v>
      </c>
      <c r="C259" s="253">
        <f>+G178</f>
        <v>1306</v>
      </c>
      <c r="D259" s="251">
        <f>+H178</f>
        <v>57.884522076661817</v>
      </c>
      <c r="E259" s="251">
        <f>+I178</f>
        <v>3.6661562021439509</v>
      </c>
      <c r="F259" s="252">
        <f>+L178</f>
        <v>2.6105263157894738</v>
      </c>
      <c r="G259" s="252">
        <f>+M178</f>
        <v>4.8667717936276889</v>
      </c>
      <c r="H259" s="252">
        <f>+N178</f>
        <v>0</v>
      </c>
    </row>
    <row r="260" spans="1:30" x14ac:dyDescent="0.2">
      <c r="A260" s="77" t="s">
        <v>108</v>
      </c>
      <c r="B260" s="234">
        <f>+B201</f>
        <v>26</v>
      </c>
      <c r="C260" s="234">
        <f>+G201</f>
        <v>1199</v>
      </c>
      <c r="D260" s="251">
        <f>+H201</f>
        <v>46.672354948805463</v>
      </c>
      <c r="E260" s="251">
        <f>+I201</f>
        <v>1.8940783986655547</v>
      </c>
      <c r="F260" s="252">
        <f>+L201</f>
        <v>2.059308072487644</v>
      </c>
      <c r="G260" s="252">
        <f>+M201</f>
        <v>7.8119311717861208</v>
      </c>
      <c r="H260" s="252">
        <f>+N201</f>
        <v>0.16474464579901155</v>
      </c>
    </row>
    <row r="261" spans="1:30" ht="32.25" customHeight="1" x14ac:dyDescent="0.2">
      <c r="A261" s="474" t="s">
        <v>156</v>
      </c>
      <c r="B261" s="475">
        <f>+B225</f>
        <v>292</v>
      </c>
      <c r="C261" s="475">
        <f>+G225</f>
        <v>7203</v>
      </c>
      <c r="D261" s="476">
        <f>+H225</f>
        <v>74.982132930993401</v>
      </c>
      <c r="E261" s="476">
        <f>+I225</f>
        <v>5.2022768290989863</v>
      </c>
      <c r="F261" s="477">
        <f>+'[1]GINE-OBST'!L23</f>
        <v>3.4124293785310735</v>
      </c>
      <c r="G261" s="477">
        <f>+M225</f>
        <v>5.1665177744249453</v>
      </c>
      <c r="H261" s="477">
        <f>+'[1]GINE-OBST'!N23</f>
        <v>0</v>
      </c>
    </row>
    <row r="262" spans="1:30" ht="23.25" customHeight="1" x14ac:dyDescent="0.2">
      <c r="A262" s="395" t="s">
        <v>122</v>
      </c>
      <c r="B262" s="396">
        <f>+B242</f>
        <v>266</v>
      </c>
      <c r="C262" s="396">
        <f>+G242</f>
        <v>6004</v>
      </c>
      <c r="D262" s="397">
        <f>+H242</f>
        <v>77.887225286752468</v>
      </c>
      <c r="E262" s="397">
        <f>+I242</f>
        <v>5.8629247168554297</v>
      </c>
      <c r="F262" s="398">
        <f>+L242</f>
        <v>1.3627411304465129</v>
      </c>
      <c r="G262" s="398">
        <f>+M242</f>
        <v>4.895050783644165</v>
      </c>
      <c r="H262" s="398">
        <f>+N242</f>
        <v>3.0486982328342105</v>
      </c>
    </row>
    <row r="263" spans="1:30" ht="25.5" customHeight="1" x14ac:dyDescent="0.2">
      <c r="A263" s="452" t="s">
        <v>158</v>
      </c>
      <c r="B263" s="453">
        <f>+B285</f>
        <v>222</v>
      </c>
      <c r="C263" s="453">
        <f>+G285</f>
        <v>6083</v>
      </c>
      <c r="D263" s="454">
        <f>+H285</f>
        <v>76.43822418295683</v>
      </c>
      <c r="E263" s="454">
        <f>+I285</f>
        <v>4.9582442873582115</v>
      </c>
      <c r="F263" s="455">
        <f>+L285</f>
        <v>1.3142412671475039</v>
      </c>
      <c r="G263" s="455">
        <f>+M285</f>
        <v>5.4082934002687564</v>
      </c>
      <c r="H263" s="455">
        <f>+N285</f>
        <v>2.5738933672747843</v>
      </c>
    </row>
    <row r="264" spans="1:30" x14ac:dyDescent="0.2">
      <c r="C264" s="219"/>
    </row>
    <row r="265" spans="1:30" x14ac:dyDescent="0.2">
      <c r="C265" s="219"/>
    </row>
    <row r="266" spans="1:30" ht="12.75" customHeight="1" x14ac:dyDescent="0.2">
      <c r="A266" s="503" t="s">
        <v>135</v>
      </c>
      <c r="B266" s="503"/>
      <c r="C266" s="503"/>
      <c r="D266" s="503"/>
      <c r="E266" s="503"/>
      <c r="F266" s="503"/>
      <c r="G266" s="503"/>
      <c r="H266" s="503"/>
      <c r="I266" s="503"/>
      <c r="J266" s="503"/>
      <c r="K266" s="503"/>
      <c r="L266" s="503"/>
      <c r="M266" s="503"/>
      <c r="N266" s="503"/>
    </row>
    <row r="267" spans="1:30" x14ac:dyDescent="0.2">
      <c r="A267" s="503" t="s">
        <v>149</v>
      </c>
      <c r="B267" s="503"/>
      <c r="C267" s="503"/>
      <c r="D267" s="503"/>
      <c r="E267" s="503"/>
      <c r="F267" s="503"/>
      <c r="G267" s="503"/>
      <c r="H267" s="503"/>
      <c r="I267" s="503"/>
      <c r="J267" s="503"/>
      <c r="K267" s="503"/>
      <c r="L267" s="503"/>
      <c r="M267" s="503"/>
      <c r="N267" s="503"/>
    </row>
    <row r="268" spans="1:30" x14ac:dyDescent="0.2">
      <c r="A268" s="503" t="s">
        <v>5</v>
      </c>
      <c r="B268" s="503"/>
      <c r="C268" s="503"/>
      <c r="D268" s="503"/>
      <c r="E268" s="503"/>
      <c r="F268" s="503"/>
      <c r="G268" s="503"/>
      <c r="H268" s="503"/>
      <c r="I268" s="503"/>
      <c r="J268" s="503"/>
      <c r="K268" s="503"/>
      <c r="L268" s="503"/>
      <c r="M268" s="503"/>
      <c r="N268" s="503"/>
    </row>
    <row r="269" spans="1:30" ht="12.75" thickBot="1" x14ac:dyDescent="0.25">
      <c r="P269" s="12"/>
    </row>
    <row r="270" spans="1:30" x14ac:dyDescent="0.2">
      <c r="A270" s="2"/>
      <c r="B270" s="18"/>
      <c r="C270" s="19" t="s">
        <v>8</v>
      </c>
      <c r="D270" s="20"/>
      <c r="E270" s="142"/>
      <c r="F270" s="21"/>
      <c r="G270" s="22"/>
      <c r="H270" s="22"/>
      <c r="I270" s="22"/>
      <c r="J270" s="22"/>
      <c r="K270" s="22"/>
      <c r="L270" s="22"/>
      <c r="M270" s="22"/>
      <c r="N270" s="23"/>
      <c r="O270" s="12"/>
      <c r="P270" s="12"/>
      <c r="AA270" s="1"/>
      <c r="AC270" s="8"/>
      <c r="AD270" s="8"/>
    </row>
    <row r="271" spans="1:30" ht="12.75" thickBot="1" x14ac:dyDescent="0.25">
      <c r="B271" s="493" t="s">
        <v>12</v>
      </c>
      <c r="C271" s="494"/>
      <c r="D271" s="494"/>
      <c r="E271" s="495"/>
      <c r="F271" s="144"/>
      <c r="G271" s="12"/>
      <c r="H271" s="84"/>
      <c r="I271" s="72"/>
      <c r="J271" s="12" t="s">
        <v>13</v>
      </c>
      <c r="K271" s="12"/>
      <c r="L271" s="12"/>
      <c r="M271" s="12"/>
      <c r="N271" s="145"/>
      <c r="O271" s="12"/>
      <c r="P271" s="12"/>
      <c r="AA271" s="1"/>
      <c r="AC271" s="8"/>
      <c r="AD271" s="8"/>
    </row>
    <row r="272" spans="1:30" ht="132.75" thickBot="1" x14ac:dyDescent="0.25">
      <c r="A272" s="260"/>
      <c r="B272" s="263" t="s">
        <v>15</v>
      </c>
      <c r="C272" s="261" t="s">
        <v>16</v>
      </c>
      <c r="D272" s="262" t="s">
        <v>17</v>
      </c>
      <c r="E272" s="262" t="s">
        <v>18</v>
      </c>
      <c r="F272" s="262" t="s">
        <v>19</v>
      </c>
      <c r="G272" s="263" t="s">
        <v>20</v>
      </c>
      <c r="H272" s="263" t="s">
        <v>21</v>
      </c>
      <c r="I272" s="263" t="s">
        <v>22</v>
      </c>
      <c r="J272" s="496" t="s">
        <v>23</v>
      </c>
      <c r="K272" s="497"/>
      <c r="L272" s="263" t="s">
        <v>24</v>
      </c>
      <c r="M272" s="263" t="s">
        <v>25</v>
      </c>
      <c r="N272" s="263" t="s">
        <v>26</v>
      </c>
      <c r="O272" s="264" t="s">
        <v>27</v>
      </c>
      <c r="P272" s="12"/>
      <c r="Q272" s="229" t="s">
        <v>28</v>
      </c>
      <c r="R272" s="230" t="s">
        <v>29</v>
      </c>
      <c r="S272" s="230" t="s">
        <v>30</v>
      </c>
      <c r="T272" s="230" t="s">
        <v>31</v>
      </c>
      <c r="U272" s="230" t="s">
        <v>32</v>
      </c>
      <c r="V272" s="230" t="s">
        <v>33</v>
      </c>
      <c r="W272" s="231" t="s">
        <v>34</v>
      </c>
      <c r="X272" s="231" t="s">
        <v>35</v>
      </c>
      <c r="Y272" s="231" t="s">
        <v>119</v>
      </c>
      <c r="Z272" s="231" t="s">
        <v>37</v>
      </c>
      <c r="AA272" s="232" t="s">
        <v>38</v>
      </c>
      <c r="AC272" s="8"/>
      <c r="AD272" s="8"/>
    </row>
    <row r="273" spans="1:30" x14ac:dyDescent="0.2">
      <c r="A273" s="431" t="s">
        <v>47</v>
      </c>
      <c r="B273" s="166">
        <f t="shared" ref="B273:B284" si="256">SUM(B10+B32+B166+B189)</f>
        <v>222</v>
      </c>
      <c r="C273" s="432">
        <f t="shared" ref="C273:C284" si="257">D273/B273*100</f>
        <v>96.963092124382442</v>
      </c>
      <c r="D273" s="433">
        <f t="shared" ref="D273:D284" si="258">+R273</f>
        <v>215.25806451612902</v>
      </c>
      <c r="E273" s="20">
        <f t="shared" ref="E273:E284" si="259">B273-D273</f>
        <v>6.7419354838709751</v>
      </c>
      <c r="F273" s="434">
        <f t="shared" ref="F273:F284" si="260">+R273</f>
        <v>215.25806451612902</v>
      </c>
      <c r="G273" s="435">
        <f>+U273</f>
        <v>1073</v>
      </c>
      <c r="H273" s="436">
        <f t="shared" ref="H273:H285" si="261">S273/Q273*100</f>
        <v>72.366252060542479</v>
      </c>
      <c r="I273" s="39">
        <f t="shared" ref="I273:I285" si="262">X273/U273</f>
        <v>4.5461323392357871</v>
      </c>
      <c r="J273" s="447">
        <f>B273/Y$273*1000</f>
        <v>2.0166601564274229</v>
      </c>
      <c r="K273" s="436">
        <f>W273/Y$273*1000</f>
        <v>10.746436779520907</v>
      </c>
      <c r="L273" s="449">
        <f t="shared" ref="L273:L284" si="263">SUM(Q273-S273)/W273</f>
        <v>1.558748943364328</v>
      </c>
      <c r="M273" s="39">
        <f t="shared" ref="M273:M284" si="264">W273/F273</f>
        <v>5.4957290573954749</v>
      </c>
      <c r="N273" s="437">
        <f t="shared" ref="N273:N284" si="265">Z273/W273*100</f>
        <v>3.0431107354184279</v>
      </c>
      <c r="O273" s="37">
        <f>+X273/W273</f>
        <v>4.1234150464919699</v>
      </c>
      <c r="P273" s="12"/>
      <c r="Q273" s="55">
        <f t="shared" ref="Q273:Q284" si="266">SUM(Q10+Q32+Q166+Q189)</f>
        <v>6673</v>
      </c>
      <c r="R273" s="76">
        <f>Q273/31</f>
        <v>215.25806451612902</v>
      </c>
      <c r="S273" s="55">
        <f t="shared" ref="S273:S284" si="267">SUM(S10+S32+S166+S189)</f>
        <v>4829</v>
      </c>
      <c r="T273" s="76">
        <f>S273/31</f>
        <v>155.7741935483871</v>
      </c>
      <c r="U273" s="55">
        <f t="shared" ref="U273:V284" si="268">SUM(U10+U32+U166+U189)</f>
        <v>1073</v>
      </c>
      <c r="V273" s="55">
        <f t="shared" si="268"/>
        <v>110</v>
      </c>
      <c r="W273" s="55">
        <f>+U273+V273</f>
        <v>1183</v>
      </c>
      <c r="X273" s="55">
        <f t="shared" ref="X273:X284" si="269">SUM(X10+X32+X166+X189)</f>
        <v>4878</v>
      </c>
      <c r="Y273" s="55">
        <v>110083</v>
      </c>
      <c r="Z273" s="55">
        <f t="shared" ref="Z273:AA284" si="270">SUM(Z10+Z32+Z166+Z189)</f>
        <v>36</v>
      </c>
      <c r="AA273" s="55">
        <f t="shared" si="270"/>
        <v>4364</v>
      </c>
      <c r="AC273" s="8"/>
      <c r="AD273" s="8"/>
    </row>
    <row r="274" spans="1:30" x14ac:dyDescent="0.2">
      <c r="A274" s="221" t="s">
        <v>49</v>
      </c>
      <c r="B274" s="14">
        <f t="shared" si="256"/>
        <v>222</v>
      </c>
      <c r="C274" s="226">
        <f t="shared" si="257"/>
        <v>97.892535392535393</v>
      </c>
      <c r="D274" s="67">
        <f t="shared" si="258"/>
        <v>217.32142857142858</v>
      </c>
      <c r="E274" s="68">
        <f t="shared" si="259"/>
        <v>4.6785714285714164</v>
      </c>
      <c r="F274" s="158">
        <f t="shared" si="260"/>
        <v>217.32142857142858</v>
      </c>
      <c r="G274" s="233">
        <f>+U274</f>
        <v>999</v>
      </c>
      <c r="H274" s="71">
        <f t="shared" si="261"/>
        <v>79.457682826622843</v>
      </c>
      <c r="I274" s="72">
        <f t="shared" si="262"/>
        <v>4.7327327327327327</v>
      </c>
      <c r="J274" s="73">
        <f t="shared" ref="J274:J284" si="271">B274/Y$273*1000</f>
        <v>2.0166601564274229</v>
      </c>
      <c r="K274" s="71">
        <f t="shared" ref="K274:K284" si="272">W274/Y$273*1000</f>
        <v>10.383074589173624</v>
      </c>
      <c r="L274" s="224">
        <f t="shared" si="263"/>
        <v>1.0936132983377078</v>
      </c>
      <c r="M274" s="72">
        <f t="shared" si="264"/>
        <v>5.2594905505340996</v>
      </c>
      <c r="N274" s="161">
        <f t="shared" si="265"/>
        <v>1.9247594050743655</v>
      </c>
      <c r="O274" s="83">
        <f t="shared" ref="O274:O285" si="273">+X274/W274</f>
        <v>4.136482939632546</v>
      </c>
      <c r="P274" s="12"/>
      <c r="Q274" s="55">
        <f t="shared" si="266"/>
        <v>6085</v>
      </c>
      <c r="R274" s="76">
        <f>Q274/28</f>
        <v>217.32142857142858</v>
      </c>
      <c r="S274" s="55">
        <f t="shared" si="267"/>
        <v>4835</v>
      </c>
      <c r="T274" s="76">
        <f>S274/28</f>
        <v>172.67857142857142</v>
      </c>
      <c r="U274" s="55">
        <f t="shared" si="268"/>
        <v>999</v>
      </c>
      <c r="V274" s="55">
        <f t="shared" si="268"/>
        <v>144</v>
      </c>
      <c r="W274" s="55">
        <f t="shared" ref="W274:W284" si="274">+U274+V274</f>
        <v>1143</v>
      </c>
      <c r="X274" s="55">
        <f t="shared" si="269"/>
        <v>4728</v>
      </c>
      <c r="Y274" s="55"/>
      <c r="Z274" s="55">
        <f t="shared" si="270"/>
        <v>22</v>
      </c>
      <c r="AA274" s="55">
        <f t="shared" si="270"/>
        <v>4285</v>
      </c>
      <c r="AC274" s="8"/>
      <c r="AD274" s="8"/>
    </row>
    <row r="275" spans="1:30" x14ac:dyDescent="0.2">
      <c r="A275" s="221" t="s">
        <v>51</v>
      </c>
      <c r="B275" s="14">
        <f t="shared" si="256"/>
        <v>222</v>
      </c>
      <c r="C275" s="226">
        <f t="shared" si="257"/>
        <v>97.602441150828255</v>
      </c>
      <c r="D275" s="67">
        <f t="shared" si="258"/>
        <v>216.67741935483872</v>
      </c>
      <c r="E275" s="68">
        <f t="shared" si="259"/>
        <v>5.3225806451612812</v>
      </c>
      <c r="F275" s="158">
        <f t="shared" si="260"/>
        <v>216.67741935483872</v>
      </c>
      <c r="G275" s="233">
        <f t="shared" ref="G275:G284" si="275">+U275</f>
        <v>1012</v>
      </c>
      <c r="H275" s="71">
        <f t="shared" si="261"/>
        <v>77.802590442161673</v>
      </c>
      <c r="I275" s="72">
        <f t="shared" si="262"/>
        <v>5.1027667984189726</v>
      </c>
      <c r="J275" s="73">
        <f t="shared" si="271"/>
        <v>2.0166601564274229</v>
      </c>
      <c r="K275" s="71">
        <f t="shared" si="272"/>
        <v>10.873613546142456</v>
      </c>
      <c r="L275" s="224">
        <f t="shared" si="263"/>
        <v>1.2456140350877194</v>
      </c>
      <c r="M275" s="72">
        <f t="shared" si="264"/>
        <v>5.5243412237606071</v>
      </c>
      <c r="N275" s="161">
        <f t="shared" si="265"/>
        <v>2.7568922305764412</v>
      </c>
      <c r="O275" s="83">
        <f t="shared" si="273"/>
        <v>4.314118629908104</v>
      </c>
      <c r="P275" s="12"/>
      <c r="Q275" s="55">
        <f t="shared" si="266"/>
        <v>6717</v>
      </c>
      <c r="R275" s="76">
        <f>Q275/31</f>
        <v>216.67741935483872</v>
      </c>
      <c r="S275" s="55">
        <f t="shared" si="267"/>
        <v>5226</v>
      </c>
      <c r="T275" s="76">
        <f>S275/31</f>
        <v>168.58064516129033</v>
      </c>
      <c r="U275" s="55">
        <f t="shared" si="268"/>
        <v>1012</v>
      </c>
      <c r="V275" s="55">
        <f t="shared" si="268"/>
        <v>185</v>
      </c>
      <c r="W275" s="55">
        <f t="shared" si="274"/>
        <v>1197</v>
      </c>
      <c r="X275" s="55">
        <f t="shared" si="269"/>
        <v>5164</v>
      </c>
      <c r="Y275" s="55"/>
      <c r="Z275" s="55">
        <f t="shared" si="270"/>
        <v>33</v>
      </c>
      <c r="AA275" s="55">
        <f t="shared" si="270"/>
        <v>4731</v>
      </c>
      <c r="AC275" s="8"/>
      <c r="AD275" s="8"/>
    </row>
    <row r="276" spans="1:30" x14ac:dyDescent="0.2">
      <c r="A276" s="221" t="s">
        <v>53</v>
      </c>
      <c r="B276" s="14">
        <f t="shared" si="256"/>
        <v>222</v>
      </c>
      <c r="C276" s="226">
        <f t="shared" si="257"/>
        <v>100</v>
      </c>
      <c r="D276" s="67">
        <f t="shared" si="258"/>
        <v>222</v>
      </c>
      <c r="E276" s="68">
        <f t="shared" si="259"/>
        <v>0</v>
      </c>
      <c r="F276" s="158">
        <f t="shared" si="260"/>
        <v>222</v>
      </c>
      <c r="G276" s="233">
        <f t="shared" si="275"/>
        <v>1003</v>
      </c>
      <c r="H276" s="71">
        <f t="shared" si="261"/>
        <v>75.37537537537537</v>
      </c>
      <c r="I276" s="72">
        <f t="shared" si="262"/>
        <v>5.1266201395812558</v>
      </c>
      <c r="J276" s="73">
        <f t="shared" si="271"/>
        <v>2.0166601564274229</v>
      </c>
      <c r="K276" s="71">
        <f t="shared" si="272"/>
        <v>10.682848396210133</v>
      </c>
      <c r="L276" s="224">
        <f t="shared" si="263"/>
        <v>1.3945578231292517</v>
      </c>
      <c r="M276" s="72">
        <f t="shared" si="264"/>
        <v>5.2972972972972974</v>
      </c>
      <c r="N276" s="161">
        <f t="shared" si="265"/>
        <v>2.6360544217687076</v>
      </c>
      <c r="O276" s="83">
        <f t="shared" si="273"/>
        <v>4.3724489795918364</v>
      </c>
      <c r="P276" s="12"/>
      <c r="Q276" s="55">
        <f t="shared" si="266"/>
        <v>6660</v>
      </c>
      <c r="R276" s="76">
        <f>Q276/30</f>
        <v>222</v>
      </c>
      <c r="S276" s="55">
        <f t="shared" si="267"/>
        <v>5020</v>
      </c>
      <c r="T276" s="76">
        <f>S276/30</f>
        <v>167.33333333333334</v>
      </c>
      <c r="U276" s="55">
        <f t="shared" si="268"/>
        <v>1003</v>
      </c>
      <c r="V276" s="55">
        <f t="shared" si="268"/>
        <v>173</v>
      </c>
      <c r="W276" s="55">
        <f t="shared" si="274"/>
        <v>1176</v>
      </c>
      <c r="X276" s="55">
        <f t="shared" si="269"/>
        <v>5142</v>
      </c>
      <c r="Y276" s="55"/>
      <c r="Z276" s="55">
        <f t="shared" si="270"/>
        <v>31</v>
      </c>
      <c r="AA276" s="55">
        <f t="shared" si="270"/>
        <v>4737</v>
      </c>
      <c r="AC276" s="8"/>
      <c r="AD276" s="8"/>
    </row>
    <row r="277" spans="1:30" x14ac:dyDescent="0.2">
      <c r="A277" s="221" t="s">
        <v>55</v>
      </c>
      <c r="B277" s="14">
        <f t="shared" si="256"/>
        <v>222</v>
      </c>
      <c r="C277" s="226">
        <f t="shared" si="257"/>
        <v>97.297297297297305</v>
      </c>
      <c r="D277" s="67">
        <f t="shared" si="258"/>
        <v>216</v>
      </c>
      <c r="E277" s="68">
        <f t="shared" si="259"/>
        <v>6</v>
      </c>
      <c r="F277" s="158">
        <f t="shared" si="260"/>
        <v>216</v>
      </c>
      <c r="G277" s="233">
        <f t="shared" si="275"/>
        <v>1009</v>
      </c>
      <c r="H277" s="71">
        <f t="shared" si="261"/>
        <v>79.286140979689364</v>
      </c>
      <c r="I277" s="72">
        <f t="shared" si="262"/>
        <v>5.1932606541129829</v>
      </c>
      <c r="J277" s="73">
        <f t="shared" si="271"/>
        <v>2.0166601564274229</v>
      </c>
      <c r="K277" s="71">
        <f t="shared" si="272"/>
        <v>10.873613546142456</v>
      </c>
      <c r="L277" s="224">
        <f t="shared" si="263"/>
        <v>1.1587301587301588</v>
      </c>
      <c r="M277" s="72">
        <f t="shared" si="264"/>
        <v>5.541666666666667</v>
      </c>
      <c r="N277" s="161">
        <f t="shared" si="265"/>
        <v>2.5898078529657473</v>
      </c>
      <c r="O277" s="83">
        <f t="shared" si="273"/>
        <v>4.3776106934001673</v>
      </c>
      <c r="P277" s="12"/>
      <c r="Q277" s="55">
        <f t="shared" si="266"/>
        <v>6696</v>
      </c>
      <c r="R277" s="76">
        <f>Q277/31</f>
        <v>216</v>
      </c>
      <c r="S277" s="55">
        <f t="shared" si="267"/>
        <v>5309</v>
      </c>
      <c r="T277" s="76">
        <f>S277/31</f>
        <v>171.25806451612902</v>
      </c>
      <c r="U277" s="55">
        <f t="shared" si="268"/>
        <v>1009</v>
      </c>
      <c r="V277" s="55">
        <f t="shared" si="268"/>
        <v>188</v>
      </c>
      <c r="W277" s="55">
        <f t="shared" si="274"/>
        <v>1197</v>
      </c>
      <c r="X277" s="55">
        <f t="shared" si="269"/>
        <v>5240</v>
      </c>
      <c r="Y277" s="55"/>
      <c r="Z277" s="55">
        <f t="shared" si="270"/>
        <v>31</v>
      </c>
      <c r="AA277" s="55">
        <f t="shared" si="270"/>
        <v>4735</v>
      </c>
      <c r="AC277" s="8"/>
      <c r="AD277" s="8"/>
    </row>
    <row r="278" spans="1:30" x14ac:dyDescent="0.2">
      <c r="A278" s="221" t="s">
        <v>57</v>
      </c>
      <c r="B278" s="14">
        <f t="shared" si="256"/>
        <v>222</v>
      </c>
      <c r="C278" s="226">
        <f t="shared" si="257"/>
        <v>99.249249249249246</v>
      </c>
      <c r="D278" s="67">
        <f t="shared" si="258"/>
        <v>220.33333333333334</v>
      </c>
      <c r="E278" s="68">
        <f t="shared" si="259"/>
        <v>1.6666666666666572</v>
      </c>
      <c r="F278" s="158">
        <f t="shared" si="260"/>
        <v>220.33333333333334</v>
      </c>
      <c r="G278" s="233">
        <f t="shared" si="275"/>
        <v>987</v>
      </c>
      <c r="H278" s="71">
        <f t="shared" si="261"/>
        <v>74.568835098335853</v>
      </c>
      <c r="I278" s="72">
        <f t="shared" si="262"/>
        <v>5.0749746707193513</v>
      </c>
      <c r="J278" s="73">
        <f t="shared" si="271"/>
        <v>2.0166601564274229</v>
      </c>
      <c r="K278" s="71">
        <f t="shared" si="272"/>
        <v>10.67376434145145</v>
      </c>
      <c r="L278" s="224">
        <f t="shared" si="263"/>
        <v>1.4306382978723404</v>
      </c>
      <c r="M278" s="72">
        <f t="shared" si="264"/>
        <v>5.3328290468986381</v>
      </c>
      <c r="N278" s="161">
        <f t="shared" si="265"/>
        <v>2.4680851063829787</v>
      </c>
      <c r="O278" s="83">
        <f t="shared" si="273"/>
        <v>4.2629787234042551</v>
      </c>
      <c r="P278" s="12"/>
      <c r="Q278" s="55">
        <f t="shared" si="266"/>
        <v>6610</v>
      </c>
      <c r="R278" s="76">
        <f>Q278/30</f>
        <v>220.33333333333334</v>
      </c>
      <c r="S278" s="55">
        <f t="shared" si="267"/>
        <v>4929</v>
      </c>
      <c r="T278" s="76">
        <f>S278/30</f>
        <v>164.3</v>
      </c>
      <c r="U278" s="55">
        <f t="shared" si="268"/>
        <v>987</v>
      </c>
      <c r="V278" s="55">
        <f t="shared" si="268"/>
        <v>188</v>
      </c>
      <c r="W278" s="55">
        <f t="shared" si="274"/>
        <v>1175</v>
      </c>
      <c r="X278" s="55">
        <f t="shared" si="269"/>
        <v>5009</v>
      </c>
      <c r="Y278" s="55"/>
      <c r="Z278" s="55">
        <f t="shared" si="270"/>
        <v>29</v>
      </c>
      <c r="AA278" s="55">
        <f t="shared" si="270"/>
        <v>4615</v>
      </c>
      <c r="AC278" s="8"/>
      <c r="AD278" s="8"/>
    </row>
    <row r="279" spans="1:30" x14ac:dyDescent="0.2">
      <c r="A279" s="221" t="s">
        <v>59</v>
      </c>
      <c r="B279" s="14">
        <f t="shared" si="256"/>
        <v>222</v>
      </c>
      <c r="C279" s="226">
        <f t="shared" si="257"/>
        <v>0</v>
      </c>
      <c r="D279" s="67">
        <f t="shared" si="258"/>
        <v>0</v>
      </c>
      <c r="E279" s="68">
        <f t="shared" si="259"/>
        <v>222</v>
      </c>
      <c r="F279" s="158">
        <f t="shared" si="260"/>
        <v>0</v>
      </c>
      <c r="G279" s="233">
        <f t="shared" si="275"/>
        <v>0</v>
      </c>
      <c r="H279" s="71" t="e">
        <f t="shared" si="261"/>
        <v>#DIV/0!</v>
      </c>
      <c r="I279" s="72" t="e">
        <f t="shared" si="262"/>
        <v>#DIV/0!</v>
      </c>
      <c r="J279" s="73">
        <f t="shared" si="271"/>
        <v>2.0166601564274229</v>
      </c>
      <c r="K279" s="71">
        <f t="shared" si="272"/>
        <v>0</v>
      </c>
      <c r="L279" s="224" t="e">
        <f t="shared" si="263"/>
        <v>#DIV/0!</v>
      </c>
      <c r="M279" s="72" t="e">
        <f t="shared" si="264"/>
        <v>#DIV/0!</v>
      </c>
      <c r="N279" s="161" t="e">
        <f t="shared" si="265"/>
        <v>#DIV/0!</v>
      </c>
      <c r="O279" s="83" t="e">
        <f t="shared" si="273"/>
        <v>#DIV/0!</v>
      </c>
      <c r="P279" s="12"/>
      <c r="Q279" s="55">
        <f t="shared" si="266"/>
        <v>0</v>
      </c>
      <c r="R279" s="76">
        <f>Q279/31</f>
        <v>0</v>
      </c>
      <c r="S279" s="55">
        <f t="shared" si="267"/>
        <v>0</v>
      </c>
      <c r="T279" s="76">
        <f>S279/31</f>
        <v>0</v>
      </c>
      <c r="U279" s="55">
        <f t="shared" si="268"/>
        <v>0</v>
      </c>
      <c r="V279" s="55">
        <f t="shared" si="268"/>
        <v>0</v>
      </c>
      <c r="W279" s="55">
        <f t="shared" si="274"/>
        <v>0</v>
      </c>
      <c r="X279" s="55">
        <f t="shared" si="269"/>
        <v>0</v>
      </c>
      <c r="Y279" s="55"/>
      <c r="Z279" s="55">
        <f t="shared" si="270"/>
        <v>0</v>
      </c>
      <c r="AA279" s="55">
        <f t="shared" si="270"/>
        <v>0</v>
      </c>
      <c r="AC279" s="8"/>
      <c r="AD279" s="8"/>
    </row>
    <row r="280" spans="1:30" x14ac:dyDescent="0.2">
      <c r="A280" s="221" t="s">
        <v>61</v>
      </c>
      <c r="B280" s="14">
        <f t="shared" si="256"/>
        <v>222</v>
      </c>
      <c r="C280" s="226">
        <f t="shared" si="257"/>
        <v>0</v>
      </c>
      <c r="D280" s="67">
        <f t="shared" si="258"/>
        <v>0</v>
      </c>
      <c r="E280" s="68">
        <f t="shared" si="259"/>
        <v>222</v>
      </c>
      <c r="F280" s="158">
        <f t="shared" si="260"/>
        <v>0</v>
      </c>
      <c r="G280" s="233">
        <f t="shared" si="275"/>
        <v>0</v>
      </c>
      <c r="H280" s="71" t="e">
        <f t="shared" si="261"/>
        <v>#DIV/0!</v>
      </c>
      <c r="I280" s="72" t="e">
        <f t="shared" si="262"/>
        <v>#DIV/0!</v>
      </c>
      <c r="J280" s="73">
        <f t="shared" si="271"/>
        <v>2.0166601564274229</v>
      </c>
      <c r="K280" s="71">
        <f t="shared" si="272"/>
        <v>0</v>
      </c>
      <c r="L280" s="224" t="e">
        <f t="shared" si="263"/>
        <v>#DIV/0!</v>
      </c>
      <c r="M280" s="72" t="e">
        <f t="shared" si="264"/>
        <v>#DIV/0!</v>
      </c>
      <c r="N280" s="161" t="e">
        <f t="shared" si="265"/>
        <v>#DIV/0!</v>
      </c>
      <c r="O280" s="83" t="e">
        <f t="shared" si="273"/>
        <v>#DIV/0!</v>
      </c>
      <c r="P280" s="12"/>
      <c r="Q280" s="55">
        <f t="shared" si="266"/>
        <v>0</v>
      </c>
      <c r="R280" s="76">
        <f>Q280/31</f>
        <v>0</v>
      </c>
      <c r="S280" s="55">
        <f t="shared" si="267"/>
        <v>0</v>
      </c>
      <c r="T280" s="76">
        <f>S280/31</f>
        <v>0</v>
      </c>
      <c r="U280" s="55">
        <f t="shared" si="268"/>
        <v>0</v>
      </c>
      <c r="V280" s="55">
        <f t="shared" si="268"/>
        <v>0</v>
      </c>
      <c r="W280" s="55">
        <f t="shared" si="274"/>
        <v>0</v>
      </c>
      <c r="X280" s="55">
        <f t="shared" si="269"/>
        <v>0</v>
      </c>
      <c r="Y280" s="55"/>
      <c r="Z280" s="55">
        <f t="shared" si="270"/>
        <v>0</v>
      </c>
      <c r="AA280" s="55">
        <f t="shared" si="270"/>
        <v>0</v>
      </c>
      <c r="AC280" s="8"/>
      <c r="AD280" s="8"/>
    </row>
    <row r="281" spans="1:30" x14ac:dyDescent="0.2">
      <c r="A281" s="221" t="s">
        <v>63</v>
      </c>
      <c r="B281" s="14">
        <f t="shared" si="256"/>
        <v>222</v>
      </c>
      <c r="C281" s="226">
        <f t="shared" si="257"/>
        <v>0</v>
      </c>
      <c r="D281" s="67">
        <f t="shared" si="258"/>
        <v>0</v>
      </c>
      <c r="E281" s="68">
        <f t="shared" si="259"/>
        <v>222</v>
      </c>
      <c r="F281" s="158">
        <f t="shared" si="260"/>
        <v>0</v>
      </c>
      <c r="G281" s="233">
        <f t="shared" si="275"/>
        <v>0</v>
      </c>
      <c r="H281" s="71" t="e">
        <f t="shared" si="261"/>
        <v>#DIV/0!</v>
      </c>
      <c r="I281" s="72" t="e">
        <f t="shared" si="262"/>
        <v>#DIV/0!</v>
      </c>
      <c r="J281" s="73">
        <f t="shared" si="271"/>
        <v>2.0166601564274229</v>
      </c>
      <c r="K281" s="71">
        <f t="shared" si="272"/>
        <v>0</v>
      </c>
      <c r="L281" s="224" t="e">
        <f t="shared" si="263"/>
        <v>#DIV/0!</v>
      </c>
      <c r="M281" s="72" t="e">
        <f t="shared" si="264"/>
        <v>#DIV/0!</v>
      </c>
      <c r="N281" s="161" t="e">
        <f t="shared" si="265"/>
        <v>#DIV/0!</v>
      </c>
      <c r="O281" s="83" t="e">
        <f t="shared" si="273"/>
        <v>#DIV/0!</v>
      </c>
      <c r="P281" s="12"/>
      <c r="Q281" s="55">
        <f t="shared" si="266"/>
        <v>0</v>
      </c>
      <c r="R281" s="76">
        <f>Q281/30</f>
        <v>0</v>
      </c>
      <c r="S281" s="55">
        <f t="shared" si="267"/>
        <v>0</v>
      </c>
      <c r="T281" s="76">
        <f>S281/30</f>
        <v>0</v>
      </c>
      <c r="U281" s="55">
        <f t="shared" si="268"/>
        <v>0</v>
      </c>
      <c r="V281" s="55">
        <f t="shared" si="268"/>
        <v>0</v>
      </c>
      <c r="W281" s="55">
        <f t="shared" si="274"/>
        <v>0</v>
      </c>
      <c r="X281" s="55">
        <f t="shared" si="269"/>
        <v>0</v>
      </c>
      <c r="Y281" s="55"/>
      <c r="Z281" s="55">
        <f t="shared" si="270"/>
        <v>0</v>
      </c>
      <c r="AA281" s="55">
        <f t="shared" si="270"/>
        <v>0</v>
      </c>
      <c r="AC281" s="8"/>
      <c r="AD281" s="8"/>
    </row>
    <row r="282" spans="1:30" x14ac:dyDescent="0.2">
      <c r="A282" s="221" t="s">
        <v>65</v>
      </c>
      <c r="B282" s="14">
        <f t="shared" si="256"/>
        <v>222</v>
      </c>
      <c r="C282" s="226">
        <f t="shared" si="257"/>
        <v>0</v>
      </c>
      <c r="D282" s="67">
        <f t="shared" si="258"/>
        <v>0</v>
      </c>
      <c r="E282" s="68">
        <f t="shared" si="259"/>
        <v>222</v>
      </c>
      <c r="F282" s="158">
        <f t="shared" si="260"/>
        <v>0</v>
      </c>
      <c r="G282" s="233">
        <f t="shared" si="275"/>
        <v>0</v>
      </c>
      <c r="H282" s="71" t="e">
        <f t="shared" si="261"/>
        <v>#DIV/0!</v>
      </c>
      <c r="I282" s="72" t="e">
        <f t="shared" si="262"/>
        <v>#DIV/0!</v>
      </c>
      <c r="J282" s="73">
        <f t="shared" si="271"/>
        <v>2.0166601564274229</v>
      </c>
      <c r="K282" s="71">
        <f t="shared" si="272"/>
        <v>0</v>
      </c>
      <c r="L282" s="224" t="e">
        <f t="shared" si="263"/>
        <v>#DIV/0!</v>
      </c>
      <c r="M282" s="72" t="e">
        <f t="shared" si="264"/>
        <v>#DIV/0!</v>
      </c>
      <c r="N282" s="161" t="e">
        <f t="shared" si="265"/>
        <v>#DIV/0!</v>
      </c>
      <c r="O282" s="83" t="e">
        <f t="shared" si="273"/>
        <v>#DIV/0!</v>
      </c>
      <c r="P282" s="12"/>
      <c r="Q282" s="55">
        <f t="shared" si="266"/>
        <v>0</v>
      </c>
      <c r="R282" s="76">
        <f>Q282/31</f>
        <v>0</v>
      </c>
      <c r="S282" s="55">
        <f t="shared" si="267"/>
        <v>0</v>
      </c>
      <c r="T282" s="76">
        <f>S282/31</f>
        <v>0</v>
      </c>
      <c r="U282" s="55">
        <f t="shared" si="268"/>
        <v>0</v>
      </c>
      <c r="V282" s="55">
        <f t="shared" si="268"/>
        <v>0</v>
      </c>
      <c r="W282" s="55">
        <f t="shared" si="274"/>
        <v>0</v>
      </c>
      <c r="X282" s="55">
        <f t="shared" si="269"/>
        <v>0</v>
      </c>
      <c r="Y282" s="55"/>
      <c r="Z282" s="55">
        <f t="shared" si="270"/>
        <v>0</v>
      </c>
      <c r="AA282" s="55">
        <f t="shared" si="270"/>
        <v>0</v>
      </c>
      <c r="AC282" s="8"/>
      <c r="AD282" s="8"/>
    </row>
    <row r="283" spans="1:30" x14ac:dyDescent="0.2">
      <c r="A283" s="221" t="s">
        <v>67</v>
      </c>
      <c r="B283" s="14">
        <f t="shared" si="256"/>
        <v>222</v>
      </c>
      <c r="C283" s="226">
        <f t="shared" si="257"/>
        <v>0</v>
      </c>
      <c r="D283" s="67">
        <f t="shared" si="258"/>
        <v>0</v>
      </c>
      <c r="E283" s="68">
        <f t="shared" si="259"/>
        <v>222</v>
      </c>
      <c r="F283" s="158">
        <f t="shared" si="260"/>
        <v>0</v>
      </c>
      <c r="G283" s="233">
        <f t="shared" si="275"/>
        <v>0</v>
      </c>
      <c r="H283" s="71" t="e">
        <f t="shared" si="261"/>
        <v>#DIV/0!</v>
      </c>
      <c r="I283" s="72" t="e">
        <f t="shared" si="262"/>
        <v>#DIV/0!</v>
      </c>
      <c r="J283" s="73">
        <f t="shared" si="271"/>
        <v>2.0166601564274229</v>
      </c>
      <c r="K283" s="71">
        <f t="shared" si="272"/>
        <v>0</v>
      </c>
      <c r="L283" s="224" t="e">
        <f t="shared" si="263"/>
        <v>#DIV/0!</v>
      </c>
      <c r="M283" s="72" t="e">
        <f t="shared" si="264"/>
        <v>#DIV/0!</v>
      </c>
      <c r="N283" s="161" t="e">
        <f t="shared" si="265"/>
        <v>#DIV/0!</v>
      </c>
      <c r="O283" s="83" t="e">
        <f t="shared" si="273"/>
        <v>#DIV/0!</v>
      </c>
      <c r="P283" s="12"/>
      <c r="Q283" s="55">
        <f t="shared" si="266"/>
        <v>0</v>
      </c>
      <c r="R283" s="76">
        <f>Q283/30</f>
        <v>0</v>
      </c>
      <c r="S283" s="55">
        <f t="shared" si="267"/>
        <v>0</v>
      </c>
      <c r="T283" s="76">
        <f>S283/30</f>
        <v>0</v>
      </c>
      <c r="U283" s="55">
        <f t="shared" si="268"/>
        <v>0</v>
      </c>
      <c r="V283" s="55">
        <f t="shared" si="268"/>
        <v>0</v>
      </c>
      <c r="W283" s="55">
        <f t="shared" si="274"/>
        <v>0</v>
      </c>
      <c r="X283" s="55">
        <f t="shared" si="269"/>
        <v>0</v>
      </c>
      <c r="Y283" s="55"/>
      <c r="Z283" s="55">
        <f t="shared" si="270"/>
        <v>0</v>
      </c>
      <c r="AA283" s="55">
        <f t="shared" si="270"/>
        <v>0</v>
      </c>
      <c r="AC283" s="8"/>
      <c r="AD283" s="8"/>
    </row>
    <row r="284" spans="1:30" ht="12.75" thickBot="1" x14ac:dyDescent="0.25">
      <c r="A284" s="438" t="s">
        <v>69</v>
      </c>
      <c r="B284" s="439">
        <f t="shared" si="256"/>
        <v>222</v>
      </c>
      <c r="C284" s="440">
        <f t="shared" si="257"/>
        <v>0</v>
      </c>
      <c r="D284" s="441">
        <f t="shared" si="258"/>
        <v>0</v>
      </c>
      <c r="E284" s="442">
        <f t="shared" si="259"/>
        <v>222</v>
      </c>
      <c r="F284" s="443">
        <f t="shared" si="260"/>
        <v>0</v>
      </c>
      <c r="G284" s="444">
        <f t="shared" si="275"/>
        <v>0</v>
      </c>
      <c r="H284" s="445" t="e">
        <f t="shared" si="261"/>
        <v>#DIV/0!</v>
      </c>
      <c r="I284" s="31" t="e">
        <f t="shared" si="262"/>
        <v>#DIV/0!</v>
      </c>
      <c r="J284" s="448">
        <f t="shared" si="271"/>
        <v>2.0166601564274229</v>
      </c>
      <c r="K284" s="445">
        <f t="shared" si="272"/>
        <v>0</v>
      </c>
      <c r="L284" s="450" t="e">
        <f t="shared" si="263"/>
        <v>#DIV/0!</v>
      </c>
      <c r="M284" s="31" t="e">
        <f t="shared" si="264"/>
        <v>#DIV/0!</v>
      </c>
      <c r="N284" s="446" t="e">
        <f t="shared" si="265"/>
        <v>#DIV/0!</v>
      </c>
      <c r="O284" s="88" t="e">
        <f t="shared" si="273"/>
        <v>#DIV/0!</v>
      </c>
      <c r="P284" s="12"/>
      <c r="Q284" s="55">
        <f t="shared" si="266"/>
        <v>0</v>
      </c>
      <c r="R284" s="76">
        <f>Q284/31</f>
        <v>0</v>
      </c>
      <c r="S284" s="55">
        <f t="shared" si="267"/>
        <v>0</v>
      </c>
      <c r="T284" s="76">
        <f>S284/31</f>
        <v>0</v>
      </c>
      <c r="U284" s="55">
        <f t="shared" si="268"/>
        <v>0</v>
      </c>
      <c r="V284" s="55">
        <f t="shared" si="268"/>
        <v>0</v>
      </c>
      <c r="W284" s="55">
        <f t="shared" si="274"/>
        <v>0</v>
      </c>
      <c r="X284" s="55">
        <f t="shared" si="269"/>
        <v>0</v>
      </c>
      <c r="Y284" s="55"/>
      <c r="Z284" s="55">
        <f t="shared" si="270"/>
        <v>0</v>
      </c>
      <c r="AA284" s="55">
        <f t="shared" si="270"/>
        <v>0</v>
      </c>
      <c r="AC284" s="8"/>
      <c r="AD284" s="8"/>
    </row>
    <row r="285" spans="1:30" ht="36" customHeight="1" thickBot="1" x14ac:dyDescent="0.25">
      <c r="A285" s="422" t="s">
        <v>72</v>
      </c>
      <c r="B285" s="421">
        <v>222</v>
      </c>
      <c r="C285" s="423">
        <f>D285/B285*100</f>
        <v>98.155890697327166</v>
      </c>
      <c r="D285" s="424">
        <f>+R285</f>
        <v>217.9060773480663</v>
      </c>
      <c r="E285" s="425">
        <f>B285-D285</f>
        <v>4.0939226519336955</v>
      </c>
      <c r="F285" s="426">
        <f>+R285</f>
        <v>217.9060773480663</v>
      </c>
      <c r="G285" s="421">
        <f>U285</f>
        <v>6083</v>
      </c>
      <c r="H285" s="427">
        <f t="shared" si="261"/>
        <v>76.43822418295683</v>
      </c>
      <c r="I285" s="428">
        <f t="shared" si="262"/>
        <v>4.9582442873582115</v>
      </c>
      <c r="J285" s="427">
        <f>B285/Y285*1000</f>
        <v>2.0166601564274229</v>
      </c>
      <c r="K285" s="428">
        <f>W285/Y285*1000/6</f>
        <v>10.705558533106839</v>
      </c>
      <c r="L285" s="427">
        <f>SUM(Q285-S285)/W285</f>
        <v>1.3142412671475039</v>
      </c>
      <c r="M285" s="428">
        <f>W285/F285/6</f>
        <v>5.4082934002687564</v>
      </c>
      <c r="N285" s="429">
        <f>Z285/W285*100</f>
        <v>2.5738933672747843</v>
      </c>
      <c r="O285" s="430">
        <f t="shared" si="273"/>
        <v>4.2654504313392732</v>
      </c>
      <c r="P285" s="12"/>
      <c r="Q285" s="254">
        <f>SUM(Q273:Q284)</f>
        <v>39441</v>
      </c>
      <c r="R285" s="255">
        <f>Q285/181</f>
        <v>217.9060773480663</v>
      </c>
      <c r="S285" s="256">
        <f>SUM(S273:S284)</f>
        <v>30148</v>
      </c>
      <c r="T285" s="255">
        <f>S285/181</f>
        <v>166.5635359116022</v>
      </c>
      <c r="U285" s="257">
        <f>SUM(U273:U284)</f>
        <v>6083</v>
      </c>
      <c r="V285" s="258">
        <f>SUM(V273:V284)</f>
        <v>988</v>
      </c>
      <c r="W285" s="257">
        <f>+V285+U285</f>
        <v>7071</v>
      </c>
      <c r="X285" s="258">
        <f>SUM(X273:X284)</f>
        <v>30161</v>
      </c>
      <c r="Y285" s="256">
        <v>110083</v>
      </c>
      <c r="Z285" s="256">
        <f>SUM(Z273:Z284)</f>
        <v>182</v>
      </c>
      <c r="AA285" s="259">
        <f>SUM(AA273:AA284)</f>
        <v>27467</v>
      </c>
      <c r="AC285" s="8"/>
      <c r="AD285" s="8"/>
    </row>
    <row r="286" spans="1:30" x14ac:dyDescent="0.2">
      <c r="C286" s="219"/>
      <c r="P286" s="12"/>
    </row>
    <row r="287" spans="1:30" x14ac:dyDescent="0.2">
      <c r="C287" s="219"/>
    </row>
    <row r="288" spans="1:30" x14ac:dyDescent="0.2">
      <c r="C288" s="219"/>
    </row>
    <row r="289" spans="3:3" x14ac:dyDescent="0.2">
      <c r="C289" s="219"/>
    </row>
    <row r="290" spans="3:3" x14ac:dyDescent="0.2">
      <c r="C290" s="219"/>
    </row>
    <row r="291" spans="3:3" x14ac:dyDescent="0.2">
      <c r="C291" s="219"/>
    </row>
    <row r="292" spans="3:3" x14ac:dyDescent="0.2">
      <c r="C292" s="219"/>
    </row>
    <row r="293" spans="3:3" x14ac:dyDescent="0.2">
      <c r="C293" s="219"/>
    </row>
    <row r="294" spans="3:3" x14ac:dyDescent="0.2">
      <c r="C294" s="219"/>
    </row>
    <row r="295" spans="3:3" x14ac:dyDescent="0.2">
      <c r="C295" s="219"/>
    </row>
    <row r="296" spans="3:3" x14ac:dyDescent="0.2">
      <c r="C296" s="219"/>
    </row>
    <row r="297" spans="3:3" x14ac:dyDescent="0.2">
      <c r="C297" s="219"/>
    </row>
    <row r="298" spans="3:3" x14ac:dyDescent="0.2">
      <c r="C298" s="219"/>
    </row>
    <row r="299" spans="3:3" x14ac:dyDescent="0.2">
      <c r="C299" s="219"/>
    </row>
    <row r="300" spans="3:3" x14ac:dyDescent="0.2">
      <c r="C300" s="219"/>
    </row>
    <row r="301" spans="3:3" x14ac:dyDescent="0.2">
      <c r="C301" s="219"/>
    </row>
    <row r="302" spans="3:3" x14ac:dyDescent="0.2">
      <c r="C302" s="219"/>
    </row>
    <row r="303" spans="3:3" x14ac:dyDescent="0.2">
      <c r="C303" s="219"/>
    </row>
    <row r="304" spans="3:3" x14ac:dyDescent="0.2">
      <c r="C304" s="219"/>
    </row>
    <row r="305" spans="3:3" x14ac:dyDescent="0.2">
      <c r="C305" s="219"/>
    </row>
    <row r="306" spans="3:3" x14ac:dyDescent="0.2">
      <c r="C306" s="219"/>
    </row>
    <row r="307" spans="3:3" x14ac:dyDescent="0.2">
      <c r="C307" s="219"/>
    </row>
    <row r="308" spans="3:3" x14ac:dyDescent="0.2">
      <c r="C308" s="219"/>
    </row>
    <row r="309" spans="3:3" x14ac:dyDescent="0.2">
      <c r="C309" s="219"/>
    </row>
    <row r="310" spans="3:3" x14ac:dyDescent="0.2">
      <c r="C310" s="219"/>
    </row>
    <row r="311" spans="3:3" x14ac:dyDescent="0.2">
      <c r="C311" s="219"/>
    </row>
    <row r="312" spans="3:3" x14ac:dyDescent="0.2">
      <c r="C312" s="219"/>
    </row>
    <row r="313" spans="3:3" x14ac:dyDescent="0.2">
      <c r="C313" s="219"/>
    </row>
    <row r="314" spans="3:3" x14ac:dyDescent="0.2">
      <c r="C314" s="219"/>
    </row>
    <row r="315" spans="3:3" x14ac:dyDescent="0.2">
      <c r="C315" s="219"/>
    </row>
    <row r="316" spans="3:3" x14ac:dyDescent="0.2">
      <c r="C316" s="219"/>
    </row>
    <row r="317" spans="3:3" x14ac:dyDescent="0.2">
      <c r="C317" s="219"/>
    </row>
    <row r="318" spans="3:3" x14ac:dyDescent="0.2">
      <c r="C318" s="219"/>
    </row>
    <row r="319" spans="3:3" x14ac:dyDescent="0.2">
      <c r="C319" s="219"/>
    </row>
    <row r="322" spans="3:3" x14ac:dyDescent="0.2">
      <c r="C322" s="219"/>
    </row>
    <row r="323" spans="3:3" x14ac:dyDescent="0.2">
      <c r="C323" s="219"/>
    </row>
    <row r="324" spans="3:3" x14ac:dyDescent="0.2">
      <c r="C324" s="219"/>
    </row>
    <row r="325" spans="3:3" x14ac:dyDescent="0.2">
      <c r="C325" s="219"/>
    </row>
    <row r="326" spans="3:3" x14ac:dyDescent="0.2">
      <c r="C326" s="219"/>
    </row>
    <row r="327" spans="3:3" x14ac:dyDescent="0.2">
      <c r="C327" s="219"/>
    </row>
    <row r="328" spans="3:3" x14ac:dyDescent="0.2">
      <c r="C328" s="219"/>
    </row>
    <row r="329" spans="3:3" x14ac:dyDescent="0.2">
      <c r="C329" s="219"/>
    </row>
    <row r="330" spans="3:3" x14ac:dyDescent="0.2">
      <c r="C330" s="219"/>
    </row>
    <row r="331" spans="3:3" x14ac:dyDescent="0.2">
      <c r="C331" s="219"/>
    </row>
    <row r="332" spans="3:3" x14ac:dyDescent="0.2">
      <c r="C332" s="219"/>
    </row>
    <row r="333" spans="3:3" x14ac:dyDescent="0.2">
      <c r="C333" s="219"/>
    </row>
    <row r="334" spans="3:3" x14ac:dyDescent="0.2">
      <c r="C334" s="219"/>
    </row>
    <row r="335" spans="3:3" x14ac:dyDescent="0.2">
      <c r="C335" s="219"/>
    </row>
    <row r="336" spans="3:3" x14ac:dyDescent="0.2">
      <c r="C336" s="219"/>
    </row>
    <row r="337" spans="3:3" x14ac:dyDescent="0.2">
      <c r="C337" s="219"/>
    </row>
    <row r="338" spans="3:3" x14ac:dyDescent="0.2">
      <c r="C338" s="219"/>
    </row>
    <row r="339" spans="3:3" x14ac:dyDescent="0.2">
      <c r="C339" s="219"/>
    </row>
    <row r="340" spans="3:3" x14ac:dyDescent="0.2">
      <c r="C340" s="219"/>
    </row>
    <row r="341" spans="3:3" x14ac:dyDescent="0.2">
      <c r="C341" s="219"/>
    </row>
    <row r="342" spans="3:3" x14ac:dyDescent="0.2">
      <c r="C342" s="219"/>
    </row>
    <row r="343" spans="3:3" x14ac:dyDescent="0.2">
      <c r="C343" s="219"/>
    </row>
    <row r="344" spans="3:3" x14ac:dyDescent="0.2">
      <c r="C344" s="219"/>
    </row>
    <row r="345" spans="3:3" x14ac:dyDescent="0.2">
      <c r="C345" s="219"/>
    </row>
  </sheetData>
  <mergeCells count="62">
    <mergeCell ref="E3:K3"/>
    <mergeCell ref="E4:K4"/>
    <mergeCell ref="C26:I26"/>
    <mergeCell ref="C48:I48"/>
    <mergeCell ref="D92:G92"/>
    <mergeCell ref="C91:I91"/>
    <mergeCell ref="C69:I69"/>
    <mergeCell ref="C70:I70"/>
    <mergeCell ref="AC53:AD53"/>
    <mergeCell ref="B8:E8"/>
    <mergeCell ref="J9:K9"/>
    <mergeCell ref="C25:I25"/>
    <mergeCell ref="C27:I27"/>
    <mergeCell ref="B30:E30"/>
    <mergeCell ref="J31:K31"/>
    <mergeCell ref="B187:E187"/>
    <mergeCell ref="C160:I160"/>
    <mergeCell ref="C184:I184"/>
    <mergeCell ref="Q72:S72"/>
    <mergeCell ref="B74:E74"/>
    <mergeCell ref="J75:K75"/>
    <mergeCell ref="B96:E96"/>
    <mergeCell ref="J97:K97"/>
    <mergeCell ref="B118:E118"/>
    <mergeCell ref="C113:I113"/>
    <mergeCell ref="D114:G114"/>
    <mergeCell ref="J119:K119"/>
    <mergeCell ref="B141:E141"/>
    <mergeCell ref="C158:I158"/>
    <mergeCell ref="C159:I159"/>
    <mergeCell ref="C183:I183"/>
    <mergeCell ref="C182:I182"/>
    <mergeCell ref="J142:K142"/>
    <mergeCell ref="B164:E164"/>
    <mergeCell ref="J165:K165"/>
    <mergeCell ref="E5:K5"/>
    <mergeCell ref="C71:I71"/>
    <mergeCell ref="C93:I93"/>
    <mergeCell ref="C115:I115"/>
    <mergeCell ref="C137:I137"/>
    <mergeCell ref="C135:I135"/>
    <mergeCell ref="D136:G136"/>
    <mergeCell ref="C47:I47"/>
    <mergeCell ref="C49:I49"/>
    <mergeCell ref="J49:N49"/>
    <mergeCell ref="B52:E52"/>
    <mergeCell ref="J53:K53"/>
    <mergeCell ref="B271:E271"/>
    <mergeCell ref="J272:K272"/>
    <mergeCell ref="J188:K188"/>
    <mergeCell ref="B249:B251"/>
    <mergeCell ref="A266:N266"/>
    <mergeCell ref="A267:N267"/>
    <mergeCell ref="A268:N268"/>
    <mergeCell ref="C205:I205"/>
    <mergeCell ref="J212:K212"/>
    <mergeCell ref="J229:K229"/>
    <mergeCell ref="A246:H246"/>
    <mergeCell ref="B247:F247"/>
    <mergeCell ref="C206:I206"/>
    <mergeCell ref="B228:E228"/>
    <mergeCell ref="B211:E21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intrahospitalarios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2014-08-01T18:10:10Z</dcterms:modified>
</cp:coreProperties>
</file>